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Санхүүгийн тайлан нэгтгэл\"/>
    </mc:Choice>
  </mc:AlternateContent>
  <bookViews>
    <workbookView xWindow="-15" yWindow="5835" windowWidth="21615" windowHeight="4290"/>
  </bookViews>
  <sheets>
    <sheet name="MNG" sheetId="1" r:id="rId1"/>
    <sheet name="ENG" sheetId="4" r:id="rId2"/>
  </sheets>
  <definedNames>
    <definedName name="_xlnm._FilterDatabase" localSheetId="0" hidden="1">MNG!$A$4:$O$59</definedName>
    <definedName name="_xlnm.Print_Area" localSheetId="0">MNG!$A$1:$M$61</definedName>
  </definedNames>
  <calcPr calcId="152511"/>
</workbook>
</file>

<file path=xl/calcChain.xml><?xml version="1.0" encoding="utf-8"?>
<calcChain xmlns="http://schemas.openxmlformats.org/spreadsheetml/2006/main">
  <c r="F57" i="4" l="1"/>
  <c r="G57" i="4"/>
  <c r="H57" i="4"/>
  <c r="I57" i="4"/>
  <c r="J57" i="4"/>
  <c r="K57" i="4"/>
  <c r="L57" i="4"/>
  <c r="M57" i="4"/>
  <c r="F52" i="4"/>
  <c r="G52" i="4"/>
  <c r="H52" i="4"/>
  <c r="I52" i="4"/>
  <c r="J52" i="4"/>
  <c r="K52" i="4"/>
  <c r="L52" i="4"/>
  <c r="M52" i="4"/>
  <c r="F58" i="4"/>
  <c r="G58" i="4"/>
  <c r="H58" i="4"/>
  <c r="I58" i="4"/>
  <c r="J58" i="4"/>
  <c r="K58" i="4"/>
  <c r="L58" i="4"/>
  <c r="M58" i="4"/>
  <c r="F38" i="4"/>
  <c r="G38" i="4"/>
  <c r="H38" i="4"/>
  <c r="I38" i="4"/>
  <c r="J38" i="4"/>
  <c r="K38" i="4"/>
  <c r="L38" i="4"/>
  <c r="M38" i="4"/>
  <c r="E57" i="4"/>
  <c r="E52" i="4"/>
  <c r="E58" i="4"/>
  <c r="E38" i="4"/>
  <c r="A55" i="1"/>
  <c r="A56" i="1" s="1"/>
  <c r="A57" i="1" s="1"/>
  <c r="A58" i="1" s="1"/>
  <c r="F8" i="4"/>
  <c r="G8" i="4"/>
  <c r="H8" i="4"/>
  <c r="I8" i="4"/>
  <c r="J8" i="4"/>
  <c r="K8" i="4"/>
  <c r="L8" i="4"/>
  <c r="M8" i="4"/>
  <c r="F10" i="4"/>
  <c r="G10" i="4"/>
  <c r="H10" i="4"/>
  <c r="I10" i="4"/>
  <c r="J10" i="4"/>
  <c r="K10" i="4"/>
  <c r="L10" i="4"/>
  <c r="M10" i="4"/>
  <c r="F14" i="4"/>
  <c r="G14" i="4"/>
  <c r="H14" i="4"/>
  <c r="I14" i="4"/>
  <c r="J14" i="4"/>
  <c r="K14" i="4"/>
  <c r="L14" i="4"/>
  <c r="M14" i="4"/>
  <c r="F29" i="4"/>
  <c r="G29" i="4"/>
  <c r="H29" i="4"/>
  <c r="I29" i="4"/>
  <c r="J29" i="4"/>
  <c r="K29" i="4"/>
  <c r="L29" i="4"/>
  <c r="M29" i="4"/>
  <c r="F13" i="4"/>
  <c r="G13" i="4"/>
  <c r="H13" i="4"/>
  <c r="I13" i="4"/>
  <c r="J13" i="4"/>
  <c r="K13" i="4"/>
  <c r="L13" i="4"/>
  <c r="M13" i="4"/>
  <c r="F50" i="4"/>
  <c r="G50" i="4"/>
  <c r="H50" i="4"/>
  <c r="I50" i="4"/>
  <c r="J50" i="4"/>
  <c r="K50" i="4"/>
  <c r="L50" i="4"/>
  <c r="M50" i="4"/>
  <c r="F25" i="4"/>
  <c r="G25" i="4"/>
  <c r="H25" i="4"/>
  <c r="I25" i="4"/>
  <c r="J25" i="4"/>
  <c r="K25" i="4"/>
  <c r="L25" i="4"/>
  <c r="M25" i="4"/>
  <c r="F24" i="4"/>
  <c r="G24" i="4"/>
  <c r="H24" i="4"/>
  <c r="I24" i="4"/>
  <c r="J24" i="4"/>
  <c r="K24" i="4"/>
  <c r="L24" i="4"/>
  <c r="M24" i="4"/>
  <c r="F9" i="4"/>
  <c r="G9" i="4"/>
  <c r="H9" i="4"/>
  <c r="I9" i="4"/>
  <c r="J9" i="4"/>
  <c r="K9" i="4"/>
  <c r="L9" i="4"/>
  <c r="M9" i="4"/>
  <c r="F17" i="4"/>
  <c r="G17" i="4"/>
  <c r="H17" i="4"/>
  <c r="I17" i="4"/>
  <c r="J17" i="4"/>
  <c r="K17" i="4"/>
  <c r="L17" i="4"/>
  <c r="M17" i="4"/>
  <c r="F36" i="4"/>
  <c r="G36" i="4"/>
  <c r="H36" i="4"/>
  <c r="I36" i="4"/>
  <c r="J36" i="4"/>
  <c r="K36" i="4"/>
  <c r="L36" i="4"/>
  <c r="M36" i="4"/>
  <c r="F46" i="4"/>
  <c r="G46" i="4"/>
  <c r="H46" i="4"/>
  <c r="I46" i="4"/>
  <c r="J46" i="4"/>
  <c r="K46" i="4"/>
  <c r="L46" i="4"/>
  <c r="M46" i="4"/>
  <c r="F49" i="4"/>
  <c r="G49" i="4"/>
  <c r="H49" i="4"/>
  <c r="I49" i="4"/>
  <c r="J49" i="4"/>
  <c r="K49" i="4"/>
  <c r="L49" i="4"/>
  <c r="M49" i="4"/>
  <c r="F51" i="4"/>
  <c r="G51" i="4"/>
  <c r="H51" i="4"/>
  <c r="I51" i="4"/>
  <c r="J51" i="4"/>
  <c r="K51" i="4"/>
  <c r="L51" i="4"/>
  <c r="M51" i="4"/>
  <c r="F28" i="4"/>
  <c r="G28" i="4"/>
  <c r="H28" i="4"/>
  <c r="I28" i="4"/>
  <c r="J28" i="4"/>
  <c r="K28" i="4"/>
  <c r="L28" i="4"/>
  <c r="M28" i="4"/>
  <c r="F23" i="4"/>
  <c r="G23" i="4"/>
  <c r="H23" i="4"/>
  <c r="I23" i="4"/>
  <c r="J23" i="4"/>
  <c r="K23" i="4"/>
  <c r="L23" i="4"/>
  <c r="M23" i="4"/>
  <c r="F21" i="4"/>
  <c r="G21" i="4"/>
  <c r="H21" i="4"/>
  <c r="I21" i="4"/>
  <c r="J21" i="4"/>
  <c r="K21" i="4"/>
  <c r="L21" i="4"/>
  <c r="M21" i="4"/>
  <c r="F30" i="4"/>
  <c r="G30" i="4"/>
  <c r="H30" i="4"/>
  <c r="I30" i="4"/>
  <c r="J30" i="4"/>
  <c r="K30" i="4"/>
  <c r="L30" i="4"/>
  <c r="M30" i="4"/>
  <c r="F34" i="4"/>
  <c r="G34" i="4"/>
  <c r="H34" i="4"/>
  <c r="I34" i="4"/>
  <c r="J34" i="4"/>
  <c r="K34" i="4"/>
  <c r="L34" i="4"/>
  <c r="M34" i="4"/>
  <c r="F15" i="4"/>
  <c r="G15" i="4"/>
  <c r="H15" i="4"/>
  <c r="I15" i="4"/>
  <c r="J15" i="4"/>
  <c r="K15" i="4"/>
  <c r="L15" i="4"/>
  <c r="M15" i="4"/>
  <c r="F42" i="4"/>
  <c r="G42" i="4"/>
  <c r="H42" i="4"/>
  <c r="I42" i="4"/>
  <c r="J42" i="4"/>
  <c r="K42" i="4"/>
  <c r="L42" i="4"/>
  <c r="M42" i="4"/>
  <c r="F32" i="4"/>
  <c r="G32" i="4"/>
  <c r="H32" i="4"/>
  <c r="I32" i="4"/>
  <c r="J32" i="4"/>
  <c r="K32" i="4"/>
  <c r="L32" i="4"/>
  <c r="M32" i="4"/>
  <c r="F19" i="4"/>
  <c r="G19" i="4"/>
  <c r="H19" i="4"/>
  <c r="I19" i="4"/>
  <c r="J19" i="4"/>
  <c r="K19" i="4"/>
  <c r="L19" i="4"/>
  <c r="M19" i="4"/>
  <c r="F39" i="4"/>
  <c r="G39" i="4"/>
  <c r="H39" i="4"/>
  <c r="I39" i="4"/>
  <c r="J39" i="4"/>
  <c r="K39" i="4"/>
  <c r="L39" i="4"/>
  <c r="M39" i="4"/>
  <c r="F55" i="4"/>
  <c r="G55" i="4"/>
  <c r="H55" i="4"/>
  <c r="I55" i="4"/>
  <c r="J55" i="4"/>
  <c r="K55" i="4"/>
  <c r="L55" i="4"/>
  <c r="M55" i="4"/>
  <c r="F26" i="4"/>
  <c r="G26" i="4"/>
  <c r="H26" i="4"/>
  <c r="I26" i="4"/>
  <c r="J26" i="4"/>
  <c r="K26" i="4"/>
  <c r="L26" i="4"/>
  <c r="M26" i="4"/>
  <c r="F18" i="4"/>
  <c r="G18" i="4"/>
  <c r="H18" i="4"/>
  <c r="I18" i="4"/>
  <c r="J18" i="4"/>
  <c r="K18" i="4"/>
  <c r="L18" i="4"/>
  <c r="M18" i="4"/>
  <c r="F33" i="4"/>
  <c r="G33" i="4"/>
  <c r="H33" i="4"/>
  <c r="I33" i="4"/>
  <c r="J33" i="4"/>
  <c r="K33" i="4"/>
  <c r="L33" i="4"/>
  <c r="M33" i="4"/>
  <c r="F35" i="4"/>
  <c r="G35" i="4"/>
  <c r="H35" i="4"/>
  <c r="I35" i="4"/>
  <c r="J35" i="4"/>
  <c r="K35" i="4"/>
  <c r="L35" i="4"/>
  <c r="M35" i="4"/>
  <c r="F20" i="4"/>
  <c r="G20" i="4"/>
  <c r="H20" i="4"/>
  <c r="I20" i="4"/>
  <c r="J20" i="4"/>
  <c r="K20" i="4"/>
  <c r="L20" i="4"/>
  <c r="M20" i="4"/>
  <c r="F53" i="4"/>
  <c r="G53" i="4"/>
  <c r="H53" i="4"/>
  <c r="I53" i="4"/>
  <c r="J53" i="4"/>
  <c r="K53" i="4"/>
  <c r="L53" i="4"/>
  <c r="M53" i="4"/>
  <c r="F11" i="4"/>
  <c r="G11" i="4"/>
  <c r="H11" i="4"/>
  <c r="I11" i="4"/>
  <c r="J11" i="4"/>
  <c r="K11" i="4"/>
  <c r="L11" i="4"/>
  <c r="M11" i="4"/>
  <c r="F16" i="4"/>
  <c r="G16" i="4"/>
  <c r="H16" i="4"/>
  <c r="I16" i="4"/>
  <c r="J16" i="4"/>
  <c r="K16" i="4"/>
  <c r="L16" i="4"/>
  <c r="M16" i="4"/>
  <c r="F22" i="4"/>
  <c r="G22" i="4"/>
  <c r="H22" i="4"/>
  <c r="I22" i="4"/>
  <c r="J22" i="4"/>
  <c r="K22" i="4"/>
  <c r="L22" i="4"/>
  <c r="M22" i="4"/>
  <c r="F41" i="4"/>
  <c r="G41" i="4"/>
  <c r="H41" i="4"/>
  <c r="I41" i="4"/>
  <c r="J41" i="4"/>
  <c r="K41" i="4"/>
  <c r="L41" i="4"/>
  <c r="M41" i="4"/>
  <c r="F56" i="4"/>
  <c r="G56" i="4"/>
  <c r="H56" i="4"/>
  <c r="I56" i="4"/>
  <c r="J56" i="4"/>
  <c r="K56" i="4"/>
  <c r="L56" i="4"/>
  <c r="M56" i="4"/>
  <c r="F31" i="4"/>
  <c r="G31" i="4"/>
  <c r="H31" i="4"/>
  <c r="I31" i="4"/>
  <c r="J31" i="4"/>
  <c r="K31" i="4"/>
  <c r="L31" i="4"/>
  <c r="M31" i="4"/>
  <c r="F44" i="4"/>
  <c r="G44" i="4"/>
  <c r="H44" i="4"/>
  <c r="I44" i="4"/>
  <c r="J44" i="4"/>
  <c r="K44" i="4"/>
  <c r="L44" i="4"/>
  <c r="M44" i="4"/>
  <c r="F45" i="4"/>
  <c r="G45" i="4"/>
  <c r="H45" i="4"/>
  <c r="I45" i="4"/>
  <c r="J45" i="4"/>
  <c r="K45" i="4"/>
  <c r="L45" i="4"/>
  <c r="M45" i="4"/>
  <c r="F27" i="4"/>
  <c r="G27" i="4"/>
  <c r="H27" i="4"/>
  <c r="I27" i="4"/>
  <c r="J27" i="4"/>
  <c r="K27" i="4"/>
  <c r="L27" i="4"/>
  <c r="M27" i="4"/>
  <c r="F40" i="4"/>
  <c r="G40" i="4"/>
  <c r="H40" i="4"/>
  <c r="I40" i="4"/>
  <c r="J40" i="4"/>
  <c r="K40" i="4"/>
  <c r="L40" i="4"/>
  <c r="M40" i="4"/>
  <c r="F43" i="4"/>
  <c r="G43" i="4"/>
  <c r="H43" i="4"/>
  <c r="I43" i="4"/>
  <c r="J43" i="4"/>
  <c r="K43" i="4"/>
  <c r="L43" i="4"/>
  <c r="M43" i="4"/>
  <c r="F54" i="4"/>
  <c r="G54" i="4"/>
  <c r="H54" i="4"/>
  <c r="I54" i="4"/>
  <c r="J54" i="4"/>
  <c r="K54" i="4"/>
  <c r="L54" i="4"/>
  <c r="M54" i="4"/>
  <c r="F37" i="4"/>
  <c r="G37" i="4"/>
  <c r="H37" i="4"/>
  <c r="I37" i="4"/>
  <c r="J37" i="4"/>
  <c r="K37" i="4"/>
  <c r="L37" i="4"/>
  <c r="M37" i="4"/>
  <c r="F12" i="4"/>
  <c r="G12" i="4"/>
  <c r="H12" i="4"/>
  <c r="I12" i="4"/>
  <c r="J12" i="4"/>
  <c r="K12" i="4"/>
  <c r="L12" i="4"/>
  <c r="M12" i="4"/>
  <c r="F47" i="4"/>
  <c r="G47" i="4"/>
  <c r="H47" i="4"/>
  <c r="I47" i="4"/>
  <c r="J47" i="4"/>
  <c r="K47" i="4"/>
  <c r="L47" i="4"/>
  <c r="M47" i="4"/>
  <c r="F48" i="4"/>
  <c r="G48" i="4"/>
  <c r="H48" i="4"/>
  <c r="I48" i="4"/>
  <c r="J48" i="4"/>
  <c r="K48" i="4"/>
  <c r="L48" i="4"/>
  <c r="M48" i="4"/>
  <c r="M7" i="4"/>
  <c r="L7" i="4"/>
  <c r="K7" i="4"/>
  <c r="J7" i="4"/>
  <c r="I7" i="4"/>
  <c r="H7" i="4"/>
  <c r="G7" i="4"/>
  <c r="F7" i="4"/>
  <c r="E8" i="4"/>
  <c r="E10" i="4"/>
  <c r="E14" i="4"/>
  <c r="E29" i="4"/>
  <c r="E13" i="4"/>
  <c r="E50" i="4"/>
  <c r="E25" i="4"/>
  <c r="E24" i="4"/>
  <c r="E9" i="4"/>
  <c r="E17" i="4"/>
  <c r="E36" i="4"/>
  <c r="E46" i="4"/>
  <c r="E49" i="4"/>
  <c r="E51" i="4"/>
  <c r="E28" i="4"/>
  <c r="E23" i="4"/>
  <c r="E21" i="4"/>
  <c r="E30" i="4"/>
  <c r="E34" i="4"/>
  <c r="E15" i="4"/>
  <c r="E42" i="4"/>
  <c r="E32" i="4"/>
  <c r="E19" i="4"/>
  <c r="E39" i="4"/>
  <c r="E55" i="4"/>
  <c r="E26" i="4"/>
  <c r="E18" i="4"/>
  <c r="E33" i="4"/>
  <c r="E35" i="4"/>
  <c r="E20" i="4"/>
  <c r="E53" i="4"/>
  <c r="E11" i="4"/>
  <c r="E16" i="4"/>
  <c r="E22" i="4"/>
  <c r="E41" i="4"/>
  <c r="E56" i="4"/>
  <c r="E31" i="4"/>
  <c r="E44" i="4"/>
  <c r="E45" i="4"/>
  <c r="E27" i="4"/>
  <c r="E40" i="4"/>
  <c r="E43" i="4"/>
  <c r="E54" i="4"/>
  <c r="E37" i="4"/>
  <c r="E12" i="4"/>
  <c r="E47" i="4"/>
  <c r="E48" i="4"/>
  <c r="E7" i="4"/>
  <c r="D57" i="4"/>
  <c r="D52" i="4"/>
  <c r="D58" i="4"/>
  <c r="D38" i="4"/>
  <c r="D8" i="4"/>
  <c r="D10" i="4"/>
  <c r="D14" i="4"/>
  <c r="D29" i="4"/>
  <c r="D13" i="4"/>
  <c r="D50" i="4"/>
  <c r="D25" i="4"/>
  <c r="D24" i="4"/>
  <c r="D9" i="4"/>
  <c r="D17" i="4"/>
  <c r="D36" i="4"/>
  <c r="D46" i="4"/>
  <c r="D49" i="4"/>
  <c r="D51" i="4"/>
  <c r="D28" i="4"/>
  <c r="D23" i="4"/>
  <c r="D21" i="4"/>
  <c r="D30" i="4"/>
  <c r="D34" i="4"/>
  <c r="D15" i="4"/>
  <c r="D42" i="4"/>
  <c r="D32" i="4"/>
  <c r="D19" i="4"/>
  <c r="D39" i="4"/>
  <c r="D55" i="4"/>
  <c r="D26" i="4"/>
  <c r="D18" i="4"/>
  <c r="D33" i="4"/>
  <c r="D35" i="4"/>
  <c r="D20" i="4"/>
  <c r="D53" i="4"/>
  <c r="D11" i="4"/>
  <c r="D16" i="4"/>
  <c r="D22" i="4"/>
  <c r="D41" i="4"/>
  <c r="D56" i="4"/>
  <c r="D31" i="4"/>
  <c r="D44" i="4"/>
  <c r="D45" i="4"/>
  <c r="D27" i="4"/>
  <c r="D40" i="4"/>
  <c r="D43" i="4"/>
  <c r="D54" i="4"/>
  <c r="D37" i="4"/>
  <c r="D12" i="4"/>
  <c r="D47" i="4"/>
  <c r="D48" i="4"/>
  <c r="D7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E59" i="1" l="1"/>
  <c r="F59" i="1"/>
  <c r="G59" i="1"/>
  <c r="H59" i="1"/>
  <c r="I59" i="1"/>
  <c r="J59" i="1"/>
  <c r="K59" i="1"/>
  <c r="L59" i="1"/>
  <c r="M59" i="1"/>
  <c r="D59" i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L59" i="4" l="1"/>
  <c r="M59" i="4"/>
  <c r="D59" i="4" l="1"/>
  <c r="E59" i="4" l="1"/>
  <c r="F59" i="4"/>
  <c r="G59" i="4"/>
  <c r="H59" i="4"/>
  <c r="I59" i="4"/>
  <c r="J59" i="4"/>
  <c r="K59" i="4"/>
</calcChain>
</file>

<file path=xl/sharedStrings.xml><?xml version="1.0" encoding="utf-8"?>
<sst xmlns="http://schemas.openxmlformats.org/spreadsheetml/2006/main" count="260" uniqueCount="196">
  <si>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</si>
  <si>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</si>
  <si>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</si>
  <si>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</si>
  <si>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</si>
  <si>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</si>
  <si>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</si>
  <si>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</si>
  <si>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</si>
  <si>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"ТИ ДИ БИ КАПИТАЛ ҮЦК" ХХК</t>
  </si>
  <si>
    <t>BDSC</t>
  </si>
  <si>
    <t>"БИ ДИ СЕК ҮЦК" ХК</t>
  </si>
  <si>
    <t>ARD</t>
  </si>
  <si>
    <t>"АРД КАПИТАЛ ГРУПП ҮЦК" ХХК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</si>
  <si>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</si>
  <si>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</si>
  <si>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</si>
  <si>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</si>
  <si>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</si>
  <si>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</si>
  <si>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</si>
  <si>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</si>
  <si>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</si>
  <si>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</si>
  <si>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</si>
  <si>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</si>
  <si>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CAPM</t>
  </si>
  <si>
    <t>"КАПИТАЛ МАРКЕТ КОРПОРАЦИ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</si>
  <si>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</si>
  <si>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</si>
  <si>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</si>
  <si>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</si>
  <si>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</si>
  <si>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</si>
  <si>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FRON</t>
  </si>
  <si>
    <t>"ФРОНТИЕР ҮЦК" ХХК</t>
  </si>
  <si>
    <t>ACE</t>
  </si>
  <si>
    <t>"АСЕ ЭНД Т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</si>
  <si>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</si>
  <si>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</si>
  <si>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</si>
  <si>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</si>
  <si>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</si>
  <si>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</si>
  <si>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</si>
  <si>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</si>
  <si>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</si>
  <si>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</si>
  <si>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</si>
  <si>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</si>
  <si>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</si>
  <si>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</si>
  <si>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</si>
  <si>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</si>
  <si>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</si>
  <si>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</si>
  <si>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</si>
  <si>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</si>
  <si>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</si>
  <si>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"ЭМ АЙ БИ ЖИ ХХК ҮЦК"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</si>
  <si>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</si>
  <si>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</si>
  <si>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</si>
  <si>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</si>
  <si>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</si>
  <si>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</si>
  <si>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</si>
  <si>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</si>
  <si>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</si>
  <si>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</si>
  <si>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</si>
  <si>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</si>
  <si>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</si>
  <si>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</si>
  <si>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</si>
  <si>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</si>
  <si>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</si>
  <si>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</si>
  <si>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</si>
  <si>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</si>
  <si>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</si>
  <si>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</si>
  <si>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</si>
  <si>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</si>
  <si>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</si>
  <si>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</si>
  <si>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</si>
  <si>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</si>
  <si>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</si>
  <si>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</si>
  <si>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</si>
  <si>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</si>
  <si>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</si>
  <si>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</si>
  <si>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</si>
  <si>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</si>
  <si>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</si>
  <si>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</si>
  <si>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</si>
  <si>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</si>
  <si>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</si>
  <si>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</si>
  <si>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</si>
  <si>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</si>
  <si>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"ЗЭТ ЖИ БИ ҮЦК" ХХК</t>
  </si>
  <si>
    <t>Нийт</t>
  </si>
  <si>
    <t>Эх сурвалж: https://e-balance.mof.gov.mn/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</si>
  <si>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</si>
  <si>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</si>
  <si>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</si>
  <si>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</si>
  <si>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</si>
  <si>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</si>
  <si>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</si>
  <si>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</si>
  <si>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</si>
  <si>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https://e-balance.mof.gov.mn/</t>
    </r>
  </si>
  <si>
    <t>Net income (or loss)</t>
  </si>
  <si>
    <t>BALANCE SHEET /by thousand MNT/</t>
  </si>
  <si>
    <t>INCOME STATEMENT /by thousand MNT/</t>
  </si>
  <si>
    <t>Ranked by Net income (or loss)</t>
  </si>
  <si>
    <t>Note:</t>
  </si>
  <si>
    <t>БАЛАНСЫН ҮЗҮҮЛЭЛТ /Мянган төгрөгөөр/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</si>
  <si>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</si>
  <si>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</si>
  <si>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</si>
  <si>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</si>
  <si>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</si>
  <si>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</si>
  <si>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ОРЛОГЫН ТАЙЛАНГИЙН ҮЗҮҮЛЭЛТ /Мянган төгрөгөөр/</t>
  </si>
  <si>
    <t>МӨНГӨН ГҮЙЛГЭЭНИЙ ҮЗҮҮЛЭЛТ              /Мянган төгрөгөөр/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</si>
  <si>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</si>
  <si>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</si>
  <si>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</si>
  <si>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</si>
  <si>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</si>
  <si>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</si>
  <si>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</si>
  <si>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</si>
  <si>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</si>
  <si>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</si>
  <si>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</si>
  <si>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</si>
  <si>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</si>
  <si>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</si>
  <si>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</si>
  <si>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</si>
  <si>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</si>
  <si>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</si>
  <si>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</si>
  <si>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</si>
  <si>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</si>
  <si>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</si>
  <si>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</si>
  <si>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</si>
  <si>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</si>
  <si>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</si>
  <si>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</si>
  <si>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</si>
  <si>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</si>
  <si>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</si>
  <si>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</si>
  <si>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</si>
  <si>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</si>
  <si>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</si>
  <si>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</si>
  <si>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</si>
  <si>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</si>
  <si>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</si>
  <si>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</si>
  <si>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</si>
  <si>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</si>
  <si>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</si>
  <si>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</si>
  <si>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</si>
  <si>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</si>
  <si>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</si>
  <si>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</si>
  <si>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</si>
  <si>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FRONTIER</t>
  </si>
  <si>
    <t>HUNNU EMPIRE</t>
  </si>
  <si>
    <t>APEX CAPITAL</t>
  </si>
  <si>
    <t>МХБ-ИЙН ГИШҮҮН БРОКЕР ДИЛЕРИЙН КОМПАНИЙН 2018  ОНЫ 4-Р УЛИРЛЫН САНХҮҮГИЙН
ТАЙЛАНГИЙН ХУРААНГУЙ ҮЗҮҮЛЭЛТҮҮД</t>
  </si>
  <si>
    <t>CTRL</t>
  </si>
  <si>
    <t>INVC</t>
  </si>
  <si>
    <t>"ЦЕНТРАЛ СЕКЮРИТИЙЗ ҮЦК" ХХК</t>
  </si>
  <si>
    <t>"ИНВЕСКОР КАПИТАЛ ҮЦК" ХХК</t>
  </si>
  <si>
    <t>-</t>
  </si>
  <si>
    <t>алдаатай</t>
  </si>
  <si>
    <t>нийтлэгдээгүй</t>
  </si>
  <si>
    <t xml:space="preserve">BRIEF FINANCIAL STATEMENTS FOR THE 4TH QUARTER OF FY2018
OF MEMBER COMPANIES </t>
  </si>
  <si>
    <t>ирүүлээгүй</t>
  </si>
  <si>
    <t>INVESCORE</t>
  </si>
  <si>
    <t>CENTRALSECURITIES</t>
  </si>
  <si>
    <t xml:space="preserve">2019 оны 3-р сарын 10-ны байдлаар </t>
  </si>
  <si>
    <t>As of March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</si>
</sst>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43" fontId="3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43" fontId="2" fillId="2" borderId="2" xfId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3" fillId="2" borderId="0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center"/>
    </xf>
    <xf numFmtId="43" fontId="2" fillId="2" borderId="0" xfId="1" applyFont="1" applyFill="1" applyBorder="1" applyAlignment="1">
      <alignment horizontal="right" vertical="center"/>
    </xf>
    <xf numFmtId="43" fontId="0" fillId="0" borderId="0" xfId="0" applyNumberFormat="1"/>
    <xf numFmtId="43" fontId="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5" fontId="2" fillId="0" borderId="1" xfId="0" applyNumberFormat="1" applyFont="1" applyBorder="1" applyAlignment="1">
      <alignment horizontal="left" vertical="center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view="pageBreakPreview" zoomScale="70" zoomScaleNormal="70" zoomScaleSheetLayoutView="7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M54" sqref="M54"/>
    </sheetView>
  </sheetViews>
  <sheetFormatPr defaultRowHeight="14.25" x14ac:dyDescent="0.25"/>
  <cols>
    <col min="1" max="1" width="6.140625" style="1" customWidth="1"/>
    <col min="2" max="2" width="9.42578125" style="1" customWidth="1"/>
    <col min="3" max="3" width="52.5703125" style="1" bestFit="1" customWidth="1"/>
    <col min="4" max="9" width="21.7109375" style="1" customWidth="1"/>
    <col min="10" max="10" width="22.7109375" style="1" customWidth="1"/>
    <col min="11" max="12" width="22.85546875" style="1" customWidth="1"/>
    <col min="13" max="13" width="21.7109375" style="1" customWidth="1"/>
    <col min="14" max="14" width="11.28515625" style="1" customWidth="1"/>
    <col min="15" max="15" width="9.140625" style="1"/>
    <col min="16" max="16" width="13.85546875" style="1" bestFit="1" customWidth="1"/>
    <col min="17" max="16384" width="9.140625" style="1"/>
  </cols>
  <sheetData>
    <row r="1" spans="1:13" ht="15" customHeight="1" x14ac:dyDescent="0.25">
      <c r="D1" s="2"/>
      <c r="E1" s="40" t="s">
        <v>182</v>
      </c>
      <c r="F1" s="40"/>
      <c r="G1" s="40"/>
      <c r="H1" s="40"/>
      <c r="I1" s="40"/>
      <c r="J1" s="24"/>
      <c r="K1" s="24"/>
      <c r="L1" s="24"/>
      <c r="M1" s="2"/>
    </row>
    <row r="2" spans="1:13" ht="15" customHeight="1" x14ac:dyDescent="0.25">
      <c r="C2" s="3"/>
      <c r="D2" s="3"/>
      <c r="E2" s="40"/>
      <c r="F2" s="40"/>
      <c r="G2" s="40"/>
      <c r="H2" s="40"/>
      <c r="I2" s="40"/>
      <c r="J2" s="24"/>
      <c r="K2" s="24"/>
      <c r="L2" s="24"/>
      <c r="M2" s="3"/>
    </row>
    <row r="3" spans="1:13" ht="15" x14ac:dyDescent="0.25">
      <c r="C3" s="3"/>
      <c r="D3" s="3"/>
      <c r="E3" s="13"/>
      <c r="F3" s="13"/>
      <c r="G3" s="13"/>
      <c r="H3" s="13"/>
      <c r="I3" s="3"/>
      <c r="J3" s="13"/>
      <c r="K3" s="13"/>
      <c r="L3" s="30"/>
      <c r="M3" s="3"/>
    </row>
    <row r="4" spans="1:13" ht="14.25" customHeight="1" x14ac:dyDescent="0.25">
      <c r="J4" s="42" t="s">
        <v>194</v>
      </c>
      <c r="K4" s="42"/>
      <c r="L4" s="42"/>
      <c r="M4" s="42"/>
    </row>
    <row r="5" spans="1:13" ht="37.5" customHeight="1" x14ac:dyDescent="0.25">
      <c r="A5" s="43" t="s">
        <v>0</v>
      </c>
      <c r="B5" s="43" t="s">
        <v>1</v>
      </c>
      <c r="C5" s="43" t="s">
        <v>2</v>
      </c>
      <c r="D5" s="44" t="s">
        <v>122</v>
      </c>
      <c r="E5" s="44"/>
      <c r="F5" s="44"/>
      <c r="G5" s="44"/>
      <c r="H5" s="44"/>
      <c r="I5" s="44"/>
      <c r="J5" s="46" t="s">
        <v>130</v>
      </c>
      <c r="K5" s="47"/>
      <c r="L5" s="45" t="s">
        <v>129</v>
      </c>
      <c r="M5" s="45"/>
    </row>
    <row r="6" spans="1:13" s="12" customFormat="1" ht="45" x14ac:dyDescent="0.25">
      <c r="A6" s="43"/>
      <c r="B6" s="43"/>
      <c r="C6" s="43"/>
      <c r="D6" s="26" t="s">
        <v>107</v>
      </c>
      <c r="E6" s="27" t="s">
        <v>3</v>
      </c>
      <c r="F6" s="27" t="s">
        <v>4</v>
      </c>
      <c r="G6" s="27" t="s">
        <v>5</v>
      </c>
      <c r="H6" s="27" t="s">
        <v>6</v>
      </c>
      <c r="I6" s="26" t="s">
        <v>7</v>
      </c>
      <c r="J6" s="27" t="s">
        <v>124</v>
      </c>
      <c r="K6" s="27" t="s">
        <v>125</v>
      </c>
      <c r="L6" s="27" t="s">
        <v>128</v>
      </c>
      <c r="M6" s="27" t="s">
        <v>123</v>
      </c>
    </row>
    <row r="7" spans="1:13" customFormat="1" ht="15" x14ac:dyDescent="0.25">
      <c r="A7" s="4">
        <v>1</v>
      </c>
      <c r="B7" s="4" t="s">
        <v>10</v>
      </c>
      <c r="C7" s="5" t="s">
        <v>11</v>
      </c>
      <c r="D7" s="6">
        <v>20893987.600000001</v>
      </c>
      <c r="E7" s="6">
        <v>16020129.5</v>
      </c>
      <c r="F7" s="6">
        <v>4873858.0999999996</v>
      </c>
      <c r="G7" s="6">
        <v>1504012.8</v>
      </c>
      <c r="H7" s="6">
        <v>3701837.3</v>
      </c>
      <c r="I7" s="6">
        <v>17192150.300000001</v>
      </c>
      <c r="J7" s="6">
        <v>8753642.9000000004</v>
      </c>
      <c r="K7" s="6">
        <v>14052493.699999999</v>
      </c>
      <c r="L7" s="6">
        <v>4868545.2</v>
      </c>
      <c r="M7" s="6">
        <v>1510787.3</v>
      </c>
    </row>
    <row r="8" spans="1:13" customFormat="1" ht="15" x14ac:dyDescent="0.25">
      <c r="A8" s="4">
        <f t="shared" ref="A8" si="0">A7+1</f>
        <v>2</v>
      </c>
      <c r="B8" s="4" t="s">
        <v>8</v>
      </c>
      <c r="C8" s="5" t="s">
        <v>9</v>
      </c>
      <c r="D8" s="6">
        <v>28028334.600000001</v>
      </c>
      <c r="E8" s="6">
        <v>26536487.699999999</v>
      </c>
      <c r="F8" s="6">
        <v>1491846.9</v>
      </c>
      <c r="G8" s="6">
        <v>9662622.9000000004</v>
      </c>
      <c r="H8" s="6">
        <v>9662622.9000000004</v>
      </c>
      <c r="I8" s="6">
        <v>18365711.699999999</v>
      </c>
      <c r="J8" s="6">
        <v>1419696</v>
      </c>
      <c r="K8" s="6">
        <v>830262.9</v>
      </c>
      <c r="L8" s="6">
        <v>634791.69999999995</v>
      </c>
      <c r="M8" s="6">
        <v>681645.5</v>
      </c>
    </row>
    <row r="9" spans="1:13" customFormat="1" ht="15" x14ac:dyDescent="0.25">
      <c r="A9" s="4">
        <f t="shared" ref="A9:A40" si="1">A8+1</f>
        <v>3</v>
      </c>
      <c r="B9" s="4" t="s">
        <v>50</v>
      </c>
      <c r="C9" s="5" t="s">
        <v>51</v>
      </c>
      <c r="D9" s="6">
        <v>1403418.3</v>
      </c>
      <c r="E9" s="6">
        <v>1093758.6000000001</v>
      </c>
      <c r="F9" s="6">
        <v>309659.7</v>
      </c>
      <c r="G9" s="31">
        <v>386056.6</v>
      </c>
      <c r="H9" s="31">
        <v>564456.6</v>
      </c>
      <c r="I9" s="31">
        <v>838961.7</v>
      </c>
      <c r="J9" s="31">
        <v>1919551.4</v>
      </c>
      <c r="K9" s="31">
        <v>1077292.3</v>
      </c>
      <c r="L9" s="31">
        <v>1616261.5</v>
      </c>
      <c r="M9" s="6">
        <v>538834.9</v>
      </c>
    </row>
    <row r="10" spans="1:13" customFormat="1" ht="15" x14ac:dyDescent="0.25">
      <c r="A10" s="4">
        <f t="shared" si="1"/>
        <v>4</v>
      </c>
      <c r="B10" s="4" t="s">
        <v>16</v>
      </c>
      <c r="C10" s="8" t="s">
        <v>17</v>
      </c>
      <c r="D10" s="6">
        <v>4124784.3</v>
      </c>
      <c r="E10" s="6">
        <v>3981431</v>
      </c>
      <c r="F10" s="6">
        <v>143353.29999999999</v>
      </c>
      <c r="G10" s="6">
        <v>78752.3</v>
      </c>
      <c r="H10" s="6">
        <v>78752.3</v>
      </c>
      <c r="I10" s="6">
        <v>4046032</v>
      </c>
      <c r="J10" s="6">
        <v>886056.3</v>
      </c>
      <c r="K10" s="6">
        <v>658932.9</v>
      </c>
      <c r="L10" s="6">
        <v>543453.69999999995</v>
      </c>
      <c r="M10" s="6">
        <v>456200</v>
      </c>
    </row>
    <row r="11" spans="1:13" customFormat="1" ht="15" x14ac:dyDescent="0.25">
      <c r="A11" s="4">
        <f t="shared" si="1"/>
        <v>5</v>
      </c>
      <c r="B11" s="4" t="s">
        <v>44</v>
      </c>
      <c r="C11" s="5" t="s">
        <v>45</v>
      </c>
      <c r="D11" s="6">
        <v>985870.4</v>
      </c>
      <c r="E11" s="6">
        <v>982870.4</v>
      </c>
      <c r="F11" s="6">
        <v>3000</v>
      </c>
      <c r="G11" s="31">
        <v>719451.9</v>
      </c>
      <c r="H11" s="31">
        <v>731813</v>
      </c>
      <c r="I11" s="31">
        <v>254057.4</v>
      </c>
      <c r="J11" s="31">
        <v>86621.9</v>
      </c>
      <c r="K11" s="31">
        <v>154869.9</v>
      </c>
      <c r="L11" s="31">
        <v>131034.6</v>
      </c>
      <c r="M11" s="6">
        <v>246040.9</v>
      </c>
    </row>
    <row r="12" spans="1:13" customFormat="1" ht="15" x14ac:dyDescent="0.25">
      <c r="A12" s="4">
        <f t="shared" si="1"/>
        <v>6</v>
      </c>
      <c r="B12" s="4" t="s">
        <v>18</v>
      </c>
      <c r="C12" s="5" t="s">
        <v>19</v>
      </c>
      <c r="D12" s="6">
        <v>3032123.1</v>
      </c>
      <c r="E12" s="6">
        <v>2937388.9</v>
      </c>
      <c r="F12" s="6">
        <v>94734.2</v>
      </c>
      <c r="G12" s="6">
        <v>489274.5</v>
      </c>
      <c r="H12" s="6">
        <v>556142.80000000005</v>
      </c>
      <c r="I12" s="6">
        <v>2475980.2999999998</v>
      </c>
      <c r="J12" s="6">
        <v>684072.3</v>
      </c>
      <c r="K12" s="6">
        <v>561345.5</v>
      </c>
      <c r="L12" s="6">
        <v>955766.7</v>
      </c>
      <c r="M12" s="6">
        <v>230187.3</v>
      </c>
    </row>
    <row r="13" spans="1:13" customFormat="1" ht="15" x14ac:dyDescent="0.25">
      <c r="A13" s="4">
        <f t="shared" si="1"/>
        <v>7</v>
      </c>
      <c r="B13" s="4" t="s">
        <v>14</v>
      </c>
      <c r="C13" s="7" t="s">
        <v>15</v>
      </c>
      <c r="D13" s="6">
        <v>1767579.5</v>
      </c>
      <c r="E13" s="6">
        <v>1661225.5</v>
      </c>
      <c r="F13" s="6">
        <v>106354</v>
      </c>
      <c r="G13" s="31">
        <v>411931.3</v>
      </c>
      <c r="H13" s="31">
        <v>412204.3</v>
      </c>
      <c r="I13" s="31">
        <v>1355375.2</v>
      </c>
      <c r="J13" s="31">
        <v>2051450.3</v>
      </c>
      <c r="K13" s="31">
        <v>2034110.1</v>
      </c>
      <c r="L13" s="31">
        <v>1833165.9</v>
      </c>
      <c r="M13" s="6">
        <v>224965.9</v>
      </c>
    </row>
    <row r="14" spans="1:13" customFormat="1" ht="15" x14ac:dyDescent="0.25">
      <c r="A14" s="4">
        <f t="shared" si="1"/>
        <v>8</v>
      </c>
      <c r="B14" s="4" t="s">
        <v>30</v>
      </c>
      <c r="C14" s="5" t="s">
        <v>31</v>
      </c>
      <c r="D14" s="6">
        <v>712632.2</v>
      </c>
      <c r="E14" s="6">
        <v>638183.30000000005</v>
      </c>
      <c r="F14" s="6">
        <v>74448.899999999994</v>
      </c>
      <c r="G14" s="6">
        <v>79070.7</v>
      </c>
      <c r="H14" s="6">
        <v>79070.7</v>
      </c>
      <c r="I14" s="6">
        <v>633561.5</v>
      </c>
      <c r="J14" s="6">
        <v>463128.4</v>
      </c>
      <c r="K14" s="6">
        <v>294946.59999999998</v>
      </c>
      <c r="L14" s="6">
        <v>453128.4</v>
      </c>
      <c r="M14" s="6">
        <v>99374</v>
      </c>
    </row>
    <row r="15" spans="1:13" customFormat="1" ht="15" x14ac:dyDescent="0.25">
      <c r="A15" s="4">
        <f t="shared" si="1"/>
        <v>9</v>
      </c>
      <c r="B15" s="4" t="s">
        <v>91</v>
      </c>
      <c r="C15" s="33" t="s">
        <v>92</v>
      </c>
      <c r="D15" s="6">
        <v>118943.7</v>
      </c>
      <c r="E15" s="6">
        <v>111389.4</v>
      </c>
      <c r="F15" s="6">
        <v>7554.3</v>
      </c>
      <c r="G15" s="31">
        <v>199.7</v>
      </c>
      <c r="H15" s="31">
        <v>199.7</v>
      </c>
      <c r="I15" s="31">
        <v>118744</v>
      </c>
      <c r="J15" s="31">
        <v>105174.39999999999</v>
      </c>
      <c r="K15" s="31">
        <v>54830.2</v>
      </c>
      <c r="L15" s="31">
        <v>118512</v>
      </c>
      <c r="M15" s="6">
        <v>49136.2</v>
      </c>
    </row>
    <row r="16" spans="1:13" customFormat="1" ht="15" x14ac:dyDescent="0.25">
      <c r="A16" s="4">
        <f t="shared" si="1"/>
        <v>10</v>
      </c>
      <c r="B16" s="4" t="s">
        <v>63</v>
      </c>
      <c r="C16" s="5" t="s">
        <v>64</v>
      </c>
      <c r="D16" s="6">
        <v>295481</v>
      </c>
      <c r="E16" s="6">
        <v>287554.3</v>
      </c>
      <c r="F16" s="6">
        <v>7926.7</v>
      </c>
      <c r="G16" s="31">
        <v>2431.4</v>
      </c>
      <c r="H16" s="31">
        <v>2431.4</v>
      </c>
      <c r="I16" s="31">
        <v>293049.59999999998</v>
      </c>
      <c r="J16" s="31">
        <v>71217.600000000006</v>
      </c>
      <c r="K16" s="31">
        <v>72253.7</v>
      </c>
      <c r="L16" s="31">
        <v>71217.600000000006</v>
      </c>
      <c r="M16" s="6">
        <v>19679.099999999999</v>
      </c>
    </row>
    <row r="17" spans="1:13" customFormat="1" ht="15" x14ac:dyDescent="0.25">
      <c r="A17" s="4">
        <f t="shared" si="1"/>
        <v>11</v>
      </c>
      <c r="B17" s="4" t="s">
        <v>52</v>
      </c>
      <c r="C17" s="5" t="s">
        <v>53</v>
      </c>
      <c r="D17" s="6">
        <v>1489180</v>
      </c>
      <c r="E17" s="6">
        <v>1457819.5</v>
      </c>
      <c r="F17" s="6">
        <v>31360.5</v>
      </c>
      <c r="G17" s="31">
        <v>1101580</v>
      </c>
      <c r="H17" s="31">
        <v>1169080</v>
      </c>
      <c r="I17" s="31">
        <v>320100</v>
      </c>
      <c r="J17" s="31">
        <v>648000</v>
      </c>
      <c r="K17" s="31">
        <v>553306</v>
      </c>
      <c r="L17" s="31">
        <v>648000</v>
      </c>
      <c r="M17" s="6">
        <v>17840</v>
      </c>
    </row>
    <row r="18" spans="1:13" customFormat="1" ht="15" x14ac:dyDescent="0.25">
      <c r="A18" s="4">
        <f t="shared" si="1"/>
        <v>12</v>
      </c>
      <c r="B18" s="4" t="s">
        <v>48</v>
      </c>
      <c r="C18" s="5" t="s">
        <v>49</v>
      </c>
      <c r="D18" s="6">
        <v>386517.3</v>
      </c>
      <c r="E18" s="6">
        <v>386086.5</v>
      </c>
      <c r="F18" s="6">
        <v>430.8</v>
      </c>
      <c r="G18" s="31">
        <v>457432.5</v>
      </c>
      <c r="H18" s="31">
        <v>457432.5</v>
      </c>
      <c r="I18" s="31">
        <v>-70915.199999999997</v>
      </c>
      <c r="J18" s="31">
        <v>3139.3</v>
      </c>
      <c r="K18" s="31">
        <v>17807.900000000001</v>
      </c>
      <c r="L18" s="31">
        <v>15430.4</v>
      </c>
      <c r="M18" s="6">
        <v>15430.4</v>
      </c>
    </row>
    <row r="19" spans="1:13" customFormat="1" ht="15" x14ac:dyDescent="0.25">
      <c r="A19" s="4">
        <f t="shared" si="1"/>
        <v>13</v>
      </c>
      <c r="B19" s="4" t="s">
        <v>85</v>
      </c>
      <c r="C19" s="5" t="s">
        <v>86</v>
      </c>
      <c r="D19" s="6">
        <v>135886.39999999999</v>
      </c>
      <c r="E19" s="6">
        <v>124347.6</v>
      </c>
      <c r="F19" s="6">
        <v>11538.8</v>
      </c>
      <c r="G19" s="31">
        <v>1696.2</v>
      </c>
      <c r="H19" s="31">
        <v>1696.2</v>
      </c>
      <c r="I19" s="31">
        <v>134190.20000000001</v>
      </c>
      <c r="J19" s="31">
        <v>48522.5</v>
      </c>
      <c r="K19" s="31">
        <v>37707.599999999999</v>
      </c>
      <c r="L19" s="31">
        <v>35977.4</v>
      </c>
      <c r="M19" s="6">
        <v>13387.7</v>
      </c>
    </row>
    <row r="20" spans="1:13" customFormat="1" ht="15" x14ac:dyDescent="0.25">
      <c r="A20" s="4">
        <f t="shared" si="1"/>
        <v>14</v>
      </c>
      <c r="B20" s="4" t="s">
        <v>73</v>
      </c>
      <c r="C20" s="5" t="s">
        <v>74</v>
      </c>
      <c r="D20" s="6">
        <v>150120.79999999999</v>
      </c>
      <c r="E20" s="6">
        <v>19705.7</v>
      </c>
      <c r="F20" s="6">
        <v>130415.1</v>
      </c>
      <c r="G20" s="31">
        <v>1669.2</v>
      </c>
      <c r="H20" s="31">
        <v>1669.2</v>
      </c>
      <c r="I20" s="31">
        <v>148451.6</v>
      </c>
      <c r="J20" s="31">
        <v>226429</v>
      </c>
      <c r="K20" s="31">
        <v>212886.9</v>
      </c>
      <c r="L20" s="31">
        <v>197629</v>
      </c>
      <c r="M20" s="6">
        <v>12600</v>
      </c>
    </row>
    <row r="21" spans="1:13" customFormat="1" ht="15" x14ac:dyDescent="0.25">
      <c r="A21" s="4">
        <f t="shared" si="1"/>
        <v>15</v>
      </c>
      <c r="B21" s="4" t="s">
        <v>83</v>
      </c>
      <c r="C21" s="5" t="s">
        <v>84</v>
      </c>
      <c r="D21" s="6">
        <v>187177.8</v>
      </c>
      <c r="E21" s="6">
        <v>102981.3</v>
      </c>
      <c r="F21" s="6">
        <v>84196.5</v>
      </c>
      <c r="G21" s="31">
        <v>1135.3</v>
      </c>
      <c r="H21" s="31">
        <v>1135.3</v>
      </c>
      <c r="I21" s="31">
        <v>186042.5</v>
      </c>
      <c r="J21" s="31">
        <v>27320.1</v>
      </c>
      <c r="K21" s="31">
        <v>15721</v>
      </c>
      <c r="L21" s="31">
        <v>4745.1000000000004</v>
      </c>
      <c r="M21" s="6">
        <v>10439.200000000001</v>
      </c>
    </row>
    <row r="22" spans="1:13" customFormat="1" ht="15" x14ac:dyDescent="0.25">
      <c r="A22" s="4">
        <f t="shared" si="1"/>
        <v>16</v>
      </c>
      <c r="B22" s="4" t="s">
        <v>97</v>
      </c>
      <c r="C22" s="5" t="s">
        <v>98</v>
      </c>
      <c r="D22" s="6">
        <v>87117.5</v>
      </c>
      <c r="E22" s="6">
        <v>54709.5</v>
      </c>
      <c r="F22" s="6">
        <v>32408</v>
      </c>
      <c r="G22" s="31">
        <v>1526.1</v>
      </c>
      <c r="H22" s="31">
        <v>1526.1</v>
      </c>
      <c r="I22" s="31">
        <v>85591.4</v>
      </c>
      <c r="J22" s="31">
        <v>49324.5</v>
      </c>
      <c r="K22" s="31">
        <v>39811.599999999999</v>
      </c>
      <c r="L22" s="31">
        <v>49324.5</v>
      </c>
      <c r="M22" s="6">
        <v>6957.2</v>
      </c>
    </row>
    <row r="23" spans="1:13" customFormat="1" ht="15" x14ac:dyDescent="0.25">
      <c r="A23" s="4">
        <f t="shared" si="1"/>
        <v>17</v>
      </c>
      <c r="B23" s="4" t="s">
        <v>93</v>
      </c>
      <c r="C23" s="5" t="s">
        <v>94</v>
      </c>
      <c r="D23" s="6">
        <v>107916.9</v>
      </c>
      <c r="E23" s="6">
        <v>99265.4</v>
      </c>
      <c r="F23" s="6">
        <v>8651.5</v>
      </c>
      <c r="G23" s="31">
        <v>782.6</v>
      </c>
      <c r="H23" s="31">
        <v>782.6</v>
      </c>
      <c r="I23" s="31">
        <v>107134.3</v>
      </c>
      <c r="J23" s="31">
        <v>34330.6</v>
      </c>
      <c r="K23" s="31">
        <v>28309.5</v>
      </c>
      <c r="L23" s="31">
        <v>34330.6</v>
      </c>
      <c r="M23" s="6">
        <v>6034.1</v>
      </c>
    </row>
    <row r="24" spans="1:13" customFormat="1" ht="15" x14ac:dyDescent="0.25">
      <c r="A24" s="4">
        <f t="shared" si="1"/>
        <v>18</v>
      </c>
      <c r="B24" s="4" t="s">
        <v>58</v>
      </c>
      <c r="C24" s="5" t="s">
        <v>59</v>
      </c>
      <c r="D24" s="6">
        <v>279485.2</v>
      </c>
      <c r="E24" s="6">
        <v>279472.3</v>
      </c>
      <c r="F24" s="6">
        <v>12.9</v>
      </c>
      <c r="G24" s="31">
        <v>165596.20000000001</v>
      </c>
      <c r="H24" s="31">
        <v>165596.20000000001</v>
      </c>
      <c r="I24" s="31">
        <v>113889</v>
      </c>
      <c r="J24" s="31">
        <v>91919.1</v>
      </c>
      <c r="K24" s="31">
        <v>91971.8</v>
      </c>
      <c r="L24" s="31">
        <v>58101</v>
      </c>
      <c r="M24" s="6">
        <v>3339.8</v>
      </c>
    </row>
    <row r="25" spans="1:13" customFormat="1" ht="15" x14ac:dyDescent="0.25">
      <c r="A25" s="4">
        <f t="shared" si="1"/>
        <v>19</v>
      </c>
      <c r="B25" s="4" t="s">
        <v>42</v>
      </c>
      <c r="C25" s="5" t="s">
        <v>43</v>
      </c>
      <c r="D25" s="6">
        <v>694387.4</v>
      </c>
      <c r="E25" s="6">
        <v>455994.4</v>
      </c>
      <c r="F25" s="6">
        <v>238393</v>
      </c>
      <c r="G25" s="31">
        <v>26504.3</v>
      </c>
      <c r="H25" s="31">
        <v>26504.3</v>
      </c>
      <c r="I25" s="31">
        <v>667883.1</v>
      </c>
      <c r="J25" s="31">
        <v>69605</v>
      </c>
      <c r="K25" s="31">
        <v>67727.8</v>
      </c>
      <c r="L25" s="31">
        <v>44605</v>
      </c>
      <c r="M25" s="6">
        <v>2820.2</v>
      </c>
    </row>
    <row r="26" spans="1:13" customFormat="1" ht="15" x14ac:dyDescent="0.25">
      <c r="A26" s="4">
        <f t="shared" si="1"/>
        <v>20</v>
      </c>
      <c r="B26" s="4" t="s">
        <v>71</v>
      </c>
      <c r="C26" s="5" t="s">
        <v>72</v>
      </c>
      <c r="D26" s="6">
        <v>243147.7</v>
      </c>
      <c r="E26" s="6">
        <v>232347.7</v>
      </c>
      <c r="F26" s="6">
        <v>10800</v>
      </c>
      <c r="G26" s="31">
        <v>336.4</v>
      </c>
      <c r="H26" s="31">
        <v>336.4</v>
      </c>
      <c r="I26" s="31">
        <v>242811.3</v>
      </c>
      <c r="J26" s="31">
        <v>58200.2</v>
      </c>
      <c r="K26" s="31">
        <v>54775</v>
      </c>
      <c r="L26" s="31">
        <v>58200.2</v>
      </c>
      <c r="M26" s="6">
        <v>2435.5</v>
      </c>
    </row>
    <row r="27" spans="1:13" customFormat="1" ht="15" x14ac:dyDescent="0.25">
      <c r="A27" s="4">
        <f t="shared" si="1"/>
        <v>21</v>
      </c>
      <c r="B27" s="4" t="s">
        <v>54</v>
      </c>
      <c r="C27" s="5" t="s">
        <v>55</v>
      </c>
      <c r="D27" s="6">
        <v>160666</v>
      </c>
      <c r="E27" s="6">
        <v>148229.9</v>
      </c>
      <c r="F27" s="6">
        <v>12436.1</v>
      </c>
      <c r="G27" s="6">
        <v>81311.399999999994</v>
      </c>
      <c r="H27" s="6">
        <v>81311.399999999994</v>
      </c>
      <c r="I27" s="6">
        <v>79354.600000000006</v>
      </c>
      <c r="J27" s="6">
        <v>44273.7</v>
      </c>
      <c r="K27" s="6">
        <v>30259.5</v>
      </c>
      <c r="L27" s="6">
        <v>152350.9</v>
      </c>
      <c r="M27" s="6">
        <v>2360</v>
      </c>
    </row>
    <row r="28" spans="1:13" customFormat="1" ht="15" x14ac:dyDescent="0.25">
      <c r="A28" s="4">
        <f t="shared" si="1"/>
        <v>22</v>
      </c>
      <c r="B28" s="4" t="s">
        <v>79</v>
      </c>
      <c r="C28" s="5" t="s">
        <v>80</v>
      </c>
      <c r="D28" s="6">
        <v>130270.2</v>
      </c>
      <c r="E28" s="6">
        <v>98856.6</v>
      </c>
      <c r="F28" s="6">
        <v>31413.599999999999</v>
      </c>
      <c r="G28" s="31">
        <v>86.5</v>
      </c>
      <c r="H28" s="31">
        <v>86.5</v>
      </c>
      <c r="I28" s="31">
        <v>130183.7</v>
      </c>
      <c r="J28" s="31">
        <v>43078.7</v>
      </c>
      <c r="K28" s="31">
        <v>39019.699999999997</v>
      </c>
      <c r="L28" s="31"/>
      <c r="M28" s="6">
        <v>2212.6999999999998</v>
      </c>
    </row>
    <row r="29" spans="1:13" customFormat="1" ht="15" x14ac:dyDescent="0.25">
      <c r="A29" s="4">
        <f t="shared" si="1"/>
        <v>23</v>
      </c>
      <c r="B29" s="4" t="s">
        <v>60</v>
      </c>
      <c r="C29" s="5" t="s">
        <v>61</v>
      </c>
      <c r="D29" s="6">
        <v>352531.8</v>
      </c>
      <c r="E29" s="6">
        <v>347637.8</v>
      </c>
      <c r="F29" s="6">
        <v>4894</v>
      </c>
      <c r="G29" s="31">
        <v>13782.6</v>
      </c>
      <c r="H29" s="31">
        <v>13782.6</v>
      </c>
      <c r="I29" s="31">
        <v>338749.2</v>
      </c>
      <c r="J29" s="31">
        <v>351014.9</v>
      </c>
      <c r="K29" s="31">
        <v>270872.09999999998</v>
      </c>
      <c r="L29" s="31">
        <v>19131.5</v>
      </c>
      <c r="M29" s="6">
        <v>1764.9</v>
      </c>
    </row>
    <row r="30" spans="1:13" customFormat="1" ht="15" x14ac:dyDescent="0.25">
      <c r="A30" s="4">
        <f t="shared" si="1"/>
        <v>24</v>
      </c>
      <c r="B30" s="4" t="s">
        <v>46</v>
      </c>
      <c r="C30" s="5" t="s">
        <v>47</v>
      </c>
      <c r="D30" s="6">
        <v>451987</v>
      </c>
      <c r="E30" s="6">
        <v>162562.5</v>
      </c>
      <c r="F30" s="6">
        <v>289424.5</v>
      </c>
      <c r="G30" s="31">
        <v>26734.5</v>
      </c>
      <c r="H30" s="31">
        <v>26734.5</v>
      </c>
      <c r="I30" s="31">
        <v>425252.5</v>
      </c>
      <c r="J30" s="31">
        <v>34408.199999999997</v>
      </c>
      <c r="K30" s="31">
        <v>22301.7</v>
      </c>
      <c r="L30" s="31"/>
      <c r="M30" s="6">
        <v>1346.2</v>
      </c>
    </row>
    <row r="31" spans="1:13" customFormat="1" ht="15" x14ac:dyDescent="0.25">
      <c r="A31" s="4">
        <f t="shared" si="1"/>
        <v>25</v>
      </c>
      <c r="B31" s="4" t="s">
        <v>12</v>
      </c>
      <c r="C31" s="5" t="s">
        <v>13</v>
      </c>
      <c r="D31" s="6">
        <v>4652746.8</v>
      </c>
      <c r="E31" s="6">
        <v>4610112.5</v>
      </c>
      <c r="F31" s="6">
        <v>42634.3</v>
      </c>
      <c r="G31" s="31">
        <v>4219259.3</v>
      </c>
      <c r="H31" s="31">
        <v>4219259.3</v>
      </c>
      <c r="I31" s="31">
        <v>433487.5</v>
      </c>
      <c r="J31" s="31">
        <v>1330312.3999999999</v>
      </c>
      <c r="K31" s="31">
        <v>655259.80000000005</v>
      </c>
      <c r="L31" s="31">
        <v>0</v>
      </c>
      <c r="M31" s="6">
        <v>723.2</v>
      </c>
    </row>
    <row r="32" spans="1:13" customFormat="1" ht="15" x14ac:dyDescent="0.25">
      <c r="A32" s="4">
        <f t="shared" si="1"/>
        <v>26</v>
      </c>
      <c r="B32" s="4" t="s">
        <v>95</v>
      </c>
      <c r="C32" s="5" t="s">
        <v>96</v>
      </c>
      <c r="D32" s="6">
        <v>132783.70000000001</v>
      </c>
      <c r="E32" s="6">
        <v>112947.8</v>
      </c>
      <c r="F32" s="6">
        <v>19835.900000000001</v>
      </c>
      <c r="G32" s="31">
        <v>2279.9</v>
      </c>
      <c r="H32" s="31">
        <v>2279.9</v>
      </c>
      <c r="I32" s="31">
        <v>130503.8</v>
      </c>
      <c r="J32" s="31">
        <v>64590.5</v>
      </c>
      <c r="K32" s="31">
        <v>10255.700000000001</v>
      </c>
      <c r="L32" s="31">
        <v>12196.4</v>
      </c>
      <c r="M32" s="6">
        <v>236.3</v>
      </c>
    </row>
    <row r="33" spans="1:16" customFormat="1" ht="15" x14ac:dyDescent="0.25">
      <c r="A33" s="4">
        <f t="shared" si="1"/>
        <v>27</v>
      </c>
      <c r="B33" s="4" t="s">
        <v>24</v>
      </c>
      <c r="C33" s="5" t="s">
        <v>25</v>
      </c>
      <c r="D33" s="6">
        <v>1021940.5</v>
      </c>
      <c r="E33" s="6">
        <v>1021940.5</v>
      </c>
      <c r="F33" s="6">
        <v>0</v>
      </c>
      <c r="G33" s="31">
        <v>42151.9</v>
      </c>
      <c r="H33" s="31">
        <v>42151.9</v>
      </c>
      <c r="I33" s="31">
        <v>979788.6</v>
      </c>
      <c r="J33" s="31">
        <v>58731</v>
      </c>
      <c r="K33" s="31">
        <v>56922</v>
      </c>
      <c r="L33" s="31">
        <v>41322.5</v>
      </c>
      <c r="M33" s="6">
        <v>21.5</v>
      </c>
    </row>
    <row r="34" spans="1:16" customFormat="1" ht="15" x14ac:dyDescent="0.25">
      <c r="A34" s="4">
        <f t="shared" si="1"/>
        <v>28</v>
      </c>
      <c r="B34" s="4" t="s">
        <v>103</v>
      </c>
      <c r="C34" s="5" t="s">
        <v>104</v>
      </c>
      <c r="D34" s="6">
        <v>98855.3</v>
      </c>
      <c r="E34" s="6">
        <v>93905.3</v>
      </c>
      <c r="F34" s="6">
        <v>4950</v>
      </c>
      <c r="G34" s="31">
        <v>690.3</v>
      </c>
      <c r="H34" s="31">
        <v>690.3</v>
      </c>
      <c r="I34" s="31">
        <v>98165</v>
      </c>
      <c r="J34" s="31">
        <v>32660.400000000001</v>
      </c>
      <c r="K34" s="31">
        <v>36558.9</v>
      </c>
      <c r="L34" s="31">
        <v>32513</v>
      </c>
      <c r="M34" s="6">
        <v>-2466.8000000000002</v>
      </c>
    </row>
    <row r="35" spans="1:16" customFormat="1" ht="15" x14ac:dyDescent="0.25">
      <c r="A35" s="4">
        <f t="shared" si="1"/>
        <v>29</v>
      </c>
      <c r="B35" s="4" t="s">
        <v>67</v>
      </c>
      <c r="C35" s="5" t="s">
        <v>68</v>
      </c>
      <c r="D35" s="6">
        <v>239885.3</v>
      </c>
      <c r="E35" s="6">
        <v>239885.3</v>
      </c>
      <c r="F35" s="6">
        <v>0</v>
      </c>
      <c r="G35" s="31">
        <v>14473.6</v>
      </c>
      <c r="H35" s="31">
        <v>14473.6</v>
      </c>
      <c r="I35" s="31">
        <v>225411.7</v>
      </c>
      <c r="J35" s="31">
        <v>20584.5</v>
      </c>
      <c r="K35" s="31">
        <v>3609.5</v>
      </c>
      <c r="L35" s="31">
        <v>585.70000000000005</v>
      </c>
      <c r="M35" s="6">
        <v>-2947.8</v>
      </c>
    </row>
    <row r="36" spans="1:16" customFormat="1" ht="15" x14ac:dyDescent="0.25">
      <c r="A36" s="4">
        <f t="shared" si="1"/>
        <v>30</v>
      </c>
      <c r="B36" s="4" t="s">
        <v>38</v>
      </c>
      <c r="C36" s="5" t="s">
        <v>39</v>
      </c>
      <c r="D36" s="6">
        <v>441339.4</v>
      </c>
      <c r="E36" s="6">
        <v>424980.1</v>
      </c>
      <c r="F36" s="6">
        <v>16359.3</v>
      </c>
      <c r="G36" s="31">
        <v>20761.5</v>
      </c>
      <c r="H36" s="31">
        <v>20761.5</v>
      </c>
      <c r="I36" s="31">
        <v>420577.9</v>
      </c>
      <c r="J36" s="31">
        <v>89753.2</v>
      </c>
      <c r="K36" s="31">
        <v>89130.7</v>
      </c>
      <c r="L36" s="31">
        <v>83890.6</v>
      </c>
      <c r="M36" s="6">
        <v>-3245.1</v>
      </c>
    </row>
    <row r="37" spans="1:16" customFormat="1" ht="15" x14ac:dyDescent="0.25">
      <c r="A37" s="4">
        <f t="shared" si="1"/>
        <v>31</v>
      </c>
      <c r="B37" s="4" t="s">
        <v>34</v>
      </c>
      <c r="C37" s="5" t="s">
        <v>35</v>
      </c>
      <c r="D37" s="6">
        <v>286674.90000000002</v>
      </c>
      <c r="E37" s="6">
        <v>250518.39999999999</v>
      </c>
      <c r="F37" s="37">
        <v>36156.5</v>
      </c>
      <c r="G37" s="6">
        <v>649858.9</v>
      </c>
      <c r="H37" s="6">
        <v>649858.9</v>
      </c>
      <c r="I37" s="6">
        <v>-363184</v>
      </c>
      <c r="J37" s="6">
        <v>62355.3</v>
      </c>
      <c r="K37" s="6">
        <v>50690.5</v>
      </c>
      <c r="L37" s="6">
        <v>0</v>
      </c>
      <c r="M37" s="6">
        <v>-5519.2</v>
      </c>
    </row>
    <row r="38" spans="1:16" customFormat="1" ht="15" x14ac:dyDescent="0.25">
      <c r="A38" s="4">
        <f t="shared" si="1"/>
        <v>32</v>
      </c>
      <c r="B38" s="4" t="s">
        <v>183</v>
      </c>
      <c r="C38" s="5" t="s">
        <v>185</v>
      </c>
      <c r="D38" s="6">
        <v>92623.6</v>
      </c>
      <c r="E38" s="6">
        <v>77873.600000000006</v>
      </c>
      <c r="F38" s="6">
        <v>14750</v>
      </c>
      <c r="G38" s="6">
        <v>0</v>
      </c>
      <c r="H38" s="6">
        <v>0</v>
      </c>
      <c r="I38" s="6">
        <v>92623.6</v>
      </c>
      <c r="J38" s="6">
        <v>271.89999999999998</v>
      </c>
      <c r="K38" s="6">
        <v>7620.3</v>
      </c>
      <c r="L38" s="6">
        <v>0</v>
      </c>
      <c r="M38" s="6">
        <v>-7376.4</v>
      </c>
    </row>
    <row r="39" spans="1:16" customFormat="1" ht="15" x14ac:dyDescent="0.25">
      <c r="A39" s="4">
        <f t="shared" si="1"/>
        <v>33</v>
      </c>
      <c r="B39" s="4" t="s">
        <v>133</v>
      </c>
      <c r="C39" s="5" t="s">
        <v>134</v>
      </c>
      <c r="D39" s="6">
        <v>387882</v>
      </c>
      <c r="E39" s="6">
        <v>387882</v>
      </c>
      <c r="F39" s="6" t="s">
        <v>187</v>
      </c>
      <c r="G39" s="31">
        <v>49495.9</v>
      </c>
      <c r="H39" s="31">
        <v>49495.9</v>
      </c>
      <c r="I39" s="31">
        <v>338386.1</v>
      </c>
      <c r="J39" s="31">
        <v>12920.6</v>
      </c>
      <c r="K39" s="31">
        <v>61030.2</v>
      </c>
      <c r="L39" s="31">
        <v>2583.6999999999998</v>
      </c>
      <c r="M39" s="6">
        <v>-11613.9</v>
      </c>
    </row>
    <row r="40" spans="1:16" customFormat="1" ht="15" x14ac:dyDescent="0.25">
      <c r="A40" s="4">
        <f t="shared" si="1"/>
        <v>34</v>
      </c>
      <c r="B40" s="4" t="s">
        <v>69</v>
      </c>
      <c r="C40" s="5" t="s">
        <v>70</v>
      </c>
      <c r="D40" s="6">
        <v>393632.2</v>
      </c>
      <c r="E40" s="6">
        <v>376690.4</v>
      </c>
      <c r="F40" s="6">
        <v>16941.8</v>
      </c>
      <c r="G40" s="6">
        <v>111867</v>
      </c>
      <c r="H40" s="6">
        <v>111867</v>
      </c>
      <c r="I40" s="6">
        <v>281765.2</v>
      </c>
      <c r="J40" s="6">
        <v>11946.7</v>
      </c>
      <c r="K40" s="6">
        <v>23668.2</v>
      </c>
      <c r="L40" s="6">
        <v>11972.4</v>
      </c>
      <c r="M40" s="6">
        <v>-12425.4</v>
      </c>
    </row>
    <row r="41" spans="1:16" customFormat="1" ht="15" x14ac:dyDescent="0.25">
      <c r="A41" s="4">
        <f t="shared" ref="A41:A58" si="2">A40+1</f>
        <v>35</v>
      </c>
      <c r="B41" s="4" t="s">
        <v>36</v>
      </c>
      <c r="C41" s="5" t="s">
        <v>37</v>
      </c>
      <c r="D41" s="6">
        <v>454078</v>
      </c>
      <c r="E41" s="6">
        <v>441414.9</v>
      </c>
      <c r="F41" s="6">
        <v>12663.1</v>
      </c>
      <c r="G41" s="31">
        <v>154965.20000000001</v>
      </c>
      <c r="H41" s="31">
        <v>410178.2</v>
      </c>
      <c r="I41" s="31">
        <v>43899.8</v>
      </c>
      <c r="J41" s="31">
        <v>0</v>
      </c>
      <c r="K41" s="31">
        <v>4305.3999999999996</v>
      </c>
      <c r="L41" s="31">
        <v>-5.8</v>
      </c>
      <c r="M41" s="6">
        <v>-14224.1</v>
      </c>
    </row>
    <row r="42" spans="1:16" customFormat="1" ht="15" x14ac:dyDescent="0.25">
      <c r="A42" s="4">
        <f t="shared" si="2"/>
        <v>36</v>
      </c>
      <c r="B42" s="4" t="s">
        <v>77</v>
      </c>
      <c r="C42" s="5" t="s">
        <v>78</v>
      </c>
      <c r="D42" s="6">
        <v>138267</v>
      </c>
      <c r="E42" s="6">
        <v>138117.9</v>
      </c>
      <c r="F42" s="6">
        <v>149.1</v>
      </c>
      <c r="G42" s="31">
        <v>61251.8</v>
      </c>
      <c r="H42" s="31">
        <v>61251.8</v>
      </c>
      <c r="I42" s="31">
        <v>77015.199999999997</v>
      </c>
      <c r="J42" s="31">
        <v>423519.4</v>
      </c>
      <c r="K42" s="31">
        <v>417986.2</v>
      </c>
      <c r="L42" s="31">
        <v>22552.5</v>
      </c>
      <c r="M42" s="6">
        <v>-14664.1</v>
      </c>
    </row>
    <row r="43" spans="1:16" customFormat="1" ht="15" x14ac:dyDescent="0.25">
      <c r="A43" s="4">
        <f t="shared" si="2"/>
        <v>37</v>
      </c>
      <c r="B43" s="4" t="s">
        <v>99</v>
      </c>
      <c r="C43" s="5" t="s">
        <v>100</v>
      </c>
      <c r="D43" s="6">
        <v>23937.5</v>
      </c>
      <c r="E43" s="6">
        <v>6706</v>
      </c>
      <c r="F43" s="6">
        <v>17231.5</v>
      </c>
      <c r="G43" s="6">
        <v>24960</v>
      </c>
      <c r="H43" s="6">
        <v>239166.8</v>
      </c>
      <c r="I43" s="6">
        <v>-215229.3</v>
      </c>
      <c r="J43" s="6">
        <v>55413.3</v>
      </c>
      <c r="K43" s="6">
        <v>61287.9</v>
      </c>
      <c r="L43" s="6"/>
      <c r="M43" s="6">
        <v>-16763.099999999999</v>
      </c>
    </row>
    <row r="44" spans="1:16" customFormat="1" ht="15" x14ac:dyDescent="0.25">
      <c r="A44" s="4">
        <f t="shared" si="2"/>
        <v>38</v>
      </c>
      <c r="B44" s="4" t="s">
        <v>32</v>
      </c>
      <c r="C44" s="5" t="s">
        <v>33</v>
      </c>
      <c r="D44" s="6">
        <v>559334.40000000002</v>
      </c>
      <c r="E44" s="6">
        <v>548340.5</v>
      </c>
      <c r="F44" s="6">
        <v>10993.9</v>
      </c>
      <c r="G44" s="31">
        <v>3011.2</v>
      </c>
      <c r="H44" s="31">
        <v>3011.2</v>
      </c>
      <c r="I44" s="31">
        <v>556323.19999999995</v>
      </c>
      <c r="J44" s="31">
        <v>0</v>
      </c>
      <c r="K44" s="31">
        <v>17762.8</v>
      </c>
      <c r="L44" s="31">
        <v>0</v>
      </c>
      <c r="M44" s="6">
        <v>-17392.400000000001</v>
      </c>
    </row>
    <row r="45" spans="1:16" customFormat="1" ht="15" x14ac:dyDescent="0.25">
      <c r="A45" s="4">
        <f t="shared" si="2"/>
        <v>39</v>
      </c>
      <c r="B45" s="4" t="s">
        <v>89</v>
      </c>
      <c r="C45" s="5" t="s">
        <v>90</v>
      </c>
      <c r="D45" s="6">
        <v>65349.8</v>
      </c>
      <c r="E45" s="6">
        <v>49440.3</v>
      </c>
      <c r="F45" s="6">
        <v>15909.5</v>
      </c>
      <c r="G45" s="31">
        <v>2370.1999999999998</v>
      </c>
      <c r="H45" s="31">
        <v>2370.1999999999998</v>
      </c>
      <c r="I45" s="31">
        <v>62979.6</v>
      </c>
      <c r="J45" s="31">
        <v>23125.7</v>
      </c>
      <c r="K45" s="31">
        <v>21079.8</v>
      </c>
      <c r="L45" s="31">
        <v>2627.5</v>
      </c>
      <c r="M45" s="6">
        <v>-18466.099999999999</v>
      </c>
    </row>
    <row r="46" spans="1:16" customFormat="1" ht="15" x14ac:dyDescent="0.25">
      <c r="A46" s="4">
        <f t="shared" si="2"/>
        <v>40</v>
      </c>
      <c r="B46" s="4" t="s">
        <v>62</v>
      </c>
      <c r="C46" s="34" t="s">
        <v>135</v>
      </c>
      <c r="D46" s="6">
        <v>1601818.9</v>
      </c>
      <c r="E46" s="6">
        <v>1546648.5</v>
      </c>
      <c r="F46" s="6">
        <v>55170.400000000001</v>
      </c>
      <c r="G46" s="31">
        <v>322807.09999999998</v>
      </c>
      <c r="H46" s="31">
        <v>322807.09999999998</v>
      </c>
      <c r="I46" s="31">
        <v>1279011.8</v>
      </c>
      <c r="J46" s="31">
        <v>133336.9</v>
      </c>
      <c r="K46" s="31">
        <v>968633.8</v>
      </c>
      <c r="L46" s="31">
        <v>82398.100000000006</v>
      </c>
      <c r="M46" s="6">
        <v>-38684.199999999997</v>
      </c>
      <c r="P46" s="39"/>
    </row>
    <row r="47" spans="1:16" customFormat="1" ht="15" x14ac:dyDescent="0.25">
      <c r="A47" s="4">
        <f t="shared" si="2"/>
        <v>41</v>
      </c>
      <c r="B47" s="4" t="s">
        <v>56</v>
      </c>
      <c r="C47" s="5" t="s">
        <v>57</v>
      </c>
      <c r="D47" s="6">
        <v>192062.3</v>
      </c>
      <c r="E47" s="6">
        <v>159562.5</v>
      </c>
      <c r="F47" s="6">
        <v>32499.8</v>
      </c>
      <c r="G47" s="6">
        <v>3564.3</v>
      </c>
      <c r="H47" s="6">
        <v>3564.3</v>
      </c>
      <c r="I47" s="6">
        <v>188498</v>
      </c>
      <c r="J47" s="6">
        <v>54736.2</v>
      </c>
      <c r="K47" s="6">
        <v>143877.1</v>
      </c>
      <c r="L47" s="6">
        <v>99129</v>
      </c>
      <c r="M47" s="6">
        <v>-65863</v>
      </c>
    </row>
    <row r="48" spans="1:16" customFormat="1" ht="15" x14ac:dyDescent="0.25">
      <c r="A48" s="4">
        <f t="shared" si="2"/>
        <v>42</v>
      </c>
      <c r="B48" s="4" t="s">
        <v>20</v>
      </c>
      <c r="C48" s="5" t="s">
        <v>21</v>
      </c>
      <c r="D48" s="6">
        <v>2758017.6</v>
      </c>
      <c r="E48" s="6">
        <v>2727529</v>
      </c>
      <c r="F48" s="6">
        <v>30488.6</v>
      </c>
      <c r="G48" s="6">
        <v>764827.3</v>
      </c>
      <c r="H48" s="6">
        <v>1478959.2</v>
      </c>
      <c r="I48" s="6">
        <v>1279058.3999999999</v>
      </c>
      <c r="J48" s="6">
        <v>71209.8</v>
      </c>
      <c r="K48" s="6">
        <v>98473.1</v>
      </c>
      <c r="L48" s="6"/>
      <c r="M48" s="6">
        <v>-90831</v>
      </c>
    </row>
    <row r="49" spans="1:13" customFormat="1" ht="15" x14ac:dyDescent="0.25">
      <c r="A49" s="4">
        <f t="shared" si="2"/>
        <v>43</v>
      </c>
      <c r="B49" s="4" t="s">
        <v>75</v>
      </c>
      <c r="C49" s="5" t="s">
        <v>76</v>
      </c>
      <c r="D49" s="6">
        <v>192168.6</v>
      </c>
      <c r="E49" s="6">
        <v>158885.1</v>
      </c>
      <c r="F49" s="6">
        <v>33283.5</v>
      </c>
      <c r="G49" s="31">
        <v>35080.9</v>
      </c>
      <c r="H49" s="31">
        <v>35080.9</v>
      </c>
      <c r="I49" s="31">
        <v>157087.70000000001</v>
      </c>
      <c r="J49" s="31">
        <v>210448.5</v>
      </c>
      <c r="K49" s="31">
        <v>293331</v>
      </c>
      <c r="L49" s="31">
        <v>210005.7</v>
      </c>
      <c r="M49" s="6">
        <v>-93011.4</v>
      </c>
    </row>
    <row r="50" spans="1:13" customFormat="1" ht="15" x14ac:dyDescent="0.25">
      <c r="A50" s="4">
        <f t="shared" si="2"/>
        <v>44</v>
      </c>
      <c r="B50" s="4" t="s">
        <v>28</v>
      </c>
      <c r="C50" s="5" t="s">
        <v>29</v>
      </c>
      <c r="D50" s="6">
        <v>1214188.6000000001</v>
      </c>
      <c r="E50" s="6">
        <v>737403.8</v>
      </c>
      <c r="F50" s="6">
        <v>476784.8</v>
      </c>
      <c r="G50" s="31">
        <v>121814.1</v>
      </c>
      <c r="H50" s="31">
        <v>121814.1</v>
      </c>
      <c r="I50" s="31">
        <v>1092374.5</v>
      </c>
      <c r="J50" s="31">
        <v>168124.1</v>
      </c>
      <c r="K50" s="31">
        <v>701487.5</v>
      </c>
      <c r="L50" s="31">
        <v>225897.3</v>
      </c>
      <c r="M50" s="6">
        <v>-106201.8</v>
      </c>
    </row>
    <row r="51" spans="1:13" customFormat="1" ht="15" x14ac:dyDescent="0.25">
      <c r="A51" s="4">
        <f t="shared" si="2"/>
        <v>45</v>
      </c>
      <c r="B51" s="4" t="s">
        <v>87</v>
      </c>
      <c r="C51" s="5" t="s">
        <v>88</v>
      </c>
      <c r="D51" s="6"/>
      <c r="E51" s="6"/>
      <c r="F51" s="38"/>
      <c r="G51" s="31"/>
      <c r="H51" s="31"/>
      <c r="I51" s="31"/>
      <c r="J51" s="31"/>
      <c r="K51" s="31"/>
      <c r="L51" s="31"/>
      <c r="M51" s="6" t="s">
        <v>188</v>
      </c>
    </row>
    <row r="52" spans="1:13" customFormat="1" ht="15" x14ac:dyDescent="0.25">
      <c r="A52" s="4">
        <f t="shared" si="2"/>
        <v>46</v>
      </c>
      <c r="B52" s="4" t="s">
        <v>101</v>
      </c>
      <c r="C52" s="5" t="s">
        <v>102</v>
      </c>
      <c r="D52" s="6"/>
      <c r="E52" s="6"/>
      <c r="F52" s="6"/>
      <c r="G52" s="6"/>
      <c r="H52" s="6"/>
      <c r="I52" s="6"/>
      <c r="J52" s="6"/>
      <c r="K52" s="6"/>
      <c r="L52" s="6"/>
      <c r="M52" s="6" t="s">
        <v>188</v>
      </c>
    </row>
    <row r="53" spans="1:13" customFormat="1" ht="15" x14ac:dyDescent="0.25">
      <c r="A53" s="4">
        <f t="shared" si="2"/>
        <v>47</v>
      </c>
      <c r="B53" s="4" t="s">
        <v>81</v>
      </c>
      <c r="C53" s="5" t="s">
        <v>82</v>
      </c>
      <c r="D53" s="6"/>
      <c r="E53" s="6"/>
      <c r="F53" s="6"/>
      <c r="G53" s="31"/>
      <c r="H53" s="31"/>
      <c r="I53" s="31"/>
      <c r="J53" s="31"/>
      <c r="K53" s="31"/>
      <c r="L53" s="31"/>
      <c r="M53" s="6" t="s">
        <v>189</v>
      </c>
    </row>
    <row r="54" spans="1:13" customFormat="1" ht="15" x14ac:dyDescent="0.25">
      <c r="A54" s="4">
        <f t="shared" si="2"/>
        <v>48</v>
      </c>
      <c r="B54" s="4" t="s">
        <v>40</v>
      </c>
      <c r="C54" s="5" t="s">
        <v>41</v>
      </c>
      <c r="D54" s="6"/>
      <c r="E54" s="6"/>
      <c r="F54" s="6"/>
      <c r="G54" s="6"/>
      <c r="H54" s="6"/>
      <c r="I54" s="6"/>
      <c r="J54" s="6"/>
      <c r="K54" s="6"/>
      <c r="L54" s="6"/>
      <c r="M54" s="6" t="s">
        <v>189</v>
      </c>
    </row>
    <row r="55" spans="1:13" customFormat="1" ht="15" x14ac:dyDescent="0.25">
      <c r="A55" s="4">
        <f t="shared" si="2"/>
        <v>49</v>
      </c>
      <c r="B55" s="4" t="s">
        <v>26</v>
      </c>
      <c r="C55" s="9" t="s">
        <v>27</v>
      </c>
      <c r="D55" s="6"/>
      <c r="E55" s="6"/>
      <c r="F55" s="6"/>
      <c r="G55" s="31"/>
      <c r="H55" s="31"/>
      <c r="I55" s="31"/>
      <c r="J55" s="31"/>
      <c r="K55" s="31"/>
      <c r="L55" s="31"/>
      <c r="M55" s="6" t="s">
        <v>191</v>
      </c>
    </row>
    <row r="56" spans="1:13" customFormat="1" ht="15" x14ac:dyDescent="0.25">
      <c r="A56" s="4">
        <f t="shared" si="2"/>
        <v>50</v>
      </c>
      <c r="B56" s="4" t="s">
        <v>22</v>
      </c>
      <c r="C56" s="5" t="s">
        <v>23</v>
      </c>
      <c r="D56" s="6"/>
      <c r="E56" s="6"/>
      <c r="F56" s="6"/>
      <c r="G56" s="6"/>
      <c r="H56" s="6"/>
      <c r="I56" s="6"/>
      <c r="J56" s="6"/>
      <c r="K56" s="6"/>
      <c r="L56" s="6"/>
      <c r="M56" s="6" t="s">
        <v>191</v>
      </c>
    </row>
    <row r="57" spans="1:13" customFormat="1" ht="15" x14ac:dyDescent="0.25">
      <c r="A57" s="4">
        <f t="shared" si="2"/>
        <v>51</v>
      </c>
      <c r="B57" s="4" t="s">
        <v>184</v>
      </c>
      <c r="C57" s="5" t="s">
        <v>186</v>
      </c>
      <c r="D57" s="6"/>
      <c r="E57" s="6"/>
      <c r="F57" s="6"/>
      <c r="G57" s="6"/>
      <c r="H57" s="6"/>
      <c r="I57" s="6"/>
      <c r="J57" s="6"/>
      <c r="K57" s="6"/>
      <c r="L57" s="6"/>
      <c r="M57" s="6" t="s">
        <v>191</v>
      </c>
    </row>
    <row r="58" spans="1:13" customFormat="1" ht="15" x14ac:dyDescent="0.25">
      <c r="A58" s="4">
        <f t="shared" si="2"/>
        <v>52</v>
      </c>
      <c r="B58" s="4" t="s">
        <v>65</v>
      </c>
      <c r="C58" s="5" t="s">
        <v>66</v>
      </c>
      <c r="D58" s="6"/>
      <c r="E58" s="6"/>
      <c r="F58" s="6"/>
      <c r="G58" s="31"/>
      <c r="H58" s="31"/>
      <c r="I58" s="31"/>
      <c r="J58" s="31"/>
      <c r="K58" s="31"/>
      <c r="L58" s="31"/>
      <c r="M58" s="6" t="s">
        <v>191</v>
      </c>
    </row>
    <row r="59" spans="1:13" ht="14.25" customHeight="1" x14ac:dyDescent="0.25">
      <c r="A59" s="5"/>
      <c r="B59" s="5"/>
      <c r="C59" s="14" t="s">
        <v>105</v>
      </c>
      <c r="D59" s="11">
        <f t="shared" ref="D59:M59" si="3">SUM(D7:D58)</f>
        <v>81167133.099999994</v>
      </c>
      <c r="E59" s="11">
        <f t="shared" si="3"/>
        <v>72331219.699999973</v>
      </c>
      <c r="F59" s="11">
        <f t="shared" si="3"/>
        <v>8835913.3999999985</v>
      </c>
      <c r="G59" s="11">
        <f t="shared" si="3"/>
        <v>21819468.299999997</v>
      </c>
      <c r="H59" s="11">
        <f t="shared" si="3"/>
        <v>25526246.899999999</v>
      </c>
      <c r="I59" s="11">
        <f t="shared" si="3"/>
        <v>55640886.200000018</v>
      </c>
      <c r="J59" s="11">
        <f t="shared" si="3"/>
        <v>20994217.699999999</v>
      </c>
      <c r="K59" s="11">
        <f t="shared" si="3"/>
        <v>24996786.300000004</v>
      </c>
      <c r="L59" s="11">
        <f t="shared" si="3"/>
        <v>13371371.499999998</v>
      </c>
      <c r="M59" s="11">
        <f t="shared" si="3"/>
        <v>3635104.2000000007</v>
      </c>
    </row>
    <row r="61" spans="1:13" ht="14.25" customHeight="1" x14ac:dyDescent="0.25">
      <c r="C61" s="41" t="s">
        <v>126</v>
      </c>
      <c r="D61" s="41"/>
      <c r="J61" s="41" t="s">
        <v>106</v>
      </c>
      <c r="K61" s="41"/>
      <c r="L61" s="41"/>
      <c r="M61" s="41"/>
    </row>
    <row r="63" spans="1:13" x14ac:dyDescent="0.25">
      <c r="D63" s="15"/>
      <c r="E63" s="15"/>
      <c r="G63" s="15"/>
      <c r="I63" s="15"/>
      <c r="M63" s="15"/>
    </row>
    <row r="64" spans="1:13" x14ac:dyDescent="0.25">
      <c r="D64" s="15"/>
      <c r="E64" s="15"/>
      <c r="F64" s="15"/>
      <c r="G64" s="15"/>
      <c r="H64" s="15"/>
      <c r="I64" s="15"/>
      <c r="J64" s="15"/>
      <c r="K64" s="15"/>
      <c r="L64" s="15"/>
    </row>
    <row r="65" spans="3:13" x14ac:dyDescent="0.25">
      <c r="D65" s="15"/>
      <c r="E65" s="15"/>
      <c r="F65" s="15"/>
      <c r="G65" s="15"/>
      <c r="H65" s="15"/>
      <c r="I65" s="15"/>
      <c r="J65" s="15"/>
      <c r="K65" s="15"/>
      <c r="L65" s="15"/>
    </row>
    <row r="67" spans="3:13" x14ac:dyDescent="0.25">
      <c r="M67" s="15"/>
    </row>
    <row r="68" spans="3:13" x14ac:dyDescent="0.25">
      <c r="M68" s="15"/>
    </row>
    <row r="69" spans="3:13" ht="15" x14ac:dyDescent="0.25">
      <c r="C69" s="20"/>
      <c r="E69" s="12"/>
      <c r="F69" s="12"/>
      <c r="G69" s="12"/>
      <c r="H69" s="12"/>
      <c r="J69" s="18"/>
      <c r="K69" s="18"/>
      <c r="L69" s="18"/>
    </row>
    <row r="70" spans="3:13" x14ac:dyDescent="0.25">
      <c r="C70" s="12"/>
      <c r="E70" s="12"/>
      <c r="F70" s="12"/>
      <c r="G70" s="12"/>
      <c r="H70" s="16"/>
      <c r="J70" s="19"/>
      <c r="K70" s="17"/>
      <c r="L70" s="17"/>
    </row>
    <row r="71" spans="3:13" x14ac:dyDescent="0.25">
      <c r="C71" s="12"/>
      <c r="E71" s="12"/>
      <c r="F71" s="12"/>
      <c r="G71" s="12"/>
      <c r="H71" s="16"/>
      <c r="J71" s="19"/>
      <c r="K71" s="18"/>
      <c r="L71" s="18"/>
    </row>
    <row r="72" spans="3:13" x14ac:dyDescent="0.25">
      <c r="J72" s="18"/>
      <c r="K72" s="18"/>
      <c r="L72" s="18"/>
    </row>
  </sheetData>
  <sortState ref="B53:M55">
    <sortCondition descending="1" ref="M55"/>
  </sortState>
  <mergeCells count="10">
    <mergeCell ref="E1:I2"/>
    <mergeCell ref="C61:D61"/>
    <mergeCell ref="J4:M4"/>
    <mergeCell ref="A5:A6"/>
    <mergeCell ref="B5:B6"/>
    <mergeCell ref="C5:C6"/>
    <mergeCell ref="J61:M61"/>
    <mergeCell ref="D5:I5"/>
    <mergeCell ref="L5:M5"/>
    <mergeCell ref="J5:K5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view="pageBreakPreview" zoomScale="70" zoomScaleNormal="85" zoomScaleSheetLayoutView="70" workbookViewId="0">
      <pane xSplit="3" ySplit="6" topLeftCell="F40" activePane="bottomRight" state="frozen"/>
      <selection pane="topRight" activeCell="D1" sqref="D1"/>
      <selection pane="bottomLeft" activeCell="A7" sqref="A7"/>
      <selection pane="bottomRight" activeCell="L5" sqref="L5:M5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8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40" t="s">
        <v>190</v>
      </c>
      <c r="F1" s="40"/>
      <c r="G1" s="40"/>
      <c r="H1" s="40"/>
      <c r="I1" s="40"/>
      <c r="J1" s="24"/>
      <c r="K1" s="24"/>
      <c r="L1" s="2"/>
    </row>
    <row r="2" spans="1:13" ht="15" customHeight="1" x14ac:dyDescent="0.25">
      <c r="C2" s="3"/>
      <c r="D2" s="3"/>
      <c r="E2" s="40"/>
      <c r="F2" s="40"/>
      <c r="G2" s="40"/>
      <c r="H2" s="40"/>
      <c r="I2" s="40"/>
      <c r="J2" s="24"/>
      <c r="K2" s="24"/>
      <c r="L2" s="3"/>
    </row>
    <row r="3" spans="1:13" ht="15.75" x14ac:dyDescent="0.25">
      <c r="C3" s="3"/>
      <c r="D3" s="22"/>
      <c r="E3" s="13"/>
      <c r="F3" s="13"/>
      <c r="G3" s="13"/>
      <c r="H3" s="13"/>
      <c r="J3"/>
      <c r="K3" s="13"/>
      <c r="L3" s="22"/>
      <c r="M3" s="22"/>
    </row>
    <row r="4" spans="1:13" ht="14.25" customHeight="1" x14ac:dyDescent="0.25">
      <c r="A4" s="51"/>
      <c r="B4" s="51"/>
      <c r="C4" s="51"/>
      <c r="D4" s="23"/>
      <c r="I4" s="23"/>
      <c r="L4" s="50" t="s">
        <v>195</v>
      </c>
      <c r="M4" s="50"/>
    </row>
    <row r="5" spans="1:13" ht="36.75" customHeight="1" x14ac:dyDescent="0.25">
      <c r="A5" s="52" t="s">
        <v>0</v>
      </c>
      <c r="B5" s="54" t="s">
        <v>110</v>
      </c>
      <c r="C5" s="54" t="s">
        <v>109</v>
      </c>
      <c r="D5" s="44" t="s">
        <v>118</v>
      </c>
      <c r="E5" s="44"/>
      <c r="F5" s="44"/>
      <c r="G5" s="44"/>
      <c r="H5" s="44"/>
      <c r="I5" s="44"/>
      <c r="J5" s="48" t="s">
        <v>131</v>
      </c>
      <c r="K5" s="49"/>
      <c r="L5" s="46" t="s">
        <v>119</v>
      </c>
      <c r="M5" s="47"/>
    </row>
    <row r="6" spans="1:13" s="12" customFormat="1" ht="36" customHeight="1" x14ac:dyDescent="0.25">
      <c r="A6" s="53"/>
      <c r="B6" s="55"/>
      <c r="C6" s="55"/>
      <c r="D6" s="26" t="s">
        <v>113</v>
      </c>
      <c r="E6" s="27" t="s">
        <v>111</v>
      </c>
      <c r="F6" s="27" t="s">
        <v>112</v>
      </c>
      <c r="G6" s="28" t="s">
        <v>114</v>
      </c>
      <c r="H6" s="27" t="s">
        <v>127</v>
      </c>
      <c r="I6" s="26" t="s">
        <v>115</v>
      </c>
      <c r="J6" s="29" t="s">
        <v>138</v>
      </c>
      <c r="K6" s="29" t="s">
        <v>137</v>
      </c>
      <c r="L6" s="32" t="s">
        <v>132</v>
      </c>
      <c r="M6" s="29" t="s">
        <v>117</v>
      </c>
    </row>
    <row r="7" spans="1:13" ht="14.25" customHeight="1" x14ac:dyDescent="0.25">
      <c r="A7" s="4">
        <v>1</v>
      </c>
      <c r="B7" s="35" t="s">
        <v>10</v>
      </c>
      <c r="C7" s="36" t="s">
        <v>139</v>
      </c>
      <c r="D7" s="6">
        <f>+VLOOKUP(B7,MNG!$B$7:$M$58,3,0)</f>
        <v>20893987.600000001</v>
      </c>
      <c r="E7" s="6">
        <f>+VLOOKUP($B7,MNG!$B$7:$M$58,4,0)</f>
        <v>16020129.5</v>
      </c>
      <c r="F7" s="6">
        <f>+VLOOKUP($B7,MNG!$B$7:$M$58,5,0)</f>
        <v>4873858.0999999996</v>
      </c>
      <c r="G7" s="6">
        <f>+VLOOKUP($B7,MNG!$B$7:$M$58,6,0)</f>
        <v>1504012.8</v>
      </c>
      <c r="H7" s="6">
        <f>+VLOOKUP($B7,MNG!$B$7:$M$58,7,0)</f>
        <v>3701837.3</v>
      </c>
      <c r="I7" s="6">
        <f>+VLOOKUP($B7,MNG!$B$7:$M$58,8,0)</f>
        <v>17192150.300000001</v>
      </c>
      <c r="J7" s="6">
        <f>+VLOOKUP($B7,MNG!$B$7:$M$58,9,0)</f>
        <v>8753642.9000000004</v>
      </c>
      <c r="K7" s="6">
        <f>+VLOOKUP($B7,MNG!$B$7:$M$58,10,0)</f>
        <v>14052493.699999999</v>
      </c>
      <c r="L7" s="6">
        <f>+VLOOKUP($B7,MNG!$B$7:$M$58,11,0)</f>
        <v>4868545.2</v>
      </c>
      <c r="M7" s="6">
        <f>+VLOOKUP($B7,MNG!$B$7:$M$58,12,0)</f>
        <v>1510787.3</v>
      </c>
    </row>
    <row r="8" spans="1:13" ht="14.25" customHeight="1" x14ac:dyDescent="0.25">
      <c r="A8" s="4">
        <f t="shared" ref="A8:A58" si="0">A7+1</f>
        <v>2</v>
      </c>
      <c r="B8" s="35" t="s">
        <v>8</v>
      </c>
      <c r="C8" s="36" t="s">
        <v>145</v>
      </c>
      <c r="D8" s="6">
        <f>+VLOOKUP(B8,MNG!$B$7:$M$58,3,0)</f>
        <v>28028334.600000001</v>
      </c>
      <c r="E8" s="6">
        <f>+VLOOKUP($B8,MNG!$B$7:$M$58,4,0)</f>
        <v>26536487.699999999</v>
      </c>
      <c r="F8" s="6">
        <f>+VLOOKUP($B8,MNG!$B$7:$M$58,5,0)</f>
        <v>1491846.9</v>
      </c>
      <c r="G8" s="6">
        <f>+VLOOKUP($B8,MNG!$B$7:$M$58,6,0)</f>
        <v>9662622.9000000004</v>
      </c>
      <c r="H8" s="6">
        <f>+VLOOKUP($B8,MNG!$B$7:$M$58,7,0)</f>
        <v>9662622.9000000004</v>
      </c>
      <c r="I8" s="6">
        <f>+VLOOKUP($B8,MNG!$B$7:$M$58,8,0)</f>
        <v>18365711.699999999</v>
      </c>
      <c r="J8" s="6">
        <f>+VLOOKUP($B8,MNG!$B$7:$M$58,9,0)</f>
        <v>1419696</v>
      </c>
      <c r="K8" s="6">
        <f>+VLOOKUP($B8,MNG!$B$7:$M$58,10,0)</f>
        <v>830262.9</v>
      </c>
      <c r="L8" s="6">
        <f>+VLOOKUP($B8,MNG!$B$7:$M$58,11,0)</f>
        <v>634791.69999999995</v>
      </c>
      <c r="M8" s="6">
        <f>+VLOOKUP($B8,MNG!$B$7:$M$58,12,0)</f>
        <v>681645.5</v>
      </c>
    </row>
    <row r="9" spans="1:13" ht="14.25" customHeight="1" x14ac:dyDescent="0.25">
      <c r="A9" s="4">
        <f t="shared" si="0"/>
        <v>3</v>
      </c>
      <c r="B9" s="35" t="s">
        <v>50</v>
      </c>
      <c r="C9" s="36" t="s">
        <v>177</v>
      </c>
      <c r="D9" s="6">
        <f>+VLOOKUP(B9,MNG!$B$7:$M$58,3,0)</f>
        <v>1403418.3</v>
      </c>
      <c r="E9" s="6">
        <f>+VLOOKUP($B9,MNG!$B$7:$M$58,4,0)</f>
        <v>1093758.6000000001</v>
      </c>
      <c r="F9" s="6">
        <f>+VLOOKUP($B9,MNG!$B$7:$M$58,5,0)</f>
        <v>309659.7</v>
      </c>
      <c r="G9" s="6">
        <f>+VLOOKUP($B9,MNG!$B$7:$M$58,6,0)</f>
        <v>386056.6</v>
      </c>
      <c r="H9" s="6">
        <f>+VLOOKUP($B9,MNG!$B$7:$M$58,7,0)</f>
        <v>564456.6</v>
      </c>
      <c r="I9" s="6">
        <f>+VLOOKUP($B9,MNG!$B$7:$M$58,8,0)</f>
        <v>838961.7</v>
      </c>
      <c r="J9" s="6">
        <f>+VLOOKUP($B9,MNG!$B$7:$M$58,9,0)</f>
        <v>1919551.4</v>
      </c>
      <c r="K9" s="6">
        <f>+VLOOKUP($B9,MNG!$B$7:$M$58,10,0)</f>
        <v>1077292.3</v>
      </c>
      <c r="L9" s="6">
        <f>+VLOOKUP($B9,MNG!$B$7:$M$58,11,0)</f>
        <v>1616261.5</v>
      </c>
      <c r="M9" s="6">
        <f>+VLOOKUP($B9,MNG!$B$7:$M$58,12,0)</f>
        <v>538834.9</v>
      </c>
    </row>
    <row r="10" spans="1:13" ht="14.25" customHeight="1" x14ac:dyDescent="0.25">
      <c r="A10" s="4">
        <f t="shared" si="0"/>
        <v>4</v>
      </c>
      <c r="B10" s="35" t="s">
        <v>16</v>
      </c>
      <c r="C10" s="36" t="s">
        <v>143</v>
      </c>
      <c r="D10" s="6">
        <f>+VLOOKUP(B10,MNG!$B$7:$M$58,3,0)</f>
        <v>4124784.3</v>
      </c>
      <c r="E10" s="6">
        <f>+VLOOKUP($B10,MNG!$B$7:$M$58,4,0)</f>
        <v>3981431</v>
      </c>
      <c r="F10" s="6">
        <f>+VLOOKUP($B10,MNG!$B$7:$M$58,5,0)</f>
        <v>143353.29999999999</v>
      </c>
      <c r="G10" s="6">
        <f>+VLOOKUP($B10,MNG!$B$7:$M$58,6,0)</f>
        <v>78752.3</v>
      </c>
      <c r="H10" s="6">
        <f>+VLOOKUP($B10,MNG!$B$7:$M$58,7,0)</f>
        <v>78752.3</v>
      </c>
      <c r="I10" s="6">
        <f>+VLOOKUP($B10,MNG!$B$7:$M$58,8,0)</f>
        <v>4046032</v>
      </c>
      <c r="J10" s="6">
        <f>+VLOOKUP($B10,MNG!$B$7:$M$58,9,0)</f>
        <v>886056.3</v>
      </c>
      <c r="K10" s="6">
        <f>+VLOOKUP($B10,MNG!$B$7:$M$58,10,0)</f>
        <v>658932.9</v>
      </c>
      <c r="L10" s="6">
        <f>+VLOOKUP($B10,MNG!$B$7:$M$58,11,0)</f>
        <v>543453.69999999995</v>
      </c>
      <c r="M10" s="6">
        <f>+VLOOKUP($B10,MNG!$B$7:$M$58,12,0)</f>
        <v>456200</v>
      </c>
    </row>
    <row r="11" spans="1:13" ht="14.25" customHeight="1" x14ac:dyDescent="0.25">
      <c r="A11" s="4">
        <f t="shared" si="0"/>
        <v>5</v>
      </c>
      <c r="B11" s="35" t="s">
        <v>44</v>
      </c>
      <c r="C11" s="36" t="s">
        <v>164</v>
      </c>
      <c r="D11" s="6">
        <f>+VLOOKUP(B11,MNG!$B$7:$M$58,3,0)</f>
        <v>985870.4</v>
      </c>
      <c r="E11" s="6">
        <f>+VLOOKUP($B11,MNG!$B$7:$M$58,4,0)</f>
        <v>982870.4</v>
      </c>
      <c r="F11" s="6">
        <f>+VLOOKUP($B11,MNG!$B$7:$M$58,5,0)</f>
        <v>3000</v>
      </c>
      <c r="G11" s="6">
        <f>+VLOOKUP($B11,MNG!$B$7:$M$58,6,0)</f>
        <v>719451.9</v>
      </c>
      <c r="H11" s="6">
        <f>+VLOOKUP($B11,MNG!$B$7:$M$58,7,0)</f>
        <v>731813</v>
      </c>
      <c r="I11" s="6">
        <f>+VLOOKUP($B11,MNG!$B$7:$M$58,8,0)</f>
        <v>254057.4</v>
      </c>
      <c r="J11" s="6">
        <f>+VLOOKUP($B11,MNG!$B$7:$M$58,9,0)</f>
        <v>86621.9</v>
      </c>
      <c r="K11" s="6">
        <f>+VLOOKUP($B11,MNG!$B$7:$M$58,10,0)</f>
        <v>154869.9</v>
      </c>
      <c r="L11" s="6">
        <f>+VLOOKUP($B11,MNG!$B$7:$M$58,11,0)</f>
        <v>131034.6</v>
      </c>
      <c r="M11" s="6">
        <f>+VLOOKUP($B11,MNG!$B$7:$M$58,12,0)</f>
        <v>246040.9</v>
      </c>
    </row>
    <row r="12" spans="1:13" ht="14.25" customHeight="1" x14ac:dyDescent="0.25">
      <c r="A12" s="4">
        <f t="shared" si="0"/>
        <v>6</v>
      </c>
      <c r="B12" s="35" t="s">
        <v>18</v>
      </c>
      <c r="C12" s="36" t="s">
        <v>147</v>
      </c>
      <c r="D12" s="6">
        <f>+VLOOKUP(B12,MNG!$B$7:$M$58,3,0)</f>
        <v>3032123.1</v>
      </c>
      <c r="E12" s="6">
        <f>+VLOOKUP($B12,MNG!$B$7:$M$58,4,0)</f>
        <v>2937388.9</v>
      </c>
      <c r="F12" s="6">
        <f>+VLOOKUP($B12,MNG!$B$7:$M$58,5,0)</f>
        <v>94734.2</v>
      </c>
      <c r="G12" s="6">
        <f>+VLOOKUP($B12,MNG!$B$7:$M$58,6,0)</f>
        <v>489274.5</v>
      </c>
      <c r="H12" s="6">
        <f>+VLOOKUP($B12,MNG!$B$7:$M$58,7,0)</f>
        <v>556142.80000000005</v>
      </c>
      <c r="I12" s="6">
        <f>+VLOOKUP($B12,MNG!$B$7:$M$58,8,0)</f>
        <v>2475980.2999999998</v>
      </c>
      <c r="J12" s="6">
        <f>+VLOOKUP($B12,MNG!$B$7:$M$58,9,0)</f>
        <v>684072.3</v>
      </c>
      <c r="K12" s="6">
        <f>+VLOOKUP($B12,MNG!$B$7:$M$58,10,0)</f>
        <v>561345.5</v>
      </c>
      <c r="L12" s="6">
        <f>+VLOOKUP($B12,MNG!$B$7:$M$58,11,0)</f>
        <v>955766.7</v>
      </c>
      <c r="M12" s="6">
        <f>+VLOOKUP($B12,MNG!$B$7:$M$58,12,0)</f>
        <v>230187.3</v>
      </c>
    </row>
    <row r="13" spans="1:13" ht="14.25" customHeight="1" x14ac:dyDescent="0.25">
      <c r="A13" s="4">
        <f>A12+1</f>
        <v>7</v>
      </c>
      <c r="B13" s="35" t="s">
        <v>14</v>
      </c>
      <c r="C13" s="36" t="s">
        <v>142</v>
      </c>
      <c r="D13" s="6">
        <f>+VLOOKUP(B13,MNG!$B$7:$M$58,3,0)</f>
        <v>1767579.5</v>
      </c>
      <c r="E13" s="6">
        <f>+VLOOKUP($B13,MNG!$B$7:$M$58,4,0)</f>
        <v>1661225.5</v>
      </c>
      <c r="F13" s="6">
        <f>+VLOOKUP($B13,MNG!$B$7:$M$58,5,0)</f>
        <v>106354</v>
      </c>
      <c r="G13" s="6">
        <f>+VLOOKUP($B13,MNG!$B$7:$M$58,6,0)</f>
        <v>411931.3</v>
      </c>
      <c r="H13" s="6">
        <f>+VLOOKUP($B13,MNG!$B$7:$M$58,7,0)</f>
        <v>412204.3</v>
      </c>
      <c r="I13" s="6">
        <f>+VLOOKUP($B13,MNG!$B$7:$M$58,8,0)</f>
        <v>1355375.2</v>
      </c>
      <c r="J13" s="6">
        <f>+VLOOKUP($B13,MNG!$B$7:$M$58,9,0)</f>
        <v>2051450.3</v>
      </c>
      <c r="K13" s="6">
        <f>+VLOOKUP($B13,MNG!$B$7:$M$58,10,0)</f>
        <v>2034110.1</v>
      </c>
      <c r="L13" s="6">
        <f>+VLOOKUP($B13,MNG!$B$7:$M$58,11,0)</f>
        <v>1833165.9</v>
      </c>
      <c r="M13" s="6">
        <f>+VLOOKUP($B13,MNG!$B$7:$M$58,12,0)</f>
        <v>224965.9</v>
      </c>
    </row>
    <row r="14" spans="1:13" ht="14.25" customHeight="1" x14ac:dyDescent="0.25">
      <c r="A14" s="4">
        <f t="shared" si="0"/>
        <v>8</v>
      </c>
      <c r="B14" s="35" t="s">
        <v>30</v>
      </c>
      <c r="C14" s="36" t="s">
        <v>30</v>
      </c>
      <c r="D14" s="6">
        <f>+VLOOKUP(B14,MNG!$B$7:$M$58,3,0)</f>
        <v>712632.2</v>
      </c>
      <c r="E14" s="6">
        <f>+VLOOKUP($B14,MNG!$B$7:$M$58,4,0)</f>
        <v>638183.30000000005</v>
      </c>
      <c r="F14" s="6">
        <f>+VLOOKUP($B14,MNG!$B$7:$M$58,5,0)</f>
        <v>74448.899999999994</v>
      </c>
      <c r="G14" s="6">
        <f>+VLOOKUP($B14,MNG!$B$7:$M$58,6,0)</f>
        <v>79070.7</v>
      </c>
      <c r="H14" s="6">
        <f>+VLOOKUP($B14,MNG!$B$7:$M$58,7,0)</f>
        <v>79070.7</v>
      </c>
      <c r="I14" s="6">
        <f>+VLOOKUP($B14,MNG!$B$7:$M$58,8,0)</f>
        <v>633561.5</v>
      </c>
      <c r="J14" s="6">
        <f>+VLOOKUP($B14,MNG!$B$7:$M$58,9,0)</f>
        <v>463128.4</v>
      </c>
      <c r="K14" s="6">
        <f>+VLOOKUP($B14,MNG!$B$7:$M$58,10,0)</f>
        <v>294946.59999999998</v>
      </c>
      <c r="L14" s="6">
        <f>+VLOOKUP($B14,MNG!$B$7:$M$58,11,0)</f>
        <v>453128.4</v>
      </c>
      <c r="M14" s="6">
        <f>+VLOOKUP($B14,MNG!$B$7:$M$58,12,0)</f>
        <v>99374</v>
      </c>
    </row>
    <row r="15" spans="1:13" ht="14.25" customHeight="1" x14ac:dyDescent="0.25">
      <c r="A15" s="4">
        <f t="shared" si="0"/>
        <v>9</v>
      </c>
      <c r="B15" s="35" t="s">
        <v>91</v>
      </c>
      <c r="C15" s="36" t="s">
        <v>158</v>
      </c>
      <c r="D15" s="6">
        <f>+VLOOKUP(B15,MNG!$B$7:$M$58,3,0)</f>
        <v>118943.7</v>
      </c>
      <c r="E15" s="6">
        <f>+VLOOKUP($B15,MNG!$B$7:$M$58,4,0)</f>
        <v>111389.4</v>
      </c>
      <c r="F15" s="6">
        <f>+VLOOKUP($B15,MNG!$B$7:$M$58,5,0)</f>
        <v>7554.3</v>
      </c>
      <c r="G15" s="6">
        <f>+VLOOKUP($B15,MNG!$B$7:$M$58,6,0)</f>
        <v>199.7</v>
      </c>
      <c r="H15" s="6">
        <f>+VLOOKUP($B15,MNG!$B$7:$M$58,7,0)</f>
        <v>199.7</v>
      </c>
      <c r="I15" s="6">
        <f>+VLOOKUP($B15,MNG!$B$7:$M$58,8,0)</f>
        <v>118744</v>
      </c>
      <c r="J15" s="6">
        <f>+VLOOKUP($B15,MNG!$B$7:$M$58,9,0)</f>
        <v>105174.39999999999</v>
      </c>
      <c r="K15" s="6">
        <f>+VLOOKUP($B15,MNG!$B$7:$M$58,10,0)</f>
        <v>54830.2</v>
      </c>
      <c r="L15" s="6">
        <f>+VLOOKUP($B15,MNG!$B$7:$M$58,11,0)</f>
        <v>118512</v>
      </c>
      <c r="M15" s="6">
        <f>+VLOOKUP($B15,MNG!$B$7:$M$58,12,0)</f>
        <v>49136.2</v>
      </c>
    </row>
    <row r="16" spans="1:13" ht="14.25" customHeight="1" x14ac:dyDescent="0.25">
      <c r="A16" s="4">
        <f t="shared" si="0"/>
        <v>10</v>
      </c>
      <c r="B16" s="35" t="s">
        <v>63</v>
      </c>
      <c r="C16" s="36" t="s">
        <v>180</v>
      </c>
      <c r="D16" s="6">
        <f>+VLOOKUP(B16,MNG!$B$7:$M$58,3,0)</f>
        <v>295481</v>
      </c>
      <c r="E16" s="6">
        <f>+VLOOKUP($B16,MNG!$B$7:$M$58,4,0)</f>
        <v>287554.3</v>
      </c>
      <c r="F16" s="6">
        <f>+VLOOKUP($B16,MNG!$B$7:$M$58,5,0)</f>
        <v>7926.7</v>
      </c>
      <c r="G16" s="6">
        <f>+VLOOKUP($B16,MNG!$B$7:$M$58,6,0)</f>
        <v>2431.4</v>
      </c>
      <c r="H16" s="6">
        <f>+VLOOKUP($B16,MNG!$B$7:$M$58,7,0)</f>
        <v>2431.4</v>
      </c>
      <c r="I16" s="6">
        <f>+VLOOKUP($B16,MNG!$B$7:$M$58,8,0)</f>
        <v>293049.59999999998</v>
      </c>
      <c r="J16" s="6">
        <f>+VLOOKUP($B16,MNG!$B$7:$M$58,9,0)</f>
        <v>71217.600000000006</v>
      </c>
      <c r="K16" s="6">
        <f>+VLOOKUP($B16,MNG!$B$7:$M$58,10,0)</f>
        <v>72253.7</v>
      </c>
      <c r="L16" s="6">
        <f>+VLOOKUP($B16,MNG!$B$7:$M$58,11,0)</f>
        <v>71217.600000000006</v>
      </c>
      <c r="M16" s="6">
        <f>+VLOOKUP($B16,MNG!$B$7:$M$58,12,0)</f>
        <v>19679.099999999999</v>
      </c>
    </row>
    <row r="17" spans="1:13" ht="14.25" customHeight="1" x14ac:dyDescent="0.25">
      <c r="A17" s="4">
        <f t="shared" si="0"/>
        <v>11</v>
      </c>
      <c r="B17" s="35" t="s">
        <v>52</v>
      </c>
      <c r="C17" s="36" t="s">
        <v>152</v>
      </c>
      <c r="D17" s="6">
        <f>+VLOOKUP(B17,MNG!$B$7:$M$58,3,0)</f>
        <v>1489180</v>
      </c>
      <c r="E17" s="6">
        <f>+VLOOKUP($B17,MNG!$B$7:$M$58,4,0)</f>
        <v>1457819.5</v>
      </c>
      <c r="F17" s="6">
        <f>+VLOOKUP($B17,MNG!$B$7:$M$58,5,0)</f>
        <v>31360.5</v>
      </c>
      <c r="G17" s="6">
        <f>+VLOOKUP($B17,MNG!$B$7:$M$58,6,0)</f>
        <v>1101580</v>
      </c>
      <c r="H17" s="6">
        <f>+VLOOKUP($B17,MNG!$B$7:$M$58,7,0)</f>
        <v>1169080</v>
      </c>
      <c r="I17" s="6">
        <f>+VLOOKUP($B17,MNG!$B$7:$M$58,8,0)</f>
        <v>320100</v>
      </c>
      <c r="J17" s="6">
        <f>+VLOOKUP($B17,MNG!$B$7:$M$58,9,0)</f>
        <v>648000</v>
      </c>
      <c r="K17" s="6">
        <f>+VLOOKUP($B17,MNG!$B$7:$M$58,10,0)</f>
        <v>553306</v>
      </c>
      <c r="L17" s="6">
        <f>+VLOOKUP($B17,MNG!$B$7:$M$58,11,0)</f>
        <v>648000</v>
      </c>
      <c r="M17" s="6">
        <f>+VLOOKUP($B17,MNG!$B$7:$M$58,12,0)</f>
        <v>17840</v>
      </c>
    </row>
    <row r="18" spans="1:13" ht="14.25" customHeight="1" x14ac:dyDescent="0.25">
      <c r="A18" s="4">
        <f t="shared" si="0"/>
        <v>12</v>
      </c>
      <c r="B18" s="35" t="s">
        <v>48</v>
      </c>
      <c r="C18" s="36" t="s">
        <v>151</v>
      </c>
      <c r="D18" s="6">
        <f>+VLOOKUP(B18,MNG!$B$7:$M$58,3,0)</f>
        <v>386517.3</v>
      </c>
      <c r="E18" s="6">
        <f>+VLOOKUP($B18,MNG!$B$7:$M$58,4,0)</f>
        <v>386086.5</v>
      </c>
      <c r="F18" s="6">
        <f>+VLOOKUP($B18,MNG!$B$7:$M$58,5,0)</f>
        <v>430.8</v>
      </c>
      <c r="G18" s="6">
        <f>+VLOOKUP($B18,MNG!$B$7:$M$58,6,0)</f>
        <v>457432.5</v>
      </c>
      <c r="H18" s="6">
        <f>+VLOOKUP($B18,MNG!$B$7:$M$58,7,0)</f>
        <v>457432.5</v>
      </c>
      <c r="I18" s="6">
        <f>+VLOOKUP($B18,MNG!$B$7:$M$58,8,0)</f>
        <v>-70915.199999999997</v>
      </c>
      <c r="J18" s="6">
        <f>+VLOOKUP($B18,MNG!$B$7:$M$58,9,0)</f>
        <v>3139.3</v>
      </c>
      <c r="K18" s="6">
        <f>+VLOOKUP($B18,MNG!$B$7:$M$58,10,0)</f>
        <v>17807.900000000001</v>
      </c>
      <c r="L18" s="6">
        <f>+VLOOKUP($B18,MNG!$B$7:$M$58,11,0)</f>
        <v>15430.4</v>
      </c>
      <c r="M18" s="6">
        <f>+VLOOKUP($B18,MNG!$B$7:$M$58,12,0)</f>
        <v>15430.4</v>
      </c>
    </row>
    <row r="19" spans="1:13" ht="14.25" customHeight="1" x14ac:dyDescent="0.25">
      <c r="A19" s="4">
        <f t="shared" si="0"/>
        <v>13</v>
      </c>
      <c r="B19" s="35" t="s">
        <v>85</v>
      </c>
      <c r="C19" s="36" t="s">
        <v>159</v>
      </c>
      <c r="D19" s="6">
        <f>+VLOOKUP(B19,MNG!$B$7:$M$58,3,0)</f>
        <v>135886.39999999999</v>
      </c>
      <c r="E19" s="6">
        <f>+VLOOKUP($B19,MNG!$B$7:$M$58,4,0)</f>
        <v>124347.6</v>
      </c>
      <c r="F19" s="6">
        <f>+VLOOKUP($B19,MNG!$B$7:$M$58,5,0)</f>
        <v>11538.8</v>
      </c>
      <c r="G19" s="6">
        <f>+VLOOKUP($B19,MNG!$B$7:$M$58,6,0)</f>
        <v>1696.2</v>
      </c>
      <c r="H19" s="6">
        <f>+VLOOKUP($B19,MNG!$B$7:$M$58,7,0)</f>
        <v>1696.2</v>
      </c>
      <c r="I19" s="6">
        <f>+VLOOKUP($B19,MNG!$B$7:$M$58,8,0)</f>
        <v>134190.20000000001</v>
      </c>
      <c r="J19" s="6">
        <f>+VLOOKUP($B19,MNG!$B$7:$M$58,9,0)</f>
        <v>48522.5</v>
      </c>
      <c r="K19" s="6">
        <f>+VLOOKUP($B19,MNG!$B$7:$M$58,10,0)</f>
        <v>37707.599999999999</v>
      </c>
      <c r="L19" s="6">
        <f>+VLOOKUP($B19,MNG!$B$7:$M$58,11,0)</f>
        <v>35977.4</v>
      </c>
      <c r="M19" s="6">
        <f>+VLOOKUP($B19,MNG!$B$7:$M$58,12,0)</f>
        <v>13387.7</v>
      </c>
    </row>
    <row r="20" spans="1:13" ht="14.25" customHeight="1" x14ac:dyDescent="0.25">
      <c r="A20" s="4">
        <f t="shared" si="0"/>
        <v>14</v>
      </c>
      <c r="B20" s="35" t="s">
        <v>73</v>
      </c>
      <c r="C20" s="36" t="s">
        <v>73</v>
      </c>
      <c r="D20" s="6">
        <f>+VLOOKUP(B20,MNG!$B$7:$M$58,3,0)</f>
        <v>150120.79999999999</v>
      </c>
      <c r="E20" s="6">
        <f>+VLOOKUP($B20,MNG!$B$7:$M$58,4,0)</f>
        <v>19705.7</v>
      </c>
      <c r="F20" s="6">
        <f>+VLOOKUP($B20,MNG!$B$7:$M$58,5,0)</f>
        <v>130415.1</v>
      </c>
      <c r="G20" s="6">
        <f>+VLOOKUP($B20,MNG!$B$7:$M$58,6,0)</f>
        <v>1669.2</v>
      </c>
      <c r="H20" s="6">
        <f>+VLOOKUP($B20,MNG!$B$7:$M$58,7,0)</f>
        <v>1669.2</v>
      </c>
      <c r="I20" s="6">
        <f>+VLOOKUP($B20,MNG!$B$7:$M$58,8,0)</f>
        <v>148451.6</v>
      </c>
      <c r="J20" s="6">
        <f>+VLOOKUP($B20,MNG!$B$7:$M$58,9,0)</f>
        <v>226429</v>
      </c>
      <c r="K20" s="6">
        <f>+VLOOKUP($B20,MNG!$B$7:$M$58,10,0)</f>
        <v>212886.9</v>
      </c>
      <c r="L20" s="6">
        <f>+VLOOKUP($B20,MNG!$B$7:$M$58,11,0)</f>
        <v>197629</v>
      </c>
      <c r="M20" s="6">
        <f>+VLOOKUP($B20,MNG!$B$7:$M$58,12,0)</f>
        <v>12600</v>
      </c>
    </row>
    <row r="21" spans="1:13" s="10" customFormat="1" ht="14.25" customHeight="1" x14ac:dyDescent="0.25">
      <c r="A21" s="4">
        <f t="shared" si="0"/>
        <v>15</v>
      </c>
      <c r="B21" s="35" t="s">
        <v>83</v>
      </c>
      <c r="C21" s="36" t="s">
        <v>168</v>
      </c>
      <c r="D21" s="6">
        <f>+VLOOKUP(B21,MNG!$B$7:$M$58,3,0)</f>
        <v>187177.8</v>
      </c>
      <c r="E21" s="6">
        <f>+VLOOKUP($B21,MNG!$B$7:$M$58,4,0)</f>
        <v>102981.3</v>
      </c>
      <c r="F21" s="6">
        <f>+VLOOKUP($B21,MNG!$B$7:$M$58,5,0)</f>
        <v>84196.5</v>
      </c>
      <c r="G21" s="6">
        <f>+VLOOKUP($B21,MNG!$B$7:$M$58,6,0)</f>
        <v>1135.3</v>
      </c>
      <c r="H21" s="6">
        <f>+VLOOKUP($B21,MNG!$B$7:$M$58,7,0)</f>
        <v>1135.3</v>
      </c>
      <c r="I21" s="6">
        <f>+VLOOKUP($B21,MNG!$B$7:$M$58,8,0)</f>
        <v>186042.5</v>
      </c>
      <c r="J21" s="6">
        <f>+VLOOKUP($B21,MNG!$B$7:$M$58,9,0)</f>
        <v>27320.1</v>
      </c>
      <c r="K21" s="6">
        <f>+VLOOKUP($B21,MNG!$B$7:$M$58,10,0)</f>
        <v>15721</v>
      </c>
      <c r="L21" s="6">
        <f>+VLOOKUP($B21,MNG!$B$7:$M$58,11,0)</f>
        <v>4745.1000000000004</v>
      </c>
      <c r="M21" s="6">
        <f>+VLOOKUP($B21,MNG!$B$7:$M$58,12,0)</f>
        <v>10439.200000000001</v>
      </c>
    </row>
    <row r="22" spans="1:13" ht="14.25" customHeight="1" x14ac:dyDescent="0.25">
      <c r="A22" s="4">
        <f t="shared" si="0"/>
        <v>16</v>
      </c>
      <c r="B22" s="35" t="s">
        <v>97</v>
      </c>
      <c r="C22" s="36" t="s">
        <v>166</v>
      </c>
      <c r="D22" s="6">
        <f>+VLOOKUP(B22,MNG!$B$7:$M$58,3,0)</f>
        <v>87117.5</v>
      </c>
      <c r="E22" s="6">
        <f>+VLOOKUP($B22,MNG!$B$7:$M$58,4,0)</f>
        <v>54709.5</v>
      </c>
      <c r="F22" s="6">
        <f>+VLOOKUP($B22,MNG!$B$7:$M$58,5,0)</f>
        <v>32408</v>
      </c>
      <c r="G22" s="6">
        <f>+VLOOKUP($B22,MNG!$B$7:$M$58,6,0)</f>
        <v>1526.1</v>
      </c>
      <c r="H22" s="6">
        <f>+VLOOKUP($B22,MNG!$B$7:$M$58,7,0)</f>
        <v>1526.1</v>
      </c>
      <c r="I22" s="6">
        <f>+VLOOKUP($B22,MNG!$B$7:$M$58,8,0)</f>
        <v>85591.4</v>
      </c>
      <c r="J22" s="6">
        <f>+VLOOKUP($B22,MNG!$B$7:$M$58,9,0)</f>
        <v>49324.5</v>
      </c>
      <c r="K22" s="6">
        <f>+VLOOKUP($B22,MNG!$B$7:$M$58,10,0)</f>
        <v>39811.599999999999</v>
      </c>
      <c r="L22" s="6">
        <f>+VLOOKUP($B22,MNG!$B$7:$M$58,11,0)</f>
        <v>49324.5</v>
      </c>
      <c r="M22" s="6">
        <f>+VLOOKUP($B22,MNG!$B$7:$M$58,12,0)</f>
        <v>6957.2</v>
      </c>
    </row>
    <row r="23" spans="1:13" ht="14.25" customHeight="1" x14ac:dyDescent="0.25">
      <c r="A23" s="4">
        <f t="shared" si="0"/>
        <v>17</v>
      </c>
      <c r="B23" s="35" t="s">
        <v>93</v>
      </c>
      <c r="C23" s="36" t="s">
        <v>165</v>
      </c>
      <c r="D23" s="6">
        <f>+VLOOKUP(B23,MNG!$B$7:$M$58,3,0)</f>
        <v>107916.9</v>
      </c>
      <c r="E23" s="6">
        <f>+VLOOKUP($B23,MNG!$B$7:$M$58,4,0)</f>
        <v>99265.4</v>
      </c>
      <c r="F23" s="6">
        <f>+VLOOKUP($B23,MNG!$B$7:$M$58,5,0)</f>
        <v>8651.5</v>
      </c>
      <c r="G23" s="6">
        <f>+VLOOKUP($B23,MNG!$B$7:$M$58,6,0)</f>
        <v>782.6</v>
      </c>
      <c r="H23" s="6">
        <f>+VLOOKUP($B23,MNG!$B$7:$M$58,7,0)</f>
        <v>782.6</v>
      </c>
      <c r="I23" s="6">
        <f>+VLOOKUP($B23,MNG!$B$7:$M$58,8,0)</f>
        <v>107134.3</v>
      </c>
      <c r="J23" s="6">
        <f>+VLOOKUP($B23,MNG!$B$7:$M$58,9,0)</f>
        <v>34330.6</v>
      </c>
      <c r="K23" s="6">
        <f>+VLOOKUP($B23,MNG!$B$7:$M$58,10,0)</f>
        <v>28309.5</v>
      </c>
      <c r="L23" s="6">
        <f>+VLOOKUP($B23,MNG!$B$7:$M$58,11,0)</f>
        <v>34330.6</v>
      </c>
      <c r="M23" s="6">
        <f>+VLOOKUP($B23,MNG!$B$7:$M$58,12,0)</f>
        <v>6034.1</v>
      </c>
    </row>
    <row r="24" spans="1:13" ht="14.25" customHeight="1" x14ac:dyDescent="0.25">
      <c r="A24" s="4">
        <f t="shared" si="0"/>
        <v>18</v>
      </c>
      <c r="B24" s="35" t="s">
        <v>58</v>
      </c>
      <c r="C24" s="36" t="s">
        <v>58</v>
      </c>
      <c r="D24" s="6">
        <f>+VLOOKUP(B24,MNG!$B$7:$M$58,3,0)</f>
        <v>279485.2</v>
      </c>
      <c r="E24" s="6">
        <f>+VLOOKUP($B24,MNG!$B$7:$M$58,4,0)</f>
        <v>279472.3</v>
      </c>
      <c r="F24" s="6">
        <f>+VLOOKUP($B24,MNG!$B$7:$M$58,5,0)</f>
        <v>12.9</v>
      </c>
      <c r="G24" s="6">
        <f>+VLOOKUP($B24,MNG!$B$7:$M$58,6,0)</f>
        <v>165596.20000000001</v>
      </c>
      <c r="H24" s="6">
        <f>+VLOOKUP($B24,MNG!$B$7:$M$58,7,0)</f>
        <v>165596.20000000001</v>
      </c>
      <c r="I24" s="6">
        <f>+VLOOKUP($B24,MNG!$B$7:$M$58,8,0)</f>
        <v>113889</v>
      </c>
      <c r="J24" s="6">
        <f>+VLOOKUP($B24,MNG!$B$7:$M$58,9,0)</f>
        <v>91919.1</v>
      </c>
      <c r="K24" s="6">
        <f>+VLOOKUP($B24,MNG!$B$7:$M$58,10,0)</f>
        <v>91971.8</v>
      </c>
      <c r="L24" s="6">
        <f>+VLOOKUP($B24,MNG!$B$7:$M$58,11,0)</f>
        <v>58101</v>
      </c>
      <c r="M24" s="6">
        <f>+VLOOKUP($B24,MNG!$B$7:$M$58,12,0)</f>
        <v>3339.8</v>
      </c>
    </row>
    <row r="25" spans="1:13" s="10" customFormat="1" ht="14.25" customHeight="1" x14ac:dyDescent="0.25">
      <c r="A25" s="4">
        <f t="shared" si="0"/>
        <v>19</v>
      </c>
      <c r="B25" s="35" t="s">
        <v>42</v>
      </c>
      <c r="C25" s="36" t="s">
        <v>157</v>
      </c>
      <c r="D25" s="6">
        <f>+VLOOKUP(B25,MNG!$B$7:$M$58,3,0)</f>
        <v>694387.4</v>
      </c>
      <c r="E25" s="6">
        <f>+VLOOKUP($B25,MNG!$B$7:$M$58,4,0)</f>
        <v>455994.4</v>
      </c>
      <c r="F25" s="6">
        <f>+VLOOKUP($B25,MNG!$B$7:$M$58,5,0)</f>
        <v>238393</v>
      </c>
      <c r="G25" s="6">
        <f>+VLOOKUP($B25,MNG!$B$7:$M$58,6,0)</f>
        <v>26504.3</v>
      </c>
      <c r="H25" s="6">
        <f>+VLOOKUP($B25,MNG!$B$7:$M$58,7,0)</f>
        <v>26504.3</v>
      </c>
      <c r="I25" s="6">
        <f>+VLOOKUP($B25,MNG!$B$7:$M$58,8,0)</f>
        <v>667883.1</v>
      </c>
      <c r="J25" s="6">
        <f>+VLOOKUP($B25,MNG!$B$7:$M$58,9,0)</f>
        <v>69605</v>
      </c>
      <c r="K25" s="6">
        <f>+VLOOKUP($B25,MNG!$B$7:$M$58,10,0)</f>
        <v>67727.8</v>
      </c>
      <c r="L25" s="6">
        <f>+VLOOKUP($B25,MNG!$B$7:$M$58,11,0)</f>
        <v>44605</v>
      </c>
      <c r="M25" s="6">
        <f>+VLOOKUP($B25,MNG!$B$7:$M$58,12,0)</f>
        <v>2820.2</v>
      </c>
    </row>
    <row r="26" spans="1:13" ht="14.25" customHeight="1" x14ac:dyDescent="0.25">
      <c r="A26" s="4">
        <f t="shared" si="0"/>
        <v>20</v>
      </c>
      <c r="B26" s="35" t="s">
        <v>71</v>
      </c>
      <c r="C26" s="36" t="s">
        <v>149</v>
      </c>
      <c r="D26" s="6">
        <f>+VLOOKUP(B26,MNG!$B$7:$M$58,3,0)</f>
        <v>243147.7</v>
      </c>
      <c r="E26" s="6">
        <f>+VLOOKUP($B26,MNG!$B$7:$M$58,4,0)</f>
        <v>232347.7</v>
      </c>
      <c r="F26" s="6">
        <f>+VLOOKUP($B26,MNG!$B$7:$M$58,5,0)</f>
        <v>10800</v>
      </c>
      <c r="G26" s="6">
        <f>+VLOOKUP($B26,MNG!$B$7:$M$58,6,0)</f>
        <v>336.4</v>
      </c>
      <c r="H26" s="6">
        <f>+VLOOKUP($B26,MNG!$B$7:$M$58,7,0)</f>
        <v>336.4</v>
      </c>
      <c r="I26" s="6">
        <f>+VLOOKUP($B26,MNG!$B$7:$M$58,8,0)</f>
        <v>242811.3</v>
      </c>
      <c r="J26" s="6">
        <f>+VLOOKUP($B26,MNG!$B$7:$M$58,9,0)</f>
        <v>58200.2</v>
      </c>
      <c r="K26" s="6">
        <f>+VLOOKUP($B26,MNG!$B$7:$M$58,10,0)</f>
        <v>54775</v>
      </c>
      <c r="L26" s="6">
        <f>+VLOOKUP($B26,MNG!$B$7:$M$58,11,0)</f>
        <v>58200.2</v>
      </c>
      <c r="M26" s="6">
        <f>+VLOOKUP($B26,MNG!$B$7:$M$58,12,0)</f>
        <v>2435.5</v>
      </c>
    </row>
    <row r="27" spans="1:13" ht="14.25" customHeight="1" x14ac:dyDescent="0.25">
      <c r="A27" s="4">
        <f t="shared" si="0"/>
        <v>21</v>
      </c>
      <c r="B27" s="35" t="s">
        <v>54</v>
      </c>
      <c r="C27" s="36" t="s">
        <v>169</v>
      </c>
      <c r="D27" s="6">
        <f>+VLOOKUP(B27,MNG!$B$7:$M$58,3,0)</f>
        <v>160666</v>
      </c>
      <c r="E27" s="6">
        <f>+VLOOKUP($B27,MNG!$B$7:$M$58,4,0)</f>
        <v>148229.9</v>
      </c>
      <c r="F27" s="6">
        <f>+VLOOKUP($B27,MNG!$B$7:$M$58,5,0)</f>
        <v>12436.1</v>
      </c>
      <c r="G27" s="6">
        <f>+VLOOKUP($B27,MNG!$B$7:$M$58,6,0)</f>
        <v>81311.399999999994</v>
      </c>
      <c r="H27" s="6">
        <f>+VLOOKUP($B27,MNG!$B$7:$M$58,7,0)</f>
        <v>81311.399999999994</v>
      </c>
      <c r="I27" s="6">
        <f>+VLOOKUP($B27,MNG!$B$7:$M$58,8,0)</f>
        <v>79354.600000000006</v>
      </c>
      <c r="J27" s="6">
        <f>+VLOOKUP($B27,MNG!$B$7:$M$58,9,0)</f>
        <v>44273.7</v>
      </c>
      <c r="K27" s="6">
        <f>+VLOOKUP($B27,MNG!$B$7:$M$58,10,0)</f>
        <v>30259.5</v>
      </c>
      <c r="L27" s="6">
        <f>+VLOOKUP($B27,MNG!$B$7:$M$58,11,0)</f>
        <v>152350.9</v>
      </c>
      <c r="M27" s="6">
        <f>+VLOOKUP($B27,MNG!$B$7:$M$58,12,0)</f>
        <v>2360</v>
      </c>
    </row>
    <row r="28" spans="1:13" ht="14.25" customHeight="1" x14ac:dyDescent="0.25">
      <c r="A28" s="4">
        <f t="shared" si="0"/>
        <v>22</v>
      </c>
      <c r="B28" s="35" t="s">
        <v>79</v>
      </c>
      <c r="C28" s="36" t="s">
        <v>161</v>
      </c>
      <c r="D28" s="6">
        <f>+VLOOKUP(B28,MNG!$B$7:$M$58,3,0)</f>
        <v>130270.2</v>
      </c>
      <c r="E28" s="6">
        <f>+VLOOKUP($B28,MNG!$B$7:$M$58,4,0)</f>
        <v>98856.6</v>
      </c>
      <c r="F28" s="6">
        <f>+VLOOKUP($B28,MNG!$B$7:$M$58,5,0)</f>
        <v>31413.599999999999</v>
      </c>
      <c r="G28" s="6">
        <f>+VLOOKUP($B28,MNG!$B$7:$M$58,6,0)</f>
        <v>86.5</v>
      </c>
      <c r="H28" s="6">
        <f>+VLOOKUP($B28,MNG!$B$7:$M$58,7,0)</f>
        <v>86.5</v>
      </c>
      <c r="I28" s="6">
        <f>+VLOOKUP($B28,MNG!$B$7:$M$58,8,0)</f>
        <v>130183.7</v>
      </c>
      <c r="J28" s="6">
        <f>+VLOOKUP($B28,MNG!$B$7:$M$58,9,0)</f>
        <v>43078.7</v>
      </c>
      <c r="K28" s="6">
        <f>+VLOOKUP($B28,MNG!$B$7:$M$58,10,0)</f>
        <v>39019.699999999997</v>
      </c>
      <c r="L28" s="6">
        <f>+VLOOKUP($B28,MNG!$B$7:$M$58,11,0)</f>
        <v>0</v>
      </c>
      <c r="M28" s="6">
        <f>+VLOOKUP($B28,MNG!$B$7:$M$58,12,0)</f>
        <v>2212.6999999999998</v>
      </c>
    </row>
    <row r="29" spans="1:13" ht="14.25" customHeight="1" x14ac:dyDescent="0.25">
      <c r="A29" s="4">
        <f t="shared" si="0"/>
        <v>23</v>
      </c>
      <c r="B29" s="35" t="s">
        <v>60</v>
      </c>
      <c r="C29" s="36" t="s">
        <v>141</v>
      </c>
      <c r="D29" s="6">
        <f>+VLOOKUP(B29,MNG!$B$7:$M$58,3,0)</f>
        <v>352531.8</v>
      </c>
      <c r="E29" s="6">
        <f>+VLOOKUP($B29,MNG!$B$7:$M$58,4,0)</f>
        <v>347637.8</v>
      </c>
      <c r="F29" s="6">
        <f>+VLOOKUP($B29,MNG!$B$7:$M$58,5,0)</f>
        <v>4894</v>
      </c>
      <c r="G29" s="6">
        <f>+VLOOKUP($B29,MNG!$B$7:$M$58,6,0)</f>
        <v>13782.6</v>
      </c>
      <c r="H29" s="6">
        <f>+VLOOKUP($B29,MNG!$B$7:$M$58,7,0)</f>
        <v>13782.6</v>
      </c>
      <c r="I29" s="6">
        <f>+VLOOKUP($B29,MNG!$B$7:$M$58,8,0)</f>
        <v>338749.2</v>
      </c>
      <c r="J29" s="6">
        <f>+VLOOKUP($B29,MNG!$B$7:$M$58,9,0)</f>
        <v>351014.9</v>
      </c>
      <c r="K29" s="6">
        <f>+VLOOKUP($B29,MNG!$B$7:$M$58,10,0)</f>
        <v>270872.09999999998</v>
      </c>
      <c r="L29" s="6">
        <f>+VLOOKUP($B29,MNG!$B$7:$M$58,11,0)</f>
        <v>19131.5</v>
      </c>
      <c r="M29" s="6">
        <f>+VLOOKUP($B29,MNG!$B$7:$M$58,12,0)</f>
        <v>1764.9</v>
      </c>
    </row>
    <row r="30" spans="1:13" s="10" customFormat="1" ht="14.25" customHeight="1" x14ac:dyDescent="0.25">
      <c r="A30" s="4">
        <f t="shared" si="0"/>
        <v>24</v>
      </c>
      <c r="B30" s="35" t="s">
        <v>46</v>
      </c>
      <c r="C30" s="36" t="s">
        <v>156</v>
      </c>
      <c r="D30" s="6">
        <f>+VLOOKUP(B30,MNG!$B$7:$M$58,3,0)</f>
        <v>451987</v>
      </c>
      <c r="E30" s="6">
        <f>+VLOOKUP($B30,MNG!$B$7:$M$58,4,0)</f>
        <v>162562.5</v>
      </c>
      <c r="F30" s="6">
        <f>+VLOOKUP($B30,MNG!$B$7:$M$58,5,0)</f>
        <v>289424.5</v>
      </c>
      <c r="G30" s="6">
        <f>+VLOOKUP($B30,MNG!$B$7:$M$58,6,0)</f>
        <v>26734.5</v>
      </c>
      <c r="H30" s="6">
        <f>+VLOOKUP($B30,MNG!$B$7:$M$58,7,0)</f>
        <v>26734.5</v>
      </c>
      <c r="I30" s="6">
        <f>+VLOOKUP($B30,MNG!$B$7:$M$58,8,0)</f>
        <v>425252.5</v>
      </c>
      <c r="J30" s="6">
        <f>+VLOOKUP($B30,MNG!$B$7:$M$58,9,0)</f>
        <v>34408.199999999997</v>
      </c>
      <c r="K30" s="6">
        <f>+VLOOKUP($B30,MNG!$B$7:$M$58,10,0)</f>
        <v>22301.7</v>
      </c>
      <c r="L30" s="6">
        <f>+VLOOKUP($B30,MNG!$B$7:$M$58,11,0)</f>
        <v>0</v>
      </c>
      <c r="M30" s="6">
        <f>+VLOOKUP($B30,MNG!$B$7:$M$58,12,0)</f>
        <v>1346.2</v>
      </c>
    </row>
    <row r="31" spans="1:13" s="10" customFormat="1" ht="14.25" customHeight="1" x14ac:dyDescent="0.25">
      <c r="A31" s="4">
        <f t="shared" si="0"/>
        <v>25</v>
      </c>
      <c r="B31" s="35" t="s">
        <v>12</v>
      </c>
      <c r="C31" s="36" t="s">
        <v>144</v>
      </c>
      <c r="D31" s="6">
        <f>+VLOOKUP(B31,MNG!$B$7:$M$58,3,0)</f>
        <v>4652746.8</v>
      </c>
      <c r="E31" s="6">
        <f>+VLOOKUP($B31,MNG!$B$7:$M$58,4,0)</f>
        <v>4610112.5</v>
      </c>
      <c r="F31" s="6">
        <f>+VLOOKUP($B31,MNG!$B$7:$M$58,5,0)</f>
        <v>42634.3</v>
      </c>
      <c r="G31" s="6">
        <f>+VLOOKUP($B31,MNG!$B$7:$M$58,6,0)</f>
        <v>4219259.3</v>
      </c>
      <c r="H31" s="6">
        <f>+VLOOKUP($B31,MNG!$B$7:$M$58,7,0)</f>
        <v>4219259.3</v>
      </c>
      <c r="I31" s="6">
        <f>+VLOOKUP($B31,MNG!$B$7:$M$58,8,0)</f>
        <v>433487.5</v>
      </c>
      <c r="J31" s="6">
        <f>+VLOOKUP($B31,MNG!$B$7:$M$58,9,0)</f>
        <v>1330312.3999999999</v>
      </c>
      <c r="K31" s="6">
        <f>+VLOOKUP($B31,MNG!$B$7:$M$58,10,0)</f>
        <v>655259.80000000005</v>
      </c>
      <c r="L31" s="6">
        <f>+VLOOKUP($B31,MNG!$B$7:$M$58,11,0)</f>
        <v>0</v>
      </c>
      <c r="M31" s="6">
        <f>+VLOOKUP($B31,MNG!$B$7:$M$58,12,0)</f>
        <v>723.2</v>
      </c>
    </row>
    <row r="32" spans="1:13" ht="14.25" customHeight="1" x14ac:dyDescent="0.25">
      <c r="A32" s="4">
        <f t="shared" si="0"/>
        <v>26</v>
      </c>
      <c r="B32" s="35" t="s">
        <v>95</v>
      </c>
      <c r="C32" s="36" t="s">
        <v>171</v>
      </c>
      <c r="D32" s="6">
        <f>+VLOOKUP(B32,MNG!$B$7:$M$58,3,0)</f>
        <v>132783.70000000001</v>
      </c>
      <c r="E32" s="6">
        <f>+VLOOKUP($B32,MNG!$B$7:$M$58,4,0)</f>
        <v>112947.8</v>
      </c>
      <c r="F32" s="6">
        <f>+VLOOKUP($B32,MNG!$B$7:$M$58,5,0)</f>
        <v>19835.900000000001</v>
      </c>
      <c r="G32" s="6">
        <f>+VLOOKUP($B32,MNG!$B$7:$M$58,6,0)</f>
        <v>2279.9</v>
      </c>
      <c r="H32" s="6">
        <f>+VLOOKUP($B32,MNG!$B$7:$M$58,7,0)</f>
        <v>2279.9</v>
      </c>
      <c r="I32" s="6">
        <f>+VLOOKUP($B32,MNG!$B$7:$M$58,8,0)</f>
        <v>130503.8</v>
      </c>
      <c r="J32" s="6">
        <f>+VLOOKUP($B32,MNG!$B$7:$M$58,9,0)</f>
        <v>64590.5</v>
      </c>
      <c r="K32" s="6">
        <f>+VLOOKUP($B32,MNG!$B$7:$M$58,10,0)</f>
        <v>10255.700000000001</v>
      </c>
      <c r="L32" s="6">
        <f>+VLOOKUP($B32,MNG!$B$7:$M$58,11,0)</f>
        <v>12196.4</v>
      </c>
      <c r="M32" s="6">
        <f>+VLOOKUP($B32,MNG!$B$7:$M$58,12,0)</f>
        <v>236.3</v>
      </c>
    </row>
    <row r="33" spans="1:13" ht="14.25" customHeight="1" x14ac:dyDescent="0.25">
      <c r="A33" s="4">
        <f t="shared" si="0"/>
        <v>27</v>
      </c>
      <c r="B33" s="35" t="s">
        <v>24</v>
      </c>
      <c r="C33" s="36" t="s">
        <v>154</v>
      </c>
      <c r="D33" s="6">
        <f>+VLOOKUP(B33,MNG!$B$7:$M$58,3,0)</f>
        <v>1021940.5</v>
      </c>
      <c r="E33" s="6">
        <f>+VLOOKUP($B33,MNG!$B$7:$M$58,4,0)</f>
        <v>1021940.5</v>
      </c>
      <c r="F33" s="6">
        <f>+VLOOKUP($B33,MNG!$B$7:$M$58,5,0)</f>
        <v>0</v>
      </c>
      <c r="G33" s="6">
        <f>+VLOOKUP($B33,MNG!$B$7:$M$58,6,0)</f>
        <v>42151.9</v>
      </c>
      <c r="H33" s="6">
        <f>+VLOOKUP($B33,MNG!$B$7:$M$58,7,0)</f>
        <v>42151.9</v>
      </c>
      <c r="I33" s="6">
        <f>+VLOOKUP($B33,MNG!$B$7:$M$58,8,0)</f>
        <v>979788.6</v>
      </c>
      <c r="J33" s="6">
        <f>+VLOOKUP($B33,MNG!$B$7:$M$58,9,0)</f>
        <v>58731</v>
      </c>
      <c r="K33" s="6">
        <f>+VLOOKUP($B33,MNG!$B$7:$M$58,10,0)</f>
        <v>56922</v>
      </c>
      <c r="L33" s="6">
        <f>+VLOOKUP($B33,MNG!$B$7:$M$58,11,0)</f>
        <v>41322.5</v>
      </c>
      <c r="M33" s="6">
        <f>+VLOOKUP($B33,MNG!$B$7:$M$58,12,0)</f>
        <v>21.5</v>
      </c>
    </row>
    <row r="34" spans="1:13" ht="14.25" customHeight="1" x14ac:dyDescent="0.25">
      <c r="A34" s="4">
        <f t="shared" si="0"/>
        <v>28</v>
      </c>
      <c r="B34" s="35" t="s">
        <v>103</v>
      </c>
      <c r="C34" s="36" t="s">
        <v>103</v>
      </c>
      <c r="D34" s="6">
        <f>+VLOOKUP(B34,MNG!$B$7:$M$58,3,0)</f>
        <v>98855.3</v>
      </c>
      <c r="E34" s="6">
        <f>+VLOOKUP($B34,MNG!$B$7:$M$58,4,0)</f>
        <v>93905.3</v>
      </c>
      <c r="F34" s="6">
        <f>+VLOOKUP($B34,MNG!$B$7:$M$58,5,0)</f>
        <v>4950</v>
      </c>
      <c r="G34" s="6">
        <f>+VLOOKUP($B34,MNG!$B$7:$M$58,6,0)</f>
        <v>690.3</v>
      </c>
      <c r="H34" s="6">
        <f>+VLOOKUP($B34,MNG!$B$7:$M$58,7,0)</f>
        <v>690.3</v>
      </c>
      <c r="I34" s="6">
        <f>+VLOOKUP($B34,MNG!$B$7:$M$58,8,0)</f>
        <v>98165</v>
      </c>
      <c r="J34" s="6">
        <f>+VLOOKUP($B34,MNG!$B$7:$M$58,9,0)</f>
        <v>32660.400000000001</v>
      </c>
      <c r="K34" s="6">
        <f>+VLOOKUP($B34,MNG!$B$7:$M$58,10,0)</f>
        <v>36558.9</v>
      </c>
      <c r="L34" s="6">
        <f>+VLOOKUP($B34,MNG!$B$7:$M$58,11,0)</f>
        <v>32513</v>
      </c>
      <c r="M34" s="6">
        <f>+VLOOKUP($B34,MNG!$B$7:$M$58,12,0)</f>
        <v>-2466.8000000000002</v>
      </c>
    </row>
    <row r="35" spans="1:13" s="10" customFormat="1" ht="14.25" customHeight="1" x14ac:dyDescent="0.25">
      <c r="A35" s="4">
        <f t="shared" si="0"/>
        <v>29</v>
      </c>
      <c r="B35" s="35" t="s">
        <v>67</v>
      </c>
      <c r="C35" s="36" t="s">
        <v>175</v>
      </c>
      <c r="D35" s="6">
        <f>+VLOOKUP(B35,MNG!$B$7:$M$58,3,0)</f>
        <v>239885.3</v>
      </c>
      <c r="E35" s="6">
        <f>+VLOOKUP($B35,MNG!$B$7:$M$58,4,0)</f>
        <v>239885.3</v>
      </c>
      <c r="F35" s="6">
        <f>+VLOOKUP($B35,MNG!$B$7:$M$58,5,0)</f>
        <v>0</v>
      </c>
      <c r="G35" s="6">
        <f>+VLOOKUP($B35,MNG!$B$7:$M$58,6,0)</f>
        <v>14473.6</v>
      </c>
      <c r="H35" s="6">
        <f>+VLOOKUP($B35,MNG!$B$7:$M$58,7,0)</f>
        <v>14473.6</v>
      </c>
      <c r="I35" s="6">
        <f>+VLOOKUP($B35,MNG!$B$7:$M$58,8,0)</f>
        <v>225411.7</v>
      </c>
      <c r="J35" s="6">
        <f>+VLOOKUP($B35,MNG!$B$7:$M$58,9,0)</f>
        <v>20584.5</v>
      </c>
      <c r="K35" s="6">
        <f>+VLOOKUP($B35,MNG!$B$7:$M$58,10,0)</f>
        <v>3609.5</v>
      </c>
      <c r="L35" s="6">
        <f>+VLOOKUP($B35,MNG!$B$7:$M$58,11,0)</f>
        <v>585.70000000000005</v>
      </c>
      <c r="M35" s="6">
        <f>+VLOOKUP($B35,MNG!$B$7:$M$58,12,0)</f>
        <v>-2947.8</v>
      </c>
    </row>
    <row r="36" spans="1:13" s="10" customFormat="1" ht="14.25" customHeight="1" x14ac:dyDescent="0.25">
      <c r="A36" s="4">
        <f t="shared" si="0"/>
        <v>30</v>
      </c>
      <c r="B36" s="35" t="s">
        <v>38</v>
      </c>
      <c r="C36" s="36" t="s">
        <v>140</v>
      </c>
      <c r="D36" s="6">
        <f>+VLOOKUP(B36,MNG!$B$7:$M$58,3,0)</f>
        <v>441339.4</v>
      </c>
      <c r="E36" s="6">
        <f>+VLOOKUP($B36,MNG!$B$7:$M$58,4,0)</f>
        <v>424980.1</v>
      </c>
      <c r="F36" s="6">
        <f>+VLOOKUP($B36,MNG!$B$7:$M$58,5,0)</f>
        <v>16359.3</v>
      </c>
      <c r="G36" s="6">
        <f>+VLOOKUP($B36,MNG!$B$7:$M$58,6,0)</f>
        <v>20761.5</v>
      </c>
      <c r="H36" s="6">
        <f>+VLOOKUP($B36,MNG!$B$7:$M$58,7,0)</f>
        <v>20761.5</v>
      </c>
      <c r="I36" s="6">
        <f>+VLOOKUP($B36,MNG!$B$7:$M$58,8,0)</f>
        <v>420577.9</v>
      </c>
      <c r="J36" s="6">
        <f>+VLOOKUP($B36,MNG!$B$7:$M$58,9,0)</f>
        <v>89753.2</v>
      </c>
      <c r="K36" s="6">
        <f>+VLOOKUP($B36,MNG!$B$7:$M$58,10,0)</f>
        <v>89130.7</v>
      </c>
      <c r="L36" s="6">
        <f>+VLOOKUP($B36,MNG!$B$7:$M$58,11,0)</f>
        <v>83890.6</v>
      </c>
      <c r="M36" s="6">
        <f>+VLOOKUP($B36,MNG!$B$7:$M$58,12,0)</f>
        <v>-3245.1</v>
      </c>
    </row>
    <row r="37" spans="1:13" ht="14.25" customHeight="1" x14ac:dyDescent="0.25">
      <c r="A37" s="4">
        <f t="shared" si="0"/>
        <v>31</v>
      </c>
      <c r="B37" s="35" t="s">
        <v>34</v>
      </c>
      <c r="C37" s="36" t="s">
        <v>179</v>
      </c>
      <c r="D37" s="6">
        <f>+VLOOKUP(B37,MNG!$B$7:$M$58,3,0)</f>
        <v>286674.90000000002</v>
      </c>
      <c r="E37" s="6">
        <f>+VLOOKUP($B37,MNG!$B$7:$M$58,4,0)</f>
        <v>250518.39999999999</v>
      </c>
      <c r="F37" s="6">
        <f>+VLOOKUP($B37,MNG!$B$7:$M$58,5,0)</f>
        <v>36156.5</v>
      </c>
      <c r="G37" s="6">
        <f>+VLOOKUP($B37,MNG!$B$7:$M$58,6,0)</f>
        <v>649858.9</v>
      </c>
      <c r="H37" s="6">
        <f>+VLOOKUP($B37,MNG!$B$7:$M$58,7,0)</f>
        <v>649858.9</v>
      </c>
      <c r="I37" s="6">
        <f>+VLOOKUP($B37,MNG!$B$7:$M$58,8,0)</f>
        <v>-363184</v>
      </c>
      <c r="J37" s="6">
        <f>+VLOOKUP($B37,MNG!$B$7:$M$58,9,0)</f>
        <v>62355.3</v>
      </c>
      <c r="K37" s="6">
        <f>+VLOOKUP($B37,MNG!$B$7:$M$58,10,0)</f>
        <v>50690.5</v>
      </c>
      <c r="L37" s="6">
        <f>+VLOOKUP($B37,MNG!$B$7:$M$58,11,0)</f>
        <v>0</v>
      </c>
      <c r="M37" s="6">
        <f>+VLOOKUP($B37,MNG!$B$7:$M$58,12,0)</f>
        <v>-5519.2</v>
      </c>
    </row>
    <row r="38" spans="1:13" s="10" customFormat="1" ht="14.25" customHeight="1" x14ac:dyDescent="0.25">
      <c r="A38" s="4">
        <f t="shared" si="0"/>
        <v>32</v>
      </c>
      <c r="B38" s="35" t="s">
        <v>183</v>
      </c>
      <c r="C38" s="36" t="s">
        <v>193</v>
      </c>
      <c r="D38" s="6">
        <f>+VLOOKUP(B38,MNG!$B$7:$M$58,3,0)</f>
        <v>92623.6</v>
      </c>
      <c r="E38" s="6">
        <f>+VLOOKUP($B38,MNG!$B$7:$M$58,4,0)</f>
        <v>77873.600000000006</v>
      </c>
      <c r="F38" s="6">
        <f>+VLOOKUP($B38,MNG!$B$7:$M$58,5,0)</f>
        <v>14750</v>
      </c>
      <c r="G38" s="6">
        <f>+VLOOKUP($B38,MNG!$B$7:$M$58,6,0)</f>
        <v>0</v>
      </c>
      <c r="H38" s="6">
        <f>+VLOOKUP($B38,MNG!$B$7:$M$58,7,0)</f>
        <v>0</v>
      </c>
      <c r="I38" s="6">
        <f>+VLOOKUP($B38,MNG!$B$7:$M$58,8,0)</f>
        <v>92623.6</v>
      </c>
      <c r="J38" s="6">
        <f>+VLOOKUP($B38,MNG!$B$7:$M$58,9,0)</f>
        <v>271.89999999999998</v>
      </c>
      <c r="K38" s="6">
        <f>+VLOOKUP($B38,MNG!$B$7:$M$58,10,0)</f>
        <v>7620.3</v>
      </c>
      <c r="L38" s="6">
        <f>+VLOOKUP($B38,MNG!$B$7:$M$58,11,0)</f>
        <v>0</v>
      </c>
      <c r="M38" s="6">
        <f>+VLOOKUP($B38,MNG!$B$7:$M$58,12,0)</f>
        <v>-7376.4</v>
      </c>
    </row>
    <row r="39" spans="1:13" s="10" customFormat="1" ht="14.25" customHeight="1" x14ac:dyDescent="0.25">
      <c r="A39" s="4">
        <f t="shared" si="0"/>
        <v>33</v>
      </c>
      <c r="B39" s="4" t="s">
        <v>133</v>
      </c>
      <c r="C39" s="5" t="s">
        <v>136</v>
      </c>
      <c r="D39" s="6">
        <f>+VLOOKUP(B39,MNG!$B$7:$M$58,3,0)</f>
        <v>387882</v>
      </c>
      <c r="E39" s="6">
        <f>+VLOOKUP($B39,MNG!$B$7:$M$58,4,0)</f>
        <v>387882</v>
      </c>
      <c r="F39" s="6" t="str">
        <f>+VLOOKUP($B39,MNG!$B$7:$M$58,5,0)</f>
        <v>-</v>
      </c>
      <c r="G39" s="6">
        <f>+VLOOKUP($B39,MNG!$B$7:$M$58,6,0)</f>
        <v>49495.9</v>
      </c>
      <c r="H39" s="6">
        <f>+VLOOKUP($B39,MNG!$B$7:$M$58,7,0)</f>
        <v>49495.9</v>
      </c>
      <c r="I39" s="6">
        <f>+VLOOKUP($B39,MNG!$B$7:$M$58,8,0)</f>
        <v>338386.1</v>
      </c>
      <c r="J39" s="6">
        <f>+VLOOKUP($B39,MNG!$B$7:$M$58,9,0)</f>
        <v>12920.6</v>
      </c>
      <c r="K39" s="6">
        <f>+VLOOKUP($B39,MNG!$B$7:$M$58,10,0)</f>
        <v>61030.2</v>
      </c>
      <c r="L39" s="6">
        <f>+VLOOKUP($B39,MNG!$B$7:$M$58,11,0)</f>
        <v>2583.6999999999998</v>
      </c>
      <c r="M39" s="6">
        <f>+VLOOKUP($B39,MNG!$B$7:$M$58,12,0)</f>
        <v>-11613.9</v>
      </c>
    </row>
    <row r="40" spans="1:13" ht="14.25" customHeight="1" x14ac:dyDescent="0.25">
      <c r="A40" s="4">
        <f t="shared" si="0"/>
        <v>34</v>
      </c>
      <c r="B40" s="35" t="s">
        <v>69</v>
      </c>
      <c r="C40" s="36" t="s">
        <v>69</v>
      </c>
      <c r="D40" s="6">
        <f>+VLOOKUP(B40,MNG!$B$7:$M$58,3,0)</f>
        <v>393632.2</v>
      </c>
      <c r="E40" s="6">
        <f>+VLOOKUP($B40,MNG!$B$7:$M$58,4,0)</f>
        <v>376690.4</v>
      </c>
      <c r="F40" s="6">
        <f>+VLOOKUP($B40,MNG!$B$7:$M$58,5,0)</f>
        <v>16941.8</v>
      </c>
      <c r="G40" s="6">
        <f>+VLOOKUP($B40,MNG!$B$7:$M$58,6,0)</f>
        <v>111867</v>
      </c>
      <c r="H40" s="6">
        <f>+VLOOKUP($B40,MNG!$B$7:$M$58,7,0)</f>
        <v>111867</v>
      </c>
      <c r="I40" s="6">
        <f>+VLOOKUP($B40,MNG!$B$7:$M$58,8,0)</f>
        <v>281765.2</v>
      </c>
      <c r="J40" s="6">
        <f>+VLOOKUP($B40,MNG!$B$7:$M$58,9,0)</f>
        <v>11946.7</v>
      </c>
      <c r="K40" s="6">
        <f>+VLOOKUP($B40,MNG!$B$7:$M$58,10,0)</f>
        <v>23668.2</v>
      </c>
      <c r="L40" s="6">
        <f>+VLOOKUP($B40,MNG!$B$7:$M$58,11,0)</f>
        <v>11972.4</v>
      </c>
      <c r="M40" s="6">
        <f>+VLOOKUP($B40,MNG!$B$7:$M$58,12,0)</f>
        <v>-12425.4</v>
      </c>
    </row>
    <row r="41" spans="1:13" ht="14.25" customHeight="1" x14ac:dyDescent="0.25">
      <c r="A41" s="4">
        <f t="shared" si="0"/>
        <v>35</v>
      </c>
      <c r="B41" s="35" t="s">
        <v>36</v>
      </c>
      <c r="C41" s="36" t="s">
        <v>176</v>
      </c>
      <c r="D41" s="6">
        <f>+VLOOKUP(B41,MNG!$B$7:$M$58,3,0)</f>
        <v>454078</v>
      </c>
      <c r="E41" s="6">
        <f>+VLOOKUP($B41,MNG!$B$7:$M$58,4,0)</f>
        <v>441414.9</v>
      </c>
      <c r="F41" s="6">
        <f>+VLOOKUP($B41,MNG!$B$7:$M$58,5,0)</f>
        <v>12663.1</v>
      </c>
      <c r="G41" s="6">
        <f>+VLOOKUP($B41,MNG!$B$7:$M$58,6,0)</f>
        <v>154965.20000000001</v>
      </c>
      <c r="H41" s="6">
        <f>+VLOOKUP($B41,MNG!$B$7:$M$58,7,0)</f>
        <v>410178.2</v>
      </c>
      <c r="I41" s="6">
        <f>+VLOOKUP($B41,MNG!$B$7:$M$58,8,0)</f>
        <v>43899.8</v>
      </c>
      <c r="J41" s="6">
        <f>+VLOOKUP($B41,MNG!$B$7:$M$58,9,0)</f>
        <v>0</v>
      </c>
      <c r="K41" s="6">
        <f>+VLOOKUP($B41,MNG!$B$7:$M$58,10,0)</f>
        <v>4305.3999999999996</v>
      </c>
      <c r="L41" s="6">
        <f>+VLOOKUP($B41,MNG!$B$7:$M$58,11,0)</f>
        <v>-5.8</v>
      </c>
      <c r="M41" s="6">
        <f>+VLOOKUP($B41,MNG!$B$7:$M$58,12,0)</f>
        <v>-14224.1</v>
      </c>
    </row>
    <row r="42" spans="1:13" s="10" customFormat="1" ht="14.25" customHeight="1" x14ac:dyDescent="0.25">
      <c r="A42" s="4">
        <f t="shared" si="0"/>
        <v>36</v>
      </c>
      <c r="B42" s="35" t="s">
        <v>77</v>
      </c>
      <c r="C42" s="36" t="s">
        <v>172</v>
      </c>
      <c r="D42" s="6">
        <f>+VLOOKUP(B42,MNG!$B$7:$M$58,3,0)</f>
        <v>138267</v>
      </c>
      <c r="E42" s="6">
        <f>+VLOOKUP($B42,MNG!$B$7:$M$58,4,0)</f>
        <v>138117.9</v>
      </c>
      <c r="F42" s="6">
        <f>+VLOOKUP($B42,MNG!$B$7:$M$58,5,0)</f>
        <v>149.1</v>
      </c>
      <c r="G42" s="6">
        <f>+VLOOKUP($B42,MNG!$B$7:$M$58,6,0)</f>
        <v>61251.8</v>
      </c>
      <c r="H42" s="6">
        <f>+VLOOKUP($B42,MNG!$B$7:$M$58,7,0)</f>
        <v>61251.8</v>
      </c>
      <c r="I42" s="6">
        <f>+VLOOKUP($B42,MNG!$B$7:$M$58,8,0)</f>
        <v>77015.199999999997</v>
      </c>
      <c r="J42" s="6">
        <f>+VLOOKUP($B42,MNG!$B$7:$M$58,9,0)</f>
        <v>423519.4</v>
      </c>
      <c r="K42" s="6">
        <f>+VLOOKUP($B42,MNG!$B$7:$M$58,10,0)</f>
        <v>417986.2</v>
      </c>
      <c r="L42" s="6">
        <f>+VLOOKUP($B42,MNG!$B$7:$M$58,11,0)</f>
        <v>22552.5</v>
      </c>
      <c r="M42" s="6">
        <f>+VLOOKUP($B42,MNG!$B$7:$M$58,12,0)</f>
        <v>-14664.1</v>
      </c>
    </row>
    <row r="43" spans="1:13" s="10" customFormat="1" ht="14.25" customHeight="1" x14ac:dyDescent="0.25">
      <c r="A43" s="4">
        <f t="shared" si="0"/>
        <v>37</v>
      </c>
      <c r="B43" s="35" t="s">
        <v>99</v>
      </c>
      <c r="C43" s="36" t="s">
        <v>174</v>
      </c>
      <c r="D43" s="6">
        <f>+VLOOKUP(B43,MNG!$B$7:$M$58,3,0)</f>
        <v>23937.5</v>
      </c>
      <c r="E43" s="6">
        <f>+VLOOKUP($B43,MNG!$B$7:$M$58,4,0)</f>
        <v>6706</v>
      </c>
      <c r="F43" s="6">
        <f>+VLOOKUP($B43,MNG!$B$7:$M$58,5,0)</f>
        <v>17231.5</v>
      </c>
      <c r="G43" s="6">
        <f>+VLOOKUP($B43,MNG!$B$7:$M$58,6,0)</f>
        <v>24960</v>
      </c>
      <c r="H43" s="6">
        <f>+VLOOKUP($B43,MNG!$B$7:$M$58,7,0)</f>
        <v>239166.8</v>
      </c>
      <c r="I43" s="6">
        <f>+VLOOKUP($B43,MNG!$B$7:$M$58,8,0)</f>
        <v>-215229.3</v>
      </c>
      <c r="J43" s="6">
        <f>+VLOOKUP($B43,MNG!$B$7:$M$58,9,0)</f>
        <v>55413.3</v>
      </c>
      <c r="K43" s="6">
        <f>+VLOOKUP($B43,MNG!$B$7:$M$58,10,0)</f>
        <v>61287.9</v>
      </c>
      <c r="L43" s="6">
        <f>+VLOOKUP($B43,MNG!$B$7:$M$58,11,0)</f>
        <v>0</v>
      </c>
      <c r="M43" s="6">
        <f>+VLOOKUP($B43,MNG!$B$7:$M$58,12,0)</f>
        <v>-16763.099999999999</v>
      </c>
    </row>
    <row r="44" spans="1:13" s="10" customFormat="1" ht="14.25" customHeight="1" x14ac:dyDescent="0.25">
      <c r="A44" s="4">
        <f t="shared" si="0"/>
        <v>38</v>
      </c>
      <c r="B44" s="35" t="s">
        <v>32</v>
      </c>
      <c r="C44" s="36" t="s">
        <v>178</v>
      </c>
      <c r="D44" s="6">
        <f>+VLOOKUP(B44,MNG!$B$7:$M$58,3,0)</f>
        <v>559334.40000000002</v>
      </c>
      <c r="E44" s="6">
        <f>+VLOOKUP($B44,MNG!$B$7:$M$58,4,0)</f>
        <v>548340.5</v>
      </c>
      <c r="F44" s="6">
        <f>+VLOOKUP($B44,MNG!$B$7:$M$58,5,0)</f>
        <v>10993.9</v>
      </c>
      <c r="G44" s="6">
        <f>+VLOOKUP($B44,MNG!$B$7:$M$58,6,0)</f>
        <v>3011.2</v>
      </c>
      <c r="H44" s="6">
        <f>+VLOOKUP($B44,MNG!$B$7:$M$58,7,0)</f>
        <v>3011.2</v>
      </c>
      <c r="I44" s="6">
        <f>+VLOOKUP($B44,MNG!$B$7:$M$58,8,0)</f>
        <v>556323.19999999995</v>
      </c>
      <c r="J44" s="6">
        <f>+VLOOKUP($B44,MNG!$B$7:$M$58,9,0)</f>
        <v>0</v>
      </c>
      <c r="K44" s="6">
        <f>+VLOOKUP($B44,MNG!$B$7:$M$58,10,0)</f>
        <v>17762.8</v>
      </c>
      <c r="L44" s="6">
        <f>+VLOOKUP($B44,MNG!$B$7:$M$58,11,0)</f>
        <v>0</v>
      </c>
      <c r="M44" s="6">
        <f>+VLOOKUP($B44,MNG!$B$7:$M$58,12,0)</f>
        <v>-17392.400000000001</v>
      </c>
    </row>
    <row r="45" spans="1:13" s="10" customFormat="1" ht="14.25" customHeight="1" x14ac:dyDescent="0.25">
      <c r="A45" s="4">
        <f t="shared" si="0"/>
        <v>39</v>
      </c>
      <c r="B45" s="35" t="s">
        <v>89</v>
      </c>
      <c r="C45" s="36" t="s">
        <v>170</v>
      </c>
      <c r="D45" s="6">
        <f>+VLOOKUP(B45,MNG!$B$7:$M$58,3,0)</f>
        <v>65349.8</v>
      </c>
      <c r="E45" s="6">
        <f>+VLOOKUP($B45,MNG!$B$7:$M$58,4,0)</f>
        <v>49440.3</v>
      </c>
      <c r="F45" s="6">
        <f>+VLOOKUP($B45,MNG!$B$7:$M$58,5,0)</f>
        <v>15909.5</v>
      </c>
      <c r="G45" s="6">
        <f>+VLOOKUP($B45,MNG!$B$7:$M$58,6,0)</f>
        <v>2370.1999999999998</v>
      </c>
      <c r="H45" s="6">
        <f>+VLOOKUP($B45,MNG!$B$7:$M$58,7,0)</f>
        <v>2370.1999999999998</v>
      </c>
      <c r="I45" s="6">
        <f>+VLOOKUP($B45,MNG!$B$7:$M$58,8,0)</f>
        <v>62979.6</v>
      </c>
      <c r="J45" s="6">
        <f>+VLOOKUP($B45,MNG!$B$7:$M$58,9,0)</f>
        <v>23125.7</v>
      </c>
      <c r="K45" s="6">
        <f>+VLOOKUP($B45,MNG!$B$7:$M$58,10,0)</f>
        <v>21079.8</v>
      </c>
      <c r="L45" s="6">
        <f>+VLOOKUP($B45,MNG!$B$7:$M$58,11,0)</f>
        <v>2627.5</v>
      </c>
      <c r="M45" s="6">
        <f>+VLOOKUP($B45,MNG!$B$7:$M$58,12,0)</f>
        <v>-18466.099999999999</v>
      </c>
    </row>
    <row r="46" spans="1:13" s="10" customFormat="1" ht="14.25" customHeight="1" x14ac:dyDescent="0.25">
      <c r="A46" s="4">
        <f t="shared" si="0"/>
        <v>40</v>
      </c>
      <c r="B46" s="35" t="s">
        <v>62</v>
      </c>
      <c r="C46" s="36" t="s">
        <v>181</v>
      </c>
      <c r="D46" s="6">
        <f>+VLOOKUP(B46,MNG!$B$7:$M$58,3,0)</f>
        <v>1601818.9</v>
      </c>
      <c r="E46" s="6">
        <f>+VLOOKUP($B46,MNG!$B$7:$M$58,4,0)</f>
        <v>1546648.5</v>
      </c>
      <c r="F46" s="6">
        <f>+VLOOKUP($B46,MNG!$B$7:$M$58,5,0)</f>
        <v>55170.400000000001</v>
      </c>
      <c r="G46" s="6">
        <f>+VLOOKUP($B46,MNG!$B$7:$M$58,6,0)</f>
        <v>322807.09999999998</v>
      </c>
      <c r="H46" s="6">
        <f>+VLOOKUP($B46,MNG!$B$7:$M$58,7,0)</f>
        <v>322807.09999999998</v>
      </c>
      <c r="I46" s="6">
        <f>+VLOOKUP($B46,MNG!$B$7:$M$58,8,0)</f>
        <v>1279011.8</v>
      </c>
      <c r="J46" s="6">
        <f>+VLOOKUP($B46,MNG!$B$7:$M$58,9,0)</f>
        <v>133336.9</v>
      </c>
      <c r="K46" s="6">
        <f>+VLOOKUP($B46,MNG!$B$7:$M$58,10,0)</f>
        <v>968633.8</v>
      </c>
      <c r="L46" s="6">
        <f>+VLOOKUP($B46,MNG!$B$7:$M$58,11,0)</f>
        <v>82398.100000000006</v>
      </c>
      <c r="M46" s="6">
        <f>+VLOOKUP($B46,MNG!$B$7:$M$58,12,0)</f>
        <v>-38684.199999999997</v>
      </c>
    </row>
    <row r="47" spans="1:13" s="10" customFormat="1" ht="14.25" customHeight="1" x14ac:dyDescent="0.25">
      <c r="A47" s="4">
        <f t="shared" si="0"/>
        <v>41</v>
      </c>
      <c r="B47" s="35" t="s">
        <v>56</v>
      </c>
      <c r="C47" s="36" t="s">
        <v>160</v>
      </c>
      <c r="D47" s="6">
        <f>+VLOOKUP(B47,MNG!$B$7:$M$58,3,0)</f>
        <v>192062.3</v>
      </c>
      <c r="E47" s="6">
        <f>+VLOOKUP($B47,MNG!$B$7:$M$58,4,0)</f>
        <v>159562.5</v>
      </c>
      <c r="F47" s="6">
        <f>+VLOOKUP($B47,MNG!$B$7:$M$58,5,0)</f>
        <v>32499.8</v>
      </c>
      <c r="G47" s="6">
        <f>+VLOOKUP($B47,MNG!$B$7:$M$58,6,0)</f>
        <v>3564.3</v>
      </c>
      <c r="H47" s="6">
        <f>+VLOOKUP($B47,MNG!$B$7:$M$58,7,0)</f>
        <v>3564.3</v>
      </c>
      <c r="I47" s="6">
        <f>+VLOOKUP($B47,MNG!$B$7:$M$58,8,0)</f>
        <v>188498</v>
      </c>
      <c r="J47" s="6">
        <f>+VLOOKUP($B47,MNG!$B$7:$M$58,9,0)</f>
        <v>54736.2</v>
      </c>
      <c r="K47" s="6">
        <f>+VLOOKUP($B47,MNG!$B$7:$M$58,10,0)</f>
        <v>143877.1</v>
      </c>
      <c r="L47" s="6">
        <f>+VLOOKUP($B47,MNG!$B$7:$M$58,11,0)</f>
        <v>99129</v>
      </c>
      <c r="M47" s="6">
        <f>+VLOOKUP($B47,MNG!$B$7:$M$58,12,0)</f>
        <v>-65863</v>
      </c>
    </row>
    <row r="48" spans="1:13" s="10" customFormat="1" ht="14.25" customHeight="1" x14ac:dyDescent="0.25">
      <c r="A48" s="4">
        <f t="shared" si="0"/>
        <v>42</v>
      </c>
      <c r="B48" s="35" t="s">
        <v>20</v>
      </c>
      <c r="C48" s="36" t="s">
        <v>162</v>
      </c>
      <c r="D48" s="6">
        <f>+VLOOKUP(B48,MNG!$B$7:$M$58,3,0)</f>
        <v>2758017.6</v>
      </c>
      <c r="E48" s="6">
        <f>+VLOOKUP($B48,MNG!$B$7:$M$58,4,0)</f>
        <v>2727529</v>
      </c>
      <c r="F48" s="6">
        <f>+VLOOKUP($B48,MNG!$B$7:$M$58,5,0)</f>
        <v>30488.6</v>
      </c>
      <c r="G48" s="6">
        <f>+VLOOKUP($B48,MNG!$B$7:$M$58,6,0)</f>
        <v>764827.3</v>
      </c>
      <c r="H48" s="6">
        <f>+VLOOKUP($B48,MNG!$B$7:$M$58,7,0)</f>
        <v>1478959.2</v>
      </c>
      <c r="I48" s="6">
        <f>+VLOOKUP($B48,MNG!$B$7:$M$58,8,0)</f>
        <v>1279058.3999999999</v>
      </c>
      <c r="J48" s="6">
        <f>+VLOOKUP($B48,MNG!$B$7:$M$58,9,0)</f>
        <v>71209.8</v>
      </c>
      <c r="K48" s="6">
        <f>+VLOOKUP($B48,MNG!$B$7:$M$58,10,0)</f>
        <v>98473.1</v>
      </c>
      <c r="L48" s="6">
        <f>+VLOOKUP($B48,MNG!$B$7:$M$58,11,0)</f>
        <v>0</v>
      </c>
      <c r="M48" s="6">
        <f>+VLOOKUP($B48,MNG!$B$7:$M$58,12,0)</f>
        <v>-90831</v>
      </c>
    </row>
    <row r="49" spans="1:13" s="10" customFormat="1" ht="14.25" customHeight="1" x14ac:dyDescent="0.25">
      <c r="A49" s="4">
        <f t="shared" si="0"/>
        <v>43</v>
      </c>
      <c r="B49" s="35" t="s">
        <v>75</v>
      </c>
      <c r="C49" s="36" t="s">
        <v>148</v>
      </c>
      <c r="D49" s="6">
        <f>+VLOOKUP(B49,MNG!$B$7:$M$58,3,0)</f>
        <v>192168.6</v>
      </c>
      <c r="E49" s="6">
        <f>+VLOOKUP($B49,MNG!$B$7:$M$58,4,0)</f>
        <v>158885.1</v>
      </c>
      <c r="F49" s="6">
        <f>+VLOOKUP($B49,MNG!$B$7:$M$58,5,0)</f>
        <v>33283.5</v>
      </c>
      <c r="G49" s="6">
        <f>+VLOOKUP($B49,MNG!$B$7:$M$58,6,0)</f>
        <v>35080.9</v>
      </c>
      <c r="H49" s="6">
        <f>+VLOOKUP($B49,MNG!$B$7:$M$58,7,0)</f>
        <v>35080.9</v>
      </c>
      <c r="I49" s="6">
        <f>+VLOOKUP($B49,MNG!$B$7:$M$58,8,0)</f>
        <v>157087.70000000001</v>
      </c>
      <c r="J49" s="6">
        <f>+VLOOKUP($B49,MNG!$B$7:$M$58,9,0)</f>
        <v>210448.5</v>
      </c>
      <c r="K49" s="6">
        <f>+VLOOKUP($B49,MNG!$B$7:$M$58,10,0)</f>
        <v>293331</v>
      </c>
      <c r="L49" s="6">
        <f>+VLOOKUP($B49,MNG!$B$7:$M$58,11,0)</f>
        <v>210005.7</v>
      </c>
      <c r="M49" s="6">
        <f>+VLOOKUP($B49,MNG!$B$7:$M$58,12,0)</f>
        <v>-93011.4</v>
      </c>
    </row>
    <row r="50" spans="1:13" s="10" customFormat="1" ht="14.25" customHeight="1" x14ac:dyDescent="0.25">
      <c r="A50" s="4">
        <f t="shared" si="0"/>
        <v>44</v>
      </c>
      <c r="B50" s="35" t="s">
        <v>28</v>
      </c>
      <c r="C50" s="36" t="s">
        <v>146</v>
      </c>
      <c r="D50" s="6">
        <f>+VLOOKUP(B50,MNG!$B$7:$M$58,3,0)</f>
        <v>1214188.6000000001</v>
      </c>
      <c r="E50" s="6">
        <f>+VLOOKUP($B50,MNG!$B$7:$M$58,4,0)</f>
        <v>737403.8</v>
      </c>
      <c r="F50" s="6">
        <f>+VLOOKUP($B50,MNG!$B$7:$M$58,5,0)</f>
        <v>476784.8</v>
      </c>
      <c r="G50" s="6">
        <f>+VLOOKUP($B50,MNG!$B$7:$M$58,6,0)</f>
        <v>121814.1</v>
      </c>
      <c r="H50" s="6">
        <f>+VLOOKUP($B50,MNG!$B$7:$M$58,7,0)</f>
        <v>121814.1</v>
      </c>
      <c r="I50" s="6">
        <f>+VLOOKUP($B50,MNG!$B$7:$M$58,8,0)</f>
        <v>1092374.5</v>
      </c>
      <c r="J50" s="6">
        <f>+VLOOKUP($B50,MNG!$B$7:$M$58,9,0)</f>
        <v>168124.1</v>
      </c>
      <c r="K50" s="6">
        <f>+VLOOKUP($B50,MNG!$B$7:$M$58,10,0)</f>
        <v>701487.5</v>
      </c>
      <c r="L50" s="6">
        <f>+VLOOKUP($B50,MNG!$B$7:$M$58,11,0)</f>
        <v>225897.3</v>
      </c>
      <c r="M50" s="6">
        <f>+VLOOKUP($B50,MNG!$B$7:$M$58,12,0)</f>
        <v>-106201.8</v>
      </c>
    </row>
    <row r="51" spans="1:13" s="10" customFormat="1" ht="14.25" customHeight="1" x14ac:dyDescent="0.25">
      <c r="A51" s="4">
        <f t="shared" si="0"/>
        <v>45</v>
      </c>
      <c r="B51" s="35" t="s">
        <v>87</v>
      </c>
      <c r="C51" s="36" t="s">
        <v>155</v>
      </c>
      <c r="D51" s="6">
        <f>+VLOOKUP(B51,MNG!$B$7:$M$58,3,0)</f>
        <v>0</v>
      </c>
      <c r="E51" s="6">
        <f>+VLOOKUP($B51,MNG!$B$7:$M$58,4,0)</f>
        <v>0</v>
      </c>
      <c r="F51" s="6">
        <f>+VLOOKUP($B51,MNG!$B$7:$M$58,5,0)</f>
        <v>0</v>
      </c>
      <c r="G51" s="6">
        <f>+VLOOKUP($B51,MNG!$B$7:$M$58,6,0)</f>
        <v>0</v>
      </c>
      <c r="H51" s="6">
        <f>+VLOOKUP($B51,MNG!$B$7:$M$58,7,0)</f>
        <v>0</v>
      </c>
      <c r="I51" s="6">
        <f>+VLOOKUP($B51,MNG!$B$7:$M$58,8,0)</f>
        <v>0</v>
      </c>
      <c r="J51" s="6">
        <f>+VLOOKUP($B51,MNG!$B$7:$M$58,9,0)</f>
        <v>0</v>
      </c>
      <c r="K51" s="6">
        <f>+VLOOKUP($B51,MNG!$B$7:$M$58,10,0)</f>
        <v>0</v>
      </c>
      <c r="L51" s="6">
        <f>+VLOOKUP($B51,MNG!$B$7:$M$58,11,0)</f>
        <v>0</v>
      </c>
      <c r="M51" s="6" t="str">
        <f>+VLOOKUP($B51,MNG!$B$7:$M$58,12,0)</f>
        <v>алдаатай</v>
      </c>
    </row>
    <row r="52" spans="1:13" s="10" customFormat="1" ht="14.25" customHeight="1" x14ac:dyDescent="0.25">
      <c r="A52" s="4">
        <f t="shared" si="0"/>
        <v>46</v>
      </c>
      <c r="B52" s="35" t="s">
        <v>101</v>
      </c>
      <c r="C52" s="36" t="s">
        <v>101</v>
      </c>
      <c r="D52" s="6">
        <f>+VLOOKUP(B52,MNG!$B$7:$M$58,3,0)</f>
        <v>0</v>
      </c>
      <c r="E52" s="6">
        <f>+VLOOKUP($B52,MNG!$B$7:$M$58,4,0)</f>
        <v>0</v>
      </c>
      <c r="F52" s="6">
        <f>+VLOOKUP($B52,MNG!$B$7:$M$58,5,0)</f>
        <v>0</v>
      </c>
      <c r="G52" s="6">
        <f>+VLOOKUP($B52,MNG!$B$7:$M$58,6,0)</f>
        <v>0</v>
      </c>
      <c r="H52" s="6">
        <f>+VLOOKUP($B52,MNG!$B$7:$M$58,7,0)</f>
        <v>0</v>
      </c>
      <c r="I52" s="6">
        <f>+VLOOKUP($B52,MNG!$B$7:$M$58,8,0)</f>
        <v>0</v>
      </c>
      <c r="J52" s="6">
        <f>+VLOOKUP($B52,MNG!$B$7:$M$58,9,0)</f>
        <v>0</v>
      </c>
      <c r="K52" s="6">
        <f>+VLOOKUP($B52,MNG!$B$7:$M$58,10,0)</f>
        <v>0</v>
      </c>
      <c r="L52" s="6">
        <f>+VLOOKUP($B52,MNG!$B$7:$M$58,11,0)</f>
        <v>0</v>
      </c>
      <c r="M52" s="6" t="str">
        <f>+VLOOKUP($B52,MNG!$B$7:$M$58,12,0)</f>
        <v>алдаатай</v>
      </c>
    </row>
    <row r="53" spans="1:13" s="10" customFormat="1" ht="14.25" customHeight="1" x14ac:dyDescent="0.25">
      <c r="A53" s="4">
        <f t="shared" si="0"/>
        <v>47</v>
      </c>
      <c r="B53" s="35" t="s">
        <v>81</v>
      </c>
      <c r="C53" s="36" t="s">
        <v>153</v>
      </c>
      <c r="D53" s="6">
        <f>+VLOOKUP(B53,MNG!$B$7:$M$58,3,0)</f>
        <v>0</v>
      </c>
      <c r="E53" s="6">
        <f>+VLOOKUP($B53,MNG!$B$7:$M$58,4,0)</f>
        <v>0</v>
      </c>
      <c r="F53" s="6">
        <f>+VLOOKUP($B53,MNG!$B$7:$M$58,5,0)</f>
        <v>0</v>
      </c>
      <c r="G53" s="6">
        <f>+VLOOKUP($B53,MNG!$B$7:$M$58,6,0)</f>
        <v>0</v>
      </c>
      <c r="H53" s="6">
        <f>+VLOOKUP($B53,MNG!$B$7:$M$58,7,0)</f>
        <v>0</v>
      </c>
      <c r="I53" s="6">
        <f>+VLOOKUP($B53,MNG!$B$7:$M$58,8,0)</f>
        <v>0</v>
      </c>
      <c r="J53" s="6">
        <f>+VLOOKUP($B53,MNG!$B$7:$M$58,9,0)</f>
        <v>0</v>
      </c>
      <c r="K53" s="6">
        <f>+VLOOKUP($B53,MNG!$B$7:$M$58,10,0)</f>
        <v>0</v>
      </c>
      <c r="L53" s="6">
        <f>+VLOOKUP($B53,MNG!$B$7:$M$58,11,0)</f>
        <v>0</v>
      </c>
      <c r="M53" s="6" t="str">
        <f>+VLOOKUP($B53,MNG!$B$7:$M$58,12,0)</f>
        <v>нийтлэгдээгүй</v>
      </c>
    </row>
    <row r="54" spans="1:13" ht="14.25" customHeight="1" x14ac:dyDescent="0.25">
      <c r="A54" s="4">
        <f t="shared" si="0"/>
        <v>48</v>
      </c>
      <c r="B54" s="35" t="s">
        <v>40</v>
      </c>
      <c r="C54" s="36" t="s">
        <v>163</v>
      </c>
      <c r="D54" s="6">
        <f>+VLOOKUP(B54,MNG!$B$7:$M$58,3,0)</f>
        <v>0</v>
      </c>
      <c r="E54" s="6">
        <f>+VLOOKUP($B54,MNG!$B$7:$M$58,4,0)</f>
        <v>0</v>
      </c>
      <c r="F54" s="6">
        <f>+VLOOKUP($B54,MNG!$B$7:$M$58,5,0)</f>
        <v>0</v>
      </c>
      <c r="G54" s="6">
        <f>+VLOOKUP($B54,MNG!$B$7:$M$58,6,0)</f>
        <v>0</v>
      </c>
      <c r="H54" s="6">
        <f>+VLOOKUP($B54,MNG!$B$7:$M$58,7,0)</f>
        <v>0</v>
      </c>
      <c r="I54" s="6">
        <f>+VLOOKUP($B54,MNG!$B$7:$M$58,8,0)</f>
        <v>0</v>
      </c>
      <c r="J54" s="6">
        <f>+VLOOKUP($B54,MNG!$B$7:$M$58,9,0)</f>
        <v>0</v>
      </c>
      <c r="K54" s="6">
        <f>+VLOOKUP($B54,MNG!$B$7:$M$58,10,0)</f>
        <v>0</v>
      </c>
      <c r="L54" s="6">
        <f>+VLOOKUP($B54,MNG!$B$7:$M$58,11,0)</f>
        <v>0</v>
      </c>
      <c r="M54" s="6" t="str">
        <f>+VLOOKUP($B54,MNG!$B$7:$M$58,12,0)</f>
        <v>нийтлэгдээгүй</v>
      </c>
    </row>
    <row r="55" spans="1:13" ht="14.25" customHeight="1" x14ac:dyDescent="0.25">
      <c r="A55" s="4">
        <f t="shared" si="0"/>
        <v>49</v>
      </c>
      <c r="B55" s="35" t="s">
        <v>26</v>
      </c>
      <c r="C55" s="36" t="s">
        <v>167</v>
      </c>
      <c r="D55" s="6">
        <f>+VLOOKUP(B55,MNG!$B$7:$M$58,3,0)</f>
        <v>0</v>
      </c>
      <c r="E55" s="6">
        <f>+VLOOKUP($B55,MNG!$B$7:$M$58,4,0)</f>
        <v>0</v>
      </c>
      <c r="F55" s="6">
        <f>+VLOOKUP($B55,MNG!$B$7:$M$58,5,0)</f>
        <v>0</v>
      </c>
      <c r="G55" s="6">
        <f>+VLOOKUP($B55,MNG!$B$7:$M$58,6,0)</f>
        <v>0</v>
      </c>
      <c r="H55" s="6">
        <f>+VLOOKUP($B55,MNG!$B$7:$M$58,7,0)</f>
        <v>0</v>
      </c>
      <c r="I55" s="6">
        <f>+VLOOKUP($B55,MNG!$B$7:$M$58,8,0)</f>
        <v>0</v>
      </c>
      <c r="J55" s="6">
        <f>+VLOOKUP($B55,MNG!$B$7:$M$58,9,0)</f>
        <v>0</v>
      </c>
      <c r="K55" s="6">
        <f>+VLOOKUP($B55,MNG!$B$7:$M$58,10,0)</f>
        <v>0</v>
      </c>
      <c r="L55" s="6">
        <f>+VLOOKUP($B55,MNG!$B$7:$M$58,11,0)</f>
        <v>0</v>
      </c>
      <c r="M55" s="6" t="str">
        <f>+VLOOKUP($B55,MNG!$B$7:$M$58,12,0)</f>
        <v>ирүүлээгүй</v>
      </c>
    </row>
    <row r="56" spans="1:13" s="10" customFormat="1" ht="14.25" customHeight="1" x14ac:dyDescent="0.25">
      <c r="A56" s="4">
        <f>A55+1</f>
        <v>50</v>
      </c>
      <c r="B56" s="35" t="s">
        <v>65</v>
      </c>
      <c r="C56" s="36" t="s">
        <v>173</v>
      </c>
      <c r="D56" s="6">
        <f>+VLOOKUP(B56,MNG!$B$7:$M$58,3,0)</f>
        <v>0</v>
      </c>
      <c r="E56" s="6">
        <f>+VLOOKUP($B56,MNG!$B$7:$M$58,4,0)</f>
        <v>0</v>
      </c>
      <c r="F56" s="6">
        <f>+VLOOKUP($B56,MNG!$B$7:$M$58,5,0)</f>
        <v>0</v>
      </c>
      <c r="G56" s="6">
        <f>+VLOOKUP($B56,MNG!$B$7:$M$58,6,0)</f>
        <v>0</v>
      </c>
      <c r="H56" s="6">
        <f>+VLOOKUP($B56,MNG!$B$7:$M$58,7,0)</f>
        <v>0</v>
      </c>
      <c r="I56" s="6">
        <f>+VLOOKUP($B56,MNG!$B$7:$M$58,8,0)</f>
        <v>0</v>
      </c>
      <c r="J56" s="6">
        <f>+VLOOKUP($B56,MNG!$B$7:$M$58,9,0)</f>
        <v>0</v>
      </c>
      <c r="K56" s="6">
        <f>+VLOOKUP($B56,MNG!$B$7:$M$58,10,0)</f>
        <v>0</v>
      </c>
      <c r="L56" s="6">
        <f>+VLOOKUP($B56,MNG!$B$7:$M$58,11,0)</f>
        <v>0</v>
      </c>
      <c r="M56" s="6" t="str">
        <f>+VLOOKUP($B56,MNG!$B$7:$M$58,12,0)</f>
        <v>ирүүлээгүй</v>
      </c>
    </row>
    <row r="57" spans="1:13" s="10" customFormat="1" ht="14.25" customHeight="1" x14ac:dyDescent="0.25">
      <c r="A57" s="4">
        <f>A56+1</f>
        <v>51</v>
      </c>
      <c r="B57" s="35" t="s">
        <v>22</v>
      </c>
      <c r="C57" s="36" t="s">
        <v>150</v>
      </c>
      <c r="D57" s="6">
        <f>+VLOOKUP(B57,MNG!$B$7:$M$58,3,0)</f>
        <v>0</v>
      </c>
      <c r="E57" s="6">
        <f>+VLOOKUP($B57,MNG!$B$7:$M$58,4,0)</f>
        <v>0</v>
      </c>
      <c r="F57" s="6">
        <f>+VLOOKUP($B57,MNG!$B$7:$M$58,5,0)</f>
        <v>0</v>
      </c>
      <c r="G57" s="6">
        <f>+VLOOKUP($B57,MNG!$B$7:$M$58,6,0)</f>
        <v>0</v>
      </c>
      <c r="H57" s="6">
        <f>+VLOOKUP($B57,MNG!$B$7:$M$58,7,0)</f>
        <v>0</v>
      </c>
      <c r="I57" s="6">
        <f>+VLOOKUP($B57,MNG!$B$7:$M$58,8,0)</f>
        <v>0</v>
      </c>
      <c r="J57" s="6">
        <f>+VLOOKUP($B57,MNG!$B$7:$M$58,9,0)</f>
        <v>0</v>
      </c>
      <c r="K57" s="6">
        <f>+VLOOKUP($B57,MNG!$B$7:$M$58,10,0)</f>
        <v>0</v>
      </c>
      <c r="L57" s="6">
        <f>+VLOOKUP($B57,MNG!$B$7:$M$58,11,0)</f>
        <v>0</v>
      </c>
      <c r="M57" s="6" t="str">
        <f>+VLOOKUP($B57,MNG!$B$7:$M$58,12,0)</f>
        <v>ирүүлээгүй</v>
      </c>
    </row>
    <row r="58" spans="1:13" ht="14.25" customHeight="1" x14ac:dyDescent="0.25">
      <c r="A58" s="4">
        <f t="shared" si="0"/>
        <v>52</v>
      </c>
      <c r="B58" s="4" t="s">
        <v>184</v>
      </c>
      <c r="C58" s="36" t="s">
        <v>192</v>
      </c>
      <c r="D58" s="6">
        <f>+VLOOKUP(B58,MNG!$B$7:$M$58,3,0)</f>
        <v>0</v>
      </c>
      <c r="E58" s="6">
        <f>+VLOOKUP($B58,MNG!$B$7:$M$58,4,0)</f>
        <v>0</v>
      </c>
      <c r="F58" s="6">
        <f>+VLOOKUP($B58,MNG!$B$7:$M$58,5,0)</f>
        <v>0</v>
      </c>
      <c r="G58" s="6">
        <f>+VLOOKUP($B58,MNG!$B$7:$M$58,6,0)</f>
        <v>0</v>
      </c>
      <c r="H58" s="6">
        <f>+VLOOKUP($B58,MNG!$B$7:$M$58,7,0)</f>
        <v>0</v>
      </c>
      <c r="I58" s="6">
        <f>+VLOOKUP($B58,MNG!$B$7:$M$58,8,0)</f>
        <v>0</v>
      </c>
      <c r="J58" s="6">
        <f>+VLOOKUP($B58,MNG!$B$7:$M$58,9,0)</f>
        <v>0</v>
      </c>
      <c r="K58" s="6">
        <f>+VLOOKUP($B58,MNG!$B$7:$M$58,10,0)</f>
        <v>0</v>
      </c>
      <c r="L58" s="6">
        <f>+VLOOKUP($B58,MNG!$B$7:$M$58,11,0)</f>
        <v>0</v>
      </c>
      <c r="M58" s="6" t="str">
        <f>+VLOOKUP($B58,MNG!$B$7:$M$58,12,0)</f>
        <v>ирүүлээгүй</v>
      </c>
    </row>
    <row r="59" spans="1:13" ht="14.25" customHeight="1" x14ac:dyDescent="0.25">
      <c r="A59" s="5"/>
      <c r="B59" s="5"/>
      <c r="C59" s="14" t="s">
        <v>108</v>
      </c>
      <c r="D59" s="11">
        <f t="shared" ref="D59:M59" si="1">SUM(D7:D58)</f>
        <v>81167133.099999994</v>
      </c>
      <c r="E59" s="11">
        <f t="shared" si="1"/>
        <v>72331219.699999973</v>
      </c>
      <c r="F59" s="11">
        <f t="shared" si="1"/>
        <v>8835913.3999999985</v>
      </c>
      <c r="G59" s="11">
        <f t="shared" si="1"/>
        <v>21819468.299999997</v>
      </c>
      <c r="H59" s="11">
        <f t="shared" si="1"/>
        <v>25526246.899999999</v>
      </c>
      <c r="I59" s="11">
        <f t="shared" si="1"/>
        <v>55640886.200000018</v>
      </c>
      <c r="J59" s="11">
        <f t="shared" si="1"/>
        <v>20994217.699999999</v>
      </c>
      <c r="K59" s="11">
        <f t="shared" si="1"/>
        <v>24996786.300000004</v>
      </c>
      <c r="L59" s="11">
        <f t="shared" si="1"/>
        <v>13371371.499999998</v>
      </c>
      <c r="M59" s="11">
        <f t="shared" si="1"/>
        <v>3635104.2000000007</v>
      </c>
    </row>
    <row r="61" spans="1:13" ht="14.25" customHeight="1" x14ac:dyDescent="0.25">
      <c r="B61" s="25" t="s">
        <v>121</v>
      </c>
      <c r="C61" s="25" t="s">
        <v>120</v>
      </c>
      <c r="K61" s="1" t="s">
        <v>116</v>
      </c>
    </row>
    <row r="63" spans="1:13" x14ac:dyDescent="0.25">
      <c r="D63" s="15"/>
      <c r="E63" s="15"/>
      <c r="G63" s="15"/>
      <c r="I63" s="15"/>
      <c r="L63" s="15"/>
    </row>
    <row r="64" spans="1:13" x14ac:dyDescent="0.25">
      <c r="D64" s="15"/>
      <c r="E64" s="15"/>
      <c r="F64" s="15"/>
      <c r="G64" s="15"/>
      <c r="H64" s="15"/>
      <c r="I64" s="15"/>
      <c r="J64" s="15"/>
      <c r="K64" s="15"/>
    </row>
    <row r="65" spans="3:12" x14ac:dyDescent="0.25">
      <c r="D65" s="15"/>
      <c r="E65" s="15"/>
      <c r="F65" s="15"/>
      <c r="G65" s="15"/>
      <c r="H65" s="15"/>
      <c r="I65" s="15"/>
      <c r="J65" s="15"/>
      <c r="K65" s="15"/>
    </row>
    <row r="67" spans="3:12" x14ac:dyDescent="0.25">
      <c r="L67" s="15"/>
    </row>
    <row r="68" spans="3:12" x14ac:dyDescent="0.25">
      <c r="L68" s="15"/>
    </row>
    <row r="69" spans="3:12" x14ac:dyDescent="0.2">
      <c r="C69" s="21"/>
      <c r="E69" s="12"/>
      <c r="F69" s="12"/>
      <c r="G69" s="12"/>
      <c r="H69" s="12"/>
      <c r="J69" s="18"/>
      <c r="K69" s="18"/>
    </row>
    <row r="70" spans="3:12" x14ac:dyDescent="0.25">
      <c r="C70" s="12"/>
      <c r="E70" s="12"/>
      <c r="F70" s="12"/>
      <c r="G70" s="12"/>
      <c r="H70" s="16"/>
      <c r="J70" s="19"/>
      <c r="K70" s="17"/>
    </row>
    <row r="71" spans="3:12" x14ac:dyDescent="0.25">
      <c r="C71" s="12"/>
      <c r="E71" s="12"/>
      <c r="F71" s="12"/>
      <c r="G71" s="12"/>
      <c r="H71" s="16"/>
      <c r="J71" s="19"/>
      <c r="K71" s="18"/>
    </row>
    <row r="72" spans="3:12" x14ac:dyDescent="0.25">
      <c r="J72" s="18"/>
      <c r="K72" s="18"/>
    </row>
  </sheetData>
  <sortState ref="B7:M50">
    <sortCondition descending="1" ref="M50"/>
  </sortState>
  <mergeCells count="9">
    <mergeCell ref="A4:C4"/>
    <mergeCell ref="A5:A6"/>
    <mergeCell ref="B5:B6"/>
    <mergeCell ref="C5:C6"/>
    <mergeCell ref="L5:M5"/>
    <mergeCell ref="J5:K5"/>
    <mergeCell ref="L4:M4"/>
    <mergeCell ref="E1:I2"/>
    <mergeCell ref="D5:I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2019-04-30T01:18:38Z</cp:lastPrinted>
  <dcterms:created xsi:type="dcterms:W3CDTF">2017-04-06T23:52:35Z</dcterms:created>
  <dcterms:modified xsi:type="dcterms:W3CDTF">2019-04-30T01:38:53Z</dcterms:modified>
</cp:coreProperties>
</file>