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'Sheet1'!$A$1:$O$69</definedName>
  </definedNames>
  <calcPr calcId="152511"/>
</workbook>
</file>

<file path=xl/sharedStrings.xml><?xml version="1.0" encoding="utf-8"?>
<sst xmlns="http://schemas.openxmlformats.org/spreadsheetml/2006/main" count="416" uniqueCount="141">
  <si>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</si>
  <si>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</si>
  <si>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</si>
  <si>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</si>
  <si>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</si>
  <si>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</si>
  <si>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</si>
  <si>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</si>
  <si>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</si>
  <si>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</si>
  <si>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</si>
  <si>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</si>
  <si>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</si>
  <si>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</si>
  <si>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</si>
  <si>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</si>
  <si>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</si>
  <si>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</si>
  <si>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</si>
  <si>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</si>
  <si>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</si>
  <si>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</si>
  <si>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</si>
  <si>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</si>
  <si>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</si>
  <si>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</si>
  <si>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</si>
  <si>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</si>
  <si>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</si>
  <si>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</si>
  <si>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</si>
  <si>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</si>
  <si>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</si>
  <si>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</si>
  <si>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</si>
  <si>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</si>
  <si>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</si>
  <si>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</si>
  <si>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</si>
  <si>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</si>
  <si>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</si>
  <si>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</si>
  <si>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</si>
  <si>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</si>
  <si>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</si>
  <si>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</si>
  <si>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</si>
  <si>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</si>
  <si>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</si>
  <si>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</si>
  <si>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</si>
  <si>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</si>
  <si>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</si>
  <si>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</si>
  <si>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</si>
  <si>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</si>
  <si>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</si>
  <si>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</si>
  <si>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</si>
  <si>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</si>
  <si>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</si>
  <si>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</si>
  <si>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</si>
  <si>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</si>
  <si>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</si>
  <si>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</si>
  <si>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</si>
  <si>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</si>
  <si>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</si>
  <si>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</si>
  <si>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</si>
  <si>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</si>
  <si>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</si>
  <si>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</si>
  <si>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</si>
  <si>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</si>
  <si>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</si>
  <si>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</si>
  <si>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</si>
  <si>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</si>
  <si>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</si>
  <si>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</si>
  <si>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</si>
  <si>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</si>
  <si>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</si>
  <si>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</si>
  <si>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</si>
  <si>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</si>
  <si>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</si>
  <si>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</si>
  <si>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</si>
  <si>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</si>
  <si>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</si>
  <si>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</si>
  <si>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</si>
  <si>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</si>
  <si>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</si>
  <si>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</si>
  <si>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</si>
  <si>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</si>
  <si>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</si>
  <si>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</si>
  <si>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</si>
  <si>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</si>
  <si>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</si>
  <si>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</si>
  <si>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</si>
  <si>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</si>
  <si>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</si>
  <si>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</si>
  <si>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</si>
  <si>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</si>
  <si>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</si>
  <si>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</si>
  <si>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</si>
  <si>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</si>
  <si>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</si>
  <si>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</si>
  <si>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</si>
  <si>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</si>
  <si>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</si>
  <si>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</si>
  <si>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</si>
  <si>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</si>
  <si>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</si>
  <si>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</si>
  <si>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</si>
  <si>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</si>
  <si>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</si>
  <si>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</si>
  <si>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</si>
  <si>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</si>
  <si>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</si>
  <si>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</si>
  <si>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</si>
  <si>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</si>
  <si>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</si>
  <si>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</si>
  <si>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</si>
  <si>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 xml:space="preserve">2019 оны 9 дүгээр сарын 30-ны байдлаар </t>
  </si>
  <si>
    <t>9-р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</si>
</sst>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08%20Ariljaanii%20taila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60</v>
          </cell>
          <cell r="G11">
            <v>840000</v>
          </cell>
          <cell r="H11">
            <v>840000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8348</v>
          </cell>
          <cell r="E12">
            <v>2732378.32</v>
          </cell>
          <cell r="F12">
            <v>113635</v>
          </cell>
          <cell r="G12">
            <v>18511732.9</v>
          </cell>
          <cell r="H12">
            <v>21244111.22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71403</v>
          </cell>
          <cell r="E14">
            <v>5601479</v>
          </cell>
          <cell r="F14">
            <v>48979</v>
          </cell>
          <cell r="G14">
            <v>21388200</v>
          </cell>
          <cell r="H14">
            <v>26989679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683574</v>
          </cell>
          <cell r="E15">
            <v>145329975.21</v>
          </cell>
          <cell r="F15">
            <v>608115</v>
          </cell>
          <cell r="G15">
            <v>220068429.89</v>
          </cell>
          <cell r="H15">
            <v>365398405.1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</v>
          </cell>
          <cell r="E18">
            <v>1190.25</v>
          </cell>
          <cell r="F18">
            <v>28698</v>
          </cell>
          <cell r="G18">
            <v>1928280.1</v>
          </cell>
          <cell r="H18">
            <v>1929470.35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5919</v>
          </cell>
          <cell r="G20">
            <v>2066300</v>
          </cell>
          <cell r="H20">
            <v>2066300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752138</v>
          </cell>
          <cell r="E21">
            <v>108488911.37</v>
          </cell>
          <cell r="F21">
            <v>378039</v>
          </cell>
          <cell r="G21">
            <v>118231918.62</v>
          </cell>
          <cell r="H21">
            <v>226720829.99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8664785</v>
          </cell>
          <cell r="E22">
            <v>613622971.53</v>
          </cell>
          <cell r="F22">
            <v>8684930</v>
          </cell>
          <cell r="G22">
            <v>607738889.94</v>
          </cell>
          <cell r="H22">
            <v>1221361861.47</v>
          </cell>
          <cell r="W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27583</v>
          </cell>
          <cell r="E24">
            <v>11296760</v>
          </cell>
          <cell r="F24">
            <v>38530</v>
          </cell>
          <cell r="G24">
            <v>8727549.14</v>
          </cell>
          <cell r="H24">
            <v>20024309.14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232</v>
          </cell>
          <cell r="E26">
            <v>3410400</v>
          </cell>
          <cell r="F26">
            <v>0</v>
          </cell>
          <cell r="G26">
            <v>0</v>
          </cell>
          <cell r="H26">
            <v>3410400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607</v>
          </cell>
          <cell r="E28">
            <v>485080</v>
          </cell>
          <cell r="F28">
            <v>14560</v>
          </cell>
          <cell r="G28">
            <v>1670413.98</v>
          </cell>
          <cell r="H28">
            <v>2155493.98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681</v>
          </cell>
          <cell r="E29">
            <v>114408</v>
          </cell>
          <cell r="F29">
            <v>140</v>
          </cell>
          <cell r="G29">
            <v>119140</v>
          </cell>
          <cell r="H29">
            <v>233548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GATR</v>
          </cell>
          <cell r="C32" t="str">
            <v>Гацуурт трейд ХХК</v>
          </cell>
          <cell r="D32">
            <v>10251</v>
          </cell>
          <cell r="E32">
            <v>331253</v>
          </cell>
          <cell r="F32">
            <v>0</v>
          </cell>
          <cell r="G32">
            <v>0</v>
          </cell>
          <cell r="H32">
            <v>331253</v>
          </cell>
          <cell r="W32">
            <v>0</v>
          </cell>
        </row>
        <row r="33">
          <cell r="B33" t="str">
            <v>GAUL</v>
          </cell>
          <cell r="C33" t="str">
            <v>Гаүли ХХК</v>
          </cell>
          <cell r="D33">
            <v>48894</v>
          </cell>
          <cell r="E33">
            <v>16381241</v>
          </cell>
          <cell r="F33">
            <v>340138</v>
          </cell>
          <cell r="G33">
            <v>37685368.51</v>
          </cell>
          <cell r="H33">
            <v>54066609.51</v>
          </cell>
          <cell r="S33">
            <v>3016</v>
          </cell>
          <cell r="T33">
            <v>302512950</v>
          </cell>
          <cell r="U33">
            <v>3016</v>
          </cell>
          <cell r="V33">
            <v>302512950</v>
          </cell>
          <cell r="W33">
            <v>605025900</v>
          </cell>
        </row>
        <row r="34">
          <cell r="B34" t="str">
            <v>GDEV</v>
          </cell>
          <cell r="C34" t="str">
            <v>Гранддевелопмент ХХК</v>
          </cell>
          <cell r="D34">
            <v>118</v>
          </cell>
          <cell r="E34">
            <v>777140</v>
          </cell>
          <cell r="F34">
            <v>24174</v>
          </cell>
          <cell r="G34">
            <v>1748058.9</v>
          </cell>
          <cell r="H34">
            <v>2525198.9</v>
          </cell>
          <cell r="W34">
            <v>0</v>
          </cell>
        </row>
        <row r="35">
          <cell r="B35" t="str">
            <v>GDSC</v>
          </cell>
          <cell r="C35" t="str">
            <v>Гүүдсек ХХК</v>
          </cell>
          <cell r="D35">
            <v>29462</v>
          </cell>
          <cell r="E35">
            <v>4747149.92</v>
          </cell>
          <cell r="F35">
            <v>7860</v>
          </cell>
          <cell r="G35">
            <v>7457765</v>
          </cell>
          <cell r="H35">
            <v>12204914.92</v>
          </cell>
          <cell r="W35">
            <v>0</v>
          </cell>
        </row>
        <row r="36">
          <cell r="B36" t="str">
            <v>GLMT</v>
          </cell>
          <cell r="C36" t="str">
            <v>Голомт Капитал ХХК</v>
          </cell>
          <cell r="D36">
            <v>536517</v>
          </cell>
          <cell r="E36">
            <v>127629279.39</v>
          </cell>
          <cell r="F36">
            <v>803699</v>
          </cell>
          <cell r="G36">
            <v>113664666.22</v>
          </cell>
          <cell r="H36">
            <v>241293945.61</v>
          </cell>
          <cell r="U36">
            <v>1430</v>
          </cell>
          <cell r="V36">
            <v>143000000</v>
          </cell>
          <cell r="W36">
            <v>143000000</v>
          </cell>
        </row>
        <row r="37">
          <cell r="B37" t="str">
            <v>GNDX</v>
          </cell>
          <cell r="C37" t="str">
            <v>Гендекс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W37">
            <v>0</v>
          </cell>
        </row>
        <row r="38">
          <cell r="B38" t="str">
            <v>HUN</v>
          </cell>
          <cell r="C38" t="str">
            <v>Хүннү Эмпайр ХХК</v>
          </cell>
          <cell r="D38">
            <v>9305</v>
          </cell>
          <cell r="E38">
            <v>7740703</v>
          </cell>
          <cell r="F38">
            <v>11084</v>
          </cell>
          <cell r="G38">
            <v>6484857.94</v>
          </cell>
          <cell r="H38">
            <v>14225560.940000001</v>
          </cell>
          <cell r="W38">
            <v>0</v>
          </cell>
        </row>
        <row r="39">
          <cell r="B39" t="str">
            <v>INVC</v>
          </cell>
          <cell r="C39" t="str">
            <v>Инвескор капитал ҮЦК</v>
          </cell>
          <cell r="D39">
            <v>102077</v>
          </cell>
          <cell r="E39">
            <v>190461058</v>
          </cell>
          <cell r="F39">
            <v>21796</v>
          </cell>
          <cell r="G39">
            <v>39275600</v>
          </cell>
          <cell r="H39">
            <v>229736658</v>
          </cell>
          <cell r="W39">
            <v>0</v>
          </cell>
        </row>
        <row r="40">
          <cell r="B40" t="str">
            <v>ITR</v>
          </cell>
          <cell r="C40" t="str">
            <v>Ай трейд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</row>
        <row r="41">
          <cell r="B41" t="str">
            <v>LFTI</v>
          </cell>
          <cell r="C41" t="str">
            <v>Лайфтайм инвестмент ХХК</v>
          </cell>
          <cell r="D41">
            <v>10665</v>
          </cell>
          <cell r="E41">
            <v>67375750</v>
          </cell>
          <cell r="F41">
            <v>400</v>
          </cell>
          <cell r="G41">
            <v>2600190</v>
          </cell>
          <cell r="H41">
            <v>69975940</v>
          </cell>
          <cell r="W41">
            <v>0</v>
          </cell>
        </row>
        <row r="42">
          <cell r="B42" t="str">
            <v>MERG</v>
          </cell>
          <cell r="C42" t="str">
            <v>Мэргэн санаа ХХК</v>
          </cell>
          <cell r="D42">
            <v>2110</v>
          </cell>
          <cell r="E42">
            <v>690690</v>
          </cell>
          <cell r="F42">
            <v>11453</v>
          </cell>
          <cell r="G42">
            <v>3838238</v>
          </cell>
          <cell r="H42">
            <v>4528928</v>
          </cell>
          <cell r="W42">
            <v>0</v>
          </cell>
        </row>
        <row r="43">
          <cell r="B43" t="str">
            <v>MIBG</v>
          </cell>
          <cell r="C43" t="str">
            <v>Эм Ай Би Жи ХХК</v>
          </cell>
          <cell r="D43">
            <v>10860</v>
          </cell>
          <cell r="E43">
            <v>8506325</v>
          </cell>
          <cell r="F43">
            <v>4530</v>
          </cell>
          <cell r="G43">
            <v>14008925</v>
          </cell>
          <cell r="H43">
            <v>22515250</v>
          </cell>
          <cell r="W43">
            <v>0</v>
          </cell>
        </row>
        <row r="44">
          <cell r="B44" t="str">
            <v>MICC</v>
          </cell>
          <cell r="C44" t="str">
            <v>Эм Ай Си Си ХХК</v>
          </cell>
          <cell r="D44">
            <v>0</v>
          </cell>
          <cell r="E44">
            <v>0</v>
          </cell>
          <cell r="F44">
            <v>40213</v>
          </cell>
          <cell r="G44">
            <v>924907</v>
          </cell>
          <cell r="H44">
            <v>924907</v>
          </cell>
          <cell r="W44">
            <v>0</v>
          </cell>
        </row>
        <row r="45">
          <cell r="B45" t="str">
            <v>MNET</v>
          </cell>
          <cell r="C45" t="str">
            <v>Ард секюритиз ХХК</v>
          </cell>
          <cell r="D45">
            <v>2046665</v>
          </cell>
          <cell r="E45">
            <v>1013663939.75</v>
          </cell>
          <cell r="F45">
            <v>1396248</v>
          </cell>
          <cell r="G45">
            <v>975430218.3199999</v>
          </cell>
          <cell r="H45">
            <v>1989094158.07</v>
          </cell>
          <cell r="W45">
            <v>0</v>
          </cell>
        </row>
        <row r="46">
          <cell r="B46" t="str">
            <v>MONG</v>
          </cell>
          <cell r="C46" t="str">
            <v>Монгол секюритиес 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W46">
            <v>0</v>
          </cell>
        </row>
        <row r="47">
          <cell r="B47" t="str">
            <v>MSDQ</v>
          </cell>
          <cell r="C47" t="str">
            <v>Масдак ХХК</v>
          </cell>
          <cell r="D47">
            <v>4751</v>
          </cell>
          <cell r="E47">
            <v>2783960</v>
          </cell>
          <cell r="F47">
            <v>54723</v>
          </cell>
          <cell r="G47">
            <v>7699918.33</v>
          </cell>
          <cell r="H47">
            <v>10483878.33</v>
          </cell>
          <cell r="W47">
            <v>0</v>
          </cell>
        </row>
        <row r="48">
          <cell r="B48" t="str">
            <v>MSEC</v>
          </cell>
          <cell r="C48" t="str">
            <v>Монсек ХХК</v>
          </cell>
          <cell r="D48">
            <v>13654</v>
          </cell>
          <cell r="E48">
            <v>9006923.5</v>
          </cell>
          <cell r="F48">
            <v>17631</v>
          </cell>
          <cell r="G48">
            <v>4456338.7</v>
          </cell>
          <cell r="H48">
            <v>13463262.2</v>
          </cell>
          <cell r="W48">
            <v>0</v>
          </cell>
        </row>
        <row r="49">
          <cell r="B49" t="str">
            <v>NOVL</v>
          </cell>
          <cell r="C49" t="str">
            <v>Новел инвестмент ХХК</v>
          </cell>
          <cell r="D49">
            <v>75161</v>
          </cell>
          <cell r="E49">
            <v>36845507.79</v>
          </cell>
          <cell r="F49">
            <v>73023</v>
          </cell>
          <cell r="G49">
            <v>19555135</v>
          </cell>
          <cell r="H49">
            <v>56400642.79</v>
          </cell>
          <cell r="S49">
            <v>2860</v>
          </cell>
          <cell r="T49">
            <v>292721000</v>
          </cell>
          <cell r="U49">
            <v>1430</v>
          </cell>
          <cell r="V49">
            <v>149721000</v>
          </cell>
          <cell r="W49">
            <v>442442000</v>
          </cell>
        </row>
        <row r="50">
          <cell r="B50" t="str">
            <v>NSEC</v>
          </cell>
          <cell r="C50" t="str">
            <v>Нэйшнл сэкюритис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</row>
        <row r="51">
          <cell r="B51" t="str">
            <v>PREV</v>
          </cell>
          <cell r="C51" t="str">
            <v>Превалент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W51">
            <v>0</v>
          </cell>
        </row>
        <row r="52">
          <cell r="B52" t="str">
            <v>SANR</v>
          </cell>
          <cell r="C52" t="str">
            <v>Санар ХХК</v>
          </cell>
          <cell r="D52">
            <v>8429</v>
          </cell>
          <cell r="E52">
            <v>3627356</v>
          </cell>
          <cell r="F52">
            <v>1249</v>
          </cell>
          <cell r="G52">
            <v>748300</v>
          </cell>
          <cell r="H52">
            <v>4375656</v>
          </cell>
          <cell r="W52">
            <v>0</v>
          </cell>
        </row>
        <row r="53">
          <cell r="B53" t="str">
            <v>SECP</v>
          </cell>
          <cell r="C53" t="str">
            <v>СИКАП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</row>
        <row r="54">
          <cell r="B54" t="str">
            <v>SGC</v>
          </cell>
          <cell r="C54" t="str">
            <v>Эс Жи Капитал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W54">
            <v>0</v>
          </cell>
        </row>
        <row r="55">
          <cell r="B55" t="str">
            <v>SILS</v>
          </cell>
          <cell r="C55" t="str">
            <v>Силвэр лайт секюритиз ҮЦК</v>
          </cell>
          <cell r="D55">
            <v>0</v>
          </cell>
          <cell r="E55">
            <v>0</v>
          </cell>
          <cell r="F55">
            <v>6000</v>
          </cell>
          <cell r="G55">
            <v>1716000</v>
          </cell>
          <cell r="H55">
            <v>1716000</v>
          </cell>
          <cell r="W55">
            <v>0</v>
          </cell>
        </row>
        <row r="56">
          <cell r="B56" t="str">
            <v>STIN</v>
          </cell>
          <cell r="C56" t="str">
            <v>Стандарт инвестмент ХХК</v>
          </cell>
          <cell r="D56">
            <v>716164</v>
          </cell>
          <cell r="E56">
            <v>99314860.33</v>
          </cell>
          <cell r="F56">
            <v>532217</v>
          </cell>
          <cell r="G56">
            <v>86588360.64</v>
          </cell>
          <cell r="H56">
            <v>185903220.97</v>
          </cell>
          <cell r="W56">
            <v>0</v>
          </cell>
        </row>
        <row r="57">
          <cell r="B57" t="str">
            <v>TABO</v>
          </cell>
          <cell r="C57" t="str">
            <v>Таван богд ХХК</v>
          </cell>
          <cell r="D57">
            <v>0</v>
          </cell>
          <cell r="E57">
            <v>0</v>
          </cell>
          <cell r="F57">
            <v>29719</v>
          </cell>
          <cell r="G57">
            <v>20431075</v>
          </cell>
          <cell r="H57">
            <v>20431075</v>
          </cell>
          <cell r="W57">
            <v>0</v>
          </cell>
        </row>
        <row r="58">
          <cell r="B58" t="str">
            <v>TCHB</v>
          </cell>
          <cell r="C58" t="str">
            <v>Тулгат чандмань баян ХХК</v>
          </cell>
          <cell r="D58">
            <v>3901</v>
          </cell>
          <cell r="E58">
            <v>4089760.62</v>
          </cell>
          <cell r="F58">
            <v>39475</v>
          </cell>
          <cell r="G58">
            <v>6526191.74</v>
          </cell>
          <cell r="H58">
            <v>10615952.36</v>
          </cell>
          <cell r="W58">
            <v>0</v>
          </cell>
        </row>
        <row r="59">
          <cell r="B59" t="str">
            <v>TDB</v>
          </cell>
          <cell r="C59" t="str">
            <v>Ти Ди Би Капитал ХХК</v>
          </cell>
          <cell r="D59">
            <v>235477</v>
          </cell>
          <cell r="E59">
            <v>72236662.3</v>
          </cell>
          <cell r="F59">
            <v>807306</v>
          </cell>
          <cell r="G59">
            <v>220852188.98</v>
          </cell>
          <cell r="H59">
            <v>293088851.28</v>
          </cell>
          <cell r="W59">
            <v>0</v>
          </cell>
        </row>
        <row r="60">
          <cell r="B60" t="str">
            <v>TNGR</v>
          </cell>
          <cell r="C60" t="str">
            <v>Тэнгэр капитал ХХК</v>
          </cell>
          <cell r="D60">
            <v>6057</v>
          </cell>
          <cell r="E60">
            <v>1686432.2</v>
          </cell>
          <cell r="F60">
            <v>3448</v>
          </cell>
          <cell r="G60">
            <v>3166776</v>
          </cell>
          <cell r="H60">
            <v>4853208.2</v>
          </cell>
          <cell r="W60">
            <v>0</v>
          </cell>
        </row>
        <row r="61">
          <cell r="B61" t="str">
            <v>TTOL</v>
          </cell>
          <cell r="C61" t="str">
            <v>Апекс Капитал ҮЦК</v>
          </cell>
          <cell r="D61">
            <v>94512</v>
          </cell>
          <cell r="E61">
            <v>27266366.99</v>
          </cell>
          <cell r="F61">
            <v>30475</v>
          </cell>
          <cell r="G61">
            <v>10753276.52</v>
          </cell>
          <cell r="H61">
            <v>38019643.51</v>
          </cell>
          <cell r="W61">
            <v>0</v>
          </cell>
        </row>
        <row r="62">
          <cell r="B62" t="str">
            <v>UNDR</v>
          </cell>
          <cell r="C62" t="str">
            <v>Өндөрхаан инвест ХХК</v>
          </cell>
          <cell r="D62">
            <v>4098</v>
          </cell>
          <cell r="E62">
            <v>2100316.01</v>
          </cell>
          <cell r="F62">
            <v>11920</v>
          </cell>
          <cell r="G62">
            <v>3644554.81</v>
          </cell>
          <cell r="H62">
            <v>5744870.82</v>
          </cell>
          <cell r="W62">
            <v>0</v>
          </cell>
        </row>
        <row r="63">
          <cell r="B63" t="str">
            <v>ZEUS</v>
          </cell>
          <cell r="C63" t="str">
            <v>Зюс капитал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W63">
            <v>0</v>
          </cell>
        </row>
        <row r="64">
          <cell r="B64" t="str">
            <v>ZGB</v>
          </cell>
          <cell r="C64" t="str">
            <v>Зэт жи би ХХК</v>
          </cell>
          <cell r="D64">
            <v>14201</v>
          </cell>
          <cell r="E64">
            <v>1594209</v>
          </cell>
          <cell r="F64">
            <v>3057</v>
          </cell>
          <cell r="G64">
            <v>1013630.5</v>
          </cell>
          <cell r="H64">
            <v>2607839.5</v>
          </cell>
          <cell r="W64">
            <v>0</v>
          </cell>
        </row>
        <row r="65">
          <cell r="B65" t="str">
            <v>ZRGD</v>
          </cell>
          <cell r="C65" t="str">
            <v>Зэргэд ХХК</v>
          </cell>
          <cell r="D65">
            <v>13343</v>
          </cell>
          <cell r="E65">
            <v>7488859</v>
          </cell>
          <cell r="F65">
            <v>12583</v>
          </cell>
          <cell r="G65">
            <v>5867900.8</v>
          </cell>
          <cell r="H65">
            <v>13356759.8</v>
          </cell>
          <cell r="W65">
            <v>0</v>
          </cell>
        </row>
        <row r="66">
          <cell r="B66" t="str">
            <v>нийт</v>
          </cell>
          <cell r="D66">
            <v>14206026</v>
          </cell>
          <cell r="E66">
            <v>2597429296.4799995</v>
          </cell>
          <cell r="F66">
            <v>14206026</v>
          </cell>
          <cell r="G66">
            <v>2597429296.4799995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S66">
            <v>5876</v>
          </cell>
          <cell r="T66">
            <v>595233950</v>
          </cell>
          <cell r="U66">
            <v>5876</v>
          </cell>
          <cell r="V66">
            <v>595233950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229817834.60000002</v>
          </cell>
          <cell r="H16">
            <v>50517120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280334954.6</v>
          </cell>
          <cell r="N16">
            <v>77404920309.64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261816740.29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261816740.29</v>
          </cell>
          <cell r="N17">
            <v>51114288784.049995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89406216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89406216</v>
          </cell>
          <cell r="N18">
            <v>17541945797</v>
          </cell>
        </row>
        <row r="19">
          <cell r="B19" t="str">
            <v>BZIN</v>
          </cell>
          <cell r="C19" t="str">
            <v>"МИРЭ ЭССЭТ СЕКЬЮРИТИС МОНГОЛ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79491523.44</v>
          </cell>
          <cell r="H19">
            <v>107495440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186986963.44</v>
          </cell>
          <cell r="N19">
            <v>10797924458.99</v>
          </cell>
        </row>
        <row r="20">
          <cell r="B20" t="str">
            <v>ARD</v>
          </cell>
          <cell r="C20" t="str">
            <v>"АРД КАПИТАЛ ГРУПП ҮЦК" ХХК</v>
          </cell>
          <cell r="D20" t="str">
            <v>●</v>
          </cell>
          <cell r="E20" t="str">
            <v>●</v>
          </cell>
          <cell r="G20">
            <v>25685978.18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25685978.18</v>
          </cell>
          <cell r="N20">
            <v>9509305428.46</v>
          </cell>
        </row>
        <row r="21">
          <cell r="B21" t="str">
            <v>MNET</v>
          </cell>
          <cell r="C21" t="str">
            <v>"АРД СЕКЬЮРИТИЗ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957109174.6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957109174.6</v>
          </cell>
          <cell r="N21">
            <v>7774859541.23</v>
          </cell>
        </row>
        <row r="22">
          <cell r="B22" t="str">
            <v>BUMB</v>
          </cell>
          <cell r="C22" t="str">
            <v>"БУМБАТ-АЛТАЙ ҮЦК" ХХК</v>
          </cell>
          <cell r="D22" t="str">
            <v>●</v>
          </cell>
          <cell r="E22" t="str">
            <v>●</v>
          </cell>
          <cell r="G22">
            <v>271966482.87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271966482.87</v>
          </cell>
          <cell r="N22">
            <v>7335243236.23</v>
          </cell>
        </row>
        <row r="23">
          <cell r="B23" t="str">
            <v>BDSC</v>
          </cell>
          <cell r="C23" t="str">
            <v>"БИ ДИ СЕК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546693673.74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546693673.74</v>
          </cell>
          <cell r="N23">
            <v>6714176153.41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8182762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8182762</v>
          </cell>
          <cell r="N24">
            <v>8058994725.240001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G25">
            <v>115127477.13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115127477.13</v>
          </cell>
          <cell r="N25">
            <v>3534285512.35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287245715.73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287245715.73</v>
          </cell>
          <cell r="N26">
            <v>3292967890.28</v>
          </cell>
        </row>
        <row r="27">
          <cell r="B27" t="str">
            <v>LFTI</v>
          </cell>
          <cell r="C27" t="str">
            <v>"ЛАЙФТАЙМ ИНВЕСТМЕНТ ҮЦК" ХХК</v>
          </cell>
          <cell r="D27" t="str">
            <v>●</v>
          </cell>
          <cell r="E27" t="str">
            <v>●</v>
          </cell>
          <cell r="G27">
            <v>42887220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42887220</v>
          </cell>
          <cell r="N27">
            <v>2496982078.9100003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G28">
            <v>152853537.76999998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152853537.76999998</v>
          </cell>
          <cell r="N28">
            <v>2335258766.04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85330023.66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85330023.66</v>
          </cell>
          <cell r="N29">
            <v>2013363262.91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G30">
            <v>1064324.4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1064324.4</v>
          </cell>
          <cell r="N30">
            <v>603093863.4799999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G31">
            <v>26354809.95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26354809.95</v>
          </cell>
          <cell r="N31">
            <v>549206426.48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17392899.71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17392899.71</v>
          </cell>
          <cell r="N32">
            <v>520149387.65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G33">
            <v>40554337.71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40554337.71</v>
          </cell>
          <cell r="N33">
            <v>476404758.83</v>
          </cell>
        </row>
        <row r="34">
          <cell r="B34" t="str">
            <v>BATS</v>
          </cell>
          <cell r="C34" t="str">
            <v>"БАТС ҮЦК" ХХК</v>
          </cell>
          <cell r="D34" t="str">
            <v>●</v>
          </cell>
          <cell r="G34">
            <v>1968355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1968355</v>
          </cell>
          <cell r="N34">
            <v>453579056.05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 t="str">
            <v>●</v>
          </cell>
          <cell r="G35">
            <v>27157765.7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27157765.7</v>
          </cell>
          <cell r="N35">
            <v>427432779.51</v>
          </cell>
        </row>
        <row r="36">
          <cell r="B36" t="str">
            <v>DRBR</v>
          </cell>
          <cell r="C36" t="str">
            <v>"ДАРХАН БРОКЕР ҮЦК" ХХК</v>
          </cell>
          <cell r="D36" t="str">
            <v>●</v>
          </cell>
          <cell r="G36">
            <v>11558479.4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11558479.4</v>
          </cell>
          <cell r="N36">
            <v>401460962.89</v>
          </cell>
        </row>
        <row r="37">
          <cell r="B37" t="str">
            <v>DELG</v>
          </cell>
          <cell r="C37" t="str">
            <v>"ДЭЛГЭРХАНГАЙ СЕКЮРИТИЗ ҮЦК" ХХК</v>
          </cell>
          <cell r="D37" t="str">
            <v>●</v>
          </cell>
          <cell r="G37">
            <v>11965756.1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11965756.1</v>
          </cell>
          <cell r="N37">
            <v>400660835.41</v>
          </cell>
        </row>
        <row r="38">
          <cell r="B38" t="str">
            <v>GDEV</v>
          </cell>
          <cell r="C38" t="str">
            <v>"ГРАНДДЕВЕЛОПМЕНТ ҮЦК" ХХК</v>
          </cell>
          <cell r="D38" t="str">
            <v>●</v>
          </cell>
          <cell r="G38">
            <v>8433346.8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8433346.8</v>
          </cell>
          <cell r="N38">
            <v>372342568.95</v>
          </cell>
        </row>
        <row r="39">
          <cell r="B39" t="str">
            <v>MIBG</v>
          </cell>
          <cell r="C39" t="str">
            <v>"ЭМ АЙ БИ ЖИ ХХК ҮЦК"</v>
          </cell>
          <cell r="D39" t="str">
            <v>●</v>
          </cell>
          <cell r="E39" t="str">
            <v>●</v>
          </cell>
          <cell r="G39">
            <v>51278174.96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51278174.96</v>
          </cell>
          <cell r="N39">
            <v>324628555.65999997</v>
          </cell>
        </row>
        <row r="40">
          <cell r="B40" t="str">
            <v>TABO</v>
          </cell>
          <cell r="C40" t="str">
            <v>"ТАВАН БОГД ҮЦК" ХХК</v>
          </cell>
          <cell r="D40" t="str">
            <v>●</v>
          </cell>
          <cell r="G40">
            <v>31959098.76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31959098.76</v>
          </cell>
          <cell r="N40">
            <v>310224648.61</v>
          </cell>
        </row>
        <row r="41">
          <cell r="B41" t="str">
            <v>BLMB</v>
          </cell>
          <cell r="C41" t="str">
            <v>"БЛҮМСБЮРИ СЕКЮРИТИЕС ҮЦК" ХХК </v>
          </cell>
          <cell r="D41" t="str">
            <v>●</v>
          </cell>
          <cell r="E41" t="str">
            <v>●</v>
          </cell>
          <cell r="G41">
            <v>6503559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6503559</v>
          </cell>
          <cell r="N41">
            <v>284754299.92999995</v>
          </cell>
        </row>
        <row r="42">
          <cell r="B42" t="str">
            <v>CTRL</v>
          </cell>
          <cell r="C42" t="str">
            <v>ЦЕНТРАЛ СЕКЬЮРИТИЙЗ ҮЦК</v>
          </cell>
          <cell r="D42" t="str">
            <v>●</v>
          </cell>
          <cell r="G42">
            <v>51741623.79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51741623.79</v>
          </cell>
          <cell r="N42">
            <v>279524855.65000004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15684626.73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15684626.73</v>
          </cell>
          <cell r="N43">
            <v>208914439.6</v>
          </cell>
        </row>
        <row r="44">
          <cell r="B44" t="str">
            <v>GNDX</v>
          </cell>
          <cell r="C44" t="str">
            <v>"ГЕНДЕКС ҮЦК" ХХК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202493948.76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G45">
            <v>7647219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7647219</v>
          </cell>
          <cell r="N45">
            <v>163580805.15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G46">
            <v>20254566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20254566</v>
          </cell>
          <cell r="N46">
            <v>98648947.5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G47">
            <v>15211874.8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15211874.8</v>
          </cell>
          <cell r="N47">
            <v>85549470.27</v>
          </cell>
        </row>
        <row r="48">
          <cell r="B48" t="str">
            <v>NSEC</v>
          </cell>
          <cell r="C48" t="str">
            <v>"НЭЙШНЛ СЕКЮРИТИС ҮЦК" ХХК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41722196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41722196</v>
          </cell>
          <cell r="N48">
            <v>74365318.9</v>
          </cell>
        </row>
        <row r="49">
          <cell r="B49" t="str">
            <v>ZGB</v>
          </cell>
          <cell r="C49" t="str">
            <v>"ЗЭТ ЖИ БИ ҮЦК" ХХК</v>
          </cell>
          <cell r="D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74250517.38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70254555</v>
          </cell>
        </row>
        <row r="51">
          <cell r="B51" t="str">
            <v>BULG</v>
          </cell>
          <cell r="C51" t="str">
            <v>"БУЛГАН БРОКЕР ҮЦК" ХХК</v>
          </cell>
          <cell r="D51" t="str">
            <v>●</v>
          </cell>
          <cell r="G51">
            <v>781148.46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781148.46</v>
          </cell>
          <cell r="N51">
            <v>61778782.26</v>
          </cell>
        </row>
        <row r="52">
          <cell r="B52" t="str">
            <v>SECP</v>
          </cell>
          <cell r="C52" t="str">
            <v>"СИКАП  ҮЦК" ХХК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21000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21000</v>
          </cell>
          <cell r="N52">
            <v>61330588</v>
          </cell>
        </row>
        <row r="53">
          <cell r="B53" t="str">
            <v>SANR</v>
          </cell>
          <cell r="C53" t="str">
            <v>"САНАР ҮЦК" ХХК</v>
          </cell>
          <cell r="D53" t="str">
            <v>●</v>
          </cell>
          <cell r="G53">
            <v>1590400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1590400</v>
          </cell>
          <cell r="N53">
            <v>54823062.300000004</v>
          </cell>
        </row>
        <row r="54">
          <cell r="B54" t="str">
            <v>ARGB</v>
          </cell>
          <cell r="C54" t="str">
            <v>"АРГАЙ БЭСТ ҮЦК" ХХК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43456878.06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30501540.8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200000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200000</v>
          </cell>
          <cell r="N56">
            <v>24040403.2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568000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568000</v>
          </cell>
          <cell r="N57">
            <v>22691180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16379698.4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8829160</v>
          </cell>
        </row>
        <row r="61">
          <cell r="B61" t="str">
            <v>APS</v>
          </cell>
          <cell r="C61" t="str">
            <v>"АЗИА ПАСИФИК СЕКЬЮРИТИС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6264891.649999999</v>
          </cell>
        </row>
        <row r="62">
          <cell r="B62" t="str">
            <v>DCF</v>
          </cell>
          <cell r="C62" t="str">
            <v>"ДИ СИ ЭФ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3077823.55</v>
          </cell>
        </row>
        <row r="63">
          <cell r="B63" t="str">
            <v>SGC</v>
          </cell>
          <cell r="C63" t="str">
            <v>"ЭС ЖИ КАПИТАЛ ҮЦК" ХХК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278619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51</v>
          </cell>
          <cell r="E67">
            <v>24</v>
          </cell>
          <cell r="F67">
            <v>13</v>
          </cell>
          <cell r="G67">
            <v>3545227922.2800007</v>
          </cell>
          <cell r="H67">
            <v>158012560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3703240482.2800007</v>
          </cell>
          <cell r="N67">
            <v>216653294773.62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70" zoomScaleSheetLayoutView="70" workbookViewId="0" topLeftCell="A1">
      <pane xSplit="3" ySplit="15" topLeftCell="F55" activePane="bottomRight" state="frozen"/>
      <selection pane="topRight" activeCell="D1" sqref="D1"/>
      <selection pane="bottomLeft" activeCell="A16" sqref="A16"/>
      <selection pane="bottomRight" activeCell="G12" sqref="G12:M13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7" t="s">
        <v>0</v>
      </c>
      <c r="E9" s="47"/>
      <c r="F9" s="47"/>
      <c r="G9" s="47"/>
      <c r="H9" s="47"/>
      <c r="I9" s="47"/>
      <c r="J9" s="47"/>
      <c r="K9" s="47"/>
      <c r="L9" s="47"/>
      <c r="M9" s="9"/>
      <c r="N9" s="9"/>
      <c r="O9" s="9"/>
      <c r="P9" s="20"/>
    </row>
    <row r="10" ht="15.75">
      <c r="P10" s="20"/>
    </row>
    <row r="11" spans="12:16" ht="15" customHeight="1" thickBot="1">
      <c r="L11" s="48" t="s">
        <v>139</v>
      </c>
      <c r="M11" s="48"/>
      <c r="N11" s="48"/>
      <c r="O11" s="48"/>
      <c r="P11" s="20"/>
    </row>
    <row r="12" spans="1:16" ht="14.45" customHeight="1">
      <c r="A12" s="49" t="s">
        <v>1</v>
      </c>
      <c r="B12" s="51" t="s">
        <v>2</v>
      </c>
      <c r="C12" s="51" t="s">
        <v>3</v>
      </c>
      <c r="D12" s="51" t="s">
        <v>4</v>
      </c>
      <c r="E12" s="51"/>
      <c r="F12" s="51"/>
      <c r="G12" s="53" t="s">
        <v>140</v>
      </c>
      <c r="H12" s="53"/>
      <c r="I12" s="53"/>
      <c r="J12" s="53"/>
      <c r="K12" s="53"/>
      <c r="L12" s="53"/>
      <c r="M12" s="53"/>
      <c r="N12" s="54" t="s">
        <v>136</v>
      </c>
      <c r="O12" s="55"/>
      <c r="P12" s="20"/>
    </row>
    <row r="13" spans="1:17" s="8" customFormat="1" ht="15.75" customHeight="1">
      <c r="A13" s="50"/>
      <c r="B13" s="52"/>
      <c r="C13" s="52"/>
      <c r="D13" s="52"/>
      <c r="E13" s="52"/>
      <c r="F13" s="52"/>
      <c r="G13" s="41"/>
      <c r="H13" s="41"/>
      <c r="I13" s="41"/>
      <c r="J13" s="41"/>
      <c r="K13" s="41"/>
      <c r="L13" s="41"/>
      <c r="M13" s="41"/>
      <c r="N13" s="42"/>
      <c r="O13" s="43"/>
      <c r="P13" s="24"/>
      <c r="Q13" s="10"/>
    </row>
    <row r="14" spans="1:17" s="8" customFormat="1" ht="33.75" customHeight="1">
      <c r="A14" s="50"/>
      <c r="B14" s="52"/>
      <c r="C14" s="52"/>
      <c r="D14" s="52"/>
      <c r="E14" s="52"/>
      <c r="F14" s="52"/>
      <c r="G14" s="41" t="s">
        <v>5</v>
      </c>
      <c r="H14" s="41"/>
      <c r="I14" s="41"/>
      <c r="J14" s="41" t="s">
        <v>127</v>
      </c>
      <c r="K14" s="41"/>
      <c r="L14" s="41"/>
      <c r="M14" s="41" t="s">
        <v>6</v>
      </c>
      <c r="N14" s="42" t="s">
        <v>7</v>
      </c>
      <c r="O14" s="43" t="s">
        <v>8</v>
      </c>
      <c r="P14" s="24"/>
      <c r="Q14" s="10"/>
    </row>
    <row r="15" spans="1:17" s="8" customFormat="1" ht="47.25">
      <c r="A15" s="50"/>
      <c r="B15" s="52"/>
      <c r="C15" s="52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41"/>
      <c r="N15" s="42"/>
      <c r="O15" s="44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VLOOKUP(B16,'[1]Brokers'!$B$9:$H$69,7,0)</f>
        <v>241293945.61</v>
      </c>
      <c r="H16" s="16">
        <f>VLOOKUP(B16,'[1]Brokers'!$B$9:$W$69,22,0)</f>
        <v>143000000</v>
      </c>
      <c r="I16" s="16">
        <f>VLOOKUP(B16,'[1]Brokers'!$B$9:$R$69,17,0)</f>
        <v>0</v>
      </c>
      <c r="J16" s="16">
        <f>VLOOKUP(B16,'[1]Brokers'!$B$9:$M$69,12,0)</f>
        <v>0</v>
      </c>
      <c r="K16" s="16">
        <v>0</v>
      </c>
      <c r="L16" s="16">
        <v>0</v>
      </c>
      <c r="M16" s="27">
        <f aca="true" t="shared" si="0" ref="M16:M47">L16+I16+J16+H16+G16</f>
        <v>384293945.61</v>
      </c>
      <c r="N16" s="33">
        <f>VLOOKUP(B16,'[2]Sheet1'!$B$16:$N$67,13,0)+M16</f>
        <v>77789214255.25</v>
      </c>
      <c r="O16" s="35">
        <f aca="true" t="shared" si="1" ref="O16:O47">N16/$N$67</f>
        <v>0.3487701538572321</v>
      </c>
      <c r="P16" s="25"/>
    </row>
    <row r="17" spans="1:16" ht="1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VLOOKUP(B17,'[1]Brokers'!$B$9:$H$69,7,0)</f>
        <v>293088851.28</v>
      </c>
      <c r="H17" s="16">
        <f>VLOOKUP(B17,'[1]Brokers'!$B$9:$W$69,22,0)</f>
        <v>0</v>
      </c>
      <c r="I17" s="16">
        <f>VLOOKUP(B17,'[1]Brokers'!$B$9:$R$69,17,0)</f>
        <v>0</v>
      </c>
      <c r="J17" s="16">
        <f>VLOOKUP(B17,'[1]Brokers'!$B$9:$M$69,12,0)</f>
        <v>0</v>
      </c>
      <c r="K17" s="16">
        <v>0</v>
      </c>
      <c r="L17" s="16">
        <v>0</v>
      </c>
      <c r="M17" s="27">
        <f t="shared" si="0"/>
        <v>293088851.28</v>
      </c>
      <c r="N17" s="33">
        <f>VLOOKUP(B17,'[2]Sheet1'!$B$16:$N$67,13,0)+M17</f>
        <v>51407377635.329994</v>
      </c>
      <c r="O17" s="35">
        <f t="shared" si="1"/>
        <v>0.23048643926957804</v>
      </c>
      <c r="P17" s="25"/>
    </row>
    <row r="18" spans="1:16" ht="15">
      <c r="A18" s="34">
        <f aca="true" t="shared" si="2" ref="A18:A66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VLOOKUP(B18,'[1]Brokers'!$B$9:$H$69,7,0)</f>
        <v>229736658</v>
      </c>
      <c r="H18" s="16">
        <f>VLOOKUP(B18,'[1]Brokers'!$B$9:$W$69,22,0)</f>
        <v>0</v>
      </c>
      <c r="I18" s="16">
        <f>VLOOKUP(B18,'[1]Brokers'!$B$9:$R$69,17,0)</f>
        <v>0</v>
      </c>
      <c r="J18" s="16">
        <f>VLOOKUP(B18,'[1]Brokers'!$B$9:$M$69,12,0)</f>
        <v>0</v>
      </c>
      <c r="K18" s="16">
        <v>0</v>
      </c>
      <c r="L18" s="16">
        <v>0</v>
      </c>
      <c r="M18" s="27">
        <f t="shared" si="0"/>
        <v>229736658</v>
      </c>
      <c r="N18" s="33">
        <f>VLOOKUP(B18,'[2]Sheet1'!$B$16:$N$67,13,0)+M18</f>
        <v>17771682455</v>
      </c>
      <c r="O18" s="35">
        <f t="shared" si="1"/>
        <v>0.07967984358080726</v>
      </c>
      <c r="P18" s="25"/>
    </row>
    <row r="19" spans="1:16" ht="15">
      <c r="A19" s="34">
        <f t="shared" si="2"/>
        <v>4</v>
      </c>
      <c r="B19" s="12" t="s">
        <v>21</v>
      </c>
      <c r="C19" s="13" t="s">
        <v>22</v>
      </c>
      <c r="D19" s="14" t="s">
        <v>14</v>
      </c>
      <c r="E19" s="15" t="s">
        <v>14</v>
      </c>
      <c r="F19" s="15" t="s">
        <v>14</v>
      </c>
      <c r="G19" s="16">
        <f>VLOOKUP(B19,'[1]Brokers'!$B$9:$H$69,7,0)</f>
        <v>1221361861.47</v>
      </c>
      <c r="H19" s="16">
        <f>VLOOKUP(B19,'[1]Brokers'!$B$9:$W$69,22,0)</f>
        <v>0</v>
      </c>
      <c r="I19" s="16">
        <f>VLOOKUP(B19,'[1]Brokers'!$B$9:$R$69,17,0)</f>
        <v>0</v>
      </c>
      <c r="J19" s="16">
        <f>VLOOKUP(B19,'[1]Brokers'!$B$9:$M$69,12,0)</f>
        <v>0</v>
      </c>
      <c r="K19" s="16">
        <v>0</v>
      </c>
      <c r="L19" s="16">
        <v>0</v>
      </c>
      <c r="M19" s="27">
        <f t="shared" si="0"/>
        <v>1221361861.47</v>
      </c>
      <c r="N19" s="33">
        <f>VLOOKUP(B19,'[2]Sheet1'!$B$16:$N$67,13,0)+M19</f>
        <v>12019286320.46</v>
      </c>
      <c r="O19" s="35">
        <f t="shared" si="1"/>
        <v>0.053888811956447326</v>
      </c>
      <c r="P19" s="25"/>
    </row>
    <row r="20" spans="1:16" ht="15">
      <c r="A20" s="34">
        <f t="shared" si="2"/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VLOOKUP(B20,'[1]Brokers'!$B$9:$H$69,7,0)</f>
        <v>1989094158.07</v>
      </c>
      <c r="H20" s="16">
        <f>VLOOKUP(B20,'[1]Brokers'!$B$9:$W$69,22,0)</f>
        <v>0</v>
      </c>
      <c r="I20" s="16">
        <f>VLOOKUP(B20,'[1]Brokers'!$B$9:$R$69,17,0)</f>
        <v>0</v>
      </c>
      <c r="J20" s="16">
        <f>VLOOKUP(B20,'[1]Brokers'!$B$9:$M$69,12,0)</f>
        <v>0</v>
      </c>
      <c r="K20" s="16">
        <v>0</v>
      </c>
      <c r="L20" s="16">
        <v>0</v>
      </c>
      <c r="M20" s="27">
        <f t="shared" si="0"/>
        <v>1989094158.07</v>
      </c>
      <c r="N20" s="33">
        <f>VLOOKUP(B20,'[2]Sheet1'!$B$16:$N$67,13,0)+M20</f>
        <v>9763953699.3</v>
      </c>
      <c r="O20" s="35">
        <f t="shared" si="1"/>
        <v>0.04377696402467418</v>
      </c>
      <c r="P20" s="25"/>
    </row>
    <row r="21" spans="1:16" ht="15">
      <c r="A21" s="34">
        <f t="shared" si="2"/>
        <v>6</v>
      </c>
      <c r="B21" s="12" t="s">
        <v>23</v>
      </c>
      <c r="C21" s="13" t="s">
        <v>24</v>
      </c>
      <c r="D21" s="14" t="s">
        <v>14</v>
      </c>
      <c r="E21" s="15" t="s">
        <v>14</v>
      </c>
      <c r="F21" s="15"/>
      <c r="G21" s="16">
        <f>VLOOKUP(B21,'[1]Brokers'!$B$9:$H$69,7,0)</f>
        <v>21244111.22</v>
      </c>
      <c r="H21" s="16">
        <f>VLOOKUP(B21,'[1]Brokers'!$B$9:$W$69,22,0)</f>
        <v>0</v>
      </c>
      <c r="I21" s="16">
        <f>VLOOKUP(B21,'[1]Brokers'!$B$9:$R$69,17,0)</f>
        <v>0</v>
      </c>
      <c r="J21" s="16">
        <f>VLOOKUP(B21,'[1]Brokers'!$B$9:$M$69,12,0)</f>
        <v>0</v>
      </c>
      <c r="K21" s="16">
        <v>0</v>
      </c>
      <c r="L21" s="16">
        <v>0</v>
      </c>
      <c r="M21" s="27">
        <f t="shared" si="0"/>
        <v>21244111.22</v>
      </c>
      <c r="N21" s="33">
        <f>VLOOKUP(B21,'[2]Sheet1'!$B$16:$N$67,13,0)+M21</f>
        <v>9530549539.679998</v>
      </c>
      <c r="O21" s="35">
        <f t="shared" si="1"/>
        <v>0.042730489838748185</v>
      </c>
      <c r="P21" s="25"/>
    </row>
    <row r="22" spans="1:16" ht="15">
      <c r="A22" s="34">
        <f t="shared" si="2"/>
        <v>7</v>
      </c>
      <c r="B22" s="12" t="s">
        <v>41</v>
      </c>
      <c r="C22" s="13" t="s">
        <v>42</v>
      </c>
      <c r="D22" s="14" t="s">
        <v>14</v>
      </c>
      <c r="E22" s="14" t="s">
        <v>14</v>
      </c>
      <c r="F22" s="15"/>
      <c r="G22" s="16">
        <f>VLOOKUP(B22,'[1]Brokers'!$B$9:$H$69,7,0)</f>
        <v>226720829.99</v>
      </c>
      <c r="H22" s="16">
        <f>VLOOKUP(B22,'[1]Brokers'!$B$9:$W$69,22,0)</f>
        <v>0</v>
      </c>
      <c r="I22" s="16">
        <f>VLOOKUP(B22,'[1]Brokers'!$B$9:$R$69,17,0)</f>
        <v>0</v>
      </c>
      <c r="J22" s="16">
        <f>VLOOKUP(B22,'[1]Brokers'!$B$9:$M$69,12,0)</f>
        <v>0</v>
      </c>
      <c r="K22" s="16">
        <v>0</v>
      </c>
      <c r="L22" s="16">
        <v>0</v>
      </c>
      <c r="M22" s="27">
        <f t="shared" si="0"/>
        <v>226720829.99</v>
      </c>
      <c r="N22" s="33">
        <f>VLOOKUP(B22,'[2]Sheet1'!$B$16:$N$67,13,0)+M22</f>
        <v>7561964066.219999</v>
      </c>
      <c r="O22" s="35">
        <f t="shared" si="1"/>
        <v>0.03390428089663359</v>
      </c>
      <c r="P22" s="25"/>
    </row>
    <row r="23" spans="1:16" ht="15">
      <c r="A23" s="34">
        <f t="shared" si="2"/>
        <v>8</v>
      </c>
      <c r="B23" s="12" t="s">
        <v>12</v>
      </c>
      <c r="C23" s="13" t="s">
        <v>13</v>
      </c>
      <c r="D23" s="14" t="s">
        <v>14</v>
      </c>
      <c r="E23" s="15" t="s">
        <v>14</v>
      </c>
      <c r="F23" s="15" t="s">
        <v>14</v>
      </c>
      <c r="G23" s="16">
        <f>VLOOKUP(B23,'[1]Brokers'!$B$9:$H$69,7,0)</f>
        <v>365398405.1</v>
      </c>
      <c r="H23" s="16">
        <f>VLOOKUP(B23,'[1]Brokers'!$B$9:$W$69,22,0)</f>
        <v>0</v>
      </c>
      <c r="I23" s="16">
        <f>VLOOKUP(B23,'[1]Brokers'!$B$9:$R$69,17,0)</f>
        <v>0</v>
      </c>
      <c r="J23" s="16">
        <f>VLOOKUP(B23,'[1]Brokers'!$B$9:$M$69,12,0)</f>
        <v>0</v>
      </c>
      <c r="K23" s="16">
        <v>0</v>
      </c>
      <c r="L23" s="16">
        <v>0</v>
      </c>
      <c r="M23" s="27">
        <f t="shared" si="0"/>
        <v>365398405.1</v>
      </c>
      <c r="N23" s="33">
        <f>VLOOKUP(B23,'[2]Sheet1'!$B$16:$N$67,13,0)+M23</f>
        <v>7079574558.51</v>
      </c>
      <c r="O23" s="35">
        <f t="shared" si="1"/>
        <v>0.031741473823263824</v>
      </c>
      <c r="P23" s="25"/>
    </row>
    <row r="24" spans="1:16" ht="15">
      <c r="A24" s="34">
        <f t="shared" si="2"/>
        <v>9</v>
      </c>
      <c r="B24" s="12" t="s">
        <v>17</v>
      </c>
      <c r="C24" s="13" t="s">
        <v>18</v>
      </c>
      <c r="D24" s="14" t="s">
        <v>14</v>
      </c>
      <c r="E24" s="15"/>
      <c r="F24" s="15" t="s">
        <v>14</v>
      </c>
      <c r="G24" s="16">
        <f>VLOOKUP(B24,'[1]Brokers'!$B$9:$H$69,7,0)</f>
        <v>4853208.2</v>
      </c>
      <c r="H24" s="16">
        <f>VLOOKUP(B24,'[1]Brokers'!$B$9:$W$69,22,0)</f>
        <v>0</v>
      </c>
      <c r="I24" s="16">
        <f>VLOOKUP(B24,'[1]Brokers'!$B$9:$R$69,17,0)</f>
        <v>0</v>
      </c>
      <c r="J24" s="16">
        <f>VLOOKUP(B24,'[1]Brokers'!$B$9:$M$69,12,0)</f>
        <v>0</v>
      </c>
      <c r="K24" s="16">
        <v>0</v>
      </c>
      <c r="L24" s="16">
        <v>0</v>
      </c>
      <c r="M24" s="27">
        <f t="shared" si="0"/>
        <v>4853208.2</v>
      </c>
      <c r="N24" s="33">
        <f>VLOOKUP(B24,'[2]Sheet1'!$B$16:$N$67,13,0)+M24</f>
        <v>8063847933.440001</v>
      </c>
      <c r="O24" s="35">
        <f t="shared" si="1"/>
        <v>0.03615449148514032</v>
      </c>
      <c r="P24" s="25"/>
    </row>
    <row r="25" spans="1:17" s="26" customFormat="1" ht="15">
      <c r="A25" s="34">
        <f t="shared" si="2"/>
        <v>10</v>
      </c>
      <c r="B25" s="12" t="s">
        <v>79</v>
      </c>
      <c r="C25" s="13" t="s">
        <v>131</v>
      </c>
      <c r="D25" s="14" t="s">
        <v>14</v>
      </c>
      <c r="E25" s="15"/>
      <c r="F25" s="15"/>
      <c r="G25" s="16">
        <f>VLOOKUP(B25,'[1]Brokers'!$B$9:$H$69,7,0)</f>
        <v>38019643.51</v>
      </c>
      <c r="H25" s="16">
        <f>VLOOKUP(B25,'[1]Brokers'!$B$9:$W$69,22,0)</f>
        <v>0</v>
      </c>
      <c r="I25" s="16">
        <f>VLOOKUP(B25,'[1]Brokers'!$B$9:$R$69,17,0)</f>
        <v>0</v>
      </c>
      <c r="J25" s="16">
        <f>VLOOKUP(B25,'[1]Brokers'!$B$9:$M$69,12,0)</f>
        <v>0</v>
      </c>
      <c r="K25" s="16">
        <v>0</v>
      </c>
      <c r="L25" s="16">
        <v>0</v>
      </c>
      <c r="M25" s="27">
        <f t="shared" si="0"/>
        <v>38019643.51</v>
      </c>
      <c r="N25" s="33">
        <f>VLOOKUP(B25,'[2]Sheet1'!$B$16:$N$67,13,0)+M25</f>
        <v>3572305155.86</v>
      </c>
      <c r="O25" s="35">
        <f t="shared" si="1"/>
        <v>0.016016531735955783</v>
      </c>
      <c r="P25" s="25"/>
      <c r="Q25" s="10"/>
    </row>
    <row r="26" spans="1:16" ht="15">
      <c r="A26" s="34">
        <f t="shared" si="2"/>
        <v>11</v>
      </c>
      <c r="B26" s="12" t="s">
        <v>27</v>
      </c>
      <c r="C26" s="13" t="s">
        <v>28</v>
      </c>
      <c r="D26" s="14" t="s">
        <v>14</v>
      </c>
      <c r="E26" s="15" t="s">
        <v>14</v>
      </c>
      <c r="F26" s="15" t="s">
        <v>14</v>
      </c>
      <c r="G26" s="16">
        <f>VLOOKUP(B26,'[1]Brokers'!$B$9:$H$69,7,0)</f>
        <v>185903220.97</v>
      </c>
      <c r="H26" s="16">
        <f>VLOOKUP(B26,'[1]Brokers'!$B$9:$W$69,22,0)</f>
        <v>0</v>
      </c>
      <c r="I26" s="16">
        <f>VLOOKUP(B26,'[1]Brokers'!$B$9:$R$69,17,0)</f>
        <v>0</v>
      </c>
      <c r="J26" s="16">
        <f>VLOOKUP(B26,'[1]Brokers'!$B$9:$M$69,12,0)</f>
        <v>0</v>
      </c>
      <c r="K26" s="16">
        <v>0</v>
      </c>
      <c r="L26" s="16">
        <v>0</v>
      </c>
      <c r="M26" s="27">
        <f t="shared" si="0"/>
        <v>185903220.97</v>
      </c>
      <c r="N26" s="33">
        <f>VLOOKUP(B26,'[2]Sheet1'!$B$16:$N$67,13,0)+M26</f>
        <v>3478871111.25</v>
      </c>
      <c r="O26" s="35">
        <f t="shared" si="1"/>
        <v>0.015597617540380993</v>
      </c>
      <c r="P26" s="25"/>
    </row>
    <row r="27" spans="1:16" ht="15">
      <c r="A27" s="34">
        <f t="shared" si="2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VLOOKUP(B27,'[1]Brokers'!$B$9:$H$69,7,0)</f>
        <v>54066609.51</v>
      </c>
      <c r="H27" s="16">
        <f>VLOOKUP(B27,'[1]Brokers'!$B$9:$W$69,22,0)</f>
        <v>605025900</v>
      </c>
      <c r="I27" s="16">
        <f>VLOOKUP(B27,'[1]Brokers'!$B$9:$R$69,17,0)</f>
        <v>0</v>
      </c>
      <c r="J27" s="16">
        <f>VLOOKUP(B27,'[1]Brokers'!$B$9:$M$69,12,0)</f>
        <v>0</v>
      </c>
      <c r="K27" s="16">
        <v>0</v>
      </c>
      <c r="L27" s="16">
        <v>0</v>
      </c>
      <c r="M27" s="27">
        <f t="shared" si="0"/>
        <v>659092509.51</v>
      </c>
      <c r="N27" s="33">
        <f>VLOOKUP(B27,'[2]Sheet1'!$B$16:$N$67,13,0)+M27</f>
        <v>2994351275.55</v>
      </c>
      <c r="O27" s="35">
        <f t="shared" si="1"/>
        <v>0.013425259080897454</v>
      </c>
      <c r="P27" s="25"/>
    </row>
    <row r="28" spans="1:16" ht="15">
      <c r="A28" s="34">
        <f t="shared" si="2"/>
        <v>13</v>
      </c>
      <c r="B28" s="12" t="s">
        <v>43</v>
      </c>
      <c r="C28" s="13" t="s">
        <v>44</v>
      </c>
      <c r="D28" s="14" t="s">
        <v>14</v>
      </c>
      <c r="E28" s="15" t="s">
        <v>14</v>
      </c>
      <c r="F28" s="15"/>
      <c r="G28" s="16">
        <f>VLOOKUP(B28,'[1]Brokers'!$B$9:$H$69,7,0)</f>
        <v>69975940</v>
      </c>
      <c r="H28" s="16">
        <f>VLOOKUP(B28,'[1]Brokers'!$B$9:$W$69,22,0)</f>
        <v>0</v>
      </c>
      <c r="I28" s="16">
        <f>VLOOKUP(B28,'[1]Brokers'!$B$9:$R$69,17,0)</f>
        <v>0</v>
      </c>
      <c r="J28" s="16">
        <f>VLOOKUP(B28,'[1]Brokers'!$B$9:$M$69,12,0)</f>
        <v>0</v>
      </c>
      <c r="K28" s="16">
        <v>0</v>
      </c>
      <c r="L28" s="16">
        <v>0</v>
      </c>
      <c r="M28" s="27">
        <f t="shared" si="0"/>
        <v>69975940</v>
      </c>
      <c r="N28" s="33">
        <f>VLOOKUP(B28,'[2]Sheet1'!$B$16:$N$67,13,0)+M28</f>
        <v>2566958018.9100003</v>
      </c>
      <c r="O28" s="35">
        <f t="shared" si="1"/>
        <v>0.011509029262882343</v>
      </c>
      <c r="P28" s="25"/>
    </row>
    <row r="29" spans="1:16" ht="15">
      <c r="A29" s="34">
        <f t="shared" si="2"/>
        <v>14</v>
      </c>
      <c r="B29" s="12" t="s">
        <v>15</v>
      </c>
      <c r="C29" s="13" t="s">
        <v>16</v>
      </c>
      <c r="D29" s="14" t="s">
        <v>14</v>
      </c>
      <c r="E29" s="15"/>
      <c r="F29" s="15" t="s">
        <v>14</v>
      </c>
      <c r="G29" s="16">
        <f>VLOOKUP(B29,'[1]Brokers'!$B$9:$H$69,7,0)</f>
        <v>56400642.79</v>
      </c>
      <c r="H29" s="16">
        <f>VLOOKUP(B29,'[1]Brokers'!$B$9:$W$69,22,0)</f>
        <v>442442000</v>
      </c>
      <c r="I29" s="16">
        <f>VLOOKUP(B29,'[1]Brokers'!$B$9:$R$69,17,0)</f>
        <v>0</v>
      </c>
      <c r="J29" s="16">
        <f>VLOOKUP(B29,'[1]Brokers'!$B$9:$M$69,12,0)</f>
        <v>0</v>
      </c>
      <c r="K29" s="16">
        <v>0</v>
      </c>
      <c r="L29" s="16">
        <v>0</v>
      </c>
      <c r="M29" s="27">
        <f t="shared" si="0"/>
        <v>498842642.79</v>
      </c>
      <c r="N29" s="33">
        <f>VLOOKUP(B29,'[2]Sheet1'!$B$16:$N$67,13,0)+M29</f>
        <v>2512205905.7000003</v>
      </c>
      <c r="O29" s="35">
        <f t="shared" si="1"/>
        <v>0.011263546606564452</v>
      </c>
      <c r="P29" s="25"/>
    </row>
    <row r="30" spans="1:16" ht="15">
      <c r="A30" s="34">
        <f t="shared" si="2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VLOOKUP(B30,'[1]Brokers'!$B$9:$H$69,7,0)</f>
        <v>10483878.33</v>
      </c>
      <c r="H30" s="16">
        <f>VLOOKUP(B30,'[1]Brokers'!$B$9:$W$69,22,0)</f>
        <v>0</v>
      </c>
      <c r="I30" s="16">
        <f>VLOOKUP(B30,'[1]Brokers'!$B$9:$R$69,17,0)</f>
        <v>0</v>
      </c>
      <c r="J30" s="16">
        <f>VLOOKUP(B30,'[1]Brokers'!$B$9:$M$69,12,0)</f>
        <v>0</v>
      </c>
      <c r="K30" s="16">
        <v>0</v>
      </c>
      <c r="L30" s="16">
        <v>0</v>
      </c>
      <c r="M30" s="27">
        <f t="shared" si="0"/>
        <v>10483878.33</v>
      </c>
      <c r="N30" s="33">
        <f>VLOOKUP(B30,'[2]Sheet1'!$B$16:$N$67,13,0)+M30</f>
        <v>613577741.81</v>
      </c>
      <c r="O30" s="35">
        <f t="shared" si="1"/>
        <v>0.0027509932509699312</v>
      </c>
      <c r="P30" s="25"/>
    </row>
    <row r="31" spans="1:16" ht="15">
      <c r="A31" s="34">
        <f t="shared" si="2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VLOOKUP(B31,'[1]Brokers'!$B$9:$H$69,7,0)</f>
        <v>10615952.36</v>
      </c>
      <c r="H31" s="16">
        <f>VLOOKUP(B31,'[1]Brokers'!$B$9:$W$69,22,0)</f>
        <v>0</v>
      </c>
      <c r="I31" s="16">
        <f>VLOOKUP(B31,'[1]Brokers'!$B$9:$R$69,17,0)</f>
        <v>0</v>
      </c>
      <c r="J31" s="16">
        <f>VLOOKUP(B31,'[1]Brokers'!$B$9:$M$69,12,0)</f>
        <v>0</v>
      </c>
      <c r="K31" s="16">
        <v>0</v>
      </c>
      <c r="L31" s="16">
        <v>0</v>
      </c>
      <c r="M31" s="27">
        <f t="shared" si="0"/>
        <v>10615952.36</v>
      </c>
      <c r="N31" s="33">
        <f>VLOOKUP(B31,'[2]Sheet1'!$B$16:$N$67,13,0)+M31</f>
        <v>559822378.84</v>
      </c>
      <c r="O31" s="35">
        <f t="shared" si="1"/>
        <v>0.0025099795526932075</v>
      </c>
      <c r="P31" s="25"/>
    </row>
    <row r="32" spans="1:16" ht="15">
      <c r="A32" s="34">
        <f t="shared" si="2"/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VLOOKUP(B32,'[1]Brokers'!$B$9:$H$69,7,0)</f>
        <v>12204914.92</v>
      </c>
      <c r="H32" s="16">
        <f>VLOOKUP(B32,'[1]Brokers'!$B$9:$W$69,22,0)</f>
        <v>0</v>
      </c>
      <c r="I32" s="16">
        <f>VLOOKUP(B32,'[1]Brokers'!$B$9:$R$69,17,0)</f>
        <v>0</v>
      </c>
      <c r="J32" s="16">
        <f>VLOOKUP(B32,'[1]Brokers'!$B$9:$M$69,12,0)</f>
        <v>0</v>
      </c>
      <c r="K32" s="16">
        <v>0</v>
      </c>
      <c r="L32" s="16">
        <v>0</v>
      </c>
      <c r="M32" s="27">
        <f t="shared" si="0"/>
        <v>12204914.92</v>
      </c>
      <c r="N32" s="33">
        <f>VLOOKUP(B32,'[2]Sheet1'!$B$16:$N$67,13,0)+M32</f>
        <v>532354302.57</v>
      </c>
      <c r="O32" s="35">
        <f t="shared" si="1"/>
        <v>0.002386825651749883</v>
      </c>
      <c r="P32" s="25"/>
    </row>
    <row r="33" spans="1:16" ht="15">
      <c r="A33" s="34">
        <f t="shared" si="2"/>
        <v>18</v>
      </c>
      <c r="B33" s="12" t="s">
        <v>47</v>
      </c>
      <c r="C33" s="13" t="s">
        <v>48</v>
      </c>
      <c r="D33" s="14" t="s">
        <v>14</v>
      </c>
      <c r="E33" s="15"/>
      <c r="F33" s="15"/>
      <c r="G33" s="16">
        <f>VLOOKUP(B33,'[1]Brokers'!$B$9:$H$69,7,0)</f>
        <v>13356759.8</v>
      </c>
      <c r="H33" s="16">
        <f>VLOOKUP(B33,'[1]Brokers'!$B$9:$W$69,22,0)</f>
        <v>0</v>
      </c>
      <c r="I33" s="16">
        <f>VLOOKUP(B33,'[1]Brokers'!$B$9:$R$69,17,0)</f>
        <v>0</v>
      </c>
      <c r="J33" s="16">
        <f>VLOOKUP(B33,'[1]Brokers'!$B$9:$M$69,12,0)</f>
        <v>0</v>
      </c>
      <c r="K33" s="16">
        <v>0</v>
      </c>
      <c r="L33" s="16">
        <v>0</v>
      </c>
      <c r="M33" s="27">
        <f t="shared" si="0"/>
        <v>13356759.8</v>
      </c>
      <c r="N33" s="33">
        <f>VLOOKUP(B33,'[2]Sheet1'!$B$16:$N$67,13,0)+M33</f>
        <v>489761518.63</v>
      </c>
      <c r="O33" s="35">
        <f t="shared" si="1"/>
        <v>0.0021958596939344772</v>
      </c>
      <c r="P33" s="25"/>
    </row>
    <row r="34" spans="1:16" ht="15">
      <c r="A34" s="34">
        <f t="shared" si="2"/>
        <v>19</v>
      </c>
      <c r="B34" s="12" t="s">
        <v>106</v>
      </c>
      <c r="C34" s="13" t="s">
        <v>107</v>
      </c>
      <c r="D34" s="14" t="s">
        <v>14</v>
      </c>
      <c r="E34" s="15"/>
      <c r="F34" s="15"/>
      <c r="G34" s="16">
        <f>VLOOKUP(B34,'[1]Brokers'!$B$9:$H$69,7,0)</f>
        <v>26989679</v>
      </c>
      <c r="H34" s="16">
        <f>VLOOKUP(B34,'[1]Brokers'!$B$9:$W$69,22,0)</f>
        <v>0</v>
      </c>
      <c r="I34" s="16">
        <f>VLOOKUP(B34,'[1]Brokers'!$B$9:$R$69,17,0)</f>
        <v>0</v>
      </c>
      <c r="J34" s="16">
        <f>VLOOKUP(B34,'[1]Brokers'!$B$9:$M$69,12,0)</f>
        <v>0</v>
      </c>
      <c r="K34" s="16">
        <v>0</v>
      </c>
      <c r="L34" s="16">
        <v>0</v>
      </c>
      <c r="M34" s="27">
        <f t="shared" si="0"/>
        <v>26989679</v>
      </c>
      <c r="N34" s="33">
        <f>VLOOKUP(B34,'[2]Sheet1'!$B$16:$N$67,13,0)+M34</f>
        <v>480568735.05</v>
      </c>
      <c r="O34" s="35">
        <f t="shared" si="1"/>
        <v>0.002154643587379494</v>
      </c>
      <c r="P34" s="25"/>
    </row>
    <row r="35" spans="1:16" ht="15">
      <c r="A35" s="34">
        <f t="shared" si="2"/>
        <v>20</v>
      </c>
      <c r="B35" s="12" t="s">
        <v>35</v>
      </c>
      <c r="C35" s="13" t="s">
        <v>36</v>
      </c>
      <c r="D35" s="14" t="s">
        <v>14</v>
      </c>
      <c r="E35" s="15" t="s">
        <v>14</v>
      </c>
      <c r="F35" s="15"/>
      <c r="G35" s="16">
        <f>VLOOKUP(B35,'[1]Brokers'!$B$9:$H$69,7,0)</f>
        <v>13463262.2</v>
      </c>
      <c r="H35" s="16">
        <f>VLOOKUP(B35,'[1]Brokers'!$B$9:$W$69,22,0)</f>
        <v>0</v>
      </c>
      <c r="I35" s="16">
        <f>VLOOKUP(B35,'[1]Brokers'!$B$9:$R$69,17,0)</f>
        <v>0</v>
      </c>
      <c r="J35" s="16">
        <f>VLOOKUP(B35,'[1]Brokers'!$B$9:$M$69,12,0)</f>
        <v>0</v>
      </c>
      <c r="K35" s="16">
        <v>0</v>
      </c>
      <c r="L35" s="16">
        <v>0</v>
      </c>
      <c r="M35" s="27">
        <f t="shared" si="0"/>
        <v>13463262.2</v>
      </c>
      <c r="N35" s="33">
        <f>VLOOKUP(B35,'[2]Sheet1'!$B$16:$N$67,13,0)+M35</f>
        <v>440896041.71</v>
      </c>
      <c r="O35" s="35">
        <f t="shared" si="1"/>
        <v>0.0019767699387947383</v>
      </c>
      <c r="P35" s="25"/>
    </row>
    <row r="36" spans="1:16" ht="15">
      <c r="A36" s="34">
        <f t="shared" si="2"/>
        <v>21</v>
      </c>
      <c r="B36" s="12" t="s">
        <v>45</v>
      </c>
      <c r="C36" s="13" t="s">
        <v>46</v>
      </c>
      <c r="D36" s="14" t="s">
        <v>14</v>
      </c>
      <c r="E36" s="15"/>
      <c r="F36" s="15"/>
      <c r="G36" s="16">
        <f>VLOOKUP(B36,'[1]Brokers'!$B$9:$H$69,7,0)</f>
        <v>3410400</v>
      </c>
      <c r="H36" s="16">
        <f>VLOOKUP(B36,'[1]Brokers'!$B$9:$W$69,22,0)</f>
        <v>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v>0</v>
      </c>
      <c r="M36" s="27">
        <f t="shared" si="0"/>
        <v>3410400</v>
      </c>
      <c r="N36" s="33">
        <f>VLOOKUP(B36,'[2]Sheet1'!$B$16:$N$67,13,0)+M36</f>
        <v>404071235.41</v>
      </c>
      <c r="O36" s="35">
        <f t="shared" si="1"/>
        <v>0.0018116648727264438</v>
      </c>
      <c r="P36" s="25"/>
    </row>
    <row r="37" spans="1:16" ht="15">
      <c r="A37" s="34">
        <f t="shared" si="2"/>
        <v>22</v>
      </c>
      <c r="B37" s="12" t="s">
        <v>69</v>
      </c>
      <c r="C37" s="13" t="s">
        <v>70</v>
      </c>
      <c r="D37" s="14" t="s">
        <v>14</v>
      </c>
      <c r="E37" s="15"/>
      <c r="F37" s="15"/>
      <c r="G37" s="16">
        <f>VLOOKUP(B37,'[1]Brokers'!$B$9:$H$69,7,0)</f>
        <v>2155493.98</v>
      </c>
      <c r="H37" s="16">
        <f>VLOOKUP(B37,'[1]Brokers'!$B$9:$W$69,22,0)</f>
        <v>0</v>
      </c>
      <c r="I37" s="16">
        <f>VLOOKUP(B37,'[1]Brokers'!$B$9:$R$69,17,0)</f>
        <v>0</v>
      </c>
      <c r="J37" s="16">
        <f>VLOOKUP(B37,'[1]Brokers'!$B$9:$M$69,12,0)</f>
        <v>0</v>
      </c>
      <c r="K37" s="16">
        <v>0</v>
      </c>
      <c r="L37" s="16">
        <v>0</v>
      </c>
      <c r="M37" s="27">
        <f t="shared" si="0"/>
        <v>2155493.98</v>
      </c>
      <c r="N37" s="33">
        <f>VLOOKUP(B37,'[2]Sheet1'!$B$16:$N$67,13,0)+M37</f>
        <v>403616456.87</v>
      </c>
      <c r="O37" s="35">
        <f t="shared" si="1"/>
        <v>0.0018096258602118512</v>
      </c>
      <c r="P37" s="25"/>
    </row>
    <row r="38" spans="1:16" ht="15">
      <c r="A38" s="34">
        <f t="shared" si="2"/>
        <v>23</v>
      </c>
      <c r="B38" s="12" t="s">
        <v>77</v>
      </c>
      <c r="C38" s="13" t="s">
        <v>78</v>
      </c>
      <c r="D38" s="14" t="s">
        <v>14</v>
      </c>
      <c r="E38" s="15"/>
      <c r="F38" s="15"/>
      <c r="G38" s="16">
        <f>VLOOKUP(B38,'[1]Brokers'!$B$9:$H$69,7,0)</f>
        <v>2525198.9</v>
      </c>
      <c r="H38" s="16">
        <f>VLOOKUP(B38,'[1]Brokers'!$B$9:$W$69,22,0)</f>
        <v>0</v>
      </c>
      <c r="I38" s="16">
        <f>VLOOKUP(B38,'[1]Brokers'!$B$9:$R$69,17,0)</f>
        <v>0</v>
      </c>
      <c r="J38" s="16">
        <f>VLOOKUP(B38,'[1]Brokers'!$B$9:$M$69,12,0)</f>
        <v>0</v>
      </c>
      <c r="K38" s="16">
        <v>0</v>
      </c>
      <c r="L38" s="16">
        <v>0</v>
      </c>
      <c r="M38" s="27">
        <f t="shared" si="0"/>
        <v>2525198.9</v>
      </c>
      <c r="N38" s="33">
        <f>VLOOKUP(B38,'[2]Sheet1'!$B$16:$N$67,13,0)+M38</f>
        <v>374867767.84999996</v>
      </c>
      <c r="O38" s="35">
        <f t="shared" si="1"/>
        <v>0.0016807302955928471</v>
      </c>
      <c r="P38" s="25"/>
    </row>
    <row r="39" spans="1:17" ht="15">
      <c r="A39" s="34">
        <f t="shared" si="2"/>
        <v>24</v>
      </c>
      <c r="B39" s="12" t="s">
        <v>33</v>
      </c>
      <c r="C39" s="13" t="s">
        <v>34</v>
      </c>
      <c r="D39" s="14" t="s">
        <v>14</v>
      </c>
      <c r="E39" s="15"/>
      <c r="F39" s="15"/>
      <c r="G39" s="16">
        <f>VLOOKUP(B39,'[1]Brokers'!$B$9:$H$69,7,0)</f>
        <v>22515250</v>
      </c>
      <c r="H39" s="16">
        <f>VLOOKUP(B39,'[1]Brokers'!$B$9:$W$69,22,0)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v>0</v>
      </c>
      <c r="M39" s="27">
        <f t="shared" si="0"/>
        <v>22515250</v>
      </c>
      <c r="N39" s="33">
        <f>VLOOKUP(B39,'[2]Sheet1'!$B$16:$N$67,13,0)+M39</f>
        <v>347143805.65999997</v>
      </c>
      <c r="O39" s="35">
        <f t="shared" si="1"/>
        <v>0.00155642912285172</v>
      </c>
      <c r="P39" s="25"/>
      <c r="Q39" s="1"/>
    </row>
    <row r="40" spans="1:16" ht="15">
      <c r="A40" s="34">
        <f t="shared" si="2"/>
        <v>25</v>
      </c>
      <c r="B40" s="12" t="s">
        <v>55</v>
      </c>
      <c r="C40" s="13" t="s">
        <v>56</v>
      </c>
      <c r="D40" s="14" t="s">
        <v>14</v>
      </c>
      <c r="E40" s="15"/>
      <c r="F40" s="15"/>
      <c r="G40" s="16">
        <f>VLOOKUP(B40,'[1]Brokers'!$B$9:$H$69,7,0)</f>
        <v>20431075</v>
      </c>
      <c r="H40" s="16">
        <f>VLOOKUP(B40,'[1]Brokers'!$B$9:$W$69,22,0)</f>
        <v>0</v>
      </c>
      <c r="I40" s="16">
        <f>VLOOKUP(B40,'[1]Brokers'!$B$9:$R$69,17,0)</f>
        <v>0</v>
      </c>
      <c r="J40" s="16">
        <f>VLOOKUP(B40,'[1]Brokers'!$B$9:$M$69,12,0)</f>
        <v>0</v>
      </c>
      <c r="K40" s="16">
        <v>0</v>
      </c>
      <c r="L40" s="16">
        <v>0</v>
      </c>
      <c r="M40" s="27">
        <f t="shared" si="0"/>
        <v>20431075</v>
      </c>
      <c r="N40" s="33">
        <f>VLOOKUP(B40,'[2]Sheet1'!$B$16:$N$67,13,0)+M40</f>
        <v>330655723.61</v>
      </c>
      <c r="O40" s="35">
        <f t="shared" si="1"/>
        <v>0.0014825043381827318</v>
      </c>
      <c r="P40" s="25"/>
    </row>
    <row r="41" spans="1:16" ht="15">
      <c r="A41" s="34">
        <f t="shared" si="2"/>
        <v>26</v>
      </c>
      <c r="B41" s="12" t="s">
        <v>132</v>
      </c>
      <c r="C41" s="13" t="s">
        <v>134</v>
      </c>
      <c r="D41" s="14" t="s">
        <v>14</v>
      </c>
      <c r="E41" s="15"/>
      <c r="F41" s="15"/>
      <c r="G41" s="16">
        <f>VLOOKUP(B41,'[1]Brokers'!$B$9:$H$69,7,0)</f>
        <v>20024309.14</v>
      </c>
      <c r="H41" s="16">
        <f>VLOOKUP(B41,'[1]Brokers'!$B$9:$W$69,22,0)</f>
        <v>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v>0</v>
      </c>
      <c r="M41" s="27">
        <f t="shared" si="0"/>
        <v>20024309.14</v>
      </c>
      <c r="N41" s="33">
        <f>VLOOKUP(B41,'[2]Sheet1'!$B$16:$N$67,13,0)+M41</f>
        <v>299549164.79</v>
      </c>
      <c r="O41" s="35">
        <f t="shared" si="1"/>
        <v>0.0013430371972752346</v>
      </c>
      <c r="P41" s="25"/>
    </row>
    <row r="42" spans="1:16" ht="15">
      <c r="A42" s="34">
        <f t="shared" si="2"/>
        <v>27</v>
      </c>
      <c r="B42" s="12" t="s">
        <v>51</v>
      </c>
      <c r="C42" s="13" t="s">
        <v>52</v>
      </c>
      <c r="D42" s="14" t="s">
        <v>14</v>
      </c>
      <c r="E42" s="15"/>
      <c r="F42" s="15"/>
      <c r="G42" s="16">
        <f>VLOOKUP(B42,'[1]Brokers'!$B$9:$H$69,7,0)</f>
        <v>1929470.35</v>
      </c>
      <c r="H42" s="16">
        <f>VLOOKUP(B42,'[1]Brokers'!$B$9:$W$69,22,0)</f>
        <v>0</v>
      </c>
      <c r="I42" s="16">
        <f>VLOOKUP(B42,'[1]Brokers'!$B$9:$R$69,17,0)</f>
        <v>0</v>
      </c>
      <c r="J42" s="16">
        <f>VLOOKUP(B42,'[1]Brokers'!$B$9:$M$69,12,0)</f>
        <v>0</v>
      </c>
      <c r="K42" s="16">
        <v>0</v>
      </c>
      <c r="L42" s="16">
        <v>0</v>
      </c>
      <c r="M42" s="27">
        <f t="shared" si="0"/>
        <v>1929470.35</v>
      </c>
      <c r="N42" s="33">
        <f>VLOOKUP(B42,'[2]Sheet1'!$B$16:$N$67,13,0)+M42</f>
        <v>286683770.28</v>
      </c>
      <c r="O42" s="35">
        <f t="shared" si="1"/>
        <v>0.0012853548351939917</v>
      </c>
      <c r="P42" s="25"/>
    </row>
    <row r="43" spans="1:16" ht="15">
      <c r="A43" s="34">
        <f t="shared" si="2"/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VLOOKUP(B43,'[1]Brokers'!$B$9:$H$69,7,0)</f>
        <v>14225560.940000001</v>
      </c>
      <c r="H43" s="16">
        <f>VLOOKUP(B43,'[1]Brokers'!$B$9:$W$69,22,0)</f>
        <v>0</v>
      </c>
      <c r="I43" s="16">
        <f>VLOOKUP(B43,'[1]Brokers'!$B$9:$R$69,17,0)</f>
        <v>0</v>
      </c>
      <c r="J43" s="16">
        <f>VLOOKUP(B43,'[1]Brokers'!$B$9:$M$69,12,0)</f>
        <v>0</v>
      </c>
      <c r="K43" s="16">
        <v>0</v>
      </c>
      <c r="L43" s="16">
        <v>0</v>
      </c>
      <c r="M43" s="27">
        <f t="shared" si="0"/>
        <v>14225560.940000001</v>
      </c>
      <c r="N43" s="33">
        <f>VLOOKUP(B43,'[2]Sheet1'!$B$16:$N$67,13,0)+M43</f>
        <v>223140000.54</v>
      </c>
      <c r="O43" s="35">
        <f t="shared" si="1"/>
        <v>0.0010004545368548477</v>
      </c>
      <c r="P43" s="25"/>
    </row>
    <row r="44" spans="1:16" ht="15">
      <c r="A44" s="34">
        <f t="shared" si="2"/>
        <v>29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VLOOKUP(B44,'[1]Brokers'!$B$9:$H$69,7,0)</f>
        <v>0</v>
      </c>
      <c r="H44" s="16">
        <f>VLOOKUP(B44,'[1]Brokers'!$B$9:$W$69,22,0)</f>
        <v>0</v>
      </c>
      <c r="I44" s="16">
        <f>VLOOKUP(B44,'[1]Brokers'!$B$9:$R$69,17,0)</f>
        <v>0</v>
      </c>
      <c r="J44" s="16">
        <f>VLOOKUP(B44,'[1]Brokers'!$B$9:$M$69,12,0)</f>
        <v>0</v>
      </c>
      <c r="K44" s="16">
        <v>0</v>
      </c>
      <c r="L44" s="16">
        <v>0</v>
      </c>
      <c r="M44" s="27">
        <f t="shared" si="0"/>
        <v>0</v>
      </c>
      <c r="N44" s="33">
        <f>VLOOKUP(B44,'[2]Sheet1'!$B$16:$N$67,13,0)+M44</f>
        <v>202493948.76</v>
      </c>
      <c r="O44" s="35">
        <f t="shared" si="1"/>
        <v>0.0009078873766798237</v>
      </c>
      <c r="P44" s="25"/>
    </row>
    <row r="45" spans="1:16" ht="15">
      <c r="A45" s="34">
        <f t="shared" si="2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f>VLOOKUP(B45,'[1]Brokers'!$B$9:$H$69,7,0)</f>
        <v>5744870.82</v>
      </c>
      <c r="H45" s="16">
        <f>VLOOKUP(B45,'[1]Brokers'!$B$9:$W$69,22,0)</f>
        <v>0</v>
      </c>
      <c r="I45" s="16">
        <f>VLOOKUP(B45,'[1]Brokers'!$B$9:$R$69,17,0)</f>
        <v>0</v>
      </c>
      <c r="J45" s="16">
        <f>VLOOKUP(B45,'[1]Brokers'!$B$9:$M$69,12,0)</f>
        <v>0</v>
      </c>
      <c r="K45" s="16">
        <v>0</v>
      </c>
      <c r="L45" s="16">
        <v>0</v>
      </c>
      <c r="M45" s="27">
        <f t="shared" si="0"/>
        <v>5744870.82</v>
      </c>
      <c r="N45" s="33">
        <f>VLOOKUP(B45,'[2]Sheet1'!$B$16:$N$67,13,0)+M45</f>
        <v>169325675.97</v>
      </c>
      <c r="O45" s="35">
        <f t="shared" si="1"/>
        <v>0.0007591764825680966</v>
      </c>
      <c r="P45" s="25"/>
    </row>
    <row r="46" spans="1:16" ht="15">
      <c r="A46" s="34">
        <f t="shared" si="2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VLOOKUP(B46,'[1]Brokers'!$B$9:$H$69,7,0)</f>
        <v>924907</v>
      </c>
      <c r="H46" s="16">
        <f>VLOOKUP(B46,'[1]Brokers'!$B$9:$W$69,22,0)</f>
        <v>0</v>
      </c>
      <c r="I46" s="16">
        <f>VLOOKUP(B46,'[1]Brokers'!$B$9:$R$69,17,0)</f>
        <v>0</v>
      </c>
      <c r="J46" s="16">
        <f>VLOOKUP(B46,'[1]Brokers'!$B$9:$M$69,12,0)</f>
        <v>0</v>
      </c>
      <c r="K46" s="16">
        <v>0</v>
      </c>
      <c r="L46" s="16">
        <v>0</v>
      </c>
      <c r="M46" s="27">
        <f t="shared" si="0"/>
        <v>924907</v>
      </c>
      <c r="N46" s="33">
        <f>VLOOKUP(B46,'[2]Sheet1'!$B$16:$N$67,13,0)+M46</f>
        <v>99573854.5</v>
      </c>
      <c r="O46" s="35">
        <f t="shared" si="1"/>
        <v>0.0004464422077869082</v>
      </c>
      <c r="P46" s="25"/>
    </row>
    <row r="47" spans="1:16" ht="15">
      <c r="A47" s="34">
        <f t="shared" si="2"/>
        <v>32</v>
      </c>
      <c r="B47" s="12" t="s">
        <v>73</v>
      </c>
      <c r="C47" s="13" t="s">
        <v>74</v>
      </c>
      <c r="D47" s="14" t="s">
        <v>14</v>
      </c>
      <c r="E47" s="15"/>
      <c r="F47" s="15"/>
      <c r="G47" s="16">
        <f>VLOOKUP(B47,'[1]Brokers'!$B$9:$H$69,7,0)</f>
        <v>4528928</v>
      </c>
      <c r="H47" s="16">
        <f>VLOOKUP(B47,'[1]Brokers'!$B$9:$W$69,22,0)</f>
        <v>0</v>
      </c>
      <c r="I47" s="16">
        <f>VLOOKUP(B47,'[1]Brokers'!$B$9:$R$69,17,0)</f>
        <v>0</v>
      </c>
      <c r="J47" s="16">
        <f>VLOOKUP(B47,'[1]Brokers'!$B$9:$M$69,12,0)</f>
        <v>0</v>
      </c>
      <c r="K47" s="16">
        <v>0</v>
      </c>
      <c r="L47" s="16">
        <v>0</v>
      </c>
      <c r="M47" s="27">
        <f t="shared" si="0"/>
        <v>4528928</v>
      </c>
      <c r="N47" s="33">
        <f>VLOOKUP(B47,'[2]Sheet1'!$B$16:$N$67,13,0)+M47</f>
        <v>90078398.27</v>
      </c>
      <c r="O47" s="35">
        <f t="shared" si="1"/>
        <v>0.0004038690597999017</v>
      </c>
      <c r="P47" s="25"/>
    </row>
    <row r="48" spans="1:16" ht="15">
      <c r="A48" s="34">
        <f t="shared" si="2"/>
        <v>33</v>
      </c>
      <c r="B48" s="12" t="s">
        <v>96</v>
      </c>
      <c r="C48" s="13" t="s">
        <v>97</v>
      </c>
      <c r="D48" s="14" t="s">
        <v>14</v>
      </c>
      <c r="E48" s="15"/>
      <c r="F48" s="15"/>
      <c r="G48" s="16">
        <f>VLOOKUP(B48,'[1]Brokers'!$B$9:$H$69,7,0)</f>
        <v>2607839.5</v>
      </c>
      <c r="H48" s="16">
        <f>VLOOKUP(B48,'[1]Brokers'!$B$9:$W$69,22,0)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v>0</v>
      </c>
      <c r="M48" s="27">
        <f aca="true" t="shared" si="3" ref="M48:M66">L48+I48+J48+H48+G48</f>
        <v>2607839.5</v>
      </c>
      <c r="N48" s="33">
        <f>VLOOKUP(B48,'[2]Sheet1'!$B$16:$N$67,13,0)+M48</f>
        <v>76858356.88</v>
      </c>
      <c r="O48" s="35">
        <f aca="true" t="shared" si="4" ref="O48:O66">N48/$N$67</f>
        <v>0.00034459662834867265</v>
      </c>
      <c r="P48" s="25"/>
    </row>
    <row r="49" spans="1:16" ht="15">
      <c r="A49" s="34">
        <f t="shared" si="2"/>
        <v>34</v>
      </c>
      <c r="B49" s="12" t="s">
        <v>37</v>
      </c>
      <c r="C49" s="13" t="s">
        <v>38</v>
      </c>
      <c r="D49" s="14" t="s">
        <v>14</v>
      </c>
      <c r="E49" s="15" t="s">
        <v>14</v>
      </c>
      <c r="F49" s="15" t="s">
        <v>14</v>
      </c>
      <c r="G49" s="16">
        <f>VLOOKUP(B49,'[1]Brokers'!$B$9:$H$69,7,0)</f>
        <v>0</v>
      </c>
      <c r="H49" s="16">
        <f>VLOOKUP(B49,'[1]Brokers'!$B$9:$W$69,22,0)</f>
        <v>0</v>
      </c>
      <c r="I49" s="16">
        <f>VLOOKUP(B49,'[1]Brokers'!$B$9:$R$69,17,0)</f>
        <v>0</v>
      </c>
      <c r="J49" s="16">
        <f>VLOOKUP(B49,'[1]Brokers'!$B$9:$M$69,12,0)</f>
        <v>0</v>
      </c>
      <c r="K49" s="16">
        <v>0</v>
      </c>
      <c r="L49" s="16">
        <v>0</v>
      </c>
      <c r="M49" s="27">
        <f t="shared" si="3"/>
        <v>0</v>
      </c>
      <c r="N49" s="33">
        <f>VLOOKUP(B49,'[2]Sheet1'!$B$16:$N$67,13,0)+M49</f>
        <v>74365318.9</v>
      </c>
      <c r="O49" s="35">
        <f t="shared" si="4"/>
        <v>0.00033341902168197674</v>
      </c>
      <c r="P49" s="25"/>
    </row>
    <row r="50" spans="1:16" ht="15">
      <c r="A50" s="34">
        <f t="shared" si="2"/>
        <v>35</v>
      </c>
      <c r="B50" s="12" t="s">
        <v>65</v>
      </c>
      <c r="C50" s="13" t="s">
        <v>66</v>
      </c>
      <c r="D50" s="14" t="s">
        <v>14</v>
      </c>
      <c r="E50" s="15"/>
      <c r="F50" s="15"/>
      <c r="G50" s="16">
        <f>VLOOKUP(B50,'[1]Brokers'!$B$9:$H$69,7,0)</f>
        <v>0</v>
      </c>
      <c r="H50" s="16">
        <f>VLOOKUP(B50,'[1]Brokers'!$B$9:$W$69,22,0)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v>0</v>
      </c>
      <c r="M50" s="27">
        <f t="shared" si="3"/>
        <v>0</v>
      </c>
      <c r="N50" s="33">
        <f>VLOOKUP(B50,'[2]Sheet1'!$B$16:$N$67,13,0)+M50</f>
        <v>70254555</v>
      </c>
      <c r="O50" s="35">
        <f t="shared" si="4"/>
        <v>0.0003149882948569272</v>
      </c>
      <c r="P50" s="25"/>
    </row>
    <row r="51" spans="1:16" ht="15">
      <c r="A51" s="34">
        <f t="shared" si="2"/>
        <v>36</v>
      </c>
      <c r="B51" s="12" t="s">
        <v>49</v>
      </c>
      <c r="C51" s="13" t="s">
        <v>50</v>
      </c>
      <c r="D51" s="14" t="s">
        <v>14</v>
      </c>
      <c r="E51" s="15"/>
      <c r="F51" s="15"/>
      <c r="G51" s="16">
        <f>VLOOKUP(B51,'[1]Brokers'!$B$9:$H$69,7,0)</f>
        <v>2066300</v>
      </c>
      <c r="H51" s="16">
        <f>VLOOKUP(B51,'[1]Brokers'!$B$9:$W$69,22,0)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v>0</v>
      </c>
      <c r="M51" s="27">
        <f t="shared" si="3"/>
        <v>2066300</v>
      </c>
      <c r="N51" s="33">
        <f>VLOOKUP(B51,'[2]Sheet1'!$B$16:$N$67,13,0)+M51</f>
        <v>63845082.26</v>
      </c>
      <c r="O51" s="35">
        <f t="shared" si="4"/>
        <v>0.00028625124158964007</v>
      </c>
      <c r="P51" s="25"/>
    </row>
    <row r="52" spans="1:16" ht="15">
      <c r="A52" s="34">
        <f t="shared" si="2"/>
        <v>37</v>
      </c>
      <c r="B52" s="12" t="s">
        <v>57</v>
      </c>
      <c r="C52" s="13" t="s">
        <v>58</v>
      </c>
      <c r="D52" s="14" t="s">
        <v>14</v>
      </c>
      <c r="E52" s="15" t="s">
        <v>14</v>
      </c>
      <c r="F52" s="15" t="s">
        <v>14</v>
      </c>
      <c r="G52" s="16">
        <f>VLOOKUP(B52,'[1]Brokers'!$B$9:$H$69,7,0)</f>
        <v>0</v>
      </c>
      <c r="H52" s="16">
        <f>VLOOKUP(B52,'[1]Brokers'!$B$9:$W$69,22,0)</f>
        <v>0</v>
      </c>
      <c r="I52" s="16">
        <f>VLOOKUP(B52,'[1]Brokers'!$B$9:$R$69,17,0)</f>
        <v>0</v>
      </c>
      <c r="J52" s="16">
        <f>VLOOKUP(B52,'[1]Brokers'!$B$9:$M$69,12,0)</f>
        <v>0</v>
      </c>
      <c r="K52" s="16">
        <v>0</v>
      </c>
      <c r="L52" s="16">
        <v>0</v>
      </c>
      <c r="M52" s="27">
        <f t="shared" si="3"/>
        <v>0</v>
      </c>
      <c r="N52" s="33">
        <f>VLOOKUP(B52,'[2]Sheet1'!$B$16:$N$67,13,0)+M52</f>
        <v>61330588</v>
      </c>
      <c r="O52" s="35">
        <f t="shared" si="4"/>
        <v>0.00027497743508150786</v>
      </c>
      <c r="P52" s="25"/>
    </row>
    <row r="53" spans="1:16" ht="15">
      <c r="A53" s="34">
        <f t="shared" si="2"/>
        <v>38</v>
      </c>
      <c r="B53" s="12" t="s">
        <v>67</v>
      </c>
      <c r="C53" s="13" t="s">
        <v>68</v>
      </c>
      <c r="D53" s="14" t="s">
        <v>14</v>
      </c>
      <c r="E53" s="15"/>
      <c r="F53" s="15"/>
      <c r="G53" s="16">
        <f>VLOOKUP(B53,'[1]Brokers'!$B$9:$H$69,7,0)</f>
        <v>4375656</v>
      </c>
      <c r="H53" s="16">
        <f>VLOOKUP(B53,'[1]Brokers'!$B$9:$W$69,22,0)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v>0</v>
      </c>
      <c r="M53" s="27">
        <f t="shared" si="3"/>
        <v>4375656</v>
      </c>
      <c r="N53" s="33">
        <f>VLOOKUP(B53,'[2]Sheet1'!$B$16:$N$67,13,0)+M53</f>
        <v>59198718.300000004</v>
      </c>
      <c r="O53" s="35">
        <f t="shared" si="4"/>
        <v>0.00026541913666711824</v>
      </c>
      <c r="P53" s="25"/>
    </row>
    <row r="54" spans="1:16" ht="15">
      <c r="A54" s="34">
        <f t="shared" si="2"/>
        <v>39</v>
      </c>
      <c r="B54" s="12" t="s">
        <v>86</v>
      </c>
      <c r="C54" s="13" t="s">
        <v>87</v>
      </c>
      <c r="D54" s="14" t="s">
        <v>14</v>
      </c>
      <c r="E54" s="15"/>
      <c r="F54" s="15"/>
      <c r="G54" s="16">
        <f>VLOOKUP(B54,'[1]Brokers'!$B$9:$H$69,7,0)</f>
        <v>0</v>
      </c>
      <c r="H54" s="16">
        <f>VLOOKUP(B54,'[1]Brokers'!$B$9:$W$69,22,0)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v>0</v>
      </c>
      <c r="M54" s="27">
        <f t="shared" si="3"/>
        <v>0</v>
      </c>
      <c r="N54" s="33">
        <f>VLOOKUP(B54,'[2]Sheet1'!$B$16:$N$67,13,0)+M54</f>
        <v>43456878.06</v>
      </c>
      <c r="O54" s="35">
        <f t="shared" si="4"/>
        <v>0.00019484014837080403</v>
      </c>
      <c r="P54" s="25"/>
    </row>
    <row r="55" spans="1:16" ht="15">
      <c r="A55" s="34">
        <f t="shared" si="2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VLOOKUP(B55,'[1]Brokers'!$B$9:$H$69,7,0)</f>
        <v>0</v>
      </c>
      <c r="H55" s="16">
        <f>VLOOKUP(B55,'[1]Brokers'!$B$9:$W$69,22,0)</f>
        <v>0</v>
      </c>
      <c r="I55" s="16">
        <f>VLOOKUP(B55,'[1]Brokers'!$B$9:$R$69,17,0)</f>
        <v>0</v>
      </c>
      <c r="J55" s="16">
        <f>VLOOKUP(B55,'[1]Brokers'!$B$9:$M$69,12,0)</f>
        <v>0</v>
      </c>
      <c r="K55" s="16">
        <v>0</v>
      </c>
      <c r="L55" s="16">
        <v>0</v>
      </c>
      <c r="M55" s="27">
        <f t="shared" si="3"/>
        <v>0</v>
      </c>
      <c r="N55" s="33">
        <f>VLOOKUP(B55,'[2]Sheet1'!$B$16:$N$67,13,0)+M55</f>
        <v>30501540.8</v>
      </c>
      <c r="O55" s="35">
        <f t="shared" si="4"/>
        <v>0.0001367545254126369</v>
      </c>
      <c r="P55" s="25"/>
    </row>
    <row r="56" spans="1:17" s="18" customFormat="1" ht="15">
      <c r="A56" s="34">
        <f t="shared" si="2"/>
        <v>41</v>
      </c>
      <c r="B56" s="12" t="s">
        <v>130</v>
      </c>
      <c r="C56" s="13" t="s">
        <v>129</v>
      </c>
      <c r="D56" s="14" t="s">
        <v>14</v>
      </c>
      <c r="E56" s="15"/>
      <c r="F56" s="15"/>
      <c r="G56" s="16">
        <f>VLOOKUP(B56,'[1]Brokers'!$B$9:$H$69,7,0)</f>
        <v>1716000</v>
      </c>
      <c r="H56" s="16">
        <f>VLOOKUP(B56,'[1]Brokers'!$B$9:$W$69,22,0)</f>
        <v>0</v>
      </c>
      <c r="I56" s="16">
        <f>VLOOKUP(B56,'[1]Brokers'!$B$9:$R$69,17,0)</f>
        <v>0</v>
      </c>
      <c r="J56" s="16">
        <f>VLOOKUP(B56,'[1]Brokers'!$B$9:$M$69,12,0)</f>
        <v>0</v>
      </c>
      <c r="K56" s="16"/>
      <c r="L56" s="16">
        <v>0</v>
      </c>
      <c r="M56" s="27">
        <f t="shared" si="3"/>
        <v>1716000</v>
      </c>
      <c r="N56" s="33">
        <f>VLOOKUP(B56,'[2]Sheet1'!$B$16:$N$67,13,0)+M56</f>
        <v>24407180</v>
      </c>
      <c r="O56" s="35">
        <f t="shared" si="4"/>
        <v>0.00010943028548776798</v>
      </c>
      <c r="P56" s="25"/>
      <c r="Q56" s="17"/>
    </row>
    <row r="57" spans="1:16" ht="15">
      <c r="A57" s="34">
        <f t="shared" si="2"/>
        <v>42</v>
      </c>
      <c r="B57" s="12" t="s">
        <v>61</v>
      </c>
      <c r="C57" s="13" t="s">
        <v>62</v>
      </c>
      <c r="D57" s="14" t="s">
        <v>14</v>
      </c>
      <c r="E57" s="15" t="s">
        <v>14</v>
      </c>
      <c r="F57" s="15" t="s">
        <v>14</v>
      </c>
      <c r="G57" s="16">
        <f>VLOOKUP(B57,'[1]Brokers'!$B$9:$H$69,7,0)</f>
        <v>233548</v>
      </c>
      <c r="H57" s="16">
        <f>VLOOKUP(B57,'[1]Brokers'!$B$9:$W$69,22,0)</f>
        <v>0</v>
      </c>
      <c r="I57" s="16">
        <f>VLOOKUP(B57,'[1]Brokers'!$B$9:$R$69,17,0)</f>
        <v>0</v>
      </c>
      <c r="J57" s="16">
        <f>VLOOKUP(B57,'[1]Brokers'!$B$9:$M$69,12,0)</f>
        <v>0</v>
      </c>
      <c r="K57" s="16">
        <v>0</v>
      </c>
      <c r="L57" s="16">
        <v>0</v>
      </c>
      <c r="M57" s="27">
        <f t="shared" si="3"/>
        <v>233548</v>
      </c>
      <c r="N57" s="33">
        <f>VLOOKUP(B57,'[2]Sheet1'!$B$16:$N$67,13,0)+M57</f>
        <v>24273951.2</v>
      </c>
      <c r="O57" s="35">
        <f t="shared" si="4"/>
        <v>0.00010883295037493672</v>
      </c>
      <c r="P57" s="25"/>
    </row>
    <row r="58" spans="1:16" ht="1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VLOOKUP(B58,'[1]Brokers'!$B$9:$H$69,7,0)</f>
        <v>331253</v>
      </c>
      <c r="H58" s="16">
        <f>VLOOKUP(B58,'[1]Brokers'!$B$9:$W$69,22,0)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v>0</v>
      </c>
      <c r="M58" s="27">
        <f t="shared" si="3"/>
        <v>331253</v>
      </c>
      <c r="N58" s="33">
        <f>VLOOKUP(B58,'[2]Sheet1'!$B$16:$N$67,13,0)+M58</f>
        <v>16710951.4</v>
      </c>
      <c r="O58" s="35">
        <f t="shared" si="4"/>
        <v>7.492402573645198E-05</v>
      </c>
      <c r="P58" s="25"/>
    </row>
    <row r="59" spans="1:16" ht="15">
      <c r="A59" s="34">
        <f t="shared" si="2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VLOOKUP(B59,'[1]Brokers'!$B$9:$H$69,7,0)</f>
        <v>0</v>
      </c>
      <c r="H59" s="16">
        <f>VLOOKUP(B59,'[1]Brokers'!$B$9:$W$69,22,0)</f>
        <v>0</v>
      </c>
      <c r="I59" s="16">
        <f>VLOOKUP(B59,'[1]Brokers'!$B$9:$R$69,17,0)</f>
        <v>0</v>
      </c>
      <c r="J59" s="16">
        <f>VLOOKUP(B59,'[1]Brokers'!$B$9:$M$69,12,0)</f>
        <v>0</v>
      </c>
      <c r="K59" s="16">
        <v>0</v>
      </c>
      <c r="L59" s="16">
        <v>0</v>
      </c>
      <c r="M59" s="27">
        <f t="shared" si="3"/>
        <v>0</v>
      </c>
      <c r="N59" s="33">
        <f>VLOOKUP(B59,'[2]Sheet1'!$B$16:$N$67,13,0)+M59</f>
        <v>13805200</v>
      </c>
      <c r="O59" s="35">
        <f t="shared" si="4"/>
        <v>6.189600671670117E-05</v>
      </c>
      <c r="P59" s="25"/>
    </row>
    <row r="60" spans="1:16" ht="15">
      <c r="A60" s="34">
        <f t="shared" si="2"/>
        <v>45</v>
      </c>
      <c r="B60" s="12" t="s">
        <v>104</v>
      </c>
      <c r="C60" s="13" t="s">
        <v>105</v>
      </c>
      <c r="D60" s="14" t="s">
        <v>14</v>
      </c>
      <c r="E60" s="14"/>
      <c r="F60" s="15"/>
      <c r="G60" s="16">
        <f>VLOOKUP(B60,'[1]Brokers'!$B$9:$H$69,7,0)</f>
        <v>0</v>
      </c>
      <c r="H60" s="16">
        <f>VLOOKUP(B60,'[1]Brokers'!$B$9:$W$69,22,0)</f>
        <v>0</v>
      </c>
      <c r="I60" s="16">
        <f>VLOOKUP(B60,'[1]Brokers'!$B$9:$R$69,17,0)</f>
        <v>0</v>
      </c>
      <c r="J60" s="16">
        <f>VLOOKUP(B60,'[1]Brokers'!$B$9:$M$69,12,0)</f>
        <v>0</v>
      </c>
      <c r="K60" s="16">
        <v>0</v>
      </c>
      <c r="L60" s="16">
        <v>0</v>
      </c>
      <c r="M60" s="27">
        <f t="shared" si="3"/>
        <v>0</v>
      </c>
      <c r="N60" s="33">
        <f>VLOOKUP(B60,'[2]Sheet1'!$B$16:$N$67,13,0)+M60</f>
        <v>8829160</v>
      </c>
      <c r="O60" s="35">
        <f t="shared" si="4"/>
        <v>3.9585789895316935E-05</v>
      </c>
      <c r="P60" s="25"/>
    </row>
    <row r="61" spans="1:16" ht="15">
      <c r="A61" s="34">
        <f t="shared" si="2"/>
        <v>46</v>
      </c>
      <c r="B61" s="12" t="s">
        <v>39</v>
      </c>
      <c r="C61" s="13" t="s">
        <v>40</v>
      </c>
      <c r="D61" s="14" t="s">
        <v>14</v>
      </c>
      <c r="E61" s="15"/>
      <c r="F61" s="15"/>
      <c r="G61" s="16">
        <f>VLOOKUP(B61,'[1]Brokers'!$B$9:$H$69,7,0)</f>
        <v>840000</v>
      </c>
      <c r="H61" s="16">
        <f>VLOOKUP(B61,'[1]Brokers'!$B$9:$W$69,22,0)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v>0</v>
      </c>
      <c r="M61" s="27">
        <f t="shared" si="3"/>
        <v>840000</v>
      </c>
      <c r="N61" s="33">
        <f>VLOOKUP(B61,'[2]Sheet1'!$B$16:$N$67,13,0)+M61</f>
        <v>7104891.649999999</v>
      </c>
      <c r="O61" s="35">
        <f t="shared" si="4"/>
        <v>3.185498372278808E-05</v>
      </c>
      <c r="P61" s="25"/>
    </row>
    <row r="62" spans="1:16" ht="15">
      <c r="A62" s="34">
        <f t="shared" si="2"/>
        <v>47</v>
      </c>
      <c r="B62" s="12" t="s">
        <v>110</v>
      </c>
      <c r="C62" s="13" t="s">
        <v>138</v>
      </c>
      <c r="D62" s="14" t="s">
        <v>14</v>
      </c>
      <c r="E62" s="15"/>
      <c r="F62" s="15"/>
      <c r="G62" s="16">
        <f>VLOOKUP(B62,'[1]Brokers'!$B$9:$H$69,7,0)</f>
        <v>0</v>
      </c>
      <c r="H62" s="16">
        <f>VLOOKUP(B62,'[1]Brokers'!$B$9:$W$69,22,0)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27">
        <f t="shared" si="3"/>
        <v>0</v>
      </c>
      <c r="N62" s="33">
        <f>VLOOKUP(B62,'[2]Sheet1'!$B$16:$N$67,13,0)+M62</f>
        <v>3077823.55</v>
      </c>
      <c r="O62" s="35">
        <f t="shared" si="4"/>
        <v>1.37995093967216E-05</v>
      </c>
      <c r="P62" s="25"/>
    </row>
    <row r="63" spans="1:16" ht="15">
      <c r="A63" s="34">
        <f t="shared" si="2"/>
        <v>48</v>
      </c>
      <c r="B63" s="12" t="s">
        <v>98</v>
      </c>
      <c r="C63" s="13" t="s">
        <v>99</v>
      </c>
      <c r="D63" s="14" t="s">
        <v>14</v>
      </c>
      <c r="E63" s="15" t="s">
        <v>14</v>
      </c>
      <c r="F63" s="15" t="s">
        <v>14</v>
      </c>
      <c r="G63" s="16">
        <f>VLOOKUP(B63,'[1]Brokers'!$B$9:$H$69,7,0)</f>
        <v>0</v>
      </c>
      <c r="H63" s="16">
        <f>VLOOKUP(B63,'[1]Brokers'!$B$9:$W$69,22,0)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27">
        <f t="shared" si="3"/>
        <v>0</v>
      </c>
      <c r="N63" s="33">
        <f>VLOOKUP(B63,'[2]Sheet1'!$B$16:$N$67,13,0)+M63</f>
        <v>278619</v>
      </c>
      <c r="O63" s="35">
        <f t="shared" si="4"/>
        <v>1.249196208341825E-06</v>
      </c>
      <c r="P63" s="25"/>
    </row>
    <row r="64" spans="1:16" ht="15">
      <c r="A64" s="34">
        <f t="shared" si="2"/>
        <v>49</v>
      </c>
      <c r="B64" s="12" t="s">
        <v>75</v>
      </c>
      <c r="C64" s="13" t="s">
        <v>76</v>
      </c>
      <c r="D64" s="14" t="s">
        <v>14</v>
      </c>
      <c r="E64" s="15"/>
      <c r="F64" s="15"/>
      <c r="G64" s="16">
        <f>VLOOKUP(B64,'[1]Brokers'!$B$9:$H$69,7,0)</f>
        <v>0</v>
      </c>
      <c r="H64" s="16">
        <f>VLOOKUP(B64,'[1]Brokers'!$B$9:$W$69,22,0)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VLOOKUP(B64,'[2]Sheet1'!$B$16:$N$67,13,0)+M64</f>
        <v>0</v>
      </c>
      <c r="O64" s="35">
        <f t="shared" si="4"/>
        <v>0</v>
      </c>
      <c r="P64" s="25"/>
    </row>
    <row r="65" spans="1:16" ht="15">
      <c r="A65" s="34">
        <f t="shared" si="2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VLOOKUP(B65,'[1]Brokers'!$B$9:$H$69,7,0)</f>
        <v>0</v>
      </c>
      <c r="H65" s="16">
        <f>VLOOKUP(B65,'[1]Brokers'!$B$9:$W$69,22,0)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VLOOKUP(B65,'[2]Sheet1'!$B$16:$N$67,13,0)+M65</f>
        <v>0</v>
      </c>
      <c r="O65" s="35">
        <f t="shared" si="4"/>
        <v>0</v>
      </c>
      <c r="P65" s="25"/>
    </row>
    <row r="66" spans="1:16" ht="15">
      <c r="A66" s="34">
        <f t="shared" si="2"/>
        <v>51</v>
      </c>
      <c r="B66" s="12" t="s">
        <v>92</v>
      </c>
      <c r="C66" s="13" t="s">
        <v>93</v>
      </c>
      <c r="D66" s="14" t="s">
        <v>14</v>
      </c>
      <c r="E66" s="15"/>
      <c r="F66" s="15" t="s">
        <v>14</v>
      </c>
      <c r="G66" s="16">
        <f>VLOOKUP(B66,'[1]Brokers'!$B$9:$H$69,7,0)</f>
        <v>0</v>
      </c>
      <c r="H66" s="16">
        <f>VLOOKUP(B66,'[1]Brokers'!$B$9:$W$69,22,0)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VLOOKUP(B66,'[2]Sheet1'!$B$16:$N$67,13,0)+M66</f>
        <v>0</v>
      </c>
      <c r="O66" s="35">
        <f t="shared" si="4"/>
        <v>0</v>
      </c>
      <c r="P66" s="25"/>
    </row>
    <row r="67" spans="1:17" ht="16.5" thickBot="1">
      <c r="A67" s="45" t="s">
        <v>6</v>
      </c>
      <c r="B67" s="46"/>
      <c r="C67" s="46"/>
      <c r="D67" s="36">
        <f>COUNTA(D16:D66)</f>
        <v>51</v>
      </c>
      <c r="E67" s="36">
        <f>COUNTA(E16:E66)</f>
        <v>19</v>
      </c>
      <c r="F67" s="36">
        <f>COUNTA(F16:F66)</f>
        <v>13</v>
      </c>
      <c r="G67" s="37">
        <f aca="true" t="shared" si="5" ref="G67:O67">SUM(G16:G66)</f>
        <v>5194858592.96</v>
      </c>
      <c r="H67" s="37">
        <f t="shared" si="5"/>
        <v>1190467900</v>
      </c>
      <c r="I67" s="37">
        <f t="shared" si="5"/>
        <v>0</v>
      </c>
      <c r="J67" s="37">
        <f t="shared" si="5"/>
        <v>0</v>
      </c>
      <c r="K67" s="37">
        <f t="shared" si="5"/>
        <v>0</v>
      </c>
      <c r="L67" s="37">
        <f t="shared" si="5"/>
        <v>0</v>
      </c>
      <c r="M67" s="37">
        <f t="shared" si="5"/>
        <v>6385326492.96</v>
      </c>
      <c r="N67" s="37">
        <f t="shared" si="5"/>
        <v>223038621266.57993</v>
      </c>
      <c r="O67" s="38">
        <f t="shared" si="5"/>
        <v>0.9999999999999998</v>
      </c>
      <c r="P67" s="20"/>
      <c r="Q67" s="19"/>
    </row>
    <row r="68" spans="12:17" ht="15">
      <c r="L68" s="21"/>
      <c r="M68" s="22"/>
      <c r="O68" s="21"/>
      <c r="P68" s="20"/>
      <c r="Q68" s="19"/>
    </row>
    <row r="69" spans="2:17" ht="27.6" customHeight="1">
      <c r="B69" s="39" t="s">
        <v>124</v>
      </c>
      <c r="C69" s="39"/>
      <c r="D69" s="39"/>
      <c r="E69" s="39"/>
      <c r="F69" s="39"/>
      <c r="H69" s="23"/>
      <c r="I69" s="23"/>
      <c r="L69" s="21"/>
      <c r="M69" s="21"/>
      <c r="P69" s="20"/>
      <c r="Q69" s="19"/>
    </row>
    <row r="70" spans="3:17" ht="27.6" customHeight="1">
      <c r="C70" s="40"/>
      <c r="D70" s="40"/>
      <c r="E70" s="40"/>
      <c r="F70" s="40"/>
      <c r="M70" s="21"/>
      <c r="N70" s="21"/>
      <c r="P70" s="20"/>
      <c r="Q70" s="19"/>
    </row>
    <row r="71" spans="16:17" ht="15">
      <c r="P71" s="20"/>
      <c r="Q71" s="19"/>
    </row>
    <row r="72" spans="16:17" ht="15">
      <c r="P72" s="20"/>
      <c r="Q72" s="19"/>
    </row>
  </sheetData>
  <mergeCells count="16">
    <mergeCell ref="N14:N15"/>
    <mergeCell ref="O14:O15"/>
    <mergeCell ref="A67:C67"/>
    <mergeCell ref="D9:L9"/>
    <mergeCell ref="L11:O11"/>
    <mergeCell ref="A12:A15"/>
    <mergeCell ref="B12:B15"/>
    <mergeCell ref="C12:C15"/>
    <mergeCell ref="D12:F14"/>
    <mergeCell ref="G12:M13"/>
    <mergeCell ref="N12:O13"/>
    <mergeCell ref="B69:F69"/>
    <mergeCell ref="C70:F70"/>
    <mergeCell ref="M14:M15"/>
    <mergeCell ref="G14:I14"/>
    <mergeCell ref="J14:L14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6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VLOOKUP(B3,'[3]Brokers'!$B$9:$I$69,7,0)</f>
        <v>630324650.93</v>
      </c>
      <c r="H3" s="16">
        <f>VLOOKUP(B3,'[3]Brokers'!$B$9:$W$69,22,0)</f>
        <v>0</v>
      </c>
      <c r="I3" s="16">
        <f>VLOOKUP(B3,'[4]Brokers'!$B$9:$R$69,17,0)</f>
        <v>0</v>
      </c>
      <c r="J3" s="16">
        <f>VLOOKUP(B3,'[3]Brokers'!$B$9:$J$69,9,0)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VLOOKUP(B3,'[4]Brokers'!$B$9:$Y$67,24,0)+M3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VLOOKUP(B4,'[3]Brokers'!$B$9:$I$69,7,0)</f>
        <v>179538227.3</v>
      </c>
      <c r="H4" s="16">
        <f>VLOOKUP(B4,'[3]Brokers'!$B$9:$W$69,22,0)</f>
        <v>1155784950</v>
      </c>
      <c r="I4" s="16">
        <f>VLOOKUP(B4,'[4]Brokers'!$B$9:$R$69,17,0)</f>
        <v>0</v>
      </c>
      <c r="J4" s="16">
        <f>VLOOKUP(B4,'[3]Brokers'!$B$9:$J$69,9,0)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VLOOKUP(B4,'[4]Brokers'!$B$9:$Y$67,24,0)+M4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VLOOKUP(B5,'[3]Brokers'!$B$9:$I$69,7,0)</f>
        <v>1272458454.4</v>
      </c>
      <c r="H5" s="16">
        <f>VLOOKUP(B5,'[3]Brokers'!$B$9:$W$69,22,0)</f>
        <v>0</v>
      </c>
      <c r="I5" s="16">
        <f>VLOOKUP(B5,'[4]Brokers'!$B$9:$R$69,17,0)</f>
        <v>0</v>
      </c>
      <c r="J5" s="16">
        <f>VLOOKUP(B5,'[3]Brokers'!$B$9:$J$69,9,0)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VLOOKUP(B5,'[4]Brokers'!$B$9:$Y$67,24,0)+M5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VLOOKUP(B6,'[3]Brokers'!$B$9:$I$69,7,0)</f>
        <v>282505387.54</v>
      </c>
      <c r="H6" s="16">
        <f>VLOOKUP(B6,'[3]Brokers'!$B$9:$W$69,22,0)</f>
        <v>0</v>
      </c>
      <c r="I6" s="16">
        <f>VLOOKUP(B6,'[4]Brokers'!$B$9:$R$69,17,0)</f>
        <v>0</v>
      </c>
      <c r="J6" s="16">
        <f>VLOOKUP(B6,'[3]Brokers'!$B$9:$J$69,9,0)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VLOOKUP(B6,'[4]Brokers'!$B$9:$Y$67,24,0)+M6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VLOOKUP(B7,'[3]Brokers'!$B$9:$I$69,7,0)</f>
        <v>355005596.29999995</v>
      </c>
      <c r="H7" s="16">
        <f>VLOOKUP(B7,'[3]Brokers'!$B$9:$W$69,22,0)</f>
        <v>0</v>
      </c>
      <c r="I7" s="16">
        <f>VLOOKUP(B7,'[4]Brokers'!$B$9:$R$69,17,0)</f>
        <v>0</v>
      </c>
      <c r="J7" s="16">
        <f>VLOOKUP(B7,'[3]Brokers'!$B$9:$J$69,9,0)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VLOOKUP(B7,'[4]Brokers'!$B$9:$Y$67,24,0)+M7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VLOOKUP(B8,'[3]Brokers'!$B$9:$I$69,7,0)</f>
        <v>382320935.79999995</v>
      </c>
      <c r="H8" s="16">
        <f>VLOOKUP(B8,'[3]Brokers'!$B$9:$W$69,22,0)</f>
        <v>0</v>
      </c>
      <c r="I8" s="16">
        <f>VLOOKUP(B8,'[4]Brokers'!$B$9:$R$69,17,0)</f>
        <v>0</v>
      </c>
      <c r="J8" s="16">
        <f>VLOOKUP(B8,'[3]Brokers'!$B$9:$J$69,9,0)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VLOOKUP(B8,'[4]Brokers'!$B$9:$Y$67,24,0)+M8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VLOOKUP(B9,'[3]Brokers'!$B$9:$I$69,7,0)</f>
        <v>274140321.03</v>
      </c>
      <c r="H9" s="16">
        <f>VLOOKUP(B9,'[3]Brokers'!$B$9:$W$69,22,0)</f>
        <v>0</v>
      </c>
      <c r="I9" s="16">
        <f>VLOOKUP(B9,'[4]Brokers'!$B$9:$R$69,17,0)</f>
        <v>0</v>
      </c>
      <c r="J9" s="16">
        <f>VLOOKUP(B9,'[3]Brokers'!$B$9:$J$69,9,0)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VLOOKUP(B9,'[4]Brokers'!$B$9:$Y$67,24,0)+M9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VLOOKUP(B10,'[3]Brokers'!$B$9:$I$69,7,0)</f>
        <v>7267055.279999999</v>
      </c>
      <c r="H10" s="16">
        <f>VLOOKUP(B10,'[3]Brokers'!$B$9:$W$69,22,0)</f>
        <v>0</v>
      </c>
      <c r="I10" s="16">
        <f>VLOOKUP(B10,'[4]Brokers'!$B$9:$R$69,17,0)</f>
        <v>0</v>
      </c>
      <c r="J10" s="16">
        <f>VLOOKUP(B10,'[3]Brokers'!$B$9:$J$69,9,0)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VLOOKUP(B10,'[4]Brokers'!$B$9:$Y$67,24,0)+M10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VLOOKUP(B11,'[3]Brokers'!$B$9:$I$69,7,0)</f>
        <v>198540489.61</v>
      </c>
      <c r="H11" s="16">
        <f>VLOOKUP(B11,'[3]Brokers'!$B$9:$W$69,22,0)</f>
        <v>0</v>
      </c>
      <c r="I11" s="16">
        <f>VLOOKUP(B11,'[4]Brokers'!$B$9:$R$69,17,0)</f>
        <v>0</v>
      </c>
      <c r="J11" s="16">
        <f>VLOOKUP(B11,'[3]Brokers'!$B$9:$J$69,9,0)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VLOOKUP(B11,'[4]Brokers'!$B$9:$Y$67,24,0)+M11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VLOOKUP(B12,'[3]Brokers'!$B$9:$I$69,7,0)</f>
        <v>64587067.29000001</v>
      </c>
      <c r="H12" s="16">
        <f>VLOOKUP(B12,'[3]Brokers'!$B$9:$W$69,22,0)</f>
        <v>0</v>
      </c>
      <c r="I12" s="16">
        <f>VLOOKUP(B12,'[4]Brokers'!$B$9:$R$69,17,0)</f>
        <v>0</v>
      </c>
      <c r="J12" s="16">
        <f>VLOOKUP(B12,'[3]Brokers'!$B$9:$J$69,9,0)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VLOOKUP(B12,'[4]Brokers'!$B$9:$Y$67,24,0)+M12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VLOOKUP(B13,'[3]Brokers'!$B$9:$I$69,7,0)</f>
        <v>132119822</v>
      </c>
      <c r="H13" s="16">
        <f>VLOOKUP(B13,'[3]Brokers'!$B$9:$W$69,22,0)</f>
        <v>0</v>
      </c>
      <c r="I13" s="16">
        <f>VLOOKUP(B13,'[4]Brokers'!$B$9:$R$69,17,0)</f>
        <v>0</v>
      </c>
      <c r="J13" s="16">
        <f>VLOOKUP(B13,'[3]Brokers'!$B$9:$J$69,9,0)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VLOOKUP(B13,'[4]Brokers'!$B$9:$Y$67,24,0)+M13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VLOOKUP(B14,'[3]Brokers'!$B$9:$I$69,7,0)</f>
        <v>53972221.2</v>
      </c>
      <c r="H14" s="16">
        <f>VLOOKUP(B14,'[3]Brokers'!$B$9:$W$69,22,0)</f>
        <v>0</v>
      </c>
      <c r="I14" s="16">
        <f>VLOOKUP(B14,'[4]Brokers'!$B$9:$R$69,17,0)</f>
        <v>0</v>
      </c>
      <c r="J14" s="16">
        <f>VLOOKUP(B14,'[3]Brokers'!$B$9:$J$69,9,0)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VLOOKUP(B14,'[4]Brokers'!$B$9:$Y$67,24,0)+M14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VLOOKUP(B15,'[3]Brokers'!$B$9:$I$69,7,0)</f>
        <v>7031079</v>
      </c>
      <c r="H15" s="16">
        <f>VLOOKUP(B15,'[3]Brokers'!$B$9:$W$69,22,0)</f>
        <v>0</v>
      </c>
      <c r="I15" s="16">
        <f>VLOOKUP(B15,'[4]Brokers'!$B$9:$R$69,17,0)</f>
        <v>0</v>
      </c>
      <c r="J15" s="16">
        <f>VLOOKUP(B15,'[3]Brokers'!$B$9:$J$69,9,0)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VLOOKUP(B15,'[4]Brokers'!$B$9:$Y$67,24,0)+M15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VLOOKUP(B16,'[3]Brokers'!$B$9:$I$69,7,0)</f>
        <v>9439987</v>
      </c>
      <c r="H16" s="16">
        <f>VLOOKUP(B16,'[3]Brokers'!$B$9:$W$69,22,0)</f>
        <v>0</v>
      </c>
      <c r="I16" s="16">
        <f>VLOOKUP(B16,'[4]Brokers'!$B$9:$R$69,17,0)</f>
        <v>0</v>
      </c>
      <c r="J16" s="16">
        <f>VLOOKUP(B16,'[3]Brokers'!$B$9:$J$69,9,0)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VLOOKUP(B16,'[4]Brokers'!$B$9:$Y$67,24,0)+M16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VLOOKUP(B17,'[3]Brokers'!$B$9:$I$69,7,0)</f>
        <v>112802935.7</v>
      </c>
      <c r="H17" s="16">
        <f>VLOOKUP(B17,'[3]Brokers'!$B$9:$W$69,22,0)</f>
        <v>0</v>
      </c>
      <c r="I17" s="16">
        <f>VLOOKUP(B17,'[4]Brokers'!$B$9:$R$69,17,0)</f>
        <v>0</v>
      </c>
      <c r="J17" s="16">
        <f>VLOOKUP(B17,'[3]Brokers'!$B$9:$J$69,9,0)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VLOOKUP(B17,'[4]Brokers'!$B$9:$Y$67,24,0)+M17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VLOOKUP(B18,'[3]Brokers'!$B$9:$I$69,7,0)</f>
        <v>53280666.2</v>
      </c>
      <c r="H18" s="16">
        <f>VLOOKUP(B18,'[3]Brokers'!$B$9:$W$69,22,0)</f>
        <v>100000</v>
      </c>
      <c r="I18" s="16">
        <f>VLOOKUP(B18,'[4]Brokers'!$B$9:$R$69,17,0)</f>
        <v>0</v>
      </c>
      <c r="J18" s="16">
        <f>VLOOKUP(B18,'[3]Brokers'!$B$9:$J$69,9,0)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VLOOKUP(B18,'[4]Brokers'!$B$9:$Y$67,24,0)+M18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VLOOKUP(B19,'[3]Brokers'!$B$9:$I$69,7,0)</f>
        <v>62935340</v>
      </c>
      <c r="H19" s="16">
        <f>VLOOKUP(B19,'[3]Brokers'!$B$9:$W$69,22,0)</f>
        <v>0</v>
      </c>
      <c r="I19" s="16">
        <f>VLOOKUP(B19,'[4]Brokers'!$B$9:$R$69,17,0)</f>
        <v>0</v>
      </c>
      <c r="J19" s="16">
        <f>VLOOKUP(B19,'[3]Brokers'!$B$9:$J$69,9,0)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VLOOKUP(B19,'[4]Brokers'!$B$9:$Y$67,24,0)+M19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VLOOKUP(B20,'[3]Brokers'!$B$9:$I$69,7,0)</f>
        <v>13813765.16</v>
      </c>
      <c r="H20" s="16">
        <f>VLOOKUP(B20,'[3]Brokers'!$B$9:$W$69,22,0)</f>
        <v>0</v>
      </c>
      <c r="I20" s="16">
        <f>VLOOKUP(B20,'[4]Brokers'!$B$9:$R$69,17,0)</f>
        <v>0</v>
      </c>
      <c r="J20" s="16">
        <f>VLOOKUP(B20,'[3]Brokers'!$B$9:$J$69,9,0)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VLOOKUP(B20,'[4]Brokers'!$B$9:$Y$67,24,0)+M20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VLOOKUP(B21,'[3]Brokers'!$B$9:$I$69,7,0)</f>
        <v>36119868.65</v>
      </c>
      <c r="H21" s="16">
        <f>VLOOKUP(B21,'[3]Brokers'!$B$9:$W$69,22,0)</f>
        <v>0</v>
      </c>
      <c r="I21" s="16">
        <f>VLOOKUP(B21,'[4]Brokers'!$B$9:$R$69,17,0)</f>
        <v>0</v>
      </c>
      <c r="J21" s="16">
        <f>VLOOKUP(B21,'[3]Brokers'!$B$9:$J$69,9,0)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VLOOKUP(B21,'[4]Brokers'!$B$9:$Y$67,24,0)+M21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VLOOKUP(B22,'[3]Brokers'!$B$9:$I$69,7,0)</f>
        <v>22402798.18</v>
      </c>
      <c r="H22" s="16">
        <f>VLOOKUP(B22,'[3]Brokers'!$B$9:$W$69,22,0)</f>
        <v>0</v>
      </c>
      <c r="I22" s="16">
        <f>VLOOKUP(B22,'[4]Brokers'!$B$9:$R$69,17,0)</f>
        <v>0</v>
      </c>
      <c r="J22" s="16">
        <f>VLOOKUP(B22,'[3]Brokers'!$B$9:$J$69,9,0)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VLOOKUP(B22,'[4]Brokers'!$B$9:$Y$67,24,0)+M22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VLOOKUP(B23,'[3]Brokers'!$B$9:$I$69,7,0)</f>
        <v>27299103</v>
      </c>
      <c r="H23" s="16">
        <f>VLOOKUP(B23,'[3]Brokers'!$B$9:$W$69,22,0)</f>
        <v>0</v>
      </c>
      <c r="I23" s="16">
        <f>VLOOKUP(B23,'[4]Brokers'!$B$9:$R$69,17,0)</f>
        <v>0</v>
      </c>
      <c r="J23" s="16">
        <f>VLOOKUP(B23,'[3]Brokers'!$B$9:$J$69,9,0)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VLOOKUP(B23,'[4]Brokers'!$B$9:$Y$67,24,0)+M23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VLOOKUP(B24,'[3]Brokers'!$B$9:$I$69,7,0)</f>
        <v>50304492.3</v>
      </c>
      <c r="H24" s="16">
        <f>VLOOKUP(B24,'[3]Brokers'!$B$9:$W$69,22,0)</f>
        <v>0</v>
      </c>
      <c r="I24" s="16">
        <f>VLOOKUP(B24,'[4]Brokers'!$B$9:$R$69,17,0)</f>
        <v>0</v>
      </c>
      <c r="J24" s="16">
        <f>VLOOKUP(B24,'[3]Brokers'!$B$9:$J$69,9,0)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VLOOKUP(B24,'[4]Brokers'!$B$9:$Y$67,24,0)+M24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VLOOKUP(B25,'[3]Brokers'!$B$9:$I$69,7,0)</f>
        <v>15542272.399999999</v>
      </c>
      <c r="H25" s="16">
        <f>VLOOKUP(B25,'[3]Brokers'!$B$9:$W$69,22,0)</f>
        <v>0</v>
      </c>
      <c r="I25" s="16">
        <f>VLOOKUP(B25,'[4]Brokers'!$B$9:$R$69,17,0)</f>
        <v>0</v>
      </c>
      <c r="J25" s="16">
        <f>VLOOKUP(B25,'[3]Brokers'!$B$9:$J$69,9,0)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VLOOKUP(B25,'[4]Brokers'!$B$9:$Y$67,24,0)+M25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VLOOKUP(B26,'[3]Brokers'!$B$9:$I$69,7,0)</f>
        <v>2993720</v>
      </c>
      <c r="H26" s="16">
        <f>VLOOKUP(B26,'[3]Brokers'!$B$9:$W$69,22,0)</f>
        <v>0</v>
      </c>
      <c r="I26" s="16">
        <f>VLOOKUP(B26,'[4]Brokers'!$B$9:$R$69,17,0)</f>
        <v>0</v>
      </c>
      <c r="J26" s="16">
        <f>VLOOKUP(B26,'[3]Brokers'!$B$9:$J$69,9,0)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VLOOKUP(B26,'[4]Brokers'!$B$9:$Y$67,24,0)+M26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VLOOKUP(B27,'[3]Brokers'!$B$9:$I$69,7,0)</f>
        <v>26908898</v>
      </c>
      <c r="H27" s="16">
        <f>VLOOKUP(B27,'[3]Brokers'!$B$9:$W$69,22,0)</f>
        <v>0</v>
      </c>
      <c r="I27" s="16">
        <f>VLOOKUP(B27,'[4]Brokers'!$B$9:$R$69,17,0)</f>
        <v>0</v>
      </c>
      <c r="J27" s="16">
        <f>VLOOKUP(B27,'[3]Brokers'!$B$9:$J$69,9,0)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VLOOKUP(B27,'[4]Brokers'!$B$9:$Y$67,24,0)+M27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VLOOKUP(B28,'[3]Brokers'!$B$9:$I$69,7,0)</f>
        <v>17535498</v>
      </c>
      <c r="H28" s="16">
        <f>VLOOKUP(B28,'[3]Brokers'!$B$9:$W$69,22,0)</f>
        <v>0</v>
      </c>
      <c r="I28" s="16">
        <f>VLOOKUP(B28,'[4]Brokers'!$B$9:$R$69,17,0)</f>
        <v>0</v>
      </c>
      <c r="J28" s="16">
        <f>VLOOKUP(B28,'[3]Brokers'!$B$9:$J$69,9,0)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VLOOKUP(B28,'[4]Brokers'!$B$9:$Y$67,24,0)+M28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VLOOKUP(B29,'[3]Brokers'!$B$9:$I$69,7,0)</f>
        <v>4549824.25</v>
      </c>
      <c r="H29" s="16">
        <f>VLOOKUP(B29,'[3]Brokers'!$B$9:$W$69,22,0)</f>
        <v>0</v>
      </c>
      <c r="I29" s="16">
        <f>VLOOKUP(B29,'[4]Brokers'!$B$9:$R$69,17,0)</f>
        <v>0</v>
      </c>
      <c r="J29" s="16">
        <f>VLOOKUP(B29,'[3]Brokers'!$B$9:$J$69,9,0)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VLOOKUP(B29,'[4]Brokers'!$B$9:$Y$67,24,0)+M29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VLOOKUP(B30,'[3]Brokers'!$B$9:$I$69,7,0)</f>
        <v>14443794.739999998</v>
      </c>
      <c r="H30" s="16">
        <f>VLOOKUP(B30,'[3]Brokers'!$B$9:$W$69,22,0)</f>
        <v>0</v>
      </c>
      <c r="I30" s="16">
        <f>VLOOKUP(B30,'[4]Brokers'!$B$9:$R$69,17,0)</f>
        <v>0</v>
      </c>
      <c r="J30" s="16">
        <f>VLOOKUP(B30,'[3]Brokers'!$B$9:$J$69,9,0)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VLOOKUP(B30,'[4]Brokers'!$B$9:$Y$67,24,0)+M30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VLOOKUP(B31,'[3]Brokers'!$B$9:$I$69,7,0)</f>
        <v>15526374</v>
      </c>
      <c r="H31" s="16">
        <f>VLOOKUP(B31,'[3]Brokers'!$B$9:$W$69,22,0)</f>
        <v>0</v>
      </c>
      <c r="I31" s="16">
        <f>VLOOKUP(B31,'[4]Brokers'!$B$9:$R$69,17,0)</f>
        <v>0</v>
      </c>
      <c r="J31" s="16">
        <f>VLOOKUP(B31,'[3]Brokers'!$B$9:$J$69,9,0)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VLOOKUP(B31,'[4]Brokers'!$B$9:$Y$67,24,0)+M31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VLOOKUP(B32,'[3]Brokers'!$B$9:$I$69,7,0)</f>
        <v>14858503.98</v>
      </c>
      <c r="H32" s="16">
        <f>VLOOKUP(B32,'[3]Brokers'!$B$9:$W$69,22,0)</f>
        <v>0</v>
      </c>
      <c r="I32" s="16">
        <f>VLOOKUP(B32,'[4]Brokers'!$B$9:$R$69,17,0)</f>
        <v>0</v>
      </c>
      <c r="J32" s="16">
        <f>VLOOKUP(B32,'[3]Brokers'!$B$9:$J$69,9,0)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VLOOKUP(B32,'[4]Brokers'!$B$9:$Y$67,24,0)+M32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VLOOKUP(B33,'[3]Brokers'!$B$9:$I$69,7,0)</f>
        <v>5674417.2</v>
      </c>
      <c r="H33" s="16">
        <f>VLOOKUP(B33,'[3]Brokers'!$B$9:$W$69,22,0)</f>
        <v>0</v>
      </c>
      <c r="I33" s="16">
        <f>VLOOKUP(B33,'[4]Brokers'!$B$9:$R$69,17,0)</f>
        <v>0</v>
      </c>
      <c r="J33" s="16">
        <f>VLOOKUP(B33,'[3]Brokers'!$B$9:$J$69,9,0)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VLOOKUP(B33,'[4]Brokers'!$B$9:$Y$67,24,0)+M33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VLOOKUP(B34,'[3]Brokers'!$B$9:$I$69,7,0)</f>
        <v>2421910</v>
      </c>
      <c r="H34" s="16">
        <f>VLOOKUP(B34,'[3]Brokers'!$B$9:$W$69,22,0)</f>
        <v>0</v>
      </c>
      <c r="I34" s="16">
        <f>VLOOKUP(B34,'[4]Brokers'!$B$9:$R$69,17,0)</f>
        <v>0</v>
      </c>
      <c r="J34" s="16">
        <f>VLOOKUP(B34,'[3]Brokers'!$B$9:$J$69,9,0)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VLOOKUP(B34,'[4]Brokers'!$B$9:$Y$67,24,0)+M34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VLOOKUP(B35,'[3]Brokers'!$B$9:$I$69,7,0)</f>
        <v>14072815</v>
      </c>
      <c r="H35" s="16">
        <f>VLOOKUP(B35,'[3]Brokers'!$B$9:$W$69,22,0)</f>
        <v>0</v>
      </c>
      <c r="I35" s="16">
        <f>VLOOKUP(B35,'[4]Brokers'!$B$9:$R$69,17,0)</f>
        <v>0</v>
      </c>
      <c r="J35" s="16">
        <f>VLOOKUP(B35,'[3]Brokers'!$B$9:$J$69,9,0)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VLOOKUP(B35,'[4]Brokers'!$B$9:$Y$67,24,0)+M35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VLOOKUP(B36,'[3]Brokers'!$B$9:$I$69,7,0)</f>
        <v>2093813.8</v>
      </c>
      <c r="H36" s="16">
        <f>VLOOKUP(B36,'[3]Brokers'!$B$9:$W$69,22,0)</f>
        <v>0</v>
      </c>
      <c r="I36" s="16">
        <f>VLOOKUP(B36,'[4]Brokers'!$B$9:$R$69,17,0)</f>
        <v>0</v>
      </c>
      <c r="J36" s="16">
        <f>VLOOKUP(B36,'[3]Brokers'!$B$9:$J$69,9,0)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VLOOKUP(B36,'[4]Brokers'!$B$9:$Y$67,24,0)+M36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VLOOKUP(B37,'[3]Brokers'!$B$9:$I$69,7,0)</f>
        <v>5173373.2</v>
      </c>
      <c r="H37" s="16">
        <f>VLOOKUP(B37,'[3]Brokers'!$B$9:$W$69,22,0)</f>
        <v>0</v>
      </c>
      <c r="I37" s="16">
        <f>VLOOKUP(B37,'[4]Brokers'!$B$9:$R$69,17,0)</f>
        <v>0</v>
      </c>
      <c r="J37" s="16">
        <f>VLOOKUP(B37,'[3]Brokers'!$B$9:$J$69,9,0)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VLOOKUP(B37,'[4]Brokers'!$B$9:$Y$67,24,0)+M37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VLOOKUP(B38,'[3]Brokers'!$B$9:$I$69,7,0)</f>
        <v>0</v>
      </c>
      <c r="H38" s="16">
        <f>VLOOKUP(B38,'[3]Brokers'!$B$9:$W$69,22,0)</f>
        <v>0</v>
      </c>
      <c r="I38" s="16">
        <f>VLOOKUP(B38,'[4]Brokers'!$B$9:$R$69,17,0)</f>
        <v>0</v>
      </c>
      <c r="J38" s="16">
        <f>VLOOKUP(B38,'[3]Brokers'!$B$9:$J$69,9,0)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VLOOKUP(B38,'[4]Brokers'!$B$9:$Y$67,24,0)+M38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VLOOKUP(B39,'[3]Brokers'!$B$9:$I$69,7,0)</f>
        <v>6207790</v>
      </c>
      <c r="H39" s="16">
        <f>VLOOKUP(B39,'[3]Brokers'!$B$9:$W$69,22,0)</f>
        <v>0</v>
      </c>
      <c r="I39" s="16">
        <f>VLOOKUP(B39,'[4]Brokers'!$B$9:$R$69,17,0)</f>
        <v>0</v>
      </c>
      <c r="J39" s="16">
        <f>VLOOKUP(B39,'[3]Brokers'!$B$9:$J$69,9,0)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VLOOKUP(B39,'[4]Brokers'!$B$9:$Y$67,24,0)+M39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VLOOKUP(B40,'[3]Brokers'!$B$9:$I$69,7,0)</f>
        <v>8524298</v>
      </c>
      <c r="H40" s="16">
        <f>VLOOKUP(B40,'[3]Brokers'!$B$9:$W$69,22,0)</f>
        <v>0</v>
      </c>
      <c r="I40" s="16">
        <f>VLOOKUP(B40,'[4]Brokers'!$B$9:$R$69,17,0)</f>
        <v>0</v>
      </c>
      <c r="J40" s="16">
        <f>VLOOKUP(B40,'[3]Brokers'!$B$9:$J$69,9,0)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VLOOKUP(B40,'[4]Brokers'!$B$9:$Y$67,24,0)+M40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VLOOKUP(B41,'[3]Brokers'!$B$9:$I$69,7,0)</f>
        <v>0</v>
      </c>
      <c r="H41" s="16">
        <f>VLOOKUP(B41,'[3]Brokers'!$B$9:$W$69,22,0)</f>
        <v>0</v>
      </c>
      <c r="I41" s="16">
        <f>VLOOKUP(B41,'[4]Brokers'!$B$9:$R$69,17,0)</f>
        <v>0</v>
      </c>
      <c r="J41" s="16">
        <f>VLOOKUP(B41,'[3]Brokers'!$B$9:$J$69,9,0)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VLOOKUP(B41,'[4]Brokers'!$B$9:$Y$67,24,0)+M41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VLOOKUP(B42,'[3]Brokers'!$B$9:$I$69,7,0)</f>
        <v>5456139</v>
      </c>
      <c r="H42" s="16">
        <f>VLOOKUP(B42,'[3]Brokers'!$B$9:$W$69,22,0)</f>
        <v>0</v>
      </c>
      <c r="I42" s="16">
        <f>VLOOKUP(B42,'[4]Brokers'!$B$9:$R$69,17,0)</f>
        <v>0</v>
      </c>
      <c r="J42" s="16">
        <f>VLOOKUP(B42,'[3]Brokers'!$B$9:$J$69,9,0)</f>
        <v>0</v>
      </c>
      <c r="K42" s="16"/>
      <c r="L42" s="16">
        <v>0</v>
      </c>
      <c r="M42" s="27">
        <f t="shared" si="2"/>
        <v>5456139</v>
      </c>
      <c r="N42" s="16">
        <f>VLOOKUP(B42,'[4]Brokers'!$B$9:$Y$67,24,0)+M42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VLOOKUP(B43,'[3]Brokers'!$B$9:$I$69,7,0)</f>
        <v>1238448</v>
      </c>
      <c r="H43" s="16">
        <f>VLOOKUP(B43,'[3]Brokers'!$B$9:$W$69,22,0)</f>
        <v>0</v>
      </c>
      <c r="I43" s="16">
        <f>VLOOKUP(B43,'[4]Brokers'!$B$9:$R$69,17,0)</f>
        <v>0</v>
      </c>
      <c r="J43" s="16">
        <f>VLOOKUP(B43,'[3]Brokers'!$B$9:$J$69,9,0)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VLOOKUP(B43,'[4]Brokers'!$B$9:$Y$67,24,0)+M43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VLOOKUP(B44,'[3]Brokers'!$B$9:$I$69,7,0)</f>
        <v>0</v>
      </c>
      <c r="H44" s="16">
        <f>VLOOKUP(B44,'[3]Brokers'!$B$9:$W$69,22,0)</f>
        <v>0</v>
      </c>
      <c r="I44" s="16">
        <f>VLOOKUP(B44,'[4]Brokers'!$B$9:$R$69,17,0)</f>
        <v>0</v>
      </c>
      <c r="J44" s="16">
        <f>VLOOKUP(B44,'[3]Brokers'!$B$9:$J$69,9,0)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VLOOKUP(B44,'[4]Brokers'!$B$9:$Y$67,24,0)+M44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VLOOKUP(B45,'[3]Brokers'!$B$9:$I$69,7,0)</f>
        <v>244000</v>
      </c>
      <c r="H45" s="16">
        <f>VLOOKUP(B45,'[3]Brokers'!$B$9:$W$69,22,0)</f>
        <v>0</v>
      </c>
      <c r="I45" s="16">
        <f>VLOOKUP(B45,'[4]Brokers'!$B$9:$R$69,17,0)</f>
        <v>0</v>
      </c>
      <c r="J45" s="16">
        <f>VLOOKUP(B45,'[3]Brokers'!$B$9:$J$69,9,0)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VLOOKUP(B45,'[4]Brokers'!$B$9:$Y$67,24,0)+M45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VLOOKUP(B46,'[3]Brokers'!$B$9:$I$69,7,0)</f>
        <v>36670</v>
      </c>
      <c r="H46" s="16">
        <f>VLOOKUP(B46,'[3]Brokers'!$B$9:$W$69,22,0)</f>
        <v>0</v>
      </c>
      <c r="I46" s="16">
        <f>VLOOKUP(B46,'[4]Brokers'!$B$9:$R$69,17,0)</f>
        <v>0</v>
      </c>
      <c r="J46" s="16">
        <f>VLOOKUP(B46,'[3]Brokers'!$B$9:$J$69,9,0)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VLOOKUP(B46,'[4]Brokers'!$B$9:$Y$67,24,0)+M46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VLOOKUP(B47,'[3]Brokers'!$B$9:$I$69,7,0)</f>
        <v>745426.4</v>
      </c>
      <c r="H47" s="16">
        <f>VLOOKUP(B47,'[3]Brokers'!$B$9:$W$69,22,0)</f>
        <v>0</v>
      </c>
      <c r="I47" s="16">
        <f>VLOOKUP(B47,'[4]Brokers'!$B$9:$R$69,17,0)</f>
        <v>0</v>
      </c>
      <c r="J47" s="16">
        <f>VLOOKUP(B47,'[3]Brokers'!$B$9:$J$69,9,0)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VLOOKUP(B47,'[4]Brokers'!$B$9:$Y$67,24,0)+M47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VLOOKUP(B48,'[3]Brokers'!$B$9:$I$69,7,0)</f>
        <v>0</v>
      </c>
      <c r="H48" s="16">
        <f>VLOOKUP(B48,'[3]Brokers'!$B$9:$W$69,22,0)</f>
        <v>0</v>
      </c>
      <c r="I48" s="16">
        <f>VLOOKUP(B48,'[4]Brokers'!$B$9:$R$69,17,0)</f>
        <v>0</v>
      </c>
      <c r="J48" s="16">
        <f>VLOOKUP(B48,'[3]Brokers'!$B$9:$J$69,9,0)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VLOOKUP(B48,'[4]Brokers'!$B$9:$Y$67,24,0)+M48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VLOOKUP(B49,'[3]Brokers'!$B$9:$I$69,7,0)</f>
        <v>0</v>
      </c>
      <c r="H49" s="16">
        <f>VLOOKUP(B49,'[3]Brokers'!$B$9:$W$69,22,0)</f>
        <v>0</v>
      </c>
      <c r="I49" s="16">
        <f>VLOOKUP(B49,'[4]Brokers'!$B$9:$R$69,17,0)</f>
        <v>0</v>
      </c>
      <c r="J49" s="16">
        <f>VLOOKUP(B49,'[3]Brokers'!$B$9:$J$69,9,0)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VLOOKUP(B49,'[4]Brokers'!$B$9:$Y$67,24,0)+M49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VLOOKUP(B50,'[3]Brokers'!$B$9:$I$69,7,0)</f>
        <v>0</v>
      </c>
      <c r="H50" s="16">
        <f>VLOOKUP(B50,'[3]Brokers'!$B$9:$W$69,22,0)</f>
        <v>0</v>
      </c>
      <c r="I50" s="16">
        <f>VLOOKUP(B50,'[4]Brokers'!$B$9:$R$69,17,0)</f>
        <v>0</v>
      </c>
      <c r="J50" s="16">
        <f>VLOOKUP(B50,'[3]Brokers'!$B$9:$J$69,9,0)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VLOOKUP(B50,'[4]Brokers'!$B$9:$Y$67,24,0)+M50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VLOOKUP(B51,'[3]Brokers'!$B$9:$I$69,7,0)</f>
        <v>0</v>
      </c>
      <c r="H51" s="16">
        <f>VLOOKUP(B51,'[3]Brokers'!$B$9:$W$69,22,0)</f>
        <v>0</v>
      </c>
      <c r="I51" s="16">
        <f>VLOOKUP(B51,'[4]Brokers'!$B$9:$R$69,17,0)</f>
        <v>0</v>
      </c>
      <c r="J51" s="16">
        <f>VLOOKUP(B51,'[3]Brokers'!$B$9:$J$69,9,0)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VLOOKUP(B51,'[4]Brokers'!$B$9:$Y$67,24,0)+M51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VLOOKUP(B52,'[3]Brokers'!$B$9:$I$69,7,0)</f>
        <v>0</v>
      </c>
      <c r="H52" s="16">
        <f>VLOOKUP(B52,'[3]Brokers'!$B$9:$W$69,22,0)</f>
        <v>0</v>
      </c>
      <c r="I52" s="16">
        <f>VLOOKUP(B52,'[4]Brokers'!$B$9:$R$69,17,0)</f>
        <v>0</v>
      </c>
      <c r="J52" s="16">
        <f>VLOOKUP(B52,'[3]Brokers'!$B$9:$J$69,9,0)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VLOOKUP(B52,'[4]Brokers'!$B$9:$Y$67,24,0)+M52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VLOOKUP(B53,'[3]Brokers'!$B$9:$I$69,7,0)</f>
        <v>0</v>
      </c>
      <c r="H53" s="16">
        <f>VLOOKUP(B53,'[3]Brokers'!$B$9:$W$69,22,0)</f>
        <v>0</v>
      </c>
      <c r="I53" s="16">
        <f>VLOOKUP(B53,'[4]Brokers'!$B$9:$R$69,17,0)</f>
        <v>0</v>
      </c>
      <c r="J53" s="16">
        <f>VLOOKUP(B53,'[3]Brokers'!$B$9:$J$69,9,0)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VLOOKUP(B53,'[4]Brokers'!$B$9:$Y$67,24,0)+M53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VLOOKUP(B54,'[3]Brokers'!$B$9:$I$69,7,0)</f>
        <v>0</v>
      </c>
      <c r="H54" s="16">
        <f>VLOOKUP(B54,'[3]Brokers'!$B$9:$W$69,22,0)</f>
        <v>0</v>
      </c>
      <c r="I54" s="16">
        <f>VLOOKUP(B54,'[4]Brokers'!$B$9:$R$69,17,0)</f>
        <v>0</v>
      </c>
      <c r="J54" s="16">
        <f>VLOOKUP(B54,'[3]Brokers'!$B$9:$J$69,9,0)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VLOOKUP(B54,'[4]Brokers'!$B$9:$Y$67,24,0)+M54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VLOOKUP(B55,'[3]Brokers'!$B$9:$I$69,7,0)</f>
        <v>0</v>
      </c>
      <c r="H55" s="16">
        <f>VLOOKUP(B55,'[3]Brokers'!$B$9:$W$69,22,0)</f>
        <v>0</v>
      </c>
      <c r="I55" s="16">
        <f>VLOOKUP(B55,'[4]Brokers'!$B$9:$R$69,17,0)</f>
        <v>0</v>
      </c>
      <c r="J55" s="16">
        <f>VLOOKUP(B55,'[3]Brokers'!$B$9:$J$69,9,0)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VLOOKUP(B55,'[4]Brokers'!$B$9:$Y$67,24,0)+M55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VLOOKUP(B56,'[3]Brokers'!$B$9:$I$69,7,0)</f>
        <v>0</v>
      </c>
      <c r="H56" s="16">
        <f>VLOOKUP(B56,'[3]Brokers'!$B$9:$W$69,22,0)</f>
        <v>0</v>
      </c>
      <c r="I56" s="16">
        <f>VLOOKUP(B56,'[4]Brokers'!$B$9:$R$69,17,0)</f>
        <v>0</v>
      </c>
      <c r="J56" s="16">
        <f>VLOOKUP(B56,'[3]Brokers'!$B$9:$J$69,9,0)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VLOOKUP(B56,'[4]Brokers'!$B$9:$Y$67,24,0)+M56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VLOOKUP(B57,'[3]Brokers'!$B$9:$I$69,7,0)</f>
        <v>0</v>
      </c>
      <c r="H57" s="16">
        <f>VLOOKUP(B57,'[3]Brokers'!$B$9:$W$69,22,0)</f>
        <v>0</v>
      </c>
      <c r="I57" s="16">
        <f>VLOOKUP(B57,'[4]Brokers'!$B$9:$R$69,17,0)</f>
        <v>0</v>
      </c>
      <c r="J57" s="16">
        <f>VLOOKUP(B57,'[3]Brokers'!$B$9:$J$69,9,0)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VLOOKUP(B57,'[4]Brokers'!$B$9:$Y$67,24,0)+M57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VLOOKUP(B58,'[3]Brokers'!$B$9:$I$69,7,0)</f>
        <v>0</v>
      </c>
      <c r="H58" s="16">
        <f>VLOOKUP(B58,'[3]Brokers'!$B$9:$W$69,22,0)</f>
        <v>0</v>
      </c>
      <c r="I58" s="16">
        <f>VLOOKUP(B58,'[4]Brokers'!$B$9:$R$69,17,0)</f>
        <v>0</v>
      </c>
      <c r="J58" s="16">
        <f>VLOOKUP(B58,'[3]Brokers'!$B$9:$J$69,9,0)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VLOOKUP(B58,'[4]Brokers'!$B$9:$Y$67,24,0)+M58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VLOOKUP(B59,'[3]Brokers'!$B$9:$I$69,7,0)</f>
        <v>0</v>
      </c>
      <c r="H59" s="16">
        <f>VLOOKUP(B59,'[3]Brokers'!$B$9:$W$69,22,0)</f>
        <v>0</v>
      </c>
      <c r="I59" s="16">
        <f>VLOOKUP(B59,'[4]Brokers'!$B$9:$R$69,17,0)</f>
        <v>0</v>
      </c>
      <c r="J59" s="16">
        <f>VLOOKUP(B59,'[3]Brokers'!$B$9:$J$69,9,0)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VLOOKUP(B59,'[4]Brokers'!$B$9:$Y$67,24,0)+M59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VLOOKUP(B60,'[3]Brokers'!$B$9:$I$69,7,0)</f>
        <v>0</v>
      </c>
      <c r="H60" s="16">
        <f>VLOOKUP(B60,'[3]Brokers'!$B$9:$W$69,22,0)</f>
        <v>0</v>
      </c>
      <c r="I60" s="16">
        <f>VLOOKUP(B60,'[4]Brokers'!$B$9:$R$69,17,0)</f>
        <v>0</v>
      </c>
      <c r="J60" s="16">
        <f>VLOOKUP(B60,'[3]Brokers'!$B$9:$J$69,9,0)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VLOOKUP(B60,'[4]Brokers'!$B$9:$Y$67,24,0)+M60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VLOOKUP(B61,'[3]Brokers'!$B$9:$I$69,7,0)</f>
        <v>0</v>
      </c>
      <c r="H61" s="16">
        <f>VLOOKUP(B61,'[3]Brokers'!$B$9:$W$69,22,0)</f>
        <v>0</v>
      </c>
      <c r="I61" s="16">
        <f>VLOOKUP(B61,'[4]Brokers'!$B$9:$R$69,17,0)</f>
        <v>0</v>
      </c>
      <c r="J61" s="16">
        <f>VLOOKUP(B61,'[3]Brokers'!$B$9:$J$69,9,0)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VLOOKUP(B61,'[4]Brokers'!$B$9:$Y$67,24,0)+M61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2020-01-13T07:40:06Z</cp:lastPrinted>
  <dcterms:created xsi:type="dcterms:W3CDTF">2017-06-09T07:51:20Z</dcterms:created>
  <dcterms:modified xsi:type="dcterms:W3CDTF">2020-01-13T07:41:17Z</dcterms:modified>
  <cp:category/>
  <cp:version/>
  <cp:contentType/>
  <cp:contentStatus/>
</cp:coreProperties>
</file>