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9040" windowHeight="15720" tabRatio="939" activeTab="2"/>
  </bookViews>
  <sheets>
    <sheet name="нүүр" sheetId="1" r:id="rId1"/>
    <sheet name="нүүр№" sheetId="2" r:id="rId2"/>
    <sheet name="CT-1" sheetId="3" r:id="rId3"/>
    <sheet name="CT-2" sheetId="4" r:id="rId4"/>
    <sheet name="CT-3" sheetId="5" r:id="rId5"/>
    <sheet name="CT-4" sheetId="6" r:id="rId6"/>
    <sheet name="1" sheetId="7" r:id="rId7"/>
    <sheet name="2" sheetId="8" r:id="rId8"/>
    <sheet name="3" sheetId="9" r:id="rId9"/>
    <sheet name="4" sheetId="10" r:id="rId10"/>
    <sheet name="5" sheetId="11" r:id="rId11"/>
    <sheet name="6" sheetId="12" r:id="rId12"/>
    <sheet name="7" sheetId="13" r:id="rId13"/>
    <sheet name="8" sheetId="14" r:id="rId14"/>
    <sheet name="9" sheetId="15" r:id="rId15"/>
    <sheet name="10" sheetId="16" r:id="rId16"/>
    <sheet name="11" sheetId="17" r:id="rId17"/>
    <sheet name="12" sheetId="18" r:id="rId18"/>
    <sheet name="цалин" sheetId="19" r:id="rId19"/>
    <sheet name="суутган" sheetId="20" r:id="rId20"/>
  </sheets>
  <definedNames>
    <definedName name="_ftn1" localSheetId="9">'4'!$B$38</definedName>
    <definedName name="_ftn2" localSheetId="13">'8'!$A$47</definedName>
    <definedName name="_ftnref1" localSheetId="9">'4'!$C$17</definedName>
    <definedName name="_ftnref2" localSheetId="13">'8'!$B$43</definedName>
    <definedName name="_xlfn.SINGLE" hidden="1">#NAME?</definedName>
  </definedNames>
  <calcPr fullCalcOnLoad="1"/>
</workbook>
</file>

<file path=xl/sharedStrings.xml><?xml version="1.0" encoding="utf-8"?>
<sst xmlns="http://schemas.openxmlformats.org/spreadsheetml/2006/main" count="1968" uniqueCount="656">
  <si>
    <t>Бусад авлага</t>
  </si>
  <si>
    <t>1.2.2</t>
  </si>
  <si>
    <t>Мөрийн дугаар</t>
  </si>
  <si>
    <t>Хуримтлагдсан ашиг</t>
  </si>
  <si>
    <t>Залруулсан үлдэгдэл</t>
  </si>
  <si>
    <t>Гадаад валютын хөрвүүлэлтийн нөөц</t>
  </si>
  <si>
    <t>Бусад зардал</t>
  </si>
  <si>
    <t>Ногдол ашгийн орлого</t>
  </si>
  <si>
    <t>Орлогын татварын зардал</t>
  </si>
  <si>
    <t>Тайлант үеийн цэвэр ашиг (алдагдал)</t>
  </si>
  <si>
    <t>(төгрөгөөр)</t>
  </si>
  <si>
    <t>ХӨРӨНГӨ</t>
  </si>
  <si>
    <t>1.1.1</t>
  </si>
  <si>
    <t>1.1.2</t>
  </si>
  <si>
    <t>1.1.3</t>
  </si>
  <si>
    <t>1.1.4</t>
  </si>
  <si>
    <t>Дансны авлага</t>
  </si>
  <si>
    <t>1.1.5</t>
  </si>
  <si>
    <t>1.1.6</t>
  </si>
  <si>
    <t>1.1.7</t>
  </si>
  <si>
    <t>Бараа материал</t>
  </si>
  <si>
    <t>1.1.8</t>
  </si>
  <si>
    <t>1.1.9</t>
  </si>
  <si>
    <t>Урьдчилж төлсөн зардал/тооцоо</t>
  </si>
  <si>
    <t>1.1.10</t>
  </si>
  <si>
    <t>Эргэлтийн хөрөнгийн дүн</t>
  </si>
  <si>
    <t>1.2.1</t>
  </si>
  <si>
    <t>Үндсэн хөрөнгө</t>
  </si>
  <si>
    <t>1.2.3</t>
  </si>
  <si>
    <t>1.2.4</t>
  </si>
  <si>
    <t>1.2.5</t>
  </si>
  <si>
    <t>1.2.6</t>
  </si>
  <si>
    <t>1.2.7</t>
  </si>
  <si>
    <t>Биет бус хөрөнгө</t>
  </si>
  <si>
    <t>1.2.8</t>
  </si>
  <si>
    <t>1.2.9</t>
  </si>
  <si>
    <t>1.2.10</t>
  </si>
  <si>
    <t>Эргэлтийн бус хөрөнгийн дүн</t>
  </si>
  <si>
    <t>НИЙТ ХӨРӨНГИЙН ДҮН</t>
  </si>
  <si>
    <t>2.1.1</t>
  </si>
  <si>
    <t>2.1.1.1</t>
  </si>
  <si>
    <t>Дансны өглөг</t>
  </si>
  <si>
    <t>2.1.1.2</t>
  </si>
  <si>
    <t>Цалингийн өглөг</t>
  </si>
  <si>
    <t>2.1.1.3</t>
  </si>
  <si>
    <t>2.1.1.4</t>
  </si>
  <si>
    <t>2.1.1.5</t>
  </si>
  <si>
    <t>2.1.1.6</t>
  </si>
  <si>
    <t>2.1.1.7</t>
  </si>
  <si>
    <t>2.1.1.8</t>
  </si>
  <si>
    <t>Ногдол ашгийн өглөг</t>
  </si>
  <si>
    <t>2.1.1.9</t>
  </si>
  <si>
    <t>2.1.1.10</t>
  </si>
  <si>
    <t>2.1.1.11</t>
  </si>
  <si>
    <t>Урьдчилж орсон орлого</t>
  </si>
  <si>
    <t>Богино хугацаат өр төлбөрийн дүн</t>
  </si>
  <si>
    <t>2.1.2</t>
  </si>
  <si>
    <t>2.1.2.1</t>
  </si>
  <si>
    <t>2.1.2.2</t>
  </si>
  <si>
    <t>Урт хугацаат зээл</t>
  </si>
  <si>
    <t>2.1.2.3</t>
  </si>
  <si>
    <t>2.1.2.4</t>
  </si>
  <si>
    <t>2.1.2.5</t>
  </si>
  <si>
    <t>2.1.2.6</t>
  </si>
  <si>
    <t>Урт хугацаат өр төлбөрийн дүн</t>
  </si>
  <si>
    <t>2.3.1</t>
  </si>
  <si>
    <t>2.3.2</t>
  </si>
  <si>
    <t>2.3.3</t>
  </si>
  <si>
    <t>Халаасны хувьцаа</t>
  </si>
  <si>
    <t>2.3.4</t>
  </si>
  <si>
    <t>2.3.5</t>
  </si>
  <si>
    <t>Нэмж төлөгдсөн капитал</t>
  </si>
  <si>
    <t>2.3.6</t>
  </si>
  <si>
    <t>2.3.7</t>
  </si>
  <si>
    <t>2.3.8</t>
  </si>
  <si>
    <t>ҮЗҮҮЛЭЛТ</t>
  </si>
  <si>
    <t>Нийт дүн</t>
  </si>
  <si>
    <t xml:space="preserve"> </t>
  </si>
  <si>
    <t>Банкны зээл</t>
  </si>
  <si>
    <t>бодит байдлын тухай мэдэгдэл</t>
  </si>
  <si>
    <t>Үзүүлэлт</t>
  </si>
  <si>
    <t>Биет бус хөрөнгө борлуулсны орлого</t>
  </si>
  <si>
    <t>Нэр</t>
  </si>
  <si>
    <t>НББ-ийн мөнгөн сууриар, МУ-н мөнгөн тэмдэгт төгрөг-мөнгөөр, хөрөнгө өр төлбөрийг</t>
  </si>
  <si>
    <t xml:space="preserve">НББОУС-ийн дагуу. Гадаад валютаар хийгдсэн орлого, зарлага, өр төлбөр, авлагын </t>
  </si>
  <si>
    <t>үлдэгдэлийг тухайн үеийг Монгол банкны ханшаар тусгана.</t>
  </si>
  <si>
    <t>№</t>
  </si>
  <si>
    <t>Сангийн сайдын 2012 оны 77 дугаар тушаалын 3 дугаар хавсралт</t>
  </si>
  <si>
    <t>САНХҮҮГИЙН БАЙДЛЫН ТАЙЛАН</t>
  </si>
  <si>
    <t>( Аж ахуйн нэгж, байгууллагын нэр )</t>
  </si>
  <si>
    <t xml:space="preserve">     Эргэлтийн хөрөнгө</t>
  </si>
  <si>
    <t/>
  </si>
  <si>
    <t>Мөнгө, түүнтэй адилтгах хөрөнгө</t>
  </si>
  <si>
    <t>Татвар, НДШ-ийн авлага</t>
  </si>
  <si>
    <t>Бусад санхүүгийн хөрөнгө</t>
  </si>
  <si>
    <t>Бусад эргэлтийн хөрөнгө</t>
  </si>
  <si>
    <t>Борлуулах зорилгоор эзэмшиж буй эргэлтийн бус хөрөнгө (борлуулах бүлэг хөрөнгө)</t>
  </si>
  <si>
    <t>1.1.11</t>
  </si>
  <si>
    <t xml:space="preserve">     Эргэлтийн бус хөрөнгө</t>
  </si>
  <si>
    <t>Биологийн хөрөнгө</t>
  </si>
  <si>
    <t>Урт хугацаат хөрөнгө оруулалт</t>
  </si>
  <si>
    <t>Хайгуул ба үнэлгээний хөрөнгө</t>
  </si>
  <si>
    <t>Хойшлогдсон татварын хөрөнгө</t>
  </si>
  <si>
    <t>Хөрөнгө оруулалтын зориулалттай үл хөдлөх хөрөнгө</t>
  </si>
  <si>
    <t>Бусад эргэлтийн бус хөрөнгө</t>
  </si>
  <si>
    <t>ӨР ТӨЛБӨР БА ЭЗДИЙН ӨМЧ</t>
  </si>
  <si>
    <t xml:space="preserve">     ӨР ТӨЛБӨР</t>
  </si>
  <si>
    <t xml:space="preserve">     Богино хугацаат өр төлбөр</t>
  </si>
  <si>
    <t>Татварын өглөг</t>
  </si>
  <si>
    <t>НДШ-ийн өглөг</t>
  </si>
  <si>
    <t>Богино хугацаат зээл</t>
  </si>
  <si>
    <t>Хүүний өглөг</t>
  </si>
  <si>
    <t>Нөөц /өр төлбөр/</t>
  </si>
  <si>
    <t>Бусад богино хугацаат өр төлбөр</t>
  </si>
  <si>
    <t>Борлуулах зорилгоор эзэмшиж буй эргэлтийн бус хөрөнгө (борлуулах бүлэг хөрөнгө)-нд хамаарах өр төлбөр</t>
  </si>
  <si>
    <t>2.1.1.13</t>
  </si>
  <si>
    <t xml:space="preserve">     Урт хугацаат өр төлбөр</t>
  </si>
  <si>
    <t>Хойшлогдсон татварын өр</t>
  </si>
  <si>
    <t>Бусад урт хугацаат өр төлбөр</t>
  </si>
  <si>
    <t>ӨР ТӨЛБӨРИЙН НИЙТ ДҮН</t>
  </si>
  <si>
    <t xml:space="preserve">     ЭЗДИЙН ӨМЧ</t>
  </si>
  <si>
    <t>Өмч: а) төрийн</t>
  </si>
  <si>
    <t xml:space="preserve">         б) хувийн</t>
  </si>
  <si>
    <t xml:space="preserve">         в) хувьцаат</t>
  </si>
  <si>
    <t>Хөрөнгийн дахин үнэлгээний нэмэгдэл</t>
  </si>
  <si>
    <t>Эздийн өмчийн бусад хэсэг</t>
  </si>
  <si>
    <t>2.3.9</t>
  </si>
  <si>
    <t>2.3.10</t>
  </si>
  <si>
    <t>2.3.11</t>
  </si>
  <si>
    <t>ЭЗДИЙН ӨМЧИЙН ДҮН</t>
  </si>
  <si>
    <t>ӨР ТӨЛБӨР БА ЭЗДИЙН ӨМЧИЙН ДҮН</t>
  </si>
  <si>
    <t>Захирал :</t>
  </si>
  <si>
    <t>...............................................................</t>
  </si>
  <si>
    <t>Ерөнхий нягтлан бодогч :</t>
  </si>
  <si>
    <t>ӨМЧИЙН ӨӨРЧЛӨЛТИЙН ТАЙЛАН</t>
  </si>
  <si>
    <t>оны</t>
  </si>
  <si>
    <t>сарын</t>
  </si>
  <si>
    <t>өдөр</t>
  </si>
  <si>
    <t>Өмч</t>
  </si>
  <si>
    <t>Нягтлан бодох бүртгэлийн бодлогын өөрчлөлтийн нөлөө, алдааны залруулга</t>
  </si>
  <si>
    <t>Бусад дэлгэрэнгүй орлого</t>
  </si>
  <si>
    <t>Өмчид гарсан өөрчлөлт</t>
  </si>
  <si>
    <t>Зарласан ногдол ашиг</t>
  </si>
  <si>
    <t>Дахин үнэлгээний нэмэгдлийн хэрэгжсэн дүн</t>
  </si>
  <si>
    <t>/</t>
  </si>
  <si>
    <t xml:space="preserve">МӨНГӨН ГҮЙЛГЭЭНИЙ ТАЙЛАН </t>
  </si>
  <si>
    <t>Үндсэн үйл ажиллагааны мөнгөн гүйлгээ</t>
  </si>
  <si>
    <t>Мөнгөн орлогын дүн (+)</t>
  </si>
  <si>
    <t>Бараа борлуулсан, үйлчилгээ үзүүлсний орлого</t>
  </si>
  <si>
    <t>Эрхийн шимтгэл, хураамж, төлбөрийн орлого</t>
  </si>
  <si>
    <t>Даатгалын нөхвөрөөс хүлээн авсан мөнгө</t>
  </si>
  <si>
    <t>Буцаан авсан албан татвар</t>
  </si>
  <si>
    <t>Татаас, санхүүжилтийн орлого</t>
  </si>
  <si>
    <t>Бусад мөнгөн орлого</t>
  </si>
  <si>
    <t>Мөнгөн зарлагын дүн (-)</t>
  </si>
  <si>
    <t>Ажиллагчдад төлсөн</t>
  </si>
  <si>
    <t>Нийгмийн даатгалын байгууллагад төлсөн</t>
  </si>
  <si>
    <t>Бараа материал худалдан авахад төлсөн</t>
  </si>
  <si>
    <t>Ашиглалтын зардалд төлсөн</t>
  </si>
  <si>
    <t>Түлш шатахуун, тээврийн хөлс, сэлбэг хэрэгсэлд төлсөн</t>
  </si>
  <si>
    <t>Хүүний төлбөрт төлсөн</t>
  </si>
  <si>
    <t>Татварын байгууллагад төлсөн</t>
  </si>
  <si>
    <t>Даатгалын төлбөрт төлсөн</t>
  </si>
  <si>
    <t>Бусад мөнгөн зарлага</t>
  </si>
  <si>
    <t>Үндсэн үйл ажиллагааны цэвэр мөнгөн гүйлгээний дүн</t>
  </si>
  <si>
    <t>Хөрөнгө оруулалтын үйл ажиллагааны мөнгөн гүйлгээ</t>
  </si>
  <si>
    <t>Үндсэн хөрөнгө борлуулсны орлого</t>
  </si>
  <si>
    <t>Хөрөнгө оруулалт борлуулсны орлого</t>
  </si>
  <si>
    <t>Бусад урт хугацаат хөрөнгө борлуулсны орлого</t>
  </si>
  <si>
    <t>Бусдад олгосон зээл, мөнгөн урьдчилгааны буцаан төлөлт</t>
  </si>
  <si>
    <t>Хүлээн авсан хүүгийн орлого</t>
  </si>
  <si>
    <t>Хүлээн авсан ноогдол ашиг</t>
  </si>
  <si>
    <t>Үндсэн хөрөнгө олж эзэмшихэд төлсөн</t>
  </si>
  <si>
    <t>Биет бус хөрөнгө олж эзэмшихэд төлсөн</t>
  </si>
  <si>
    <t>Хөрөнгө оруулалт олж эзэмшихэд төлсөн</t>
  </si>
  <si>
    <t>Бусад урт хугацаат хөрөнгө олж эзэмшихэд төлсөн</t>
  </si>
  <si>
    <t>Бусдад олгосон зээл болон урьдчилгаа</t>
  </si>
  <si>
    <t>Хөрөнгө оруулалтын үйл ажиллагааны цэвэр мөнгөн гүйлгээний дүн</t>
  </si>
  <si>
    <t>Санхүүгийн үйл ажиллагааны мөнгөн гүйлгээ</t>
  </si>
  <si>
    <t>Зээл авсан, өрийн үнэт цаас гаргаснаас хүлээн авсан</t>
  </si>
  <si>
    <t>Хувьцаа болон өмчийн бусад үнэт цаас гаргаснаас хүлээн авсан</t>
  </si>
  <si>
    <t>Төрөл бүрийн хандив</t>
  </si>
  <si>
    <t>Зээл, өрийн үнэт цаасны төлбөрт төлсөн мөнгө</t>
  </si>
  <si>
    <t>Санхүүгийн түрээсний өглөгт төлсөн</t>
  </si>
  <si>
    <t>Хувьцаа буцаан худалдаж авахад төлсөн</t>
  </si>
  <si>
    <t>Төлсөн ногдол ашиг</t>
  </si>
  <si>
    <t>Санхүүгийн үйл ажиллагааны цэвэр мөнгөн гүйлгээний дүн</t>
  </si>
  <si>
    <t>Бүх цэвэр мөнгөн гүйлгээ</t>
  </si>
  <si>
    <t>Мөнгө, түүнтэй адилтгах хөрөнгийн эхний үлдэгдэл</t>
  </si>
  <si>
    <t>Мөнгө, түүнтэй адилтгах хөрөнгийн эцсийн үлдэгдэл</t>
  </si>
  <si>
    <t>Захирал</t>
  </si>
  <si>
    <t>Ерөнхий нягтлан бодогч</t>
  </si>
  <si>
    <t>ОРЛОГЫН ДЭЛГЭРЭНГҮЙ ТАЙЛАН</t>
  </si>
  <si>
    <t>Борлуулалтын орлого (цэвэр)</t>
  </si>
  <si>
    <t>Борлуулалтын өртөг</t>
  </si>
  <si>
    <t>Нийт ашиг ( алдагдал )</t>
  </si>
  <si>
    <t>Түрээсийн орлого</t>
  </si>
  <si>
    <t>Хүүний орлого</t>
  </si>
  <si>
    <t>Эрхийн шимтгэлийн орлого</t>
  </si>
  <si>
    <t>Бусад орлого</t>
  </si>
  <si>
    <t>Борлуулалт, маркетингийн зардал</t>
  </si>
  <si>
    <t>Ерөнхий ба удирдлагын зардал</t>
  </si>
  <si>
    <t>Санхүүгийн зардал</t>
  </si>
  <si>
    <t>Гадаад валютын ханшийн зөрүүний олз (гарз)</t>
  </si>
  <si>
    <t>Үндсэн хөрөнгө данснаас хассаны олз (гарз)</t>
  </si>
  <si>
    <t>Биет бус хөрөнгө данснаас хассаны олз (гарз)</t>
  </si>
  <si>
    <t>Хөрөнгө оруулалт борлуулснаас үүссэн олз (гарз)</t>
  </si>
  <si>
    <t>Бусад ашиг ( алдагдал )</t>
  </si>
  <si>
    <t>Татвар төлөхийн өмнөх ашиг ( алдагдал )</t>
  </si>
  <si>
    <t>Татварын дараах ашиг ( алдагдал )</t>
  </si>
  <si>
    <t>Зогсоосон үйл ажиллагааны татварын дараах ашиг ( алдагдал )</t>
  </si>
  <si>
    <t>Тайлант үеийн цэвэр ашиг ( алдагдал )</t>
  </si>
  <si>
    <t>Хөрөнгийн дахин үнэлгээний нэмэгдлийн зөрүү</t>
  </si>
  <si>
    <t>Гадаад валютын хөрвүүлэлтийн зөрүү</t>
  </si>
  <si>
    <t>Бусад олз (гарз)</t>
  </si>
  <si>
    <t>Орлогын нийт дүн</t>
  </si>
  <si>
    <t>Нэгж хувьцаанд ногдох суурь ашиг ( алдагдал )</t>
  </si>
  <si>
    <t>Регистрийн дугаар :</t>
  </si>
  <si>
    <t>Хаяг :</t>
  </si>
  <si>
    <t>Шуудангийн хаяг :</t>
  </si>
  <si>
    <t>Утас :</t>
  </si>
  <si>
    <t>Факс :</t>
  </si>
  <si>
    <t xml:space="preserve">Өмчийн хэлбэр : </t>
  </si>
  <si>
    <t>Төрийн 0 хувь</t>
  </si>
  <si>
    <t>Хувийн 100 хувь</t>
  </si>
  <si>
    <t>санхүүгийн тайлан</t>
  </si>
  <si>
    <t>Хянаж хүлээн авсан байгууллагын нэр</t>
  </si>
  <si>
    <t>Сар, өдөр</t>
  </si>
  <si>
    <t>Гарын үсэг</t>
  </si>
  <si>
    <t>-ний</t>
  </si>
  <si>
    <t>оны санхүүгийн тайлангийн</t>
  </si>
  <si>
    <t>овогтой</t>
  </si>
  <si>
    <t>, ерөнхий нягтлан бодогч</t>
  </si>
  <si>
    <t>бид манай аж ахуйн нэгжийн</t>
  </si>
  <si>
    <t>-ны өдрөөр тасалбар болгон гаргасан санхүүгийн тайланд тайлант хугацааны</t>
  </si>
  <si>
    <t>үйл ажиллагааны үр дүн, санхүүгийн байдлыг "Нягтлан бодох бүртгэлийн тухай" хуулийн 17.1</t>
  </si>
  <si>
    <t xml:space="preserve">дэх заалтын дагуу үнэн зөв, бүрэн тусгасан болохыг баталж байна. Үүнд : </t>
  </si>
  <si>
    <t>3. Аж ахуйн нэгжийн үйл ажиллагааны эдийн засаг, санхүүгийн бүхий л үйл явцыг иж бүрэн</t>
  </si>
  <si>
    <t>2.  Санхүүгийн тайланд тусгагдсан бүх тооцоолол үнэн зөв хийгдсэн;</t>
  </si>
  <si>
    <t>1. Бүх ажил гүйлгээ бодитоор гаргсан бөгөөд холбогдох анхан шатны баримтыг үндэслэн</t>
  </si>
  <si>
    <t>нягтлан бодох бүртгэл, санхүүгийн тайланд зөв тусгасан;</t>
  </si>
  <si>
    <t>хамарсан;</t>
  </si>
  <si>
    <t>4. Тайлант үеийн үр дүнд өмнөх оны ажил гүйлгээнээс шилжин тусгагдаагүй, мөн тайлант</t>
  </si>
  <si>
    <t>оны ажил гүйлгээнээс орхигдсон зүйл байхгүй;</t>
  </si>
  <si>
    <t>5. Бүх хөрөнгө, авлага, өр төлбөр, орлого, зардлыг Санхүүгийн тайлагналыг олон улсын</t>
  </si>
  <si>
    <t>стандартын дагуу үнэн зөв тусгасан;</t>
  </si>
  <si>
    <t>6. Энэ тайланд тусгагдсан бүхий л зүйл манай байгууллагын албан ёсны өмчлөлд байдаг</t>
  </si>
  <si>
    <t xml:space="preserve">          </t>
  </si>
  <si>
    <t>Д/Д</t>
  </si>
  <si>
    <t>Дүн</t>
  </si>
  <si>
    <t>Захирал                            ..........................</t>
  </si>
  <si>
    <t>Ерөнхий нягтлан бодогч ..............................</t>
  </si>
  <si>
    <r>
      <t>25.</t>
    </r>
    <r>
      <rPr>
        <sz val="7"/>
        <color indexed="9"/>
        <rFont val="Times New Roman"/>
        <family val="1"/>
      </rPr>
      <t xml:space="preserve">       </t>
    </r>
    <r>
      <rPr>
        <sz val="10"/>
        <color indexed="9"/>
        <rFont val="Times New Roman"/>
        <family val="1"/>
      </rPr>
      <t>ХӨРӨНГӨ ОРУУЛАЛТ</t>
    </r>
  </si>
  <si>
    <t>Эхний үлдэгдэл</t>
  </si>
  <si>
    <t>Тайлант хугацаанд хийгдсэн хөрөнгө оруулалт (төгрөгөөр)</t>
  </si>
  <si>
    <t>Эцсийн үлдэгдэл</t>
  </si>
  <si>
    <t>Аж ахуйн нэгжийн өөрийн хөрөнгөөр</t>
  </si>
  <si>
    <t>Улсын  төсвийн хөрөнгөөр</t>
  </si>
  <si>
    <t>Орон нутгийн төсвийн хөрөнгөөр</t>
  </si>
  <si>
    <t>Гадаадын  шууд хөрөнгө оруулалт</t>
  </si>
  <si>
    <t>Гадаадын зээл</t>
  </si>
  <si>
    <t>Гадаадын буцалтгүй тусламж</t>
  </si>
  <si>
    <t>Төсөл, хөтөлбөр, хандив</t>
  </si>
  <si>
    <t>Бусад эх үүсвэр</t>
  </si>
  <si>
    <t>Биет хөрөнгө:</t>
  </si>
  <si>
    <t>Газрын сайжруулалт</t>
  </si>
  <si>
    <t>Барилга, байгууламж</t>
  </si>
  <si>
    <t>Үүнээс: Орон суцны барилга</t>
  </si>
  <si>
    <t xml:space="preserve">               Авто зам</t>
  </si>
  <si>
    <t>Машин тоног, төхөөрөмж</t>
  </si>
  <si>
    <t>Тээврийн хэрэгсэл</t>
  </si>
  <si>
    <t>Тавилга эд хогшил</t>
  </si>
  <si>
    <t>Компьютер, бусад хэрэгсэл</t>
  </si>
  <si>
    <t>Бусад биет хөрөнгө:</t>
  </si>
  <si>
    <t>Үүнээс:        ХОЗҮХХ</t>
  </si>
  <si>
    <t>Биет хөрөнгийн дүн</t>
  </si>
  <si>
    <t>Биет бус хөрөнгө:</t>
  </si>
  <si>
    <t xml:space="preserve">Зохиогчийн эрх  </t>
  </si>
  <si>
    <t>Компьютерийн программ хангамж</t>
  </si>
  <si>
    <t>2.2.1</t>
  </si>
  <si>
    <t>Үүнээс:  Программ хангамж</t>
  </si>
  <si>
    <t>2.2.2</t>
  </si>
  <si>
    <t>Мэдээллийн сан</t>
  </si>
  <si>
    <t>Патент</t>
  </si>
  <si>
    <t>Барааны тэмдэг</t>
  </si>
  <si>
    <t>Тусгай зөвшөөрөл</t>
  </si>
  <si>
    <t>Газар эзэмших эрх</t>
  </si>
  <si>
    <t>Бусад биет бус хөрөнгө</t>
  </si>
  <si>
    <t>2.7.1</t>
  </si>
  <si>
    <t>Үүнээс:  Зураг төсвийн ажил, ТЭЗҮ боловсруулах, туршилт судалгаа</t>
  </si>
  <si>
    <t>Биет бус хөрөнгийн дүн</t>
  </si>
  <si>
    <t>Хайгуул үнэлгээний хөрөнгө</t>
  </si>
  <si>
    <t>Үүнээс:    Биет хөрөнгө</t>
  </si>
  <si>
    <t xml:space="preserve"> Биет бус    хөрөнгө</t>
  </si>
  <si>
    <t>ХОЗҮХХ – Хөрөнгө оруулалтын зориулалттай үл хөдлөх хөрөнгө</t>
  </si>
  <si>
    <t>САНХҮҮГИЙН ТАЙЛАНГИЙН</t>
  </si>
  <si>
    <t>ТОДРУУЛГА</t>
  </si>
  <si>
    <t xml:space="preserve">    </t>
  </si>
  <si>
    <t xml:space="preserve">  ( Аж ахуйн нэгжийн нэр )</t>
  </si>
  <si>
    <t>Үндсэн үйл ажиллагааны чиглэл /төрөл/ :</t>
  </si>
  <si>
    <t>(а)</t>
  </si>
  <si>
    <t>(б)</t>
  </si>
  <si>
    <t>(в)</t>
  </si>
  <si>
    <t>Туслах үйл ажиллагааны чиглэл /төрөл/ :</t>
  </si>
  <si>
    <t xml:space="preserve">(б) </t>
  </si>
  <si>
    <t>Салбар, төлөөлөгчийн газрын нэр, байршил :</t>
  </si>
  <si>
    <r>
      <t>1.</t>
    </r>
    <r>
      <rPr>
        <sz val="7"/>
        <color indexed="9"/>
        <rFont val="Times New Roman"/>
        <family val="1"/>
      </rPr>
      <t xml:space="preserve">       </t>
    </r>
    <r>
      <rPr>
        <sz val="10"/>
        <color indexed="9"/>
        <rFont val="Times New Roman"/>
        <family val="1"/>
      </rPr>
      <t>ТАЙЛАН БЭЛТГЭХ ҮНДЭСЛЭЛ</t>
    </r>
  </si>
  <si>
    <r>
      <t>2.</t>
    </r>
    <r>
      <rPr>
        <sz val="7"/>
        <color indexed="9"/>
        <rFont val="Times New Roman"/>
        <family val="1"/>
      </rPr>
      <t xml:space="preserve">       </t>
    </r>
    <r>
      <rPr>
        <sz val="10"/>
        <color indexed="9"/>
        <rFont val="Times New Roman"/>
        <family val="1"/>
      </rPr>
      <t>НЯГТЛАН БОДОХ БҮРТГЭЛИЙН БОДЛОГЫН ӨӨРЧЛӨЛТ</t>
    </r>
  </si>
  <si>
    <r>
      <t>3.   </t>
    </r>
    <r>
      <rPr>
        <sz val="7"/>
        <color indexed="9"/>
        <rFont val="Times New Roman"/>
        <family val="1"/>
      </rPr>
      <t xml:space="preserve">    </t>
    </r>
    <r>
      <rPr>
        <sz val="10"/>
        <color indexed="9"/>
        <rFont val="Times New Roman"/>
        <family val="1"/>
      </rPr>
      <t>МӨНГӨ, ТҮҮНТЭЙ АДИЛТГАХ ХӨРӨНГӨ</t>
    </r>
  </si>
  <si>
    <t>Мөнгөн хөрөнгийн зүйлс</t>
  </si>
  <si>
    <t xml:space="preserve">         Эцсийн үлдэгдэл</t>
  </si>
  <si>
    <t>Касс дахь мөнгө</t>
  </si>
  <si>
    <t>Банкин дахь мөнгө</t>
  </si>
  <si>
    <t>Мөнгөтэй адилтгах хөрөнгө</t>
  </si>
  <si>
    <t>Тэмдэглэл. (Мөнгө, түүнтэй адилтгах хөрөнгөтэй холбоотой тайлбар, тэмдэглэлийг хийнэ).</t>
  </si>
  <si>
    <r>
      <t>4.   </t>
    </r>
    <r>
      <rPr>
        <sz val="7"/>
        <color indexed="9"/>
        <rFont val="Times New Roman"/>
        <family val="1"/>
      </rPr>
      <t xml:space="preserve">    </t>
    </r>
    <r>
      <rPr>
        <sz val="10"/>
        <color indexed="9"/>
        <rFont val="Times New Roman"/>
        <family val="1"/>
      </rPr>
      <t>ДАНСНЫ БОЛОН БУСАД АВЛАГА</t>
    </r>
  </si>
  <si>
    <t>4.1 Дансны авлага</t>
  </si>
  <si>
    <t xml:space="preserve">Дансны авлага </t>
  </si>
  <si>
    <t xml:space="preserve">Найдваргүй авлагын хасагдуулга </t>
  </si>
  <si>
    <t>Дансны авлага (цэвэр дүнгээр)</t>
  </si>
  <si>
    <t>Нэмэгдсэн</t>
  </si>
  <si>
    <t>Хасагдсан (-):</t>
  </si>
  <si>
    <t xml:space="preserve">     -Төлөгдсөн </t>
  </si>
  <si>
    <t xml:space="preserve">    - Найдваргүй болсон </t>
  </si>
  <si>
    <r>
      <t>4.2</t>
    </r>
    <r>
      <rPr>
        <sz val="7"/>
        <rFont val="Times New Roman"/>
        <family val="1"/>
      </rPr>
      <t xml:space="preserve">    </t>
    </r>
    <r>
      <rPr>
        <sz val="10"/>
        <rFont val="Times New Roman"/>
        <family val="1"/>
      </rPr>
      <t>Татвар, нийгмийн даатгалын шимтгэл (НДШ) - ийн авлага</t>
    </r>
  </si>
  <si>
    <t>Төрөл</t>
  </si>
  <si>
    <t>ААНОАТ-ын авлага</t>
  </si>
  <si>
    <t>НӨАТ-ын авлага</t>
  </si>
  <si>
    <t>НДШ – ийн авлага</t>
  </si>
  <si>
    <r>
      <t>4.3</t>
    </r>
    <r>
      <rPr>
        <sz val="7"/>
        <rFont val="Times New Roman"/>
        <family val="1"/>
      </rPr>
      <t xml:space="preserve">    </t>
    </r>
    <r>
      <rPr>
        <sz val="10"/>
        <rFont val="Times New Roman"/>
        <family val="1"/>
      </rPr>
      <t>Бусад богино хугацаат авлага (төрлөөр нь ангилна)</t>
    </r>
  </si>
  <si>
    <t>Холбоотой талаас авах авлага (эргэлтийн хөрөнгөнд хамаарах дүн)</t>
  </si>
  <si>
    <t>Ажиллагчдаас авах авлага</t>
  </si>
  <si>
    <t>Ногдол ашгийн авлага</t>
  </si>
  <si>
    <t>Хүүний авлага</t>
  </si>
  <si>
    <t>Богино хугацаат авлагын бичиг</t>
  </si>
  <si>
    <t>Бусад талуудаас авах авлага</t>
  </si>
  <si>
    <t>Тэмдэглэл. (Дансны авлагыг төлөгдөх хугацаандаа байгаа, хугацаа хэтэрсэн, төлөгдөх найдваргүй гэж ангилна. Найдваргүй авлагын хасагдуулга байгуулсан арга, гадаад валютаар илэрхийлэгдсэн авлагын талаар болон бусад тайлбар, тэмдэглэлийг хийнэ).</t>
  </si>
  <si>
    <r>
      <t>5.</t>
    </r>
    <r>
      <rPr>
        <sz val="7"/>
        <color indexed="9"/>
        <rFont val="Times New Roman"/>
        <family val="1"/>
      </rPr>
      <t xml:space="preserve">       </t>
    </r>
    <r>
      <rPr>
        <sz val="10"/>
        <color indexed="9"/>
        <rFont val="Times New Roman"/>
        <family val="1"/>
      </rPr>
      <t xml:space="preserve">БУСАД САНХҮҮГИЙН ХӨРӨНГӨ </t>
    </r>
  </si>
  <si>
    <t xml:space="preserve">   </t>
  </si>
  <si>
    <r>
      <t>6.</t>
    </r>
    <r>
      <rPr>
        <sz val="7"/>
        <color indexed="9"/>
        <rFont val="Times New Roman"/>
        <family val="1"/>
      </rPr>
      <t xml:space="preserve">       </t>
    </r>
    <r>
      <rPr>
        <sz val="10"/>
        <color indexed="9"/>
        <rFont val="Times New Roman"/>
        <family val="1"/>
      </rPr>
      <t>БАРАА МАТЕРИАЛ</t>
    </r>
  </si>
  <si>
    <t>Бараа материалын төрөл</t>
  </si>
  <si>
    <t>Түүхий эд материал</t>
  </si>
  <si>
    <t>Дуусаагүй үйлдвэрлэл</t>
  </si>
  <si>
    <t>Бэлэн бүтээгдэхүүн</t>
  </si>
  <si>
    <t xml:space="preserve">Бараа </t>
  </si>
  <si>
    <t>Хангамжийн материал</t>
  </si>
  <si>
    <t>Эхний үлдэгдэл (өртгөөр)</t>
  </si>
  <si>
    <t>Нэмэгдсэн дүн</t>
  </si>
  <si>
    <t>Хасагдсан дүн (-)</t>
  </si>
  <si>
    <t>Эцсийн үлдэгдэл (өртгөөр)</t>
  </si>
  <si>
    <t>Үнийн бууралтын гарз (-)</t>
  </si>
  <si>
    <t>Үнийн бууралтын буцаалт</t>
  </si>
  <si>
    <t>Дансны цэвэр дүн*:</t>
  </si>
  <si>
    <t xml:space="preserve">Эхний үлдэгдэл </t>
  </si>
  <si>
    <t xml:space="preserve">Эцсийн үлдэгдэл </t>
  </si>
  <si>
    <t>*Дансны цэвэр дүнгийн эхний, эцсийн үлдэгдлийн нийт дүн нь санхүүгийн байдлын тайлан дахь бараа материалын дансны эхний, эцсийн үлдэгдлийн дүнтэй тэнцүү байна.</t>
  </si>
  <si>
    <t>Тэмдэглэл. (Бараа материалын өртгийг тодорхойлоход ашигласан арга, бараа материалын бүртгэлийн систем, өртөг болон цэвэр боломжит үнийн аль багыг сонгох аргын талаар тайлбар, тэмдэглэл хийнэ).</t>
  </si>
  <si>
    <t xml:space="preserve">        </t>
  </si>
  <si>
    <r>
      <t>7.</t>
    </r>
    <r>
      <rPr>
        <sz val="7"/>
        <color indexed="9"/>
        <rFont val="Times New Roman"/>
        <family val="1"/>
      </rPr>
      <t> </t>
    </r>
    <r>
      <rPr>
        <sz val="7"/>
        <color indexed="9"/>
        <rFont val="Times New Roman"/>
        <family val="1"/>
      </rPr>
      <t xml:space="preserve"> </t>
    </r>
    <r>
      <rPr>
        <sz val="10"/>
        <color indexed="9"/>
        <rFont val="Times New Roman"/>
        <family val="1"/>
      </rPr>
      <t xml:space="preserve">БОРЛУУЛАХ ЗОРИЛГООР ЭЗЭМШИЖ БУЙ ЭРГЭЛТИЙН БУС ХӨРӨНГӨ </t>
    </r>
    <r>
      <rPr>
        <b/>
        <sz val="10"/>
        <color indexed="9"/>
        <rFont val="Times New Roman"/>
        <family val="1"/>
      </rPr>
      <t xml:space="preserve"> </t>
    </r>
    <r>
      <rPr>
        <sz val="10"/>
        <color indexed="9"/>
        <rFont val="Times New Roman"/>
        <family val="1"/>
      </rPr>
      <t>(ЭСВЭЛ БОРЛУУЛАХ БҮЛЭГ ХӨРӨНГӨ) БОЛОН ӨР ТӨЛБӨР</t>
    </r>
  </si>
  <si>
    <t xml:space="preserve">     </t>
  </si>
  <si>
    <t>Тэмдэглэл. (Борлуулах зорилгоор эзэмшиж буй эргэлтийн бус хөрөнгө (эсвэл борлуулах бүлэг хөрөнгө) болон өр төлбөрийн тодорхойлолт, хэмжилтийн суурь, борлуулалт хийгдсэн аль эсвэл хийгдэхэд хүргэсэн нөхцөл байдал, борлуулах арга, хугацаа,  хүлээн зөвшөөрсөн олз ба гарз болон бусад тайлбар, тэмдэглэлийг хийнэ).</t>
  </si>
  <si>
    <t>8. УРЬДЧИЛЖ ТӨЛСӨН ЗАРДАЛ/ТООЦОО</t>
  </si>
  <si>
    <t>Урьдчилж төлсөн зардал</t>
  </si>
  <si>
    <t>Урьдчилж төлсөн түрээс, даатгал</t>
  </si>
  <si>
    <t>Бэлтгэн нийлүүлэгчдэд төлсөн урьдчилгаа төлбөр</t>
  </si>
  <si>
    <t xml:space="preserve">                   </t>
  </si>
  <si>
    <r>
      <t>9.</t>
    </r>
    <r>
      <rPr>
        <sz val="7"/>
        <color indexed="9"/>
        <rFont val="Times New Roman"/>
        <family val="1"/>
      </rPr>
      <t xml:space="preserve">       </t>
    </r>
    <r>
      <rPr>
        <sz val="10"/>
        <color indexed="9"/>
        <rFont val="Times New Roman"/>
        <family val="1"/>
      </rPr>
      <t xml:space="preserve">ҮНДСЭН ХӨРӨНГӨ </t>
    </r>
  </si>
  <si>
    <t>Машин, тоног төхөөрөмж</t>
  </si>
  <si>
    <t xml:space="preserve">Тавилга эд хогшил </t>
  </si>
  <si>
    <t>Бусад үндсэн хөрөнгө</t>
  </si>
  <si>
    <t>ҮНДСЭН ХӨРӨНГӨ /ӨРТӨГ/</t>
  </si>
  <si>
    <t>Өөрөө үйлдвэрлэсэн</t>
  </si>
  <si>
    <t>Худалдаж авсан</t>
  </si>
  <si>
    <t>Үнэ төлбөргүй авсан</t>
  </si>
  <si>
    <t>Дахин үнэлгээний нэмэгдэл</t>
  </si>
  <si>
    <t xml:space="preserve">Худалдсан </t>
  </si>
  <si>
    <t xml:space="preserve">Үнэгүй шилжүүлсэн </t>
  </si>
  <si>
    <t xml:space="preserve">Акталсан </t>
  </si>
  <si>
    <t>Үндсэн хөрөнгө дахин ангилсан</t>
  </si>
  <si>
    <t>Үндсэн хөрөнгө, ХОЗҮХХ[1] хооронд дахин ангилсан</t>
  </si>
  <si>
    <t>ХУРИМТЛАГДСАН ЭЛЭГДЭЛ</t>
  </si>
  <si>
    <t xml:space="preserve">   Байгуулсан элэгдэл </t>
  </si>
  <si>
    <t xml:space="preserve">Дахин үнэлгээгээр нэмэгдсэн </t>
  </si>
  <si>
    <t xml:space="preserve">Үнэ цэнийн бууралтын буцаалт </t>
  </si>
  <si>
    <t>Хасагдсан дүн</t>
  </si>
  <si>
    <t xml:space="preserve">   Данснаас хассан хөрөнгийн элэгдэл </t>
  </si>
  <si>
    <t xml:space="preserve">Дахин үнэлгээгээр  хасагдсан </t>
  </si>
  <si>
    <t xml:space="preserve">Үнэ цэнийн бууралт </t>
  </si>
  <si>
    <t xml:space="preserve">ДАНСНЫ ЦЭВЭР ДҮН </t>
  </si>
  <si>
    <t>Эхний үлдэгдэл    (1.1 - 2.1)</t>
  </si>
  <si>
    <t>Эцсийн үлдэгдэл (1.6 - 2.4)</t>
  </si>
  <si>
    <t>Тэмдэглэл. (Үндсэн хөрөнгийн анги бүрийн хувьд ашигласан хэмжилтийн суурь; элэгдэл тооцох арга; ашиглалтын хугацаа;  дахин   үнэлсэн  бол дахин үнэлгээ хүчинтэй болсон хугацаа, хараат бус үнэлгээчин үнэлсэн эсэх талаар;  үндсэн хөрөнгийн дахин ангилал, түүний шалтгаан; бусад тайлбар тэмдэглэлийг хийнэ).</t>
  </si>
  <si>
    <t>[1] Хөрөнгө оруулалтын зориулалттай үл хөдлөх хөрөнгө.</t>
  </si>
  <si>
    <r>
      <t>10.</t>
    </r>
    <r>
      <rPr>
        <sz val="7"/>
        <color indexed="9"/>
        <rFont val="Times New Roman"/>
        <family val="1"/>
      </rPr>
      <t xml:space="preserve">       </t>
    </r>
    <r>
      <rPr>
        <sz val="10"/>
        <color indexed="9"/>
        <rFont val="Times New Roman"/>
        <family val="1"/>
      </rPr>
      <t>Биет бус хөрөнгө</t>
    </r>
  </si>
  <si>
    <t>Зохиогчийн эрх</t>
  </si>
  <si>
    <t>БИЕТ БУС ХӨРӨНГӨ /ӨРТӨГ/</t>
  </si>
  <si>
    <t>ХУРИМТЛАГДСАН ХОРОГДОЛ</t>
  </si>
  <si>
    <t xml:space="preserve">    Байгуулсан хорогдол </t>
  </si>
  <si>
    <t>Үнэ цэнийн бууралтын буцаалт</t>
  </si>
  <si>
    <t>Хасагдсан:</t>
  </si>
  <si>
    <t xml:space="preserve">   Данснаас хассан хөрөнгийн хорогдол </t>
  </si>
  <si>
    <t xml:space="preserve">    Дахин үнэлгээгээр  хасагдсан </t>
  </si>
  <si>
    <t>Үнэ цэнийн бууралт</t>
  </si>
  <si>
    <t>ДАНСНЫ ЦЭВЭР ДҮН</t>
  </si>
  <si>
    <t>Эцсийн үлдэгдэл (1.4 - 2.4)</t>
  </si>
  <si>
    <t>Тэмдэглэл. (Биет бус хөрөнгийн анги бүрийн хувьд ашигласан хэмжилтийн суурь, хорогдол тооцох арга, ашиглалтын хугацаа, дахин үнэлсэн бол дахин үнэлгээ хүчинтэй болсон хугацаа, хараат бус үнэлгээчин үнэлсэн эсэх, бусад биет бус хөрөнгийн бүрэлдэхүүн болон бусад тайлбар тэмдэглэлийг хийнэ).</t>
  </si>
  <si>
    <r>
      <t>11.</t>
    </r>
    <r>
      <rPr>
        <sz val="7"/>
        <color indexed="9"/>
        <rFont val="Times New Roman"/>
        <family val="1"/>
      </rPr>
      <t xml:space="preserve">       </t>
    </r>
    <r>
      <rPr>
        <sz val="10"/>
        <color indexed="9"/>
        <rFont val="Times New Roman"/>
        <family val="1"/>
      </rPr>
      <t>Дуусаагүй барилга</t>
    </r>
  </si>
  <si>
    <t>Дуусаагүй барилгын нэр</t>
  </si>
  <si>
    <t>Эхэлсэн он</t>
  </si>
  <si>
    <t>Дуусгалтын хувь</t>
  </si>
  <si>
    <t>Нийт төсөвт өртөг</t>
  </si>
  <si>
    <t>Ашиглалтанд орох эцсийн хугацаа</t>
  </si>
  <si>
    <r>
      <t>12.</t>
    </r>
    <r>
      <rPr>
        <sz val="7"/>
        <color indexed="9"/>
        <rFont val="Times New Roman"/>
        <family val="1"/>
      </rPr>
      <t xml:space="preserve">       </t>
    </r>
    <r>
      <rPr>
        <sz val="10"/>
        <color indexed="9"/>
        <rFont val="Times New Roman"/>
        <family val="1"/>
      </rPr>
      <t>БИОЛОГИЙН ХӨРӨНГӨ</t>
    </r>
  </si>
  <si>
    <t>Биологийн хөрөнгийн төрөл</t>
  </si>
  <si>
    <t>тоо</t>
  </si>
  <si>
    <t>дансны үнэ</t>
  </si>
  <si>
    <t>Тэмдэглэл. (Биологийн хөрөнгийн хэмжилтийн суурь болон бусад тайлбар, тэмдэглэлийг хийнэ).</t>
  </si>
  <si>
    <r>
      <t>3.</t>
    </r>
    <r>
      <rPr>
        <sz val="7"/>
        <color indexed="9"/>
        <rFont val="Times New Roman"/>
        <family val="1"/>
      </rPr>
      <t xml:space="preserve">       </t>
    </r>
    <r>
      <rPr>
        <sz val="10"/>
        <color indexed="9"/>
        <rFont val="Times New Roman"/>
        <family val="1"/>
      </rPr>
      <t>УРТ ХУГАЦААТ ХӨРӨНГӨ ОРУУЛАЛТ</t>
    </r>
  </si>
  <si>
    <t xml:space="preserve">  №</t>
  </si>
  <si>
    <t>Хөрөнгө оруулалтын төрөл</t>
  </si>
  <si>
    <t>Хөрөнгө оруулалтын хувь</t>
  </si>
  <si>
    <t>Хөрөнгө оруулалтын дүн</t>
  </si>
  <si>
    <r>
      <t xml:space="preserve">Тэмдэглэл. ( Урт хугацаат хөрөнгө оруулалттай холбоотой бий болсон олз, гарзын дүн, бүртгэсэн аргыг тодруулна. Охин компани, хамтын хяналттай аж ахуйн нэгж, хараат компанид оруулсан хөрөнгө оруулалтыг НББОУС 27 </t>
    </r>
    <r>
      <rPr>
        <i/>
        <sz val="10"/>
        <rFont val="Times New Roman"/>
        <family val="1"/>
      </rPr>
      <t xml:space="preserve">Нэгтгэсэн болон тусдаа санхүүгийн тайлан </t>
    </r>
    <r>
      <rPr>
        <sz val="10"/>
        <rFont val="Times New Roman"/>
        <family val="1"/>
      </rPr>
      <t>– ийн дагуу тодруулна).</t>
    </r>
  </si>
  <si>
    <r>
      <t>14.</t>
    </r>
    <r>
      <rPr>
        <sz val="7"/>
        <color indexed="9"/>
        <rFont val="Times New Roman"/>
        <family val="1"/>
      </rPr>
      <t xml:space="preserve">       </t>
    </r>
    <r>
      <rPr>
        <sz val="10"/>
        <color indexed="9"/>
        <rFont val="Times New Roman"/>
        <family val="1"/>
      </rPr>
      <t>ХӨРӨНГӨ ОРУУЛАЛТЫН ЗОРИУЛАЛТТАЙ ҮЛ ХӨДЛӨХ ХӨРӨНГӨ</t>
    </r>
  </si>
  <si>
    <r>
      <t xml:space="preserve">Тэмдэглэл. (Хөрөнгө оруулалтын зориулалттай үл хөдлөх хөрөнгийн  хувьд ашигласан хэмжилтийн суурь; бодит үнэ цэнийн загвар ашигладаг бол бодит үнэ цэнийг тодорхойлоход ашигласан арга, бодит үнэ цэнийн тохируулгаас үүссэн олз, гарз; хэрэв түрээслэдэг бол түрээсийн орлого, түрээслэсэн хөрөнгөтэй холбоотой гарсан зардлууд. Хэрэв өртгийн загвар ашигладаг бол хөрөнгийн ашиглалтын хугацаа, элэгдэл тооцох арга болон НББОУС 40 </t>
    </r>
    <r>
      <rPr>
        <i/>
        <sz val="10"/>
        <rFont val="Times New Roman"/>
        <family val="1"/>
      </rPr>
      <t>Хөрөнгө оруулалтын зориулалттай үл хөдлөх хөрөнгө</t>
    </r>
    <r>
      <rPr>
        <sz val="10"/>
        <rFont val="Times New Roman"/>
        <family val="1"/>
      </rPr>
      <t xml:space="preserve"> – д заасны дагуу бусад тодруулгыг хийнэ).</t>
    </r>
  </si>
  <si>
    <r>
      <t>15.</t>
    </r>
    <r>
      <rPr>
        <sz val="7"/>
        <color indexed="9"/>
        <rFont val="Times New Roman"/>
        <family val="1"/>
      </rPr>
      <t xml:space="preserve">       </t>
    </r>
    <r>
      <rPr>
        <sz val="10"/>
        <color indexed="9"/>
        <rFont val="Times New Roman"/>
        <family val="1"/>
      </rPr>
      <t>БУСАД ЭРГЭЛТИЙН БУС ХӨРӨНГӨ</t>
    </r>
  </si>
  <si>
    <t>Тэмдэглэл. ( Бусад эргэлтийн бус хөрөнгийн төрөл тус бүрээр тайлбар, тэмдэглэлийг хийнэ. Урт хугацаат авлагыг тодруулна).</t>
  </si>
  <si>
    <r>
      <t>16.</t>
    </r>
    <r>
      <rPr>
        <sz val="7"/>
        <color indexed="9"/>
        <rFont val="Times New Roman"/>
        <family val="1"/>
      </rPr>
      <t xml:space="preserve">       </t>
    </r>
    <r>
      <rPr>
        <sz val="10"/>
        <color indexed="9"/>
        <rFont val="Times New Roman"/>
        <family val="1"/>
      </rPr>
      <t>ӨР ТӨЛБӨР</t>
    </r>
  </si>
  <si>
    <t>16.1 Дансны өглөг</t>
  </si>
  <si>
    <t>Ангилал</t>
  </si>
  <si>
    <r>
      <t>-</t>
    </r>
    <r>
      <rPr>
        <sz val="7"/>
        <rFont val="Times New Roman"/>
        <family val="1"/>
      </rPr>
      <t xml:space="preserve"> </t>
    </r>
    <r>
      <rPr>
        <sz val="10"/>
        <rFont val="Times New Roman"/>
        <family val="1"/>
      </rPr>
      <t xml:space="preserve"> Төлөгдөх хугацаандаа байгаа</t>
    </r>
  </si>
  <si>
    <r>
      <t>-</t>
    </r>
    <r>
      <rPr>
        <sz val="7"/>
        <rFont val="Times New Roman"/>
        <family val="1"/>
      </rPr>
      <t xml:space="preserve">   </t>
    </r>
    <r>
      <rPr>
        <sz val="10"/>
        <rFont val="Times New Roman"/>
        <family val="1"/>
      </rPr>
      <t>Хугацаа хэтэрсэн</t>
    </r>
  </si>
  <si>
    <t xml:space="preserve">16.2  Татварын өр </t>
  </si>
  <si>
    <t>Татварын өрийн төрөл</t>
  </si>
  <si>
    <t>ААНОАТ өр</t>
  </si>
  <si>
    <t>НӨАТ-ын өр</t>
  </si>
  <si>
    <t>ХХОАТ-ын өр</t>
  </si>
  <si>
    <t>ОАТ-ын өр</t>
  </si>
  <si>
    <t>Бусад татварын өр</t>
  </si>
  <si>
    <t>16.3  Богино хугацаат зээл</t>
  </si>
  <si>
    <t>төгрөгөөр</t>
  </si>
  <si>
    <t>валютаар</t>
  </si>
  <si>
    <r>
      <t>-</t>
    </r>
    <r>
      <rPr>
        <sz val="7"/>
        <rFont val="Times New Roman"/>
        <family val="1"/>
      </rPr>
      <t xml:space="preserve">   </t>
    </r>
    <r>
      <rPr>
        <sz val="10"/>
        <rFont val="Times New Roman"/>
        <family val="1"/>
      </rPr>
      <t>Төлөгдөх хугацаандаа байгаа</t>
    </r>
  </si>
  <si>
    <r>
      <t>1</t>
    </r>
    <r>
      <rPr>
        <sz val="10"/>
        <rFont val="Times New Roman"/>
        <family val="1"/>
      </rPr>
      <t>6.4 Богино хугацаат нөөц (өр төлбөр)</t>
    </r>
  </si>
  <si>
    <t>Нөөцийн төрөл</t>
  </si>
  <si>
    <t>Хасагдсан (ашигласан нөөц) (-)</t>
  </si>
  <si>
    <t xml:space="preserve"> Ашиглаагүй буцаан бичсэн дүн</t>
  </si>
  <si>
    <t>Баталгаат засварын</t>
  </si>
  <si>
    <t>Нөхөн сэргээлтийн</t>
  </si>
  <si>
    <t>Тэмдэглэл. (Урт хугацаат нөөцийн дүнг тодруулна. Нөөцийн төрлөөр тайлбар, тэмдэглэл хийнэ).</t>
  </si>
  <si>
    <t>16.5 Бусад богино хугацаат өр төлбөр</t>
  </si>
  <si>
    <t>Нийт</t>
  </si>
  <si>
    <t>Тэмдэглэл. (Гадаад валютаар илэрхийлэгдсэн богино хугацаат өр төлбөрийн дүнг тусад нь тодруулна).</t>
  </si>
  <si>
    <t>16.6  Урт хугацаат зээл болон бусад урт хугацаат өр төлбөр</t>
  </si>
  <si>
    <t>Урт хугацаат зээлийн дүн</t>
  </si>
  <si>
    <t>Гадаадын байгууллагаас шууд авсан зээл</t>
  </si>
  <si>
    <t>Гадаадын байгууллагаас дамжуулан авсан зээл</t>
  </si>
  <si>
    <t>Дотоодын эх үүсвэрээс авсан зээл</t>
  </si>
  <si>
    <t>Бусад урт хугацаат өр төлбөрийн дүн (гадаад, дотоодын зах зээлд гаргасан бонд, өрийн бичиг</t>
  </si>
  <si>
    <t>Тэмдэглэл. (Урт хугацаат зээл болон бусад урт хугацаат өр төлбөрийн төрлөөр тайлбар, тэмдэглэл хийнэ).</t>
  </si>
  <si>
    <r>
      <t>17.</t>
    </r>
    <r>
      <rPr>
        <sz val="7"/>
        <color indexed="9"/>
        <rFont val="Times New Roman"/>
        <family val="1"/>
      </rPr>
      <t xml:space="preserve">       </t>
    </r>
    <r>
      <rPr>
        <sz val="10"/>
        <color indexed="9"/>
        <rFont val="Times New Roman"/>
        <family val="1"/>
      </rPr>
      <t>ЭЗДИЙН ӨМЧ</t>
    </r>
  </si>
  <si>
    <t>17.1 Өмч</t>
  </si>
  <si>
    <t>Эргэлтэнд байгаа бүрэн төлөгдсөн энгийн хувьцаа</t>
  </si>
  <si>
    <t>Давуу эрхтэй хувьцаа</t>
  </si>
  <si>
    <t>Өмчийн дүн (төгрөгөөр)</t>
  </si>
  <si>
    <t>Тоо ширхэг</t>
  </si>
  <si>
    <t>Дүн (төгрөгөөр)</t>
  </si>
  <si>
    <t>Хасагдсан (-)</t>
  </si>
  <si>
    <t xml:space="preserve">   17.2 Хөрөнгийн дахин үнэлгээний нэмэгдэл</t>
  </si>
  <si>
    <t>Үндсэн хөрөнгийн дахин үнэлгээний нэмэгдэл</t>
  </si>
  <si>
    <t>Биет бус хөрөнгийн дахин үнэлгээний нэмэгдэл</t>
  </si>
  <si>
    <t>Дахин үнэлгээний нэмэгдлийн зөрүү</t>
  </si>
  <si>
    <t>Дахин үнэлсэн хөрөнгийн үнэ цэнийн бууралтын гарзын буцаалт[1]</t>
  </si>
  <si>
    <t xml:space="preserve">Дахин үнэлгээний нэмэгдлийн зөрүү </t>
  </si>
  <si>
    <t xml:space="preserve">Дахин үнэлгээний нэмэгдлийн хэрэгжсэн дүн </t>
  </si>
  <si>
    <t>Дахин үнэлсэн хөрөнгийн үнэ цэнийн бууралтын гарз[2]</t>
  </si>
  <si>
    <t>[1] Дахин үнэлсэн хөрөнгийн өмнөх тайлант хугацаанд ашиг, алдагдлаар хүлээн зөвшөөрсөн үнэ цэнийн бууралтын гарзын дүнгээс хэтэрсэн дүн.</t>
  </si>
  <si>
    <t>[2] Дахин үнэлсэн хөрөнгийн үнэ цэнийн бууралтын гарз нь тухайн хөрөнгийн дахин үнэлгээний нэмэгдлийн дүнгээс хэтрэхгүй хэмжээ хүртэл байхаар дахин үнэлсэн хөрөнгийн үнэ цэнийн бууралтын гарзыг бусад дэлгэрэнгүй орлогод хүлээн зөвшөөрнө. Үлдсэн дүнг ашиг, алдагдлаар хүлээн зөвшөөрнө.</t>
  </si>
  <si>
    <t>17.3 Гадаад валютын хөрвүүлэлтийн нөөц</t>
  </si>
  <si>
    <t>Гадаад үйл ажиллагааны хөрвүүлэлтээс үүссэн зөрүү</t>
  </si>
  <si>
    <t>Бүртгэлийн валютыг толилуулгын валют руу хөрвүүлснээс үүссэн зөрүү</t>
  </si>
  <si>
    <t>Бусад</t>
  </si>
  <si>
    <t>17.4 Эздийн өмчийн бусад хэсэг</t>
  </si>
  <si>
    <t xml:space="preserve">Тэмдэглэл. (Эздийн өмчийн бусад хэсгийн бүрэлдэхүүн тус бүрээр тодруулж тайлбар, тэмдэглэл хийнэ). </t>
  </si>
  <si>
    <r>
      <t>18.</t>
    </r>
    <r>
      <rPr>
        <sz val="7"/>
        <color indexed="9"/>
        <rFont val="Times New Roman"/>
        <family val="1"/>
      </rPr>
      <t>   </t>
    </r>
    <r>
      <rPr>
        <sz val="10"/>
        <color indexed="9"/>
        <rFont val="Times New Roman"/>
        <family val="1"/>
      </rPr>
      <t>БОРЛУУЛАЛТЫН ОРЛОГО БОЛОН БОРЛУУЛАЛТЫН ӨРТӨГ</t>
    </r>
  </si>
  <si>
    <t>Өмнөх оны дүн</t>
  </si>
  <si>
    <t>Тайлант оны дүн</t>
  </si>
  <si>
    <t>Борлуулалтын орлого:</t>
  </si>
  <si>
    <t xml:space="preserve">Бараа, бүтээгдэхүүн борлуулсны орлого: </t>
  </si>
  <si>
    <t>Ажил, үйлчилгээ борлуулсны орлого:</t>
  </si>
  <si>
    <t>Нийт борлуулалтын орлого</t>
  </si>
  <si>
    <t>Борлуулалтын буцаалт, хөнгөлөлт, үнийн бууралт (-)</t>
  </si>
  <si>
    <t>Цэвэр борлуулалт</t>
  </si>
  <si>
    <t>Борлуулалтын өртөг:</t>
  </si>
  <si>
    <t>Борлуулсан бараа, бүтээгдэхүүний өртөг</t>
  </si>
  <si>
    <t>Борлуулсан ажил, үйлчилгээний өртөг</t>
  </si>
  <si>
    <t>Нийт борлуулалтын өртөг</t>
  </si>
  <si>
    <r>
      <t>19.</t>
    </r>
    <r>
      <rPr>
        <sz val="7"/>
        <color indexed="9"/>
        <rFont val="Times New Roman"/>
        <family val="1"/>
      </rPr>
      <t xml:space="preserve">       </t>
    </r>
    <r>
      <rPr>
        <sz val="10"/>
        <color indexed="9"/>
        <rFont val="Times New Roman"/>
        <family val="1"/>
      </rPr>
      <t>БУСАД ОРЛОГО,  ОЛЗ (ГАРЗ), АШИГ (АЛДАГДАЛ)</t>
    </r>
  </si>
  <si>
    <t>19.1 Бусад орлого</t>
  </si>
  <si>
    <t>Орлогын төрөл</t>
  </si>
  <si>
    <t>19.2 Гадаад валютын ханшийн зөрүүний олз, гарз</t>
  </si>
  <si>
    <t>Мөнгөн хөрөнгийн үлдэгдэлд хийсэн ханшийн тэгшитгэлийн ханшийн зөрүү</t>
  </si>
  <si>
    <t>Эргэлтийн авлага, өр төлбөртэй холбоотой үүссэн ханшийн зөрүү</t>
  </si>
  <si>
    <t>Эргэлтийн бус авлага, өр төлбөртэй холбоотой үүссэн ханшийн зөрүү</t>
  </si>
  <si>
    <t>Валютын арилжаанаас үүссэн олз/гарз</t>
  </si>
  <si>
    <t xml:space="preserve">19.3 Бусад ашиг (алдагдал) </t>
  </si>
  <si>
    <t xml:space="preserve">Ашиг (алдагдал) </t>
  </si>
  <si>
    <t>Тайлант   оны дүн</t>
  </si>
  <si>
    <t>Хөрөнгийн үнэ цэнийн бууралтын гарз</t>
  </si>
  <si>
    <t>ХОЗҮХХ[1]-ийн  бодит үнэ цэнийн өөрчлөлтийн олз, гарз</t>
  </si>
  <si>
    <t>ХОЗҮХХ данснаас хассаны олз, гарз</t>
  </si>
  <si>
    <t>Хөрөнгийн дахин үнэлгээний олз, гарз</t>
  </si>
  <si>
    <t>Хөрөнгийн үнэ цэнийн бууралтын гарз (гарзын буцаалт)</t>
  </si>
  <si>
    <r>
      <t>20.</t>
    </r>
    <r>
      <rPr>
        <sz val="7"/>
        <color indexed="9"/>
        <rFont val="Times New Roman"/>
        <family val="1"/>
      </rPr>
      <t xml:space="preserve">       </t>
    </r>
    <r>
      <rPr>
        <sz val="10"/>
        <color indexed="9"/>
        <rFont val="Times New Roman"/>
        <family val="1"/>
      </rPr>
      <t>ЗАРДАЛ</t>
    </r>
  </si>
  <si>
    <t>20.1 Борлуулалт маркетингийн болон ерөнхий ба удирдлагын зардлууд</t>
  </si>
  <si>
    <t>Зардлын төрөл</t>
  </si>
  <si>
    <t>БорМар</t>
  </si>
  <si>
    <t>ЕрУд</t>
  </si>
  <si>
    <t>Ажиллагчдын цалингийн зардал</t>
  </si>
  <si>
    <t>Аж ахуйн нэгжээс төлсөн НДШ-ийн зардал</t>
  </si>
  <si>
    <t xml:space="preserve">Албан татвар, төлбөр, хураамжийн зардал </t>
  </si>
  <si>
    <t xml:space="preserve">Томилолтын зардал </t>
  </si>
  <si>
    <t xml:space="preserve">Бичиг хэргийн зардал </t>
  </si>
  <si>
    <t xml:space="preserve">Шуудан холбооны зардал </t>
  </si>
  <si>
    <t xml:space="preserve">Мэргэжлийн үйлчилгээний зардал </t>
  </si>
  <si>
    <t xml:space="preserve">Сургалтын  зардал </t>
  </si>
  <si>
    <t xml:space="preserve">Сонин сэтгүүл захиалгын  зардал </t>
  </si>
  <si>
    <t xml:space="preserve">Даатгалын зардал </t>
  </si>
  <si>
    <t xml:space="preserve">Ашиглалтын зардал </t>
  </si>
  <si>
    <t xml:space="preserve">Засварын зардал </t>
  </si>
  <si>
    <t xml:space="preserve">Элэгдэл, хорогдлын зардал </t>
  </si>
  <si>
    <t xml:space="preserve">Түрээсийн зардал </t>
  </si>
  <si>
    <t xml:space="preserve">Харуул хамгааллын зардал </t>
  </si>
  <si>
    <t xml:space="preserve">Цэвэрлэгээ үйлчилгээний зардал </t>
  </si>
  <si>
    <t xml:space="preserve">Тээврийн зардал </t>
  </si>
  <si>
    <t xml:space="preserve">Шатахууны зардал </t>
  </si>
  <si>
    <t>Хүлээн авалтын зардал</t>
  </si>
  <si>
    <t>Зар сурталчилгааны зардал</t>
  </si>
  <si>
    <t>20.2 Бусад зардал</t>
  </si>
  <si>
    <t>Өмнөх оны        дүн</t>
  </si>
  <si>
    <t>Алданги, торгуулийн зардал</t>
  </si>
  <si>
    <t>Хандивийн зардал</t>
  </si>
  <si>
    <t>Найдваргүй авлагын зардал</t>
  </si>
  <si>
    <t>20.3 Цалингийн зардал</t>
  </si>
  <si>
    <t>Ажиллагчдын дундаж тоо</t>
  </si>
  <si>
    <t>Цалингийн зардлын дүн</t>
  </si>
  <si>
    <t xml:space="preserve">Үйлдвэрлэл, үйлчилгээний </t>
  </si>
  <si>
    <t xml:space="preserve">Борлуулалт маркетингийн </t>
  </si>
  <si>
    <t xml:space="preserve">Ерөнхий ба удирдлагын </t>
  </si>
  <si>
    <r>
      <t>21.</t>
    </r>
    <r>
      <rPr>
        <sz val="7"/>
        <color indexed="9"/>
        <rFont val="Times New Roman"/>
        <family val="1"/>
      </rPr>
      <t xml:space="preserve">       </t>
    </r>
    <r>
      <rPr>
        <sz val="10"/>
        <color indexed="9"/>
        <rFont val="Times New Roman"/>
        <family val="1"/>
      </rPr>
      <t>ОРЛОГЫН ТАТВАРЫН ЗАРДАЛ</t>
    </r>
  </si>
  <si>
    <t xml:space="preserve">Тайлант үеийн орлогын татварын зардал </t>
  </si>
  <si>
    <t>Хойшлогдсон татварын зардал (орлого)</t>
  </si>
  <si>
    <t>Орлогын татварын зардал (орлого) – ын нийт дүн</t>
  </si>
  <si>
    <t>Тэмдэглэл. (Орлогын татварын зардал (орлого) - ын бүрэлдэхүүн тус бүрээр  тайлбар, тэмдэглэл хийнэ).</t>
  </si>
  <si>
    <r>
      <t>22.</t>
    </r>
    <r>
      <rPr>
        <sz val="7"/>
        <color indexed="9"/>
        <rFont val="Times New Roman"/>
        <family val="1"/>
      </rPr>
      <t xml:space="preserve">       </t>
    </r>
    <r>
      <rPr>
        <sz val="10"/>
        <color indexed="9"/>
        <rFont val="Times New Roman"/>
        <family val="1"/>
      </rPr>
      <t>ХОЛБООТОЙ ТАЛУУДЫН ТОДРУУЛГА</t>
    </r>
  </si>
  <si>
    <t>22.1 Толгой компани, хамгийн дээд хяналт тавигч компани, хувь хүний талаарх мэдээлэл[1]</t>
  </si>
  <si>
    <t>Толгой компани</t>
  </si>
  <si>
    <t>Хамгийн дээд хяналт тавигч толгой компани</t>
  </si>
  <si>
    <t>Хамгийн дээд хяналт тавигч хувь хүн</t>
  </si>
  <si>
    <t>Тайлбар</t>
  </si>
  <si>
    <t>Бүртгэгдсэн (оршин суугаа) улс</t>
  </si>
  <si>
    <t>Эзэмшлийн хувь</t>
  </si>
  <si>
    <t>22.2 Тэргүүлэх удирдлагын бүрэлдэхүүнд олгосон нөхөн олговрын тухай мэдээлэл</t>
  </si>
  <si>
    <t>Тэргүүлэх удирдлага гэдэгт ......................................................... бүрэлдэхүүнийг хамруулав.[2]</t>
  </si>
  <si>
    <t>Нөхөн олговрын нэр</t>
  </si>
  <si>
    <t>Богино болон урт хугацааны тэтгэмж</t>
  </si>
  <si>
    <t xml:space="preserve">Ажил эрхлэлтийн дараах, ажлаас халагдсаны тэтгэмж </t>
  </si>
  <si>
    <t xml:space="preserve">Хувьцаанд суурилсан төлбөр </t>
  </si>
  <si>
    <t>22.3 Холбоотой талуудтай хийсэн ажил гүйлгээ</t>
  </si>
  <si>
    <t>Холбоотой талын нэр</t>
  </si>
  <si>
    <t>Ажил гүйлгээний утга</t>
  </si>
  <si>
    <r>
      <t>23.</t>
    </r>
    <r>
      <rPr>
        <sz val="7"/>
        <color indexed="9"/>
        <rFont val="Times New Roman"/>
        <family val="1"/>
      </rPr>
      <t xml:space="preserve">       </t>
    </r>
    <r>
      <rPr>
        <sz val="10"/>
        <color indexed="9"/>
        <rFont val="Times New Roman"/>
        <family val="1"/>
      </rPr>
      <t>БОЛЗОШГҮЙ ХӨРӨНГӨ БА ӨР ТӨЛБӨР</t>
    </r>
  </si>
  <si>
    <t>Тэмдэглэл. (Болзошгүй хөрөнгө ба өр төлбөрийн мөн чанар, хэрэв практик боломжтой бол тэдгээрийн санхүүгийн нөлөөний тооцооллыг тодруулна).</t>
  </si>
  <si>
    <r>
      <t>24.</t>
    </r>
    <r>
      <rPr>
        <sz val="7"/>
        <color indexed="9"/>
        <rFont val="Times New Roman"/>
        <family val="1"/>
      </rPr>
      <t xml:space="preserve">       </t>
    </r>
    <r>
      <rPr>
        <sz val="10"/>
        <color indexed="9"/>
        <rFont val="Times New Roman"/>
        <family val="1"/>
      </rPr>
      <t>ТАЙЛАГНАЛЫН ҮЕИЙН ДАРААХ ҮЙЛ ЯВДАЛ</t>
    </r>
  </si>
  <si>
    <t>Тэмдэглэл. (Тайлагналын өдрийн дараах үл залруулагдах үйл явдлын материаллаг ангилал тус бүрийн хувьд  мөн чанар, санхүүгийн нөлөөллийн тооцоолол зэргийг тодруулж бусад тайлбар, тэмдэглэл хийнэ).</t>
  </si>
  <si>
    <t>[1] НББОУС 24 Холбоотой талуудын тодруулга-д заасны дагуу тодруулна.</t>
  </si>
  <si>
    <t>[2] Тэргүүлэх удирдлагад ямар бүрэлдэхүүнийг хамруулснаа тодруулна. Тухайлбал, захирлуудын зөвлөл,  удирдах зөвлөлийн гишүүд гэх мэт.</t>
  </si>
  <si>
    <t>1.  </t>
  </si>
  <si>
    <t>Намсрай</t>
  </si>
  <si>
    <t>Отгон-Од</t>
  </si>
  <si>
    <t>Н.Отгон-Од</t>
  </si>
  <si>
    <t>"ЭМ ЭН ДИ" ХК-ийн</t>
  </si>
  <si>
    <t>"ЭМ ЭН ДИ " ХК</t>
  </si>
  <si>
    <t>Эм Эн Ди ХК</t>
  </si>
  <si>
    <t>Гадаад худалдаа</t>
  </si>
  <si>
    <t>Фермерийн аж ахуй</t>
  </si>
  <si>
    <t>Түргэн хоолны үйлчилгээ</t>
  </si>
  <si>
    <t>Түрээсийн үйлчилгээ</t>
  </si>
  <si>
    <t xml:space="preserve">Н.Отгон-Од </t>
  </si>
  <si>
    <t>АТӨЯХАТатвар авлага</t>
  </si>
  <si>
    <t>АЖИЛЧДЫН ЦАЛИН ХӨЛСНИЙ ДЭЛГЭРЭНГҮЙ БҮРТГЭЛ</t>
  </si>
  <si>
    <t>2022 оны 03 сарын 25 өдөр</t>
  </si>
  <si>
    <t>Д/д</t>
  </si>
  <si>
    <t>Нэрс</t>
  </si>
  <si>
    <t>Албан тушаал</t>
  </si>
  <si>
    <t>Үндсэн цалин</t>
  </si>
  <si>
    <t>Ажиллах хоног</t>
  </si>
  <si>
    <t>Ажилласан хоног</t>
  </si>
  <si>
    <t>Амралтын олговор</t>
  </si>
  <si>
    <t>Олгохоор тооцсон цалин</t>
  </si>
  <si>
    <t>Урьдчилгаа</t>
  </si>
  <si>
    <t>Суутгал</t>
  </si>
  <si>
    <t>НДШимтгэл</t>
  </si>
  <si>
    <t>ХХОАТ</t>
  </si>
  <si>
    <t>Авлага</t>
  </si>
  <si>
    <t>Суутгалын дүн</t>
  </si>
  <si>
    <t>Гарт олгох</t>
  </si>
  <si>
    <t>Нийгмийн даатгалын шимтгэл</t>
  </si>
  <si>
    <t>Тэтгэвэр</t>
  </si>
  <si>
    <t>Тэтгэмж</t>
  </si>
  <si>
    <t>Ажилгүйдэл</t>
  </si>
  <si>
    <t>ҮО</t>
  </si>
  <si>
    <t>ЭМД</t>
  </si>
  <si>
    <t>АОлгогч</t>
  </si>
  <si>
    <t>Даатгуулагч</t>
  </si>
  <si>
    <t>В. Амартүвшин</t>
  </si>
  <si>
    <t>Кемп менежер</t>
  </si>
  <si>
    <t>Цалин бодсон ня-бо                               Н.Ганчимэг</t>
  </si>
  <si>
    <t>2022 оны 04 сарын 25 өдөр</t>
  </si>
  <si>
    <t>2022 оны 05 сарын 25 өдөр</t>
  </si>
  <si>
    <t>2022 оны 06 сарын 27 өдөр</t>
  </si>
  <si>
    <t>2022 оны 08 сарын 25 өдөр</t>
  </si>
  <si>
    <t>Ковид</t>
  </si>
  <si>
    <t>2022 оны 09 сарын 26 өдөр</t>
  </si>
  <si>
    <t>2022 оны 07 сарын 25 өдөр</t>
  </si>
  <si>
    <t>2022 оны 10 сарын 25 өдөр</t>
  </si>
  <si>
    <t>2022 оны 11 сарын 25 өдөр</t>
  </si>
  <si>
    <t>2022 оны 12 сарын 23 өдөр</t>
  </si>
  <si>
    <t>2023 оны 01 сарын 25 өдөр</t>
  </si>
  <si>
    <t>Сар</t>
  </si>
  <si>
    <t>1 өдрийн цалин</t>
  </si>
  <si>
    <t>Амралтын хоног</t>
  </si>
  <si>
    <t>Амралтын мөнгө</t>
  </si>
  <si>
    <t>Бодсон Ня-бо                        /Н.Ганчимэг/</t>
  </si>
  <si>
    <t>В.Амартүвшин амралтын олговорын тооцоо</t>
  </si>
  <si>
    <t>10 сарын дундаж цалин</t>
  </si>
  <si>
    <t>Амралт олговор</t>
  </si>
  <si>
    <t>2023 оны 03 сарын 25 өдөр</t>
  </si>
  <si>
    <t xml:space="preserve"> 2022 оны 12-р сарын 31</t>
  </si>
  <si>
    <t>2023 оны 12-р сарын 31</t>
  </si>
  <si>
    <t>2023 оны 04 сарын 25 өдөр</t>
  </si>
  <si>
    <t>2023 оны 05 сарын 25 өдөр</t>
  </si>
  <si>
    <t>2023 оны 06 сарын 26 өдөр</t>
  </si>
  <si>
    <t>2023 оны 07 сарын 25 өдөр</t>
  </si>
  <si>
    <t>2023 оны 8 сарын 25 өдөр</t>
  </si>
  <si>
    <t>2023 оны 9 сарын 25 өдөр</t>
  </si>
  <si>
    <t>2023 оны 10 сарын 25 өдөр</t>
  </si>
  <si>
    <t>2023 оны 09 сарын 25 өдөр</t>
  </si>
  <si>
    <t>2023 оны 11 сарын 24 өдөр</t>
  </si>
  <si>
    <t>2023 оны 12 сарын 25 өдөр</t>
  </si>
  <si>
    <t>2024 оны 01 сарын 25 өдөр</t>
  </si>
  <si>
    <t>2023 оны 12 сарын 31 өдөр</t>
  </si>
  <si>
    <t>2023 оны 04-р улирлын</t>
  </si>
  <si>
    <t>A</t>
  </si>
  <si>
    <t>2023 оны 01-р сарын 01-ний үлдэгдэл</t>
  </si>
  <si>
    <t>2023 оны 12-р сарын 31-ний үлдэгдэл</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</si>
</sst>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 #,##0_-;_-* &quot;-&quot;??_-;_-@_-"/>
    <numFmt numFmtId="166" formatCode="_-* #,##0.0_-;\-* #,##0.0_-;_-* &quot;-&quot;??_-;_-@_-"/>
    <numFmt numFmtId="167" formatCode="_(* #,##0_);_(* \(#,##0\);_(* &quot;-&quot;??_);_(@_)"/>
  </numFmts>
  <fonts count="117">
    <font>
      <sz val="11"/>
      <name val="돋움"/>
      <family val="0"/>
    </font>
    <font>
      <sz val="11"/>
      <color indexed="8"/>
      <name val="Calibri"/>
      <family val="2"/>
    </font>
    <font>
      <sz val="8"/>
      <name val="돋움"/>
      <family val="3"/>
    </font>
    <font>
      <sz val="10"/>
      <name val="Arial"/>
      <family val="2"/>
    </font>
    <font>
      <sz val="10"/>
      <name val="Arial Mon"/>
      <family val="2"/>
    </font>
    <font>
      <sz val="10"/>
      <name val="Times New Roman"/>
      <family val="1"/>
    </font>
    <font>
      <sz val="11"/>
      <name val="Times New Roman"/>
      <family val="1"/>
    </font>
    <font>
      <sz val="11"/>
      <color indexed="8"/>
      <name val="Arial"/>
      <family val="2"/>
    </font>
    <font>
      <sz val="7.25"/>
      <color indexed="8"/>
      <name val="Arial"/>
      <family val="2"/>
    </font>
    <font>
      <b/>
      <sz val="11"/>
      <color indexed="8"/>
      <name val="Arial"/>
      <family val="2"/>
    </font>
    <font>
      <b/>
      <sz val="8.25"/>
      <color indexed="8"/>
      <name val="Arial"/>
      <family val="2"/>
    </font>
    <font>
      <sz val="7.5"/>
      <color indexed="8"/>
      <name val="Arial"/>
      <family val="2"/>
    </font>
    <font>
      <sz val="8.25"/>
      <color indexed="8"/>
      <name val="Arial"/>
      <family val="2"/>
    </font>
    <font>
      <sz val="9.75"/>
      <color indexed="8"/>
      <name val="Arial"/>
      <family val="2"/>
    </font>
    <font>
      <sz val="6"/>
      <color indexed="25"/>
      <name val="Arial"/>
      <family val="2"/>
    </font>
    <font>
      <u val="single"/>
      <sz val="8.25"/>
      <color indexed="8"/>
      <name val="Arial"/>
      <family val="2"/>
    </font>
    <font>
      <b/>
      <sz val="9"/>
      <color indexed="8"/>
      <name val="Times New Roman"/>
      <family val="1"/>
    </font>
    <font>
      <b/>
      <sz val="9.75"/>
      <color indexed="8"/>
      <name val="Times New Roman"/>
      <family val="1"/>
    </font>
    <font>
      <b/>
      <sz val="10"/>
      <name val="Times New Roman"/>
      <family val="1"/>
    </font>
    <font>
      <b/>
      <sz val="11"/>
      <name val="Times New Roman"/>
      <family val="1"/>
    </font>
    <font>
      <sz val="9"/>
      <name val="Times New Roman"/>
      <family val="1"/>
    </font>
    <font>
      <sz val="8"/>
      <name val="Times New Roman"/>
      <family val="1"/>
    </font>
    <font>
      <b/>
      <sz val="9"/>
      <name val="Times New Roman"/>
      <family val="1"/>
    </font>
    <font>
      <sz val="12"/>
      <color indexed="8"/>
      <name val="Arial"/>
      <family val="2"/>
    </font>
    <font>
      <sz val="11.25"/>
      <color indexed="8"/>
      <name val="Arial"/>
      <family val="2"/>
    </font>
    <font>
      <sz val="9.75"/>
      <color indexed="8"/>
      <name val="Times New Roman"/>
      <family val="1"/>
    </font>
    <font>
      <b/>
      <sz val="18"/>
      <color indexed="8"/>
      <name val="Arial"/>
      <family val="2"/>
    </font>
    <font>
      <b/>
      <sz val="10"/>
      <color indexed="8"/>
      <name val="Arial"/>
      <family val="2"/>
    </font>
    <font>
      <b/>
      <sz val="45"/>
      <color indexed="8"/>
      <name val="Arial"/>
      <family val="2"/>
    </font>
    <font>
      <b/>
      <sz val="11.25"/>
      <color indexed="8"/>
      <name val="Arial"/>
      <family val="2"/>
    </font>
    <font>
      <u val="singleAccounting"/>
      <sz val="8.25"/>
      <color indexed="8"/>
      <name val="Arial"/>
      <family val="2"/>
    </font>
    <font>
      <sz val="10"/>
      <color indexed="8"/>
      <name val="Arial"/>
      <family val="2"/>
    </font>
    <font>
      <i/>
      <sz val="10"/>
      <name val="Times New Roman"/>
      <family val="1"/>
    </font>
    <font>
      <sz val="10"/>
      <color indexed="9"/>
      <name val="Times New Roman"/>
      <family val="1"/>
    </font>
    <font>
      <sz val="7"/>
      <color indexed="9"/>
      <name val="Times New Roman"/>
      <family val="1"/>
    </font>
    <font>
      <b/>
      <sz val="8"/>
      <name val="Times New Roman"/>
      <family val="1"/>
    </font>
    <font>
      <sz val="12"/>
      <name val="宋体"/>
      <family val="0"/>
    </font>
    <font>
      <sz val="11"/>
      <name val="Arial"/>
      <family val="2"/>
    </font>
    <font>
      <sz val="7"/>
      <name val="Times New Roman"/>
      <family val="1"/>
    </font>
    <font>
      <b/>
      <sz val="10"/>
      <color indexed="9"/>
      <name val="Times New Roman"/>
      <family val="1"/>
    </font>
    <font>
      <u val="single"/>
      <sz val="10"/>
      <color indexed="12"/>
      <name val="Arial"/>
      <family val="2"/>
    </font>
    <font>
      <b/>
      <sz val="10"/>
      <name val="Arial"/>
      <family val="2"/>
    </font>
    <font>
      <u val="single"/>
      <sz val="9"/>
      <color indexed="12"/>
      <name val="Arial"/>
      <family val="2"/>
    </font>
    <font>
      <b/>
      <sz val="11"/>
      <color indexed="8"/>
      <name val="Calibri"/>
      <family val="2"/>
    </font>
    <font>
      <sz val="12"/>
      <color indexed="8"/>
      <name val="Calibri"/>
      <family val="2"/>
    </font>
    <font>
      <sz val="8"/>
      <color indexed="8"/>
      <name val="Times New Roman"/>
      <family val="1"/>
    </font>
    <font>
      <b/>
      <sz val="8"/>
      <color indexed="8"/>
      <name val="Times New Roman"/>
      <family val="1"/>
    </font>
    <font>
      <sz val="12"/>
      <color indexed="8"/>
      <name val="Times New Roman"/>
      <family val="1"/>
    </font>
    <font>
      <b/>
      <sz val="12"/>
      <color indexed="8"/>
      <name val="Times New Roman"/>
      <family val="1"/>
    </font>
    <font>
      <b/>
      <i/>
      <sz val="12"/>
      <color indexed="8"/>
      <name val="Times New Roman"/>
      <family val="1"/>
    </font>
    <font>
      <u val="single"/>
      <sz val="11"/>
      <color indexed="20"/>
      <name val="돋움"/>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u val="single"/>
      <sz val="11"/>
      <color theme="11"/>
      <name val="돋움"/>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sz val="12"/>
      <color theme="1"/>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rgb="FF000000"/>
      <name val="Arial"/>
      <family val="2"/>
    </font>
    <font>
      <b/>
      <sz val="8.25"/>
      <color rgb="FF000000"/>
      <name val="Arial"/>
      <family val="2"/>
    </font>
    <font>
      <sz val="9.75"/>
      <color rgb="FF000000"/>
      <name val="Arial"/>
      <family val="2"/>
    </font>
    <font>
      <sz val="7.25"/>
      <color rgb="FF000000"/>
      <name val="Arial"/>
      <family val="2"/>
    </font>
    <font>
      <sz val="8.25"/>
      <color rgb="FF000000"/>
      <name val="Arial"/>
      <family val="2"/>
    </font>
    <font>
      <u val="single"/>
      <sz val="8.25"/>
      <color rgb="FF000000"/>
      <name val="Arial"/>
      <family val="2"/>
    </font>
    <font>
      <b/>
      <sz val="9"/>
      <color rgb="FF000000"/>
      <name val="Times New Roman"/>
      <family val="1"/>
    </font>
    <font>
      <u val="singleAccounting"/>
      <sz val="8.25"/>
      <color rgb="FF000000"/>
      <name val="Arial"/>
      <family val="2"/>
    </font>
    <font>
      <b/>
      <sz val="11"/>
      <color rgb="FF000000"/>
      <name val="Arial"/>
      <family val="2"/>
    </font>
    <font>
      <sz val="11.25"/>
      <color rgb="FF000000"/>
      <name val="Arial"/>
      <family val="2"/>
    </font>
    <font>
      <sz val="10"/>
      <color rgb="FF000000"/>
      <name val="Arial"/>
      <family val="2"/>
    </font>
    <font>
      <sz val="10"/>
      <color rgb="FFFFFFFF"/>
      <name val="Times New Roman"/>
      <family val="1"/>
    </font>
    <font>
      <b/>
      <sz val="10"/>
      <color rgb="FFFFFFFF"/>
      <name val="Times New Roman"/>
      <family val="1"/>
    </font>
    <font>
      <sz val="10"/>
      <color theme="0"/>
      <name val="Times New Roman"/>
      <family val="1"/>
    </font>
    <font>
      <b/>
      <sz val="11"/>
      <color rgb="FF000000"/>
      <name val="Calibri"/>
      <family val="2"/>
    </font>
    <font>
      <sz val="8"/>
      <color theme="1"/>
      <name val="Times New Roman"/>
      <family val="1"/>
    </font>
    <font>
      <b/>
      <sz val="8"/>
      <color theme="1"/>
      <name val="Times New Roman"/>
      <family val="1"/>
    </font>
    <font>
      <sz val="7.5"/>
      <color rgb="FF000000"/>
      <name val="Arial"/>
      <family val="2"/>
    </font>
    <font>
      <b/>
      <sz val="12"/>
      <color theme="1"/>
      <name val="Times New Roman"/>
      <family val="1"/>
    </font>
    <font>
      <sz val="12"/>
      <color theme="1"/>
      <name val="Times New Roman"/>
      <family val="1"/>
    </font>
    <font>
      <b/>
      <i/>
      <sz val="12"/>
      <color theme="1"/>
      <name val="Times New Roman"/>
      <family val="1"/>
    </font>
    <font>
      <b/>
      <sz val="18"/>
      <color rgb="FF000000"/>
      <name val="Arial"/>
      <family val="2"/>
    </font>
    <font>
      <sz val="9.75"/>
      <color rgb="FF000000"/>
      <name val="Times New Roman"/>
      <family val="1"/>
    </font>
    <font>
      <b/>
      <sz val="45"/>
      <color theme="1" tint="0.04998999834060669"/>
      <name val="Arial"/>
      <family val="2"/>
    </font>
    <font>
      <sz val="12"/>
      <color rgb="FF000000"/>
      <name val="Arial"/>
      <family val="2"/>
    </font>
    <font>
      <b/>
      <sz val="10"/>
      <color rgb="FF000000"/>
      <name val="Arial"/>
      <family val="2"/>
    </font>
    <font>
      <b/>
      <sz val="11.25"/>
      <color rgb="FF000000"/>
      <name val="Arial"/>
      <family val="2"/>
    </font>
    <font>
      <sz val="6"/>
      <color rgb="FF7E7276"/>
      <name val="Arial"/>
      <family val="2"/>
    </font>
    <font>
      <b/>
      <sz val="9.75"/>
      <color rgb="FF000000"/>
      <name val="Times New Roman"/>
      <family val="1"/>
    </font>
    <font>
      <u val="single"/>
      <sz val="9"/>
      <color theme="1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E4B5"/>
        <bgColor indexed="64"/>
      </patternFill>
    </fill>
    <fill>
      <patternFill patternType="solid">
        <fgColor rgb="FFD3D3D3"/>
        <bgColor indexed="64"/>
      </patternFill>
    </fill>
    <fill>
      <patternFill patternType="solid">
        <fgColor rgb="FFFFFFFF"/>
        <bgColor indexed="64"/>
      </patternFill>
    </fill>
    <fill>
      <patternFill patternType="solid">
        <fgColor rgb="FFD9D9D9"/>
        <bgColor indexed="64"/>
      </patternFill>
    </fill>
    <fill>
      <patternFill patternType="solid">
        <fgColor theme="1"/>
        <bgColor indexed="64"/>
      </patternFill>
    </fill>
    <fill>
      <patternFill patternType="solid">
        <fgColor rgb="FFFFFF00"/>
        <bgColor indexed="64"/>
      </patternFill>
    </fill>
    <fill>
      <patternFill patternType="solid">
        <fgColor rgb="FFC0C0C0"/>
        <bgColor indexed="64"/>
      </patternFill>
    </fill>
    <fill>
      <patternFill patternType="solid">
        <fgColor rgb="FF000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C04000"/>
      </right>
      <top/>
      <bottom style="thin">
        <color rgb="FFC04000"/>
      </bottom>
    </border>
    <border>
      <left style="thin">
        <color rgb="FFC04000"/>
      </left>
      <right style="thin">
        <color rgb="FFC04000"/>
      </right>
      <top style="thin">
        <color rgb="FFC04000"/>
      </top>
      <bottom style="thin">
        <color rgb="FFC04000"/>
      </bottom>
    </border>
    <border>
      <left/>
      <right style="thin">
        <color rgb="FFC04000"/>
      </right>
      <top style="thin">
        <color rgb="FFC04000"/>
      </top>
      <bottom style="thin">
        <color rgb="FFC04000"/>
      </bottom>
    </border>
    <border>
      <left style="thin">
        <color rgb="FFC04000"/>
      </left>
      <right style="thin">
        <color rgb="FFC04000"/>
      </right>
      <top/>
      <bottom style="thin">
        <color rgb="FFC04000"/>
      </bottom>
    </border>
    <border>
      <left style="thin">
        <color rgb="FFC04000"/>
      </left>
      <right style="thin">
        <color rgb="FFC04000"/>
      </right>
      <top/>
      <bottom/>
    </border>
    <border>
      <left style="thin">
        <color theme="5" tint="-0.4999699890613556"/>
      </left>
      <right style="thin">
        <color theme="5" tint="-0.4999699890613556"/>
      </right>
      <top style="thin">
        <color theme="5" tint="-0.4999699890613556"/>
      </top>
      <bottom style="thin">
        <color theme="5" tint="-0.4999699890613556"/>
      </bottom>
    </border>
    <border>
      <left/>
      <right/>
      <top/>
      <bottom style="thin"/>
    </border>
    <border>
      <left/>
      <right style="thin">
        <color rgb="FF000000"/>
      </right>
      <top style="thin">
        <color rgb="FF000000"/>
      </top>
      <bottom style="thin">
        <color rgb="FF000000"/>
      </bottom>
    </border>
    <border>
      <left style="thin"/>
      <right style="thin"/>
      <top style="thin"/>
      <bottom style="thin"/>
    </border>
    <border>
      <left/>
      <right/>
      <top/>
      <bottom style="dotted"/>
    </border>
    <border>
      <left/>
      <right/>
      <top style="dotted"/>
      <bottom style="dotted"/>
    </border>
    <border>
      <left/>
      <right/>
      <top style="thin"/>
      <bottom/>
    </border>
    <border>
      <left style="medium"/>
      <right/>
      <top/>
      <bottom/>
    </border>
    <border>
      <left style="dotted"/>
      <right/>
      <top/>
      <bottom style="dotted"/>
    </border>
    <border>
      <left/>
      <right style="dotted"/>
      <top style="dotted"/>
      <bottom style="dotted"/>
    </border>
    <border>
      <left style="thin"/>
      <right/>
      <top style="thin"/>
      <bottom style="thin"/>
    </border>
    <border>
      <left/>
      <right/>
      <top style="thin"/>
      <bottom style="thin"/>
    </border>
    <border>
      <left/>
      <right style="thin"/>
      <top style="thin"/>
      <bottom/>
    </border>
    <border>
      <left/>
      <right style="thin"/>
      <top/>
      <bottom/>
    </border>
    <border>
      <left style="thin"/>
      <right style="thin"/>
      <top/>
      <bottom style="thin"/>
    </border>
    <border>
      <left/>
      <right style="thin">
        <color rgb="FFC04000"/>
      </right>
      <top/>
      <bottom/>
    </border>
    <border>
      <left/>
      <right/>
      <top style="thin">
        <color rgb="FFC04000"/>
      </top>
      <bottom/>
    </border>
    <border>
      <left/>
      <right/>
      <top/>
      <bottom style="thin">
        <color rgb="FF000000"/>
      </bottom>
    </border>
    <border>
      <left style="thin">
        <color rgb="FF000000"/>
      </left>
      <right style="thin">
        <color rgb="FF000000"/>
      </right>
      <top style="thin">
        <color rgb="FF000000"/>
      </top>
      <bottom style="thin">
        <color rgb="FF000000"/>
      </bottom>
    </border>
    <border>
      <left style="thin">
        <color rgb="FFC04000"/>
      </left>
      <right/>
      <top style="thin">
        <color rgb="FFC04000"/>
      </top>
      <bottom style="thin">
        <color rgb="FFC04000"/>
      </bottom>
    </border>
    <border>
      <left/>
      <right style="thin"/>
      <top style="thin">
        <color rgb="FFC04000"/>
      </top>
      <bottom style="thin">
        <color rgb="FFC04000"/>
      </bottom>
    </border>
    <border>
      <left/>
      <right/>
      <top/>
      <bottom style="thin">
        <color rgb="FFC04000"/>
      </bottom>
    </border>
    <border>
      <left style="thin"/>
      <right style="thin"/>
      <top style="thin"/>
      <bottom style="thin">
        <color rgb="FFC04000"/>
      </bottom>
    </border>
    <border>
      <left style="thin"/>
      <right style="thin"/>
      <top/>
      <bottom/>
    </border>
    <border>
      <left/>
      <right style="thin"/>
      <top style="thin"/>
      <bottom style="thin"/>
    </border>
    <border>
      <left style="thin"/>
      <right style="thin"/>
      <top style="thin"/>
      <bottom/>
    </border>
    <border>
      <left style="thin"/>
      <right/>
      <top style="thin"/>
      <bottom/>
    </border>
    <border>
      <left style="thin"/>
      <right/>
      <top/>
      <bottom style="thin"/>
    </border>
    <border>
      <left/>
      <right style="thin"/>
      <top/>
      <bottom style="thin"/>
    </border>
    <border>
      <left style="thin"/>
      <right/>
      <top/>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3" fontId="66" fillId="0" borderId="0" applyFont="0" applyFill="0" applyBorder="0" applyAlignment="0" applyProtection="0"/>
    <xf numFmtId="164" fontId="0" fillId="0" borderId="0" applyFont="0" applyFill="0" applyBorder="0" applyAlignment="0" applyProtection="0"/>
    <xf numFmtId="164" fontId="71" fillId="0" borderId="0" applyFont="0" applyFill="0" applyBorder="0" applyAlignment="0" applyProtection="0"/>
    <xf numFmtId="43"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66" fillId="0" borderId="0">
      <alignment/>
      <protection/>
    </xf>
    <xf numFmtId="0" fontId="0" fillId="0" borderId="0">
      <alignment/>
      <protection/>
    </xf>
    <xf numFmtId="0" fontId="3" fillId="0" borderId="0">
      <alignment/>
      <protection/>
    </xf>
    <xf numFmtId="0" fontId="71" fillId="0" borderId="0">
      <alignment/>
      <protection/>
    </xf>
    <xf numFmtId="0" fontId="71" fillId="0" borderId="0">
      <alignment/>
      <protection/>
    </xf>
    <xf numFmtId="0" fontId="66" fillId="0" borderId="0">
      <alignment/>
      <protection/>
    </xf>
    <xf numFmtId="0" fontId="36" fillId="0" borderId="0">
      <alignment/>
      <protection/>
    </xf>
    <xf numFmtId="0" fontId="3" fillId="0" borderId="0">
      <alignment/>
      <protection/>
    </xf>
    <xf numFmtId="0" fontId="82"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406">
    <xf numFmtId="0" fontId="0" fillId="0" borderId="0" xfId="0" applyAlignment="1">
      <alignment/>
    </xf>
    <xf numFmtId="0" fontId="87" fillId="0" borderId="0" xfId="66" applyFont="1">
      <alignment/>
      <protection/>
    </xf>
    <xf numFmtId="165" fontId="88" fillId="0" borderId="10" xfId="46" applyNumberFormat="1" applyFont="1" applyFill="1" applyBorder="1" applyAlignment="1">
      <alignment horizontal="right" vertical="center" wrapText="1"/>
    </xf>
    <xf numFmtId="0" fontId="89" fillId="0" borderId="0" xfId="66" applyFont="1" applyAlignment="1">
      <alignment horizontal="center" vertical="center" wrapText="1"/>
      <protection/>
    </xf>
    <xf numFmtId="0" fontId="90" fillId="0" borderId="0" xfId="66" applyFont="1" applyAlignment="1">
      <alignment horizontal="center" vertical="center" wrapText="1"/>
      <protection/>
    </xf>
    <xf numFmtId="0" fontId="88" fillId="33" borderId="11" xfId="66" applyFont="1" applyFill="1" applyBorder="1" applyAlignment="1">
      <alignment horizontal="center" vertical="center" wrapText="1"/>
      <protection/>
    </xf>
    <xf numFmtId="0" fontId="88" fillId="33" borderId="12" xfId="66" applyFont="1" applyFill="1" applyBorder="1" applyAlignment="1">
      <alignment horizontal="center" vertical="center" wrapText="1"/>
      <protection/>
    </xf>
    <xf numFmtId="0" fontId="88" fillId="0" borderId="13" xfId="66" applyFont="1" applyBorder="1" applyAlignment="1">
      <alignment horizontal="center" vertical="center" wrapText="1"/>
      <protection/>
    </xf>
    <xf numFmtId="0" fontId="88" fillId="0" borderId="10" xfId="66" applyFont="1" applyBorder="1" applyAlignment="1">
      <alignment horizontal="right" vertical="center" wrapText="1"/>
      <protection/>
    </xf>
    <xf numFmtId="0" fontId="91" fillId="0" borderId="13" xfId="66" applyFont="1" applyBorder="1" applyAlignment="1">
      <alignment horizontal="center" vertical="center" wrapText="1"/>
      <protection/>
    </xf>
    <xf numFmtId="0" fontId="91" fillId="0" borderId="10" xfId="66" applyFont="1" applyBorder="1" applyAlignment="1">
      <alignment horizontal="right" vertical="center" wrapText="1"/>
      <protection/>
    </xf>
    <xf numFmtId="0" fontId="91" fillId="0" borderId="0" xfId="66" applyFont="1" applyAlignment="1">
      <alignment horizontal="left" vertical="center" wrapText="1"/>
      <protection/>
    </xf>
    <xf numFmtId="0" fontId="71" fillId="0" borderId="0" xfId="66" applyAlignment="1">
      <alignment horizontal="center"/>
      <protection/>
    </xf>
    <xf numFmtId="0" fontId="71" fillId="0" borderId="0" xfId="66">
      <alignment/>
      <protection/>
    </xf>
    <xf numFmtId="0" fontId="92" fillId="0" borderId="13" xfId="66" applyFont="1" applyBorder="1" applyAlignment="1">
      <alignment horizontal="center" vertical="center" wrapText="1"/>
      <protection/>
    </xf>
    <xf numFmtId="0" fontId="91" fillId="0" borderId="14" xfId="66" applyFont="1" applyBorder="1" applyAlignment="1">
      <alignment horizontal="center" vertical="center" wrapText="1"/>
      <protection/>
    </xf>
    <xf numFmtId="0" fontId="92" fillId="0" borderId="14" xfId="66" applyFont="1" applyBorder="1" applyAlignment="1">
      <alignment horizontal="center" vertical="center" wrapText="1"/>
      <protection/>
    </xf>
    <xf numFmtId="0" fontId="88" fillId="0" borderId="14" xfId="66" applyFont="1" applyBorder="1" applyAlignment="1">
      <alignment horizontal="center" vertical="center" wrapText="1"/>
      <protection/>
    </xf>
    <xf numFmtId="0" fontId="93" fillId="0" borderId="14" xfId="66" applyFont="1" applyBorder="1" applyAlignment="1">
      <alignment horizontal="center" vertical="top" wrapText="1"/>
      <protection/>
    </xf>
    <xf numFmtId="0" fontId="91" fillId="0" borderId="0" xfId="66" applyFont="1" applyAlignment="1">
      <alignment vertical="center" wrapText="1"/>
      <protection/>
    </xf>
    <xf numFmtId="0" fontId="87" fillId="0" borderId="0" xfId="66" applyFont="1" applyAlignment="1">
      <alignment horizontal="right"/>
      <protection/>
    </xf>
    <xf numFmtId="164" fontId="88" fillId="0" borderId="10" xfId="42" applyFont="1" applyFill="1" applyBorder="1" applyAlignment="1">
      <alignment horizontal="right" vertical="top" wrapText="1"/>
    </xf>
    <xf numFmtId="164" fontId="91" fillId="0" borderId="10" xfId="42" applyFont="1" applyFill="1" applyBorder="1" applyAlignment="1">
      <alignment horizontal="right" vertical="top" wrapText="1"/>
    </xf>
    <xf numFmtId="164" fontId="91" fillId="0" borderId="0" xfId="42" applyFont="1" applyFill="1" applyBorder="1" applyAlignment="1">
      <alignment vertical="center" wrapText="1"/>
    </xf>
    <xf numFmtId="165" fontId="91" fillId="0" borderId="10" xfId="66" applyNumberFormat="1" applyFont="1" applyBorder="1" applyAlignment="1">
      <alignment horizontal="right" vertical="center" wrapText="1"/>
      <protection/>
    </xf>
    <xf numFmtId="164" fontId="71" fillId="0" borderId="0" xfId="42" applyFont="1" applyBorder="1" applyAlignment="1">
      <alignment/>
    </xf>
    <xf numFmtId="164" fontId="88" fillId="33" borderId="12" xfId="42" applyFont="1" applyFill="1" applyBorder="1" applyAlignment="1">
      <alignment horizontal="center" vertical="center" wrapText="1"/>
    </xf>
    <xf numFmtId="164" fontId="88" fillId="34" borderId="10" xfId="42" applyFont="1" applyFill="1" applyBorder="1" applyAlignment="1">
      <alignment horizontal="right" vertical="top" wrapText="1"/>
    </xf>
    <xf numFmtId="164" fontId="92" fillId="0" borderId="10" xfId="42" applyFont="1" applyFill="1" applyBorder="1" applyAlignment="1">
      <alignment horizontal="right" vertical="top" wrapText="1"/>
    </xf>
    <xf numFmtId="164" fontId="91" fillId="0" borderId="10" xfId="42" applyFont="1" applyFill="1" applyBorder="1" applyAlignment="1">
      <alignment horizontal="left" vertical="center" wrapText="1"/>
    </xf>
    <xf numFmtId="164" fontId="71" fillId="0" borderId="0" xfId="42" applyFont="1" applyAlignment="1">
      <alignment/>
    </xf>
    <xf numFmtId="164" fontId="94" fillId="0" borderId="10" xfId="42" applyFont="1" applyFill="1" applyBorder="1" applyAlignment="1">
      <alignment horizontal="right" vertical="top" wrapText="1"/>
    </xf>
    <xf numFmtId="164" fontId="87" fillId="0" borderId="0" xfId="42" applyFont="1" applyAlignment="1">
      <alignment/>
    </xf>
    <xf numFmtId="164" fontId="95" fillId="0" borderId="15" xfId="42" applyFont="1" applyBorder="1" applyAlignment="1">
      <alignment/>
    </xf>
    <xf numFmtId="164" fontId="87" fillId="0" borderId="15" xfId="42" applyFont="1" applyBorder="1" applyAlignment="1">
      <alignment/>
    </xf>
    <xf numFmtId="0" fontId="95" fillId="0" borderId="15" xfId="66" applyFont="1" applyBorder="1" applyAlignment="1">
      <alignment horizontal="right" vertical="center" wrapText="1"/>
      <protection/>
    </xf>
    <xf numFmtId="164" fontId="95" fillId="0" borderId="15" xfId="42" applyFont="1" applyFill="1" applyBorder="1" applyAlignment="1">
      <alignment horizontal="center" vertical="center" wrapText="1"/>
    </xf>
    <xf numFmtId="0" fontId="95" fillId="0" borderId="15" xfId="66" applyFont="1" applyBorder="1" applyAlignment="1">
      <alignment horizontal="right" vertical="top" wrapText="1"/>
      <protection/>
    </xf>
    <xf numFmtId="0" fontId="87" fillId="0" borderId="15" xfId="66" applyFont="1" applyBorder="1" applyAlignment="1">
      <alignment horizontal="right" vertical="top" wrapText="1"/>
      <protection/>
    </xf>
    <xf numFmtId="0" fontId="87" fillId="0" borderId="0" xfId="66" applyFont="1" applyAlignment="1">
      <alignment vertical="center" wrapText="1"/>
      <protection/>
    </xf>
    <xf numFmtId="165" fontId="87" fillId="0" borderId="0" xfId="46" applyNumberFormat="1" applyFont="1" applyFill="1" applyBorder="1" applyAlignment="1">
      <alignment vertical="center" wrapText="1"/>
    </xf>
    <xf numFmtId="164" fontId="87" fillId="0" borderId="0" xfId="42" applyFont="1" applyFill="1" applyBorder="1" applyAlignment="1">
      <alignment vertical="center" wrapText="1"/>
    </xf>
    <xf numFmtId="0" fontId="87" fillId="0" borderId="0" xfId="66" applyFont="1" applyAlignment="1">
      <alignment horizontal="center" vertical="center" wrapText="1"/>
      <protection/>
    </xf>
    <xf numFmtId="0" fontId="96" fillId="0" borderId="16" xfId="0" applyFont="1" applyBorder="1" applyAlignment="1">
      <alignment vertical="center" wrapText="1"/>
    </xf>
    <xf numFmtId="0" fontId="87" fillId="0" borderId="0" xfId="0" applyFont="1" applyAlignment="1">
      <alignment horizontal="center" vertical="center" wrapText="1"/>
    </xf>
    <xf numFmtId="0" fontId="90" fillId="0" borderId="0" xfId="0" applyFont="1" applyAlignment="1">
      <alignment vertical="top" wrapText="1"/>
    </xf>
    <xf numFmtId="0" fontId="96" fillId="0" borderId="17" xfId="0" applyFont="1" applyBorder="1" applyAlignment="1">
      <alignment horizontal="center" vertical="center" wrapText="1"/>
    </xf>
    <xf numFmtId="166" fontId="4" fillId="0" borderId="18" xfId="42" applyNumberFormat="1" applyFont="1" applyBorder="1" applyAlignment="1" applyProtection="1">
      <alignment/>
      <protection locked="0"/>
    </xf>
    <xf numFmtId="0" fontId="97" fillId="0" borderId="0" xfId="0" applyFont="1" applyAlignment="1">
      <alignment vertical="center" wrapText="1"/>
    </xf>
    <xf numFmtId="0" fontId="3" fillId="0" borderId="0" xfId="70">
      <alignment/>
      <protection/>
    </xf>
    <xf numFmtId="0" fontId="5" fillId="0" borderId="0" xfId="70" applyFont="1">
      <alignment/>
      <protection/>
    </xf>
    <xf numFmtId="0" fontId="21" fillId="0" borderId="18" xfId="70" applyFont="1" applyBorder="1" applyAlignment="1">
      <alignment horizontal="center" vertical="center" wrapText="1"/>
      <protection/>
    </xf>
    <xf numFmtId="0" fontId="3" fillId="0" borderId="0" xfId="70" applyAlignment="1">
      <alignment vertical="center"/>
      <protection/>
    </xf>
    <xf numFmtId="0" fontId="35" fillId="0" borderId="18" xfId="70" applyFont="1" applyBorder="1" applyAlignment="1">
      <alignment wrapText="1"/>
      <protection/>
    </xf>
    <xf numFmtId="0" fontId="21" fillId="0" borderId="18" xfId="70" applyFont="1" applyBorder="1" applyAlignment="1">
      <alignment wrapText="1"/>
      <protection/>
    </xf>
    <xf numFmtId="0" fontId="21" fillId="0" borderId="18" xfId="70" applyFont="1" applyBorder="1" applyAlignment="1">
      <alignment vertical="top" wrapText="1"/>
      <protection/>
    </xf>
    <xf numFmtId="0" fontId="21" fillId="0" borderId="18" xfId="70" applyFont="1" applyBorder="1" applyAlignment="1">
      <alignment textRotation="90" wrapText="1"/>
      <protection/>
    </xf>
    <xf numFmtId="0" fontId="21" fillId="0" borderId="18" xfId="70" applyFont="1" applyBorder="1" applyAlignment="1">
      <alignment horizontal="left" wrapText="1" indent="3"/>
      <protection/>
    </xf>
    <xf numFmtId="0" fontId="20" fillId="0" borderId="0" xfId="70" applyFont="1">
      <alignment/>
      <protection/>
    </xf>
    <xf numFmtId="0" fontId="5" fillId="0" borderId="0" xfId="70" applyFont="1" applyAlignment="1">
      <alignment horizontal="center"/>
      <protection/>
    </xf>
    <xf numFmtId="0" fontId="5" fillId="0" borderId="0" xfId="70" applyFont="1" applyAlignment="1">
      <alignment horizontal="justify"/>
      <protection/>
    </xf>
    <xf numFmtId="0" fontId="5" fillId="0" borderId="0" xfId="70" applyFont="1" applyAlignment="1">
      <alignment horizontal="left" indent="2"/>
      <protection/>
    </xf>
    <xf numFmtId="0" fontId="5" fillId="0" borderId="16" xfId="70" applyFont="1" applyBorder="1" applyAlignment="1">
      <alignment horizontal="left" indent="2"/>
      <protection/>
    </xf>
    <xf numFmtId="0" fontId="3" fillId="0" borderId="16" xfId="70" applyBorder="1">
      <alignment/>
      <protection/>
    </xf>
    <xf numFmtId="0" fontId="6" fillId="0" borderId="19" xfId="70" applyFont="1" applyBorder="1">
      <alignment/>
      <protection/>
    </xf>
    <xf numFmtId="0" fontId="5" fillId="0" borderId="19" xfId="70" applyFont="1" applyBorder="1">
      <alignment/>
      <protection/>
    </xf>
    <xf numFmtId="0" fontId="6" fillId="0" borderId="20" xfId="70" applyFont="1" applyBorder="1">
      <alignment/>
      <protection/>
    </xf>
    <xf numFmtId="0" fontId="37" fillId="0" borderId="0" xfId="70" applyFont="1">
      <alignment/>
      <protection/>
    </xf>
    <xf numFmtId="0" fontId="5" fillId="0" borderId="18" xfId="70" applyFont="1" applyBorder="1" applyAlignment="1">
      <alignment horizontal="center" wrapText="1"/>
      <protection/>
    </xf>
    <xf numFmtId="0" fontId="5" fillId="0" borderId="18" xfId="70" applyFont="1" applyBorder="1" applyAlignment="1">
      <alignment wrapText="1"/>
      <protection/>
    </xf>
    <xf numFmtId="0" fontId="5" fillId="0" borderId="18" xfId="70" applyFont="1" applyBorder="1" applyAlignment="1">
      <alignment horizontal="center" vertical="top" wrapText="1"/>
      <protection/>
    </xf>
    <xf numFmtId="0" fontId="5" fillId="0" borderId="18" xfId="70" applyFont="1" applyBorder="1" applyAlignment="1">
      <alignment vertical="top" wrapText="1"/>
      <protection/>
    </xf>
    <xf numFmtId="0" fontId="18" fillId="0" borderId="19" xfId="70" applyFont="1" applyBorder="1" applyAlignment="1">
      <alignment horizontal="justify" vertical="top" wrapText="1"/>
      <protection/>
    </xf>
    <xf numFmtId="0" fontId="18" fillId="0" borderId="0" xfId="70" applyFont="1" applyAlignment="1">
      <alignment horizontal="justify"/>
      <protection/>
    </xf>
    <xf numFmtId="0" fontId="5" fillId="0" borderId="18" xfId="70" applyFont="1" applyBorder="1" applyAlignment="1">
      <alignment horizontal="center" vertical="center" wrapText="1"/>
      <protection/>
    </xf>
    <xf numFmtId="0" fontId="5" fillId="0" borderId="18" xfId="70" applyFont="1" applyBorder="1" applyAlignment="1">
      <alignment horizontal="justify" vertical="top" wrapText="1"/>
      <protection/>
    </xf>
    <xf numFmtId="43" fontId="5" fillId="0" borderId="18" xfId="47" applyFont="1" applyBorder="1" applyAlignment="1">
      <alignment horizontal="justify" vertical="top" wrapText="1"/>
    </xf>
    <xf numFmtId="43" fontId="5" fillId="35" borderId="18" xfId="47" applyFont="1" applyFill="1" applyBorder="1" applyAlignment="1">
      <alignment horizontal="justify" vertical="top" wrapText="1"/>
    </xf>
    <xf numFmtId="0" fontId="18" fillId="0" borderId="19" xfId="70" applyFont="1" applyBorder="1">
      <alignment/>
      <protection/>
    </xf>
    <xf numFmtId="0" fontId="3" fillId="0" borderId="19" xfId="70" applyBorder="1">
      <alignment/>
      <protection/>
    </xf>
    <xf numFmtId="0" fontId="98" fillId="0" borderId="0" xfId="70" applyFont="1" applyAlignment="1">
      <alignment horizontal="justify" vertical="top" wrapText="1"/>
      <protection/>
    </xf>
    <xf numFmtId="0" fontId="18" fillId="0" borderId="0" xfId="70" applyFont="1">
      <alignment/>
      <protection/>
    </xf>
    <xf numFmtId="0" fontId="22" fillId="0" borderId="18" xfId="70" applyFont="1" applyBorder="1" applyAlignment="1">
      <alignment horizontal="center" vertical="center" wrapText="1"/>
      <protection/>
    </xf>
    <xf numFmtId="0" fontId="22" fillId="0" borderId="18" xfId="70" applyFont="1" applyBorder="1" applyAlignment="1">
      <alignment vertical="center" wrapText="1"/>
      <protection/>
    </xf>
    <xf numFmtId="0" fontId="18" fillId="0" borderId="18" xfId="70" applyFont="1" applyBorder="1" applyAlignment="1">
      <alignment wrapText="1"/>
      <protection/>
    </xf>
    <xf numFmtId="167" fontId="5" fillId="0" borderId="18" xfId="47" applyNumberFormat="1" applyFont="1" applyBorder="1" applyAlignment="1">
      <alignment wrapText="1"/>
    </xf>
    <xf numFmtId="167" fontId="5" fillId="0" borderId="18" xfId="47" applyNumberFormat="1" applyFont="1" applyBorder="1" applyAlignment="1">
      <alignment vertical="top" wrapText="1"/>
    </xf>
    <xf numFmtId="167" fontId="18" fillId="0" borderId="18" xfId="47" applyNumberFormat="1" applyFont="1" applyBorder="1" applyAlignment="1">
      <alignment wrapText="1"/>
    </xf>
    <xf numFmtId="0" fontId="21" fillId="0" borderId="0" xfId="70" applyFont="1" applyAlignment="1">
      <alignment horizontal="center" wrapText="1"/>
      <protection/>
    </xf>
    <xf numFmtId="0" fontId="21" fillId="0" borderId="0" xfId="70" applyFont="1">
      <alignment/>
      <protection/>
    </xf>
    <xf numFmtId="0" fontId="19" fillId="0" borderId="18" xfId="70" applyFont="1" applyBorder="1" applyAlignment="1">
      <alignment vertical="center" wrapText="1"/>
      <protection/>
    </xf>
    <xf numFmtId="0" fontId="18" fillId="0" borderId="0" xfId="70" applyFont="1" applyAlignment="1">
      <alignment vertical="top" wrapText="1"/>
      <protection/>
    </xf>
    <xf numFmtId="0" fontId="98" fillId="0" borderId="0" xfId="70" applyFont="1" applyAlignment="1">
      <alignment vertical="top" wrapText="1"/>
      <protection/>
    </xf>
    <xf numFmtId="0" fontId="99" fillId="0" borderId="0" xfId="70" applyFont="1">
      <alignment/>
      <protection/>
    </xf>
    <xf numFmtId="43" fontId="0" fillId="0" borderId="0" xfId="47" applyFont="1" applyAlignment="1">
      <alignment/>
    </xf>
    <xf numFmtId="43" fontId="5" fillId="0" borderId="18" xfId="47" applyFont="1" applyBorder="1" applyAlignment="1">
      <alignment horizontal="center" vertical="center" wrapText="1"/>
    </xf>
    <xf numFmtId="0" fontId="18" fillId="0" borderId="18" xfId="70" applyFont="1" applyBorder="1" applyAlignment="1">
      <alignment horizontal="center" vertical="top" wrapText="1"/>
      <protection/>
    </xf>
    <xf numFmtId="43" fontId="5" fillId="36" borderId="18" xfId="47" applyFont="1" applyFill="1" applyBorder="1" applyAlignment="1">
      <alignment horizontal="center" vertical="top" wrapText="1"/>
    </xf>
    <xf numFmtId="43" fontId="5" fillId="0" borderId="18" xfId="47" applyFont="1" applyBorder="1" applyAlignment="1">
      <alignment wrapText="1"/>
    </xf>
    <xf numFmtId="43" fontId="5" fillId="0" borderId="18" xfId="47" applyFont="1" applyBorder="1" applyAlignment="1">
      <alignment vertical="top" wrapText="1"/>
    </xf>
    <xf numFmtId="0" fontId="5" fillId="0" borderId="18" xfId="70" applyFont="1" applyBorder="1" applyAlignment="1">
      <alignment horizontal="left" wrapText="1" indent="3"/>
      <protection/>
    </xf>
    <xf numFmtId="0" fontId="5" fillId="0" borderId="18" xfId="70" applyFont="1" applyBorder="1" applyAlignment="1">
      <alignment horizontal="justify" wrapText="1"/>
      <protection/>
    </xf>
    <xf numFmtId="0" fontId="78" fillId="0" borderId="18" xfId="59" applyBorder="1" applyAlignment="1" applyProtection="1">
      <alignment horizontal="justify" wrapText="1"/>
      <protection/>
    </xf>
    <xf numFmtId="43" fontId="5" fillId="36" borderId="18" xfId="47" applyFont="1" applyFill="1" applyBorder="1" applyAlignment="1">
      <alignment horizontal="justify" vertical="top" wrapText="1"/>
    </xf>
    <xf numFmtId="0" fontId="5" fillId="0" borderId="18" xfId="70" applyFont="1" applyBorder="1" applyAlignment="1">
      <alignment horizontal="left" wrapText="1" indent="1"/>
      <protection/>
    </xf>
    <xf numFmtId="43" fontId="5" fillId="0" borderId="18" xfId="47" applyFont="1" applyBorder="1" applyAlignment="1">
      <alignment horizontal="right" vertical="top" wrapText="1"/>
    </xf>
    <xf numFmtId="0" fontId="18" fillId="0" borderId="18" xfId="70" applyFont="1" applyBorder="1" applyAlignment="1">
      <alignment vertical="top" wrapText="1"/>
      <protection/>
    </xf>
    <xf numFmtId="0" fontId="18" fillId="0" borderId="18" xfId="70" applyFont="1" applyBorder="1" applyAlignment="1">
      <alignment horizontal="left" wrapText="1" indent="1"/>
      <protection/>
    </xf>
    <xf numFmtId="0" fontId="5" fillId="0" borderId="19" xfId="70" applyFont="1" applyBorder="1" applyAlignment="1">
      <alignment horizontal="justify" vertical="top" wrapText="1"/>
      <protection/>
    </xf>
    <xf numFmtId="43" fontId="5" fillId="0" borderId="19" xfId="47" applyFont="1" applyBorder="1" applyAlignment="1">
      <alignment horizontal="justify" vertical="top" wrapText="1"/>
    </xf>
    <xf numFmtId="0" fontId="78" fillId="0" borderId="0" xfId="59" applyAlignment="1" applyProtection="1">
      <alignment/>
      <protection/>
    </xf>
    <xf numFmtId="43" fontId="0" fillId="0" borderId="0" xfId="47" applyFont="1" applyBorder="1" applyAlignment="1">
      <alignment/>
    </xf>
    <xf numFmtId="0" fontId="5" fillId="36" borderId="18" xfId="70" applyFont="1" applyFill="1" applyBorder="1" applyAlignment="1">
      <alignment horizontal="center" wrapText="1"/>
      <protection/>
    </xf>
    <xf numFmtId="0" fontId="5" fillId="36" borderId="18" xfId="70" applyFont="1" applyFill="1" applyBorder="1" applyAlignment="1">
      <alignment horizontal="center" vertical="top" wrapText="1"/>
      <protection/>
    </xf>
    <xf numFmtId="0" fontId="5" fillId="36" borderId="18" xfId="70" applyFont="1" applyFill="1" applyBorder="1" applyAlignment="1">
      <alignment wrapText="1"/>
      <protection/>
    </xf>
    <xf numFmtId="0" fontId="5" fillId="36" borderId="18" xfId="70" applyFont="1" applyFill="1" applyBorder="1" applyAlignment="1">
      <alignment vertical="top" wrapText="1"/>
      <protection/>
    </xf>
    <xf numFmtId="0" fontId="5" fillId="0" borderId="0" xfId="70" applyFont="1" applyAlignment="1">
      <alignment horizontal="left" indent="5"/>
      <protection/>
    </xf>
    <xf numFmtId="0" fontId="5" fillId="0" borderId="18" xfId="70" applyFont="1" applyBorder="1" applyAlignment="1">
      <alignment horizontal="center" vertical="center"/>
      <protection/>
    </xf>
    <xf numFmtId="0" fontId="98" fillId="0" borderId="0" xfId="70" applyFont="1">
      <alignment/>
      <protection/>
    </xf>
    <xf numFmtId="0" fontId="99" fillId="0" borderId="18" xfId="70" applyFont="1" applyBorder="1" applyAlignment="1">
      <alignment vertical="top" wrapText="1"/>
      <protection/>
    </xf>
    <xf numFmtId="0" fontId="100" fillId="0" borderId="0" xfId="70" applyFont="1" applyAlignment="1">
      <alignment horizontal="center" vertical="top" wrapText="1"/>
      <protection/>
    </xf>
    <xf numFmtId="0" fontId="5" fillId="0" borderId="0" xfId="70" applyFont="1" applyAlignment="1">
      <alignment horizontal="justify" vertical="top" wrapText="1"/>
      <protection/>
    </xf>
    <xf numFmtId="0" fontId="3" fillId="37" borderId="0" xfId="70" applyFill="1">
      <alignment/>
      <protection/>
    </xf>
    <xf numFmtId="0" fontId="18" fillId="0" borderId="18" xfId="70" applyFont="1" applyBorder="1" applyAlignment="1">
      <alignment horizontal="center" wrapText="1"/>
      <protection/>
    </xf>
    <xf numFmtId="0" fontId="41" fillId="0" borderId="0" xfId="70" applyFont="1">
      <alignment/>
      <protection/>
    </xf>
    <xf numFmtId="0" fontId="5" fillId="0" borderId="0" xfId="70" applyFont="1" applyAlignment="1">
      <alignment vertical="top" wrapText="1"/>
      <protection/>
    </xf>
    <xf numFmtId="0" fontId="5" fillId="0" borderId="0" xfId="70" applyFont="1" applyAlignment="1">
      <alignment horizontal="center" vertical="top" wrapText="1"/>
      <protection/>
    </xf>
    <xf numFmtId="0" fontId="3" fillId="0" borderId="0" xfId="70" applyAlignment="1">
      <alignment horizontal="center"/>
      <protection/>
    </xf>
    <xf numFmtId="0" fontId="3" fillId="0" borderId="0" xfId="70" applyAlignment="1">
      <alignment horizontal="center" vertical="center"/>
      <protection/>
    </xf>
    <xf numFmtId="0" fontId="18" fillId="0" borderId="0" xfId="70" applyFont="1" applyAlignment="1">
      <alignment horizontal="justify" vertical="top" wrapText="1"/>
      <protection/>
    </xf>
    <xf numFmtId="0" fontId="5" fillId="0" borderId="0" xfId="70" applyFont="1" applyAlignment="1">
      <alignment horizontal="left" vertical="top" wrapText="1"/>
      <protection/>
    </xf>
    <xf numFmtId="0" fontId="5" fillId="0" borderId="21" xfId="70" applyFont="1" applyBorder="1" applyAlignment="1">
      <alignment horizontal="center" vertical="top" wrapText="1"/>
      <protection/>
    </xf>
    <xf numFmtId="0" fontId="5" fillId="0" borderId="21" xfId="70" applyFont="1" applyBorder="1" applyAlignment="1">
      <alignment horizontal="left" vertical="center" wrapText="1"/>
      <protection/>
    </xf>
    <xf numFmtId="0" fontId="5" fillId="0" borderId="21" xfId="70" applyFont="1" applyBorder="1" applyAlignment="1">
      <alignment horizontal="justify" vertical="top" wrapText="1"/>
      <protection/>
    </xf>
    <xf numFmtId="0" fontId="100" fillId="0" borderId="22" xfId="70" applyFont="1" applyBorder="1" applyAlignment="1">
      <alignment horizontal="center" vertical="top" wrapText="1"/>
      <protection/>
    </xf>
    <xf numFmtId="0" fontId="18" fillId="0" borderId="18" xfId="70" applyFont="1" applyBorder="1" applyAlignment="1">
      <alignment horizontal="justify" vertical="top" wrapText="1"/>
      <protection/>
    </xf>
    <xf numFmtId="0" fontId="5" fillId="0" borderId="21" xfId="70" applyFont="1" applyBorder="1">
      <alignment/>
      <protection/>
    </xf>
    <xf numFmtId="0" fontId="3" fillId="0" borderId="18" xfId="70" applyBorder="1">
      <alignment/>
      <protection/>
    </xf>
    <xf numFmtId="164" fontId="3" fillId="37" borderId="0" xfId="42" applyFont="1" applyFill="1" applyAlignment="1">
      <alignment/>
    </xf>
    <xf numFmtId="164" fontId="3" fillId="0" borderId="0" xfId="42" applyFont="1" applyAlignment="1">
      <alignment/>
    </xf>
    <xf numFmtId="164" fontId="5" fillId="0" borderId="18" xfId="42" applyFont="1" applyBorder="1" applyAlignment="1">
      <alignment horizontal="center" vertical="top" wrapText="1"/>
    </xf>
    <xf numFmtId="0" fontId="5" fillId="0" borderId="18" xfId="70" applyFont="1" applyBorder="1" applyAlignment="1">
      <alignment horizontal="right" wrapText="1"/>
      <protection/>
    </xf>
    <xf numFmtId="0" fontId="5" fillId="0" borderId="18" xfId="70" applyFont="1" applyBorder="1" applyAlignment="1">
      <alignment horizontal="left" vertical="top" wrapText="1"/>
      <protection/>
    </xf>
    <xf numFmtId="164" fontId="5" fillId="0" borderId="18" xfId="42" applyFont="1" applyBorder="1" applyAlignment="1">
      <alignment horizontal="left" vertical="top" wrapText="1"/>
    </xf>
    <xf numFmtId="164" fontId="5" fillId="0" borderId="18" xfId="42" applyFont="1" applyBorder="1" applyAlignment="1">
      <alignment horizontal="left" wrapText="1"/>
    </xf>
    <xf numFmtId="0" fontId="3" fillId="0" borderId="0" xfId="70" applyAlignment="1">
      <alignment horizontal="left"/>
      <protection/>
    </xf>
    <xf numFmtId="164" fontId="5" fillId="0" borderId="18" xfId="42" applyFont="1" applyBorder="1" applyAlignment="1">
      <alignment horizontal="center" wrapText="1"/>
    </xf>
    <xf numFmtId="164" fontId="5" fillId="0" borderId="18" xfId="42" applyFont="1" applyBorder="1" applyAlignment="1">
      <alignment vertical="top" wrapText="1"/>
    </xf>
    <xf numFmtId="164" fontId="18" fillId="0" borderId="18" xfId="42" applyFont="1" applyBorder="1" applyAlignment="1">
      <alignment horizontal="justify" vertical="top" wrapText="1"/>
    </xf>
    <xf numFmtId="0" fontId="18" fillId="0" borderId="0" xfId="70" applyFont="1" applyAlignment="1">
      <alignment horizontal="center" vertical="top" wrapText="1"/>
      <protection/>
    </xf>
    <xf numFmtId="0" fontId="78" fillId="0" borderId="0" xfId="59" applyAlignment="1" applyProtection="1">
      <alignment horizontal="left" wrapText="1"/>
      <protection/>
    </xf>
    <xf numFmtId="0" fontId="18" fillId="0" borderId="23" xfId="70" applyFont="1" applyBorder="1" applyAlignment="1">
      <alignment horizontal="justify" vertical="top" wrapText="1"/>
      <protection/>
    </xf>
    <xf numFmtId="0" fontId="18" fillId="0" borderId="20" xfId="70" applyFont="1" applyBorder="1" applyAlignment="1">
      <alignment horizontal="justify" vertical="top" wrapText="1"/>
      <protection/>
    </xf>
    <xf numFmtId="0" fontId="3" fillId="0" borderId="20" xfId="70" applyBorder="1">
      <alignment/>
      <protection/>
    </xf>
    <xf numFmtId="0" fontId="3" fillId="0" borderId="24" xfId="70" applyBorder="1">
      <alignment/>
      <protection/>
    </xf>
    <xf numFmtId="0" fontId="99" fillId="0" borderId="0" xfId="70" applyFont="1" applyAlignment="1">
      <alignment horizontal="left" indent="1"/>
      <protection/>
    </xf>
    <xf numFmtId="0" fontId="101" fillId="0" borderId="0" xfId="66" applyFont="1">
      <alignment/>
      <protection/>
    </xf>
    <xf numFmtId="164" fontId="91" fillId="0" borderId="10" xfId="42" applyFont="1" applyFill="1" applyBorder="1" applyAlignment="1">
      <alignment horizontal="right" vertical="center" wrapText="1"/>
    </xf>
    <xf numFmtId="165" fontId="5" fillId="0" borderId="18" xfId="42" applyNumberFormat="1" applyFont="1" applyBorder="1" applyAlignment="1">
      <alignment horizontal="justify" vertical="top" wrapText="1"/>
    </xf>
    <xf numFmtId="165" fontId="5" fillId="0" borderId="18" xfId="70" applyNumberFormat="1" applyFont="1" applyBorder="1" applyAlignment="1">
      <alignment horizontal="justify" vertical="top" wrapText="1"/>
      <protection/>
    </xf>
    <xf numFmtId="164" fontId="87" fillId="0" borderId="0" xfId="66" applyNumberFormat="1" applyFont="1">
      <alignment/>
      <protection/>
    </xf>
    <xf numFmtId="164" fontId="88" fillId="0" borderId="10" xfId="42" applyFont="1" applyFill="1" applyBorder="1" applyAlignment="1">
      <alignment horizontal="right" vertical="center" wrapText="1"/>
    </xf>
    <xf numFmtId="164" fontId="5" fillId="0" borderId="18" xfId="42" applyFont="1" applyBorder="1" applyAlignment="1">
      <alignment horizontal="justify" vertical="top" wrapText="1"/>
    </xf>
    <xf numFmtId="0" fontId="102" fillId="0" borderId="0" xfId="0" applyFont="1" applyAlignment="1">
      <alignment/>
    </xf>
    <xf numFmtId="0" fontId="102" fillId="0" borderId="0" xfId="0" applyFont="1" applyAlignment="1">
      <alignment horizontal="center" vertical="center" wrapText="1"/>
    </xf>
    <xf numFmtId="164" fontId="102" fillId="0" borderId="0" xfId="42" applyFont="1" applyAlignment="1">
      <alignment horizontal="center" vertical="center" wrapText="1"/>
    </xf>
    <xf numFmtId="164" fontId="102" fillId="0" borderId="0" xfId="42" applyFont="1" applyAlignment="1">
      <alignment/>
    </xf>
    <xf numFmtId="0" fontId="102" fillId="0" borderId="25" xfId="0" applyFont="1" applyBorder="1" applyAlignment="1">
      <alignment vertical="center" wrapText="1"/>
    </xf>
    <xf numFmtId="0" fontId="102" fillId="0" borderId="18" xfId="0" applyFont="1" applyBorder="1" applyAlignment="1">
      <alignment horizontal="center" vertical="center" wrapText="1"/>
    </xf>
    <xf numFmtId="0" fontId="102" fillId="0" borderId="25" xfId="0" applyFont="1" applyBorder="1" applyAlignment="1">
      <alignment/>
    </xf>
    <xf numFmtId="0" fontId="102" fillId="0" borderId="18" xfId="0" applyFont="1" applyBorder="1" applyAlignment="1">
      <alignment/>
    </xf>
    <xf numFmtId="43" fontId="102" fillId="0" borderId="18" xfId="47" applyFont="1" applyFill="1" applyBorder="1" applyAlignment="1">
      <alignment/>
    </xf>
    <xf numFmtId="167" fontId="102" fillId="0" borderId="18" xfId="47" applyNumberFormat="1" applyFont="1" applyBorder="1" applyAlignment="1">
      <alignment horizontal="center" vertical="center" wrapText="1"/>
    </xf>
    <xf numFmtId="164" fontId="102" fillId="0" borderId="18" xfId="42" applyFont="1" applyFill="1" applyBorder="1" applyAlignment="1">
      <alignment/>
    </xf>
    <xf numFmtId="167" fontId="102" fillId="0" borderId="18" xfId="47" applyNumberFormat="1" applyFont="1" applyBorder="1" applyAlignment="1">
      <alignment wrapText="1"/>
    </xf>
    <xf numFmtId="43" fontId="102" fillId="38" borderId="18" xfId="47" applyFont="1" applyFill="1" applyBorder="1" applyAlignment="1">
      <alignment wrapText="1"/>
    </xf>
    <xf numFmtId="43" fontId="102" fillId="0" borderId="18" xfId="47" applyFont="1" applyBorder="1" applyAlignment="1">
      <alignment wrapText="1"/>
    </xf>
    <xf numFmtId="167" fontId="102" fillId="0" borderId="18" xfId="47" applyNumberFormat="1" applyFont="1" applyBorder="1" applyAlignment="1">
      <alignment/>
    </xf>
    <xf numFmtId="43" fontId="102" fillId="0" borderId="18" xfId="47" applyFont="1" applyBorder="1" applyAlignment="1">
      <alignment/>
    </xf>
    <xf numFmtId="0" fontId="102" fillId="0" borderId="26" xfId="0" applyFont="1" applyBorder="1" applyAlignment="1">
      <alignment/>
    </xf>
    <xf numFmtId="0" fontId="103" fillId="0" borderId="18" xfId="0" applyFont="1" applyBorder="1" applyAlignment="1">
      <alignment/>
    </xf>
    <xf numFmtId="167" fontId="103" fillId="0" borderId="18" xfId="47" applyNumberFormat="1" applyFont="1" applyBorder="1" applyAlignment="1">
      <alignment wrapText="1"/>
    </xf>
    <xf numFmtId="167" fontId="102" fillId="0" borderId="0" xfId="0" applyNumberFormat="1" applyFont="1" applyAlignment="1">
      <alignment/>
    </xf>
    <xf numFmtId="43" fontId="102" fillId="0" borderId="0" xfId="0" applyNumberFormat="1" applyFont="1" applyAlignment="1">
      <alignment/>
    </xf>
    <xf numFmtId="167" fontId="102" fillId="0" borderId="0" xfId="47" applyNumberFormat="1" applyFont="1" applyAlignment="1">
      <alignment/>
    </xf>
    <xf numFmtId="0" fontId="102" fillId="0" borderId="27" xfId="0" applyFont="1" applyBorder="1" applyAlignment="1">
      <alignment horizontal="center" vertical="center" wrapText="1"/>
    </xf>
    <xf numFmtId="0" fontId="102" fillId="0" borderId="28" xfId="0" applyFont="1" applyBorder="1" applyAlignment="1">
      <alignment horizontal="center" vertical="center" wrapText="1"/>
    </xf>
    <xf numFmtId="0" fontId="102" fillId="0" borderId="29" xfId="0" applyFont="1" applyBorder="1" applyAlignment="1">
      <alignment horizontal="center" vertical="center" wrapText="1"/>
    </xf>
    <xf numFmtId="43" fontId="0" fillId="0" borderId="0" xfId="0" applyNumberFormat="1" applyAlignment="1">
      <alignment/>
    </xf>
    <xf numFmtId="164" fontId="87" fillId="0" borderId="0" xfId="42" applyFont="1" applyBorder="1" applyAlignment="1">
      <alignment/>
    </xf>
    <xf numFmtId="164" fontId="90" fillId="0" borderId="0" xfId="42" applyFont="1" applyFill="1" applyBorder="1" applyAlignment="1">
      <alignment horizontal="center" vertical="center" wrapText="1"/>
    </xf>
    <xf numFmtId="164" fontId="104" fillId="0" borderId="0" xfId="42" applyFont="1" applyFill="1" applyBorder="1" applyAlignment="1">
      <alignment horizontal="right"/>
    </xf>
    <xf numFmtId="164" fontId="88" fillId="0" borderId="30" xfId="42" applyFont="1" applyFill="1" applyBorder="1" applyAlignment="1">
      <alignment horizontal="right" vertical="center" wrapText="1"/>
    </xf>
    <xf numFmtId="164" fontId="88" fillId="0" borderId="18" xfId="42" applyFont="1" applyFill="1" applyBorder="1" applyAlignment="1">
      <alignment vertical="center" wrapText="1"/>
    </xf>
    <xf numFmtId="164" fontId="87" fillId="0" borderId="0" xfId="42" applyFont="1" applyBorder="1" applyAlignment="1">
      <alignment horizontal="center"/>
    </xf>
    <xf numFmtId="164" fontId="87" fillId="0" borderId="0" xfId="42" applyFont="1" applyBorder="1" applyAlignment="1">
      <alignment/>
    </xf>
    <xf numFmtId="43" fontId="102" fillId="0" borderId="0" xfId="47" applyFont="1" applyAlignment="1">
      <alignment/>
    </xf>
    <xf numFmtId="43" fontId="105" fillId="0" borderId="18" xfId="47" applyFont="1" applyBorder="1" applyAlignment="1">
      <alignment horizontal="center" vertical="center"/>
    </xf>
    <xf numFmtId="0" fontId="105" fillId="0" borderId="18" xfId="0" applyFont="1" applyBorder="1" applyAlignment="1">
      <alignment horizontal="center" vertical="center"/>
    </xf>
    <xf numFmtId="167" fontId="105" fillId="0" borderId="18" xfId="47" applyNumberFormat="1" applyFont="1" applyBorder="1" applyAlignment="1">
      <alignment horizontal="center" vertical="center" wrapText="1"/>
    </xf>
    <xf numFmtId="167" fontId="106" fillId="0" borderId="18" xfId="47" applyNumberFormat="1" applyFont="1" applyBorder="1" applyAlignment="1">
      <alignment/>
    </xf>
    <xf numFmtId="0" fontId="106" fillId="0" borderId="18" xfId="0" applyFont="1" applyBorder="1" applyAlignment="1">
      <alignment horizontal="left"/>
    </xf>
    <xf numFmtId="43" fontId="106" fillId="0" borderId="18" xfId="47" applyFont="1" applyBorder="1" applyAlignment="1">
      <alignment/>
    </xf>
    <xf numFmtId="0" fontId="107" fillId="0" borderId="18" xfId="0" applyFont="1" applyBorder="1" applyAlignment="1">
      <alignment/>
    </xf>
    <xf numFmtId="167" fontId="107" fillId="0" borderId="18" xfId="47" applyNumberFormat="1" applyFont="1" applyBorder="1" applyAlignment="1">
      <alignment/>
    </xf>
    <xf numFmtId="43" fontId="107" fillId="0" borderId="18" xfId="47" applyFont="1" applyBorder="1" applyAlignment="1">
      <alignment/>
    </xf>
    <xf numFmtId="164" fontId="0" fillId="0" borderId="0" xfId="42" applyFont="1" applyAlignment="1">
      <alignment/>
    </xf>
    <xf numFmtId="164" fontId="102" fillId="0" borderId="18" xfId="42" applyFont="1" applyBorder="1" applyAlignment="1">
      <alignment/>
    </xf>
    <xf numFmtId="164" fontId="103" fillId="0" borderId="18" xfId="42" applyFont="1" applyBorder="1" applyAlignment="1">
      <alignment wrapText="1"/>
    </xf>
    <xf numFmtId="164" fontId="102" fillId="0" borderId="0" xfId="42" applyFont="1" applyFill="1" applyBorder="1" applyAlignment="1">
      <alignment/>
    </xf>
    <xf numFmtId="164" fontId="0" fillId="0" borderId="0" xfId="0" applyNumberFormat="1" applyAlignment="1">
      <alignment/>
    </xf>
    <xf numFmtId="164" fontId="3" fillId="0" borderId="0" xfId="42" applyFont="1" applyAlignment="1">
      <alignment vertical="center"/>
    </xf>
    <xf numFmtId="164" fontId="5" fillId="0" borderId="0" xfId="42" applyFont="1" applyAlignment="1">
      <alignment wrapText="1"/>
    </xf>
    <xf numFmtId="166" fontId="87" fillId="0" borderId="31" xfId="42" applyNumberFormat="1" applyFont="1" applyBorder="1" applyAlignment="1">
      <alignment/>
    </xf>
    <xf numFmtId="164" fontId="87" fillId="0" borderId="0" xfId="42" applyFont="1" applyAlignment="1">
      <alignment vertical="center" wrapText="1"/>
    </xf>
    <xf numFmtId="164" fontId="101" fillId="0" borderId="0" xfId="42" applyFont="1" applyAlignment="1">
      <alignment/>
    </xf>
    <xf numFmtId="0" fontId="108" fillId="0" borderId="0" xfId="0" applyFont="1" applyAlignment="1">
      <alignment horizontal="center" vertical="center" wrapText="1"/>
    </xf>
    <xf numFmtId="0" fontId="96" fillId="0" borderId="0" xfId="0" applyFont="1" applyAlignment="1">
      <alignment horizontal="center" vertical="center" wrapText="1"/>
    </xf>
    <xf numFmtId="0" fontId="109" fillId="0" borderId="32" xfId="0" applyFont="1" applyBorder="1" applyAlignment="1">
      <alignment horizontal="center" vertical="top" wrapText="1"/>
    </xf>
    <xf numFmtId="0" fontId="109" fillId="0" borderId="32" xfId="0" applyFont="1" applyBorder="1" applyAlignment="1">
      <alignment horizontal="left" vertical="top" wrapText="1"/>
    </xf>
    <xf numFmtId="0" fontId="96" fillId="0" borderId="32" xfId="0" applyFont="1" applyBorder="1" applyAlignment="1">
      <alignment horizontal="center" vertical="center" wrapText="1"/>
    </xf>
    <xf numFmtId="0" fontId="110" fillId="0" borderId="0" xfId="0" applyFont="1" applyAlignment="1">
      <alignment horizontal="center" vertical="center" wrapText="1"/>
    </xf>
    <xf numFmtId="0" fontId="90" fillId="0" borderId="0" xfId="0" applyFont="1" applyAlignment="1">
      <alignment horizontal="center" vertical="center" wrapText="1"/>
    </xf>
    <xf numFmtId="0" fontId="111" fillId="0" borderId="0" xfId="0" applyFont="1" applyAlignment="1">
      <alignment horizontal="right" vertical="center" wrapText="1"/>
    </xf>
    <xf numFmtId="0" fontId="96" fillId="0" borderId="33" xfId="0" applyFont="1" applyBorder="1" applyAlignment="1">
      <alignment horizontal="center" vertical="center" wrapText="1"/>
    </xf>
    <xf numFmtId="0" fontId="96" fillId="0" borderId="17" xfId="0" applyFont="1" applyBorder="1" applyAlignment="1">
      <alignment horizontal="center" vertical="center" wrapText="1"/>
    </xf>
    <xf numFmtId="0" fontId="112" fillId="0" borderId="18" xfId="0" applyFont="1" applyBorder="1" applyAlignment="1">
      <alignment horizontal="left" vertical="center" wrapText="1"/>
    </xf>
    <xf numFmtId="0" fontId="112" fillId="0" borderId="18" xfId="0" applyFont="1" applyBorder="1" applyAlignment="1">
      <alignment horizontal="center" vertical="center" wrapText="1"/>
    </xf>
    <xf numFmtId="0" fontId="112" fillId="0" borderId="18" xfId="0" applyFont="1" applyBorder="1" applyAlignment="1">
      <alignment horizontal="left" vertical="top" wrapText="1"/>
    </xf>
    <xf numFmtId="0" fontId="112" fillId="0" borderId="18" xfId="0" applyFont="1" applyBorder="1" applyAlignment="1">
      <alignment horizontal="center" vertical="top" wrapText="1"/>
    </xf>
    <xf numFmtId="0" fontId="113" fillId="0" borderId="0" xfId="0" applyFont="1" applyAlignment="1">
      <alignment horizontal="center" vertical="center" wrapText="1"/>
    </xf>
    <xf numFmtId="0" fontId="87" fillId="0" borderId="0" xfId="0" applyFont="1" applyAlignment="1">
      <alignment horizontal="left" vertical="center" wrapText="1"/>
    </xf>
    <xf numFmtId="0" fontId="97" fillId="0" borderId="0" xfId="0" applyFont="1" applyAlignment="1">
      <alignment horizontal="center" vertical="center" wrapText="1"/>
    </xf>
    <xf numFmtId="0" fontId="96" fillId="0" borderId="16" xfId="0" applyFont="1" applyBorder="1" applyAlignment="1">
      <alignment horizontal="center" vertical="center" wrapText="1"/>
    </xf>
    <xf numFmtId="0" fontId="113" fillId="0" borderId="0" xfId="0" applyFont="1" applyAlignment="1">
      <alignment horizontal="left" vertical="top" wrapText="1"/>
    </xf>
    <xf numFmtId="0" fontId="113" fillId="0" borderId="0" xfId="0" applyFont="1" applyAlignment="1">
      <alignment horizontal="center" wrapText="1"/>
    </xf>
    <xf numFmtId="0" fontId="113" fillId="0" borderId="0" xfId="0" applyFont="1" applyAlignment="1">
      <alignment horizontal="left" vertical="center" wrapText="1"/>
    </xf>
    <xf numFmtId="0" fontId="96" fillId="0" borderId="0" xfId="0" applyFont="1" applyAlignment="1">
      <alignment horizontal="left" vertical="center" wrapText="1"/>
    </xf>
    <xf numFmtId="0" fontId="87" fillId="0" borderId="0" xfId="0" applyFont="1" applyAlignment="1">
      <alignment horizontal="center" vertical="center" wrapText="1"/>
    </xf>
    <xf numFmtId="164" fontId="90" fillId="0" borderId="0" xfId="42" applyFont="1" applyFill="1" applyBorder="1" applyAlignment="1">
      <alignment horizontal="right" vertical="top" wrapText="1"/>
    </xf>
    <xf numFmtId="0" fontId="95" fillId="0" borderId="0" xfId="66" applyFont="1" applyAlignment="1">
      <alignment horizontal="center" vertical="center" wrapText="1"/>
      <protection/>
    </xf>
    <xf numFmtId="0" fontId="88" fillId="0" borderId="0" xfId="66" applyFont="1" applyAlignment="1">
      <alignment horizontal="center" vertical="center" wrapText="1"/>
      <protection/>
    </xf>
    <xf numFmtId="0" fontId="90" fillId="0" borderId="31" xfId="66" applyFont="1" applyBorder="1" applyAlignment="1">
      <alignment horizontal="center" vertical="center" wrapText="1"/>
      <protection/>
    </xf>
    <xf numFmtId="0" fontId="88" fillId="33" borderId="11" xfId="66" applyFont="1" applyFill="1" applyBorder="1" applyAlignment="1">
      <alignment horizontal="center" vertical="center" wrapText="1"/>
      <protection/>
    </xf>
    <xf numFmtId="0" fontId="88" fillId="33" borderId="12" xfId="66" applyFont="1" applyFill="1" applyBorder="1" applyAlignment="1">
      <alignment horizontal="center" vertical="center" wrapText="1"/>
      <protection/>
    </xf>
    <xf numFmtId="164" fontId="88" fillId="33" borderId="12" xfId="42" applyFont="1" applyFill="1" applyBorder="1" applyAlignment="1">
      <alignment horizontal="center" vertical="center" wrapText="1"/>
    </xf>
    <xf numFmtId="0" fontId="91" fillId="0" borderId="13" xfId="66" applyFont="1" applyBorder="1" applyAlignment="1">
      <alignment horizontal="left" vertical="center" wrapText="1"/>
      <protection/>
    </xf>
    <xf numFmtId="0" fontId="91" fillId="0" borderId="10" xfId="66" applyFont="1" applyBorder="1" applyAlignment="1">
      <alignment horizontal="left" vertical="top" wrapText="1"/>
      <protection/>
    </xf>
    <xf numFmtId="164" fontId="91" fillId="0" borderId="34" xfId="42" applyFont="1" applyFill="1" applyBorder="1" applyAlignment="1">
      <alignment horizontal="right" vertical="center" wrapText="1"/>
    </xf>
    <xf numFmtId="164" fontId="91" fillId="0" borderId="12" xfId="42" applyFont="1" applyFill="1" applyBorder="1" applyAlignment="1">
      <alignment horizontal="right" vertical="center" wrapText="1"/>
    </xf>
    <xf numFmtId="0" fontId="88" fillId="0" borderId="13" xfId="66" applyFont="1" applyBorder="1" applyAlignment="1">
      <alignment horizontal="left" vertical="center" wrapText="1"/>
      <protection/>
    </xf>
    <xf numFmtId="0" fontId="88" fillId="0" borderId="10" xfId="66" applyFont="1" applyBorder="1" applyAlignment="1">
      <alignment horizontal="left" vertical="top" wrapText="1"/>
      <protection/>
    </xf>
    <xf numFmtId="164" fontId="88" fillId="0" borderId="10" xfId="42" applyFont="1" applyFill="1" applyBorder="1" applyAlignment="1">
      <alignment horizontal="right" vertical="center" wrapText="1"/>
    </xf>
    <xf numFmtId="164" fontId="91" fillId="0" borderId="10" xfId="42" applyFont="1" applyFill="1" applyBorder="1" applyAlignment="1">
      <alignment horizontal="right" vertical="center" wrapText="1"/>
    </xf>
    <xf numFmtId="164" fontId="88" fillId="0" borderId="34" xfId="42" applyFont="1" applyFill="1" applyBorder="1" applyAlignment="1">
      <alignment horizontal="center" vertical="center" wrapText="1"/>
    </xf>
    <xf numFmtId="164" fontId="88" fillId="0" borderId="12" xfId="42" applyFont="1" applyFill="1" applyBorder="1" applyAlignment="1">
      <alignment horizontal="center" vertical="center" wrapText="1"/>
    </xf>
    <xf numFmtId="164" fontId="91" fillId="0" borderId="34" xfId="42" applyFont="1" applyFill="1" applyBorder="1" applyAlignment="1">
      <alignment horizontal="center" vertical="center" wrapText="1"/>
    </xf>
    <xf numFmtId="164" fontId="91" fillId="0" borderId="12" xfId="42" applyFont="1" applyFill="1" applyBorder="1" applyAlignment="1">
      <alignment horizontal="center" vertical="center" wrapText="1"/>
    </xf>
    <xf numFmtId="164" fontId="88" fillId="0" borderId="35" xfId="42" applyFont="1" applyFill="1" applyBorder="1" applyAlignment="1">
      <alignment horizontal="center" vertical="center" wrapText="1"/>
    </xf>
    <xf numFmtId="0" fontId="91" fillId="0" borderId="13" xfId="66" applyFont="1" applyBorder="1" applyAlignment="1">
      <alignment horizontal="left" vertical="top" wrapText="1"/>
      <protection/>
    </xf>
    <xf numFmtId="164" fontId="91" fillId="0" borderId="10" xfId="42" applyFont="1" applyFill="1" applyBorder="1" applyAlignment="1">
      <alignment horizontal="right" vertical="top" wrapText="1"/>
    </xf>
    <xf numFmtId="0" fontId="91" fillId="0" borderId="0" xfId="66" applyFont="1" applyAlignment="1">
      <alignment horizontal="left" vertical="center" wrapText="1"/>
      <protection/>
    </xf>
    <xf numFmtId="0" fontId="91" fillId="0" borderId="0" xfId="66" applyFont="1" applyAlignment="1">
      <alignment horizontal="right" vertical="center" wrapText="1"/>
      <protection/>
    </xf>
    <xf numFmtId="164" fontId="91" fillId="0" borderId="0" xfId="42" applyFont="1" applyFill="1" applyBorder="1" applyAlignment="1">
      <alignment horizontal="left" vertical="center" wrapText="1"/>
    </xf>
    <xf numFmtId="0" fontId="114" fillId="0" borderId="0" xfId="66" applyFont="1" applyAlignment="1">
      <alignment horizontal="left" vertical="center" wrapText="1"/>
      <protection/>
    </xf>
    <xf numFmtId="164" fontId="87" fillId="0" borderId="31" xfId="42" applyFont="1" applyBorder="1" applyAlignment="1">
      <alignment horizontal="center"/>
    </xf>
    <xf numFmtId="0" fontId="87" fillId="0" borderId="15" xfId="66" applyFont="1" applyBorder="1" applyAlignment="1">
      <alignment horizontal="left" vertical="top" wrapText="1"/>
      <protection/>
    </xf>
    <xf numFmtId="0" fontId="95" fillId="0" borderId="15" xfId="66" applyFont="1" applyBorder="1" applyAlignment="1">
      <alignment horizontal="left" vertical="top" wrapText="1"/>
      <protection/>
    </xf>
    <xf numFmtId="0" fontId="87" fillId="0" borderId="0" xfId="66" applyFont="1" applyAlignment="1">
      <alignment horizontal="center" vertical="center" wrapText="1"/>
      <protection/>
    </xf>
    <xf numFmtId="0" fontId="87" fillId="0" borderId="31" xfId="66" applyFont="1" applyBorder="1" applyAlignment="1">
      <alignment horizontal="center" vertical="center" wrapText="1"/>
      <protection/>
    </xf>
    <xf numFmtId="0" fontId="95" fillId="0" borderId="15" xfId="66" applyFont="1" applyBorder="1" applyAlignment="1">
      <alignment horizontal="center" vertical="center" wrapText="1"/>
      <protection/>
    </xf>
    <xf numFmtId="0" fontId="90" fillId="0" borderId="0" xfId="66" applyFont="1" applyAlignment="1">
      <alignment horizontal="right" vertical="center" wrapText="1"/>
      <protection/>
    </xf>
    <xf numFmtId="0" fontId="90" fillId="0" borderId="0" xfId="66" applyFont="1" applyAlignment="1">
      <alignment horizontal="center" vertical="center" wrapText="1"/>
      <protection/>
    </xf>
    <xf numFmtId="0" fontId="91" fillId="0" borderId="10" xfId="66" applyFont="1" applyBorder="1" applyAlignment="1">
      <alignment horizontal="right" vertical="center" wrapText="1"/>
      <protection/>
    </xf>
    <xf numFmtId="164" fontId="91" fillId="0" borderId="10" xfId="42" applyFont="1" applyBorder="1" applyAlignment="1">
      <alignment horizontal="right" vertical="center" wrapText="1"/>
    </xf>
    <xf numFmtId="0" fontId="88" fillId="0" borderId="10" xfId="66" applyFont="1" applyBorder="1" applyAlignment="1">
      <alignment horizontal="right" vertical="center" wrapText="1"/>
      <protection/>
    </xf>
    <xf numFmtId="164" fontId="88" fillId="0" borderId="10" xfId="42" applyFont="1" applyBorder="1" applyAlignment="1">
      <alignment horizontal="right" vertical="center" wrapText="1"/>
    </xf>
    <xf numFmtId="164" fontId="91" fillId="0" borderId="10" xfId="66" applyNumberFormat="1" applyFont="1" applyBorder="1" applyAlignment="1">
      <alignment horizontal="right" vertical="center" wrapText="1"/>
      <protection/>
    </xf>
    <xf numFmtId="164" fontId="88" fillId="0" borderId="10" xfId="66" applyNumberFormat="1" applyFont="1" applyBorder="1" applyAlignment="1">
      <alignment horizontal="right" vertical="center" wrapText="1"/>
      <protection/>
    </xf>
    <xf numFmtId="0" fontId="91" fillId="0" borderId="10" xfId="66" applyFont="1" applyBorder="1" applyAlignment="1">
      <alignment horizontal="left" vertical="center" wrapText="1"/>
      <protection/>
    </xf>
    <xf numFmtId="0" fontId="88" fillId="0" borderId="10" xfId="66" applyFont="1" applyBorder="1" applyAlignment="1">
      <alignment horizontal="left" vertical="center" wrapText="1"/>
      <protection/>
    </xf>
    <xf numFmtId="0" fontId="92" fillId="0" borderId="10" xfId="66" applyFont="1" applyBorder="1" applyAlignment="1">
      <alignment horizontal="left" vertical="center" wrapText="1"/>
      <protection/>
    </xf>
    <xf numFmtId="0" fontId="91" fillId="0" borderId="13" xfId="66" applyFont="1" applyBorder="1" applyAlignment="1">
      <alignment horizontal="center" vertical="center" wrapText="1"/>
      <protection/>
    </xf>
    <xf numFmtId="164" fontId="91" fillId="39" borderId="10" xfId="42" applyFont="1" applyFill="1" applyBorder="1" applyAlignment="1">
      <alignment horizontal="right" vertical="top" wrapText="1"/>
    </xf>
    <xf numFmtId="0" fontId="93" fillId="0" borderId="10" xfId="66" applyFont="1" applyBorder="1" applyAlignment="1">
      <alignment horizontal="left" vertical="top" wrapText="1"/>
      <protection/>
    </xf>
    <xf numFmtId="0" fontId="88" fillId="0" borderId="13" xfId="66" applyFont="1" applyBorder="1" applyAlignment="1">
      <alignment horizontal="center" vertical="center" wrapText="1"/>
      <protection/>
    </xf>
    <xf numFmtId="164" fontId="88" fillId="39" borderId="10" xfId="42" applyFont="1" applyFill="1" applyBorder="1" applyAlignment="1">
      <alignment horizontal="right" vertical="top" wrapText="1"/>
    </xf>
    <xf numFmtId="164" fontId="91" fillId="0" borderId="10" xfId="42" applyFont="1" applyFill="1" applyBorder="1" applyAlignment="1">
      <alignment horizontal="left" vertical="center" wrapText="1"/>
    </xf>
    <xf numFmtId="164" fontId="91" fillId="0" borderId="30" xfId="42" applyFont="1" applyFill="1" applyBorder="1" applyAlignment="1">
      <alignment horizontal="left" vertical="center" wrapText="1"/>
    </xf>
    <xf numFmtId="0" fontId="91" fillId="0" borderId="36" xfId="66" applyFont="1" applyBorder="1" applyAlignment="1">
      <alignment horizontal="left" vertical="center" wrapText="1"/>
      <protection/>
    </xf>
    <xf numFmtId="164" fontId="91" fillId="0" borderId="37" xfId="42" applyFont="1" applyFill="1" applyBorder="1" applyAlignment="1">
      <alignment horizontal="left" vertical="center" wrapText="1"/>
    </xf>
    <xf numFmtId="164" fontId="115" fillId="0" borderId="38" xfId="42" applyFont="1" applyFill="1" applyBorder="1" applyAlignment="1">
      <alignment horizontal="center" vertical="center" wrapText="1"/>
    </xf>
    <xf numFmtId="164" fontId="91" fillId="0" borderId="29" xfId="42" applyFont="1" applyFill="1" applyBorder="1" applyAlignment="1">
      <alignment horizontal="left" vertical="center" wrapText="1"/>
    </xf>
    <xf numFmtId="0" fontId="98" fillId="40" borderId="22" xfId="70" applyFont="1" applyFill="1" applyBorder="1" applyAlignment="1">
      <alignment horizontal="left" vertical="top" wrapText="1"/>
      <protection/>
    </xf>
    <xf numFmtId="0" fontId="98" fillId="40" borderId="0" xfId="70" applyFont="1" applyFill="1" applyAlignment="1">
      <alignment horizontal="left" vertical="top" wrapText="1"/>
      <protection/>
    </xf>
    <xf numFmtId="0" fontId="18" fillId="0" borderId="0" xfId="70" applyFont="1" applyAlignment="1">
      <alignment horizontal="center"/>
      <protection/>
    </xf>
    <xf numFmtId="0" fontId="5" fillId="0" borderId="16" xfId="70" applyFont="1" applyBorder="1" applyAlignment="1">
      <alignment horizontal="center"/>
      <protection/>
    </xf>
    <xf numFmtId="0" fontId="5" fillId="0" borderId="0" xfId="70" applyFont="1" applyAlignment="1">
      <alignment horizontal="center"/>
      <protection/>
    </xf>
    <xf numFmtId="0" fontId="5" fillId="0" borderId="0" xfId="70" applyFont="1" applyAlignment="1">
      <alignment horizontal="left"/>
      <protection/>
    </xf>
    <xf numFmtId="0" fontId="5" fillId="0" borderId="18" xfId="70" applyFont="1" applyBorder="1" applyAlignment="1">
      <alignment horizontal="center" wrapText="1"/>
      <protection/>
    </xf>
    <xf numFmtId="43" fontId="5" fillId="0" borderId="18" xfId="47" applyFont="1" applyBorder="1" applyAlignment="1">
      <alignment horizontal="center" vertical="top" wrapText="1"/>
    </xf>
    <xf numFmtId="0" fontId="5" fillId="0" borderId="25" xfId="70" applyFont="1" applyBorder="1" applyAlignment="1">
      <alignment horizontal="center" vertical="center" wrapText="1"/>
      <protection/>
    </xf>
    <xf numFmtId="0" fontId="5" fillId="0" borderId="39" xfId="70" applyFont="1" applyBorder="1" applyAlignment="1">
      <alignment horizontal="center" vertical="center" wrapText="1"/>
      <protection/>
    </xf>
    <xf numFmtId="0" fontId="5" fillId="0" borderId="18" xfId="70" applyFont="1" applyBorder="1" applyAlignment="1">
      <alignment horizontal="justify" vertical="top" wrapText="1"/>
      <protection/>
    </xf>
    <xf numFmtId="0" fontId="5" fillId="0" borderId="18" xfId="70" applyFont="1" applyBorder="1" applyAlignment="1">
      <alignment horizontal="center" vertical="center" wrapText="1"/>
      <protection/>
    </xf>
    <xf numFmtId="0" fontId="18" fillId="0" borderId="18" xfId="70" applyFont="1" applyBorder="1" applyAlignment="1">
      <alignment horizontal="center" vertical="top" wrapText="1"/>
      <protection/>
    </xf>
    <xf numFmtId="164" fontId="5" fillId="0" borderId="18" xfId="42" applyFont="1" applyBorder="1" applyAlignment="1">
      <alignment horizontal="right" wrapText="1"/>
    </xf>
    <xf numFmtId="43" fontId="18" fillId="0" borderId="18" xfId="70" applyNumberFormat="1" applyFont="1" applyBorder="1" applyAlignment="1">
      <alignment horizontal="center" vertical="top" wrapText="1"/>
      <protection/>
    </xf>
    <xf numFmtId="0" fontId="5" fillId="0" borderId="0" xfId="70" applyFont="1" applyAlignment="1">
      <alignment horizontal="left" wrapText="1"/>
      <protection/>
    </xf>
    <xf numFmtId="0" fontId="3" fillId="0" borderId="18" xfId="70" applyBorder="1" applyAlignment="1">
      <alignment horizontal="center"/>
      <protection/>
    </xf>
    <xf numFmtId="0" fontId="5" fillId="0" borderId="18" xfId="70" applyFont="1" applyBorder="1" applyAlignment="1">
      <alignment horizontal="center" vertical="top" wrapText="1"/>
      <protection/>
    </xf>
    <xf numFmtId="0" fontId="5" fillId="0" borderId="18" xfId="70" applyFont="1" applyBorder="1" applyAlignment="1">
      <alignment vertical="center" wrapText="1"/>
      <protection/>
    </xf>
    <xf numFmtId="0" fontId="5" fillId="0" borderId="18" xfId="70" applyFont="1" applyBorder="1" applyAlignment="1">
      <alignment vertical="top" wrapText="1"/>
      <protection/>
    </xf>
    <xf numFmtId="0" fontId="18" fillId="0" borderId="18" xfId="70" applyFont="1" applyBorder="1" applyAlignment="1">
      <alignment horizontal="center" vertical="center" wrapText="1"/>
      <protection/>
    </xf>
    <xf numFmtId="0" fontId="18" fillId="0" borderId="40" xfId="70" applyFont="1" applyBorder="1" applyAlignment="1">
      <alignment horizontal="center" vertical="center" wrapText="1"/>
      <protection/>
    </xf>
    <xf numFmtId="0" fontId="18" fillId="0" borderId="38" xfId="70" applyFont="1" applyBorder="1" applyAlignment="1">
      <alignment horizontal="center" vertical="center" wrapText="1"/>
      <protection/>
    </xf>
    <xf numFmtId="0" fontId="18" fillId="0" borderId="29" xfId="70" applyFont="1" applyBorder="1" applyAlignment="1">
      <alignment horizontal="center" vertical="center" wrapText="1"/>
      <protection/>
    </xf>
    <xf numFmtId="0" fontId="5" fillId="0" borderId="18" xfId="70" applyFont="1" applyBorder="1" applyAlignment="1">
      <alignment horizontal="left" vertical="center" wrapText="1"/>
      <protection/>
    </xf>
    <xf numFmtId="0" fontId="21" fillId="0" borderId="0" xfId="70" applyFont="1" applyAlignment="1">
      <alignment horizontal="left" wrapText="1"/>
      <protection/>
    </xf>
    <xf numFmtId="0" fontId="100" fillId="37" borderId="0" xfId="70" applyFont="1" applyFill="1" applyAlignment="1">
      <alignment horizontal="left"/>
      <protection/>
    </xf>
    <xf numFmtId="0" fontId="19" fillId="0" borderId="18" xfId="70" applyFont="1" applyBorder="1" applyAlignment="1">
      <alignment horizontal="center" vertical="center" wrapText="1"/>
      <protection/>
    </xf>
    <xf numFmtId="0" fontId="19" fillId="0" borderId="25" xfId="70" applyFont="1" applyBorder="1" applyAlignment="1">
      <alignment horizontal="center" vertical="center" wrapText="1"/>
      <protection/>
    </xf>
    <xf numFmtId="0" fontId="19" fillId="0" borderId="39" xfId="70" applyFont="1" applyBorder="1" applyAlignment="1">
      <alignment horizontal="center" vertical="center" wrapText="1"/>
      <protection/>
    </xf>
    <xf numFmtId="0" fontId="5" fillId="0" borderId="18" xfId="70" applyFont="1" applyBorder="1" applyAlignment="1">
      <alignment horizontal="left" vertical="top" wrapText="1"/>
      <protection/>
    </xf>
    <xf numFmtId="164" fontId="5" fillId="0" borderId="18" xfId="42" applyFont="1" applyBorder="1" applyAlignment="1">
      <alignment horizontal="center" vertical="top" wrapText="1"/>
    </xf>
    <xf numFmtId="0" fontId="5" fillId="0" borderId="21" xfId="70" applyFont="1" applyBorder="1" applyAlignment="1">
      <alignment horizontal="left" wrapText="1"/>
      <protection/>
    </xf>
    <xf numFmtId="0" fontId="98" fillId="40" borderId="22" xfId="70" applyFont="1" applyFill="1" applyBorder="1" applyAlignment="1">
      <alignment horizontal="center" vertical="top" wrapText="1"/>
      <protection/>
    </xf>
    <xf numFmtId="0" fontId="98" fillId="40" borderId="0" xfId="70" applyFont="1" applyFill="1" applyAlignment="1">
      <alignment horizontal="center" vertical="top" wrapText="1"/>
      <protection/>
    </xf>
    <xf numFmtId="0" fontId="5" fillId="0" borderId="18" xfId="70" applyFont="1" applyBorder="1" applyAlignment="1">
      <alignment vertical="top" textRotation="90" wrapText="1"/>
      <protection/>
    </xf>
    <xf numFmtId="0" fontId="5" fillId="0" borderId="18" xfId="70" applyFont="1" applyBorder="1" applyAlignment="1">
      <alignment horizontal="justify" vertical="top" textRotation="90" wrapText="1"/>
      <protection/>
    </xf>
    <xf numFmtId="0" fontId="5" fillId="0" borderId="0" xfId="70" applyFont="1" applyAlignment="1">
      <alignment horizontal="left" vertical="top" wrapText="1"/>
      <protection/>
    </xf>
    <xf numFmtId="0" fontId="100" fillId="40" borderId="22" xfId="70" applyFont="1" applyFill="1" applyBorder="1" applyAlignment="1">
      <alignment horizontal="center" vertical="top" wrapText="1"/>
      <protection/>
    </xf>
    <xf numFmtId="0" fontId="100" fillId="40" borderId="0" xfId="70" applyFont="1" applyFill="1" applyAlignment="1">
      <alignment horizontal="center" vertical="top" wrapText="1"/>
      <protection/>
    </xf>
    <xf numFmtId="0" fontId="5" fillId="0" borderId="18" xfId="70" applyFont="1" applyBorder="1" applyAlignment="1">
      <alignment wrapText="1"/>
      <protection/>
    </xf>
    <xf numFmtId="0" fontId="18" fillId="0" borderId="25" xfId="70" applyFont="1" applyBorder="1" applyAlignment="1">
      <alignment horizontal="center" vertical="center" wrapText="1"/>
      <protection/>
    </xf>
    <xf numFmtId="0" fontId="18" fillId="0" borderId="26" xfId="70" applyFont="1" applyBorder="1" applyAlignment="1">
      <alignment horizontal="center" vertical="center" wrapText="1"/>
      <protection/>
    </xf>
    <xf numFmtId="0" fontId="18" fillId="0" borderId="39" xfId="70" applyFont="1" applyBorder="1" applyAlignment="1">
      <alignment horizontal="center" vertical="center" wrapText="1"/>
      <protection/>
    </xf>
    <xf numFmtId="0" fontId="3" fillId="0" borderId="18" xfId="70" applyBorder="1" applyAlignment="1">
      <alignment horizontal="left" vertical="center" wrapText="1"/>
      <protection/>
    </xf>
    <xf numFmtId="164" fontId="3" fillId="0" borderId="18" xfId="42" applyFont="1" applyBorder="1" applyAlignment="1">
      <alignment horizontal="center"/>
    </xf>
    <xf numFmtId="164" fontId="3" fillId="0" borderId="18" xfId="70" applyNumberFormat="1" applyBorder="1" applyAlignment="1">
      <alignment horizontal="center"/>
      <protection/>
    </xf>
    <xf numFmtId="43" fontId="0" fillId="0" borderId="18" xfId="47" applyFont="1" applyBorder="1" applyAlignment="1">
      <alignment horizontal="center"/>
    </xf>
    <xf numFmtId="43" fontId="3" fillId="0" borderId="18" xfId="70" applyNumberFormat="1" applyBorder="1" applyAlignment="1">
      <alignment horizontal="center"/>
      <protection/>
    </xf>
    <xf numFmtId="43" fontId="41" fillId="0" borderId="18" xfId="70" applyNumberFormat="1" applyFont="1" applyBorder="1" applyAlignment="1">
      <alignment horizontal="center"/>
      <protection/>
    </xf>
    <xf numFmtId="0" fontId="41" fillId="0" borderId="18" xfId="70" applyFont="1" applyBorder="1" applyAlignment="1">
      <alignment horizontal="center"/>
      <protection/>
    </xf>
    <xf numFmtId="0" fontId="3" fillId="0" borderId="18" xfId="70" applyBorder="1">
      <alignment/>
      <protection/>
    </xf>
    <xf numFmtId="0" fontId="5" fillId="0" borderId="41" xfId="70" applyFont="1" applyBorder="1" applyAlignment="1">
      <alignment horizontal="center" vertical="center" wrapText="1"/>
      <protection/>
    </xf>
    <xf numFmtId="0" fontId="5" fillId="0" borderId="21" xfId="70" applyFont="1" applyBorder="1" applyAlignment="1">
      <alignment horizontal="center" vertical="center" wrapText="1"/>
      <protection/>
    </xf>
    <xf numFmtId="0" fontId="5" fillId="0" borderId="27" xfId="70" applyFont="1" applyBorder="1" applyAlignment="1">
      <alignment horizontal="center" vertical="center" wrapText="1"/>
      <protection/>
    </xf>
    <xf numFmtId="0" fontId="5" fillId="0" borderId="42" xfId="70" applyFont="1" applyBorder="1" applyAlignment="1">
      <alignment horizontal="center" vertical="center" wrapText="1"/>
      <protection/>
    </xf>
    <xf numFmtId="0" fontId="5" fillId="0" borderId="16" xfId="70" applyFont="1" applyBorder="1" applyAlignment="1">
      <alignment horizontal="center" vertical="center" wrapText="1"/>
      <protection/>
    </xf>
    <xf numFmtId="0" fontId="5" fillId="0" borderId="43" xfId="70" applyFont="1" applyBorder="1" applyAlignment="1">
      <alignment horizontal="center" vertical="center" wrapText="1"/>
      <protection/>
    </xf>
    <xf numFmtId="0" fontId="78" fillId="0" borderId="18" xfId="59" applyBorder="1" applyAlignment="1" applyProtection="1">
      <alignment horizontal="left" vertical="center" wrapText="1"/>
      <protection/>
    </xf>
    <xf numFmtId="165" fontId="3" fillId="0" borderId="18" xfId="70" applyNumberFormat="1" applyBorder="1" applyAlignment="1">
      <alignment horizontal="center"/>
      <protection/>
    </xf>
    <xf numFmtId="0" fontId="116" fillId="0" borderId="21" xfId="59" applyFont="1" applyBorder="1" applyAlignment="1" applyProtection="1">
      <alignment horizontal="left" wrapText="1"/>
      <protection/>
    </xf>
    <xf numFmtId="0" fontId="116" fillId="0" borderId="0" xfId="59" applyFont="1" applyAlignment="1" applyProtection="1">
      <alignment horizontal="left" wrapText="1"/>
      <protection/>
    </xf>
    <xf numFmtId="0" fontId="5" fillId="0" borderId="18" xfId="70" applyFont="1" applyBorder="1" applyAlignment="1">
      <alignment horizontal="center" vertical="top" textRotation="90" wrapText="1"/>
      <protection/>
    </xf>
    <xf numFmtId="0" fontId="78" fillId="0" borderId="25" xfId="59" applyBorder="1" applyAlignment="1" applyProtection="1">
      <alignment horizontal="left" vertical="center" wrapText="1"/>
      <protection/>
    </xf>
    <xf numFmtId="0" fontId="78" fillId="0" borderId="26" xfId="59" applyBorder="1" applyAlignment="1" applyProtection="1">
      <alignment horizontal="left" vertical="center" wrapText="1"/>
      <protection/>
    </xf>
    <xf numFmtId="0" fontId="78" fillId="0" borderId="39" xfId="59" applyBorder="1" applyAlignment="1" applyProtection="1">
      <alignment horizontal="left" vertical="center" wrapText="1"/>
      <protection/>
    </xf>
    <xf numFmtId="0" fontId="18" fillId="0" borderId="18" xfId="70" applyFont="1" applyBorder="1" applyAlignment="1">
      <alignment horizontal="left" vertical="center" wrapText="1"/>
      <protection/>
    </xf>
    <xf numFmtId="0" fontId="100" fillId="40" borderId="22" xfId="70" applyFont="1" applyFill="1" applyBorder="1" applyAlignment="1">
      <alignment horizontal="left" vertical="top" wrapText="1"/>
      <protection/>
    </xf>
    <xf numFmtId="0" fontId="100" fillId="40" borderId="0" xfId="70" applyFont="1" applyFill="1" applyAlignment="1">
      <alignment horizontal="left" vertical="top" wrapText="1"/>
      <protection/>
    </xf>
    <xf numFmtId="164" fontId="5" fillId="0" borderId="18" xfId="70" applyNumberFormat="1" applyFont="1" applyBorder="1" applyAlignment="1">
      <alignment horizontal="center" vertical="top" wrapText="1"/>
      <protection/>
    </xf>
    <xf numFmtId="0" fontId="18" fillId="0" borderId="18" xfId="70" applyFont="1" applyBorder="1" applyAlignment="1">
      <alignment horizontal="left" vertical="top" wrapText="1"/>
      <protection/>
    </xf>
    <xf numFmtId="0" fontId="5" fillId="0" borderId="18" xfId="70" applyFont="1" applyBorder="1" applyAlignment="1">
      <alignment horizontal="left" wrapText="1"/>
      <protection/>
    </xf>
    <xf numFmtId="0" fontId="78" fillId="0" borderId="18" xfId="59" applyBorder="1" applyAlignment="1" applyProtection="1">
      <alignment horizontal="left" vertical="top" wrapText="1"/>
      <protection/>
    </xf>
    <xf numFmtId="0" fontId="20" fillId="0" borderId="18" xfId="70" applyFont="1" applyBorder="1" applyAlignment="1">
      <alignment horizontal="center" wrapText="1"/>
      <protection/>
    </xf>
    <xf numFmtId="164" fontId="18" fillId="0" borderId="18" xfId="42" applyFont="1" applyBorder="1" applyAlignment="1">
      <alignment horizontal="center" vertical="top" wrapText="1"/>
    </xf>
    <xf numFmtId="164" fontId="18" fillId="0" borderId="18" xfId="70" applyNumberFormat="1" applyFont="1" applyBorder="1" applyAlignment="1">
      <alignment horizontal="center" vertical="top" wrapText="1"/>
      <protection/>
    </xf>
    <xf numFmtId="0" fontId="78" fillId="0" borderId="0" xfId="59" applyAlignment="1" applyProtection="1">
      <alignment horizontal="left"/>
      <protection/>
    </xf>
    <xf numFmtId="0" fontId="78" fillId="0" borderId="0" xfId="59" applyAlignment="1" applyProtection="1">
      <alignment horizontal="left" wrapText="1"/>
      <protection/>
    </xf>
    <xf numFmtId="0" fontId="18" fillId="0" borderId="18" xfId="70" applyFont="1" applyBorder="1" applyAlignment="1">
      <alignment horizontal="center" wrapText="1"/>
      <protection/>
    </xf>
    <xf numFmtId="0" fontId="32" fillId="0" borderId="18" xfId="70" applyFont="1" applyBorder="1" applyAlignment="1">
      <alignment horizontal="center" vertical="top" wrapText="1"/>
      <protection/>
    </xf>
    <xf numFmtId="0" fontId="21" fillId="0" borderId="18" xfId="70" applyFont="1" applyBorder="1" applyAlignment="1">
      <alignment wrapText="1"/>
      <protection/>
    </xf>
    <xf numFmtId="0" fontId="21" fillId="0" borderId="18" xfId="70" applyFont="1" applyBorder="1" applyAlignment="1">
      <alignment horizontal="center" wrapText="1"/>
      <protection/>
    </xf>
    <xf numFmtId="0" fontId="21" fillId="0" borderId="40" xfId="70" applyFont="1" applyBorder="1" applyAlignment="1">
      <alignment horizontal="center" vertical="center" wrapText="1"/>
      <protection/>
    </xf>
    <xf numFmtId="0" fontId="21" fillId="0" borderId="29" xfId="70" applyFont="1" applyBorder="1" applyAlignment="1">
      <alignment horizontal="center" vertical="center" wrapText="1"/>
      <protection/>
    </xf>
    <xf numFmtId="0" fontId="21" fillId="0" borderId="18" xfId="70" applyFont="1" applyBorder="1" applyAlignment="1">
      <alignment horizontal="center" vertical="top" wrapText="1"/>
      <protection/>
    </xf>
    <xf numFmtId="0" fontId="102" fillId="0" borderId="0" xfId="0" applyFont="1" applyAlignment="1">
      <alignment horizontal="center" vertical="center" wrapText="1"/>
    </xf>
    <xf numFmtId="0" fontId="102" fillId="0" borderId="40" xfId="0" applyFont="1" applyBorder="1" applyAlignment="1">
      <alignment horizontal="center" vertical="center"/>
    </xf>
    <xf numFmtId="0" fontId="102" fillId="0" borderId="38" xfId="0" applyFont="1" applyBorder="1" applyAlignment="1">
      <alignment horizontal="center" vertical="center"/>
    </xf>
    <xf numFmtId="0" fontId="102" fillId="0" borderId="29" xfId="0" applyFont="1" applyBorder="1" applyAlignment="1">
      <alignment horizontal="center" vertical="center"/>
    </xf>
    <xf numFmtId="0" fontId="102" fillId="0" borderId="40" xfId="0" applyFont="1" applyBorder="1" applyAlignment="1">
      <alignment horizontal="center" vertical="center" wrapText="1"/>
    </xf>
    <xf numFmtId="0" fontId="102" fillId="0" borderId="38" xfId="0" applyFont="1" applyBorder="1" applyAlignment="1">
      <alignment horizontal="center" vertical="center" wrapText="1"/>
    </xf>
    <xf numFmtId="0" fontId="102" fillId="0" borderId="29" xfId="0" applyFont="1" applyBorder="1" applyAlignment="1">
      <alignment horizontal="center" vertical="center" wrapText="1"/>
    </xf>
    <xf numFmtId="164" fontId="102" fillId="0" borderId="40" xfId="42" applyFont="1" applyBorder="1" applyAlignment="1">
      <alignment horizontal="center" vertical="center" wrapText="1"/>
    </xf>
    <xf numFmtId="164" fontId="102" fillId="0" borderId="38" xfId="42" applyFont="1" applyBorder="1" applyAlignment="1">
      <alignment horizontal="center" vertical="center" wrapText="1"/>
    </xf>
    <xf numFmtId="164" fontId="102" fillId="0" borderId="29" xfId="42" applyFont="1" applyBorder="1" applyAlignment="1">
      <alignment horizontal="center" vertical="center" wrapText="1"/>
    </xf>
    <xf numFmtId="0" fontId="102" fillId="0" borderId="25" xfId="0" applyFont="1" applyBorder="1" applyAlignment="1">
      <alignment horizontal="center" wrapText="1"/>
    </xf>
    <xf numFmtId="0" fontId="102" fillId="0" borderId="26" xfId="0" applyFont="1" applyBorder="1" applyAlignment="1">
      <alignment horizontal="center" wrapText="1"/>
    </xf>
    <xf numFmtId="0" fontId="102" fillId="0" borderId="39" xfId="0" applyFont="1" applyBorder="1" applyAlignment="1">
      <alignment horizontal="center" wrapText="1"/>
    </xf>
    <xf numFmtId="0" fontId="102" fillId="0" borderId="41" xfId="0" applyFont="1" applyBorder="1" applyAlignment="1">
      <alignment horizontal="center" vertical="center" wrapText="1"/>
    </xf>
    <xf numFmtId="0" fontId="102" fillId="0" borderId="27" xfId="0" applyFont="1" applyBorder="1" applyAlignment="1">
      <alignment horizontal="center" vertical="center" wrapText="1"/>
    </xf>
    <xf numFmtId="0" fontId="102" fillId="0" borderId="44" xfId="0" applyFont="1" applyBorder="1" applyAlignment="1">
      <alignment horizontal="center" vertical="center" wrapText="1"/>
    </xf>
    <xf numFmtId="0" fontId="102" fillId="0" borderId="28" xfId="0" applyFont="1" applyBorder="1" applyAlignment="1">
      <alignment horizontal="center" vertical="center" wrapText="1"/>
    </xf>
    <xf numFmtId="0" fontId="102" fillId="0" borderId="42" xfId="0" applyFont="1" applyBorder="1" applyAlignment="1">
      <alignment horizontal="center" vertical="center" wrapText="1"/>
    </xf>
    <xf numFmtId="0" fontId="102" fillId="0" borderId="43" xfId="0" applyFont="1" applyBorder="1" applyAlignment="1">
      <alignment horizontal="center" vertical="center" wrapText="1"/>
    </xf>
    <xf numFmtId="43" fontId="102" fillId="0" borderId="40" xfId="47" applyFont="1" applyBorder="1" applyAlignment="1">
      <alignment horizontal="center" vertical="center" wrapText="1"/>
    </xf>
    <xf numFmtId="43" fontId="102" fillId="0" borderId="38" xfId="47" applyFont="1" applyBorder="1" applyAlignment="1">
      <alignment horizontal="center" vertical="center" wrapText="1"/>
    </xf>
    <xf numFmtId="43" fontId="102" fillId="0" borderId="29" xfId="47" applyFont="1" applyBorder="1" applyAlignment="1">
      <alignment horizontal="center" vertical="center" wrapText="1"/>
    </xf>
    <xf numFmtId="0" fontId="102" fillId="0" borderId="25" xfId="0" applyFont="1" applyBorder="1" applyAlignment="1">
      <alignment horizontal="center"/>
    </xf>
    <xf numFmtId="0" fontId="102" fillId="0" borderId="26" xfId="0" applyFont="1" applyBorder="1" applyAlignment="1">
      <alignment horizontal="center"/>
    </xf>
    <xf numFmtId="0" fontId="102" fillId="0" borderId="39" xfId="0" applyFont="1" applyBorder="1" applyAlignment="1">
      <alignment horizontal="center"/>
    </xf>
    <xf numFmtId="0" fontId="102" fillId="0" borderId="25" xfId="0" applyFont="1" applyBorder="1" applyAlignment="1">
      <alignment horizontal="center" vertical="center" wrapText="1"/>
    </xf>
    <xf numFmtId="0" fontId="102" fillId="0" borderId="39" xfId="0" applyFont="1" applyBorder="1" applyAlignment="1">
      <alignment horizontal="center" vertical="center" wrapText="1"/>
    </xf>
    <xf numFmtId="0" fontId="106" fillId="0" borderId="0" xfId="0" applyFont="1" applyAlignment="1">
      <alignment horizontal="center" wrapText="1"/>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omma 5" xfId="48"/>
    <cellStyle name="Comma 6"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2 2" xfId="64"/>
    <cellStyle name="Normal 2 3" xfId="65"/>
    <cellStyle name="Normal 3" xfId="66"/>
    <cellStyle name="Normal 3 2" xfId="67"/>
    <cellStyle name="Normal 4" xfId="68"/>
    <cellStyle name="Normal 4 2" xfId="69"/>
    <cellStyle name="Normal 4 3" xfId="70"/>
    <cellStyle name="Normal 5" xfId="71"/>
    <cellStyle name="Note" xfId="72"/>
    <cellStyle name="Output" xfId="73"/>
    <cellStyle name="Percent"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5" tint="-0.4999699890613556"/>
  </sheetPr>
  <dimension ref="A1:BE37"/>
  <sheetViews>
    <sheetView zoomScalePageLayoutView="0" workbookViewId="0" topLeftCell="A1">
      <selection activeCell="BG16" sqref="BG16"/>
    </sheetView>
  </sheetViews>
  <sheetFormatPr defaultColWidth="8.88671875" defaultRowHeight="13.5"/>
  <cols>
    <col min="1" max="1" width="0.23046875" style="0" customWidth="1"/>
    <col min="2" max="2" width="0.44140625" style="0" customWidth="1"/>
    <col min="3" max="3" width="6.6640625" style="0" customWidth="1"/>
    <col min="4" max="4" width="0.23046875" style="0" customWidth="1"/>
    <col min="5" max="5" width="0.88671875" style="0" customWidth="1"/>
    <col min="6" max="6" width="0.44140625" style="0" customWidth="1"/>
    <col min="7" max="7" width="1.2265625" style="0" customWidth="1"/>
    <col min="8" max="8" width="1.77734375" style="0" customWidth="1"/>
    <col min="9" max="9" width="0.44140625" style="0" customWidth="1"/>
    <col min="10" max="10" width="2.88671875" style="0" customWidth="1"/>
    <col min="11" max="11" width="1.99609375" style="0" customWidth="1"/>
    <col min="12" max="12" width="0.3359375" style="0" customWidth="1"/>
    <col min="13" max="13" width="0.10546875" style="0" customWidth="1"/>
    <col min="14" max="14" width="4.4453125" style="0" customWidth="1"/>
    <col min="15" max="15" width="1.99609375" style="0" customWidth="1"/>
    <col min="16" max="16" width="1.1171875" style="0" customWidth="1"/>
    <col min="17" max="17" width="0.3359375" style="0" customWidth="1"/>
    <col min="18" max="18" width="1.1171875" style="0" customWidth="1"/>
    <col min="19" max="19" width="0.78125" style="0" customWidth="1"/>
    <col min="20" max="20" width="0.44140625" style="0" customWidth="1"/>
    <col min="21" max="21" width="0.23046875" style="0" customWidth="1"/>
    <col min="22" max="22" width="0.10546875" style="0" customWidth="1"/>
    <col min="23" max="23" width="2.6640625" style="0" customWidth="1"/>
    <col min="24" max="24" width="0.671875" style="0" customWidth="1"/>
    <col min="25" max="25" width="1.99609375" style="0" customWidth="1"/>
    <col min="26" max="26" width="0.78125" style="0" customWidth="1"/>
    <col min="27" max="27" width="1.2265625" style="0" customWidth="1"/>
    <col min="28" max="29" width="0.3359375" style="0" customWidth="1"/>
    <col min="30" max="30" width="2.21484375" style="0" customWidth="1"/>
    <col min="31" max="31" width="0.44140625" style="0" customWidth="1"/>
    <col min="32" max="32" width="2.4453125" style="0" customWidth="1"/>
    <col min="33" max="33" width="0.23046875" style="0" customWidth="1"/>
    <col min="34" max="34" width="3.10546875" style="0" customWidth="1"/>
    <col min="35" max="35" width="0.3359375" style="0" customWidth="1"/>
    <col min="36" max="36" width="0.10546875" style="0" customWidth="1"/>
    <col min="37" max="37" width="0.23046875" style="0" customWidth="1"/>
    <col min="38" max="38" width="0.3359375" style="0" customWidth="1"/>
    <col min="39" max="39" width="0.10546875" style="0" customWidth="1"/>
    <col min="40" max="40" width="0.671875" style="0" customWidth="1"/>
    <col min="41" max="41" width="0.3359375" style="0" customWidth="1"/>
    <col min="42" max="42" width="0.10546875" style="0" customWidth="1"/>
    <col min="43" max="43" width="1.66796875" style="0" customWidth="1"/>
    <col min="44" max="44" width="1.1171875" style="0" customWidth="1"/>
    <col min="45" max="45" width="1.33203125" style="0" customWidth="1"/>
    <col min="46" max="46" width="0.44140625" style="0" customWidth="1"/>
    <col min="47" max="47" width="1.4375" style="0" customWidth="1"/>
    <col min="48" max="48" width="2.3359375" style="0" customWidth="1"/>
    <col min="49" max="49" width="4.3359375" style="0" customWidth="1"/>
    <col min="50" max="50" width="3.21484375" style="0" customWidth="1"/>
    <col min="51" max="51" width="0.23046875" style="0" customWidth="1"/>
    <col min="52" max="52" width="0.9921875" style="0" customWidth="1"/>
    <col min="53" max="53" width="1.4375" style="0" customWidth="1"/>
    <col min="54" max="54" width="1.99609375" style="0" customWidth="1"/>
    <col min="55" max="55" width="0.44140625" style="0" customWidth="1"/>
    <col min="56" max="56" width="4.4453125" style="0" customWidth="1"/>
    <col min="57" max="57" width="0.44140625" style="0" customWidth="1"/>
  </cols>
  <sheetData>
    <row r="1" spans="36:54" ht="13.5">
      <c r="AJ1" s="222" t="s">
        <v>87</v>
      </c>
      <c r="AK1" s="222"/>
      <c r="AL1" s="222"/>
      <c r="AM1" s="222"/>
      <c r="AN1" s="222"/>
      <c r="AO1" s="222"/>
      <c r="AP1" s="222"/>
      <c r="AQ1" s="222"/>
      <c r="AR1" s="222"/>
      <c r="AS1" s="222"/>
      <c r="AT1" s="222"/>
      <c r="AU1" s="222"/>
      <c r="AV1" s="222"/>
      <c r="AW1" s="222"/>
      <c r="AX1" s="222"/>
      <c r="AY1" s="222"/>
      <c r="AZ1" s="222"/>
      <c r="BA1" s="222"/>
      <c r="BB1" s="222"/>
    </row>
    <row r="2" spans="36:57" ht="15" customHeight="1">
      <c r="AJ2" s="222"/>
      <c r="AK2" s="222"/>
      <c r="AL2" s="222"/>
      <c r="AM2" s="222"/>
      <c r="AN2" s="222"/>
      <c r="AO2" s="222"/>
      <c r="AP2" s="222"/>
      <c r="AQ2" s="222"/>
      <c r="AR2" s="222"/>
      <c r="AS2" s="222"/>
      <c r="AT2" s="222"/>
      <c r="AU2" s="222"/>
      <c r="AV2" s="222"/>
      <c r="AW2" s="222"/>
      <c r="AX2" s="222"/>
      <c r="AY2" s="222"/>
      <c r="AZ2" s="222"/>
      <c r="BA2" s="222"/>
      <c r="BB2" s="222"/>
      <c r="BC2" s="45"/>
      <c r="BD2" s="45"/>
      <c r="BE2" s="45"/>
    </row>
    <row r="4" spans="2:37" ht="15">
      <c r="B4" s="223" t="s">
        <v>217</v>
      </c>
      <c r="C4" s="223"/>
      <c r="D4" s="223"/>
      <c r="E4" s="223"/>
      <c r="F4" s="223"/>
      <c r="G4" s="223"/>
      <c r="H4" s="223"/>
      <c r="I4" s="223"/>
      <c r="J4" s="223"/>
      <c r="K4" s="223"/>
      <c r="L4" s="223"/>
      <c r="M4" s="223"/>
      <c r="N4" s="223"/>
      <c r="O4" s="223"/>
      <c r="P4" s="223"/>
      <c r="Q4" s="223"/>
      <c r="R4" s="224">
        <v>2</v>
      </c>
      <c r="S4" s="224"/>
      <c r="T4" s="224"/>
      <c r="U4" s="224"/>
      <c r="V4" s="224"/>
      <c r="W4" s="46">
        <v>0</v>
      </c>
      <c r="X4" s="225">
        <v>5</v>
      </c>
      <c r="Y4" s="225"/>
      <c r="Z4" s="225">
        <v>9</v>
      </c>
      <c r="AA4" s="225"/>
      <c r="AB4" s="225"/>
      <c r="AC4" s="225"/>
      <c r="AD4" s="225">
        <v>8</v>
      </c>
      <c r="AE4" s="225"/>
      <c r="AF4" s="225">
        <v>4</v>
      </c>
      <c r="AG4" s="225"/>
      <c r="AH4" s="225">
        <v>3</v>
      </c>
      <c r="AI4" s="225"/>
      <c r="AJ4" s="225"/>
      <c r="AK4" s="225"/>
    </row>
    <row r="6" spans="2:53" ht="14.25">
      <c r="B6" s="217" t="s">
        <v>218</v>
      </c>
      <c r="C6" s="217"/>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8"/>
      <c r="AY6" s="218"/>
      <c r="AZ6" s="218"/>
      <c r="BA6" s="218"/>
    </row>
    <row r="8" spans="2:53" ht="14.25">
      <c r="B8" s="217" t="s">
        <v>219</v>
      </c>
      <c r="C8" s="217"/>
      <c r="D8" s="217"/>
      <c r="E8" s="217"/>
      <c r="F8" s="217"/>
      <c r="G8" s="217"/>
      <c r="H8" s="217"/>
      <c r="I8" s="217"/>
      <c r="J8" s="217"/>
      <c r="K8" s="217"/>
      <c r="L8" s="219" t="s">
        <v>91</v>
      </c>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19"/>
      <c r="AU8" s="219"/>
      <c r="AV8" s="219"/>
      <c r="AW8" s="219"/>
      <c r="AX8" s="219"/>
      <c r="AY8" s="219"/>
      <c r="AZ8" s="219"/>
      <c r="BA8" s="219"/>
    </row>
    <row r="10" spans="2:53" ht="14.25">
      <c r="B10" s="217" t="s">
        <v>220</v>
      </c>
      <c r="C10" s="217"/>
      <c r="D10" s="220"/>
      <c r="E10" s="220"/>
      <c r="F10" s="220"/>
      <c r="G10" s="220"/>
      <c r="H10" s="220"/>
      <c r="I10" s="220"/>
      <c r="J10" s="220"/>
      <c r="K10" s="220"/>
      <c r="L10" s="220"/>
      <c r="M10" s="220"/>
      <c r="N10" s="220"/>
      <c r="O10" s="220"/>
      <c r="P10" s="220"/>
      <c r="Q10" s="220"/>
      <c r="R10" s="220"/>
      <c r="S10" s="220"/>
      <c r="T10" s="220"/>
      <c r="U10" s="220"/>
      <c r="AE10" s="217" t="s">
        <v>221</v>
      </c>
      <c r="AF10" s="217"/>
      <c r="AG10" s="217"/>
      <c r="AH10" s="217"/>
      <c r="AI10" s="220" t="s">
        <v>91</v>
      </c>
      <c r="AJ10" s="220"/>
      <c r="AK10" s="220"/>
      <c r="AL10" s="220"/>
      <c r="AM10" s="220"/>
      <c r="AN10" s="220"/>
      <c r="AO10" s="220"/>
      <c r="AP10" s="220"/>
      <c r="AQ10" s="220"/>
      <c r="AR10" s="220"/>
      <c r="AS10" s="220"/>
      <c r="AT10" s="220"/>
      <c r="AU10" s="220"/>
      <c r="AV10" s="220"/>
      <c r="AW10" s="220"/>
      <c r="AX10" s="220"/>
      <c r="AY10" s="220"/>
      <c r="AZ10" s="220"/>
      <c r="BA10" s="220"/>
    </row>
    <row r="12" spans="1:49" ht="14.25">
      <c r="A12" s="217" t="s">
        <v>222</v>
      </c>
      <c r="B12" s="217"/>
      <c r="C12" s="217"/>
      <c r="D12" s="217"/>
      <c r="E12" s="217"/>
      <c r="F12" s="217"/>
      <c r="G12" s="217"/>
      <c r="H12" s="217"/>
      <c r="I12" s="217"/>
      <c r="J12" s="217"/>
      <c r="L12" s="217" t="s">
        <v>223</v>
      </c>
      <c r="M12" s="217"/>
      <c r="N12" s="217"/>
      <c r="O12" s="217"/>
      <c r="P12" s="217"/>
      <c r="Q12" s="217"/>
      <c r="R12" s="217"/>
      <c r="S12" s="217"/>
      <c r="T12" s="217"/>
      <c r="U12" s="217"/>
      <c r="V12" s="217"/>
      <c r="W12" s="217"/>
      <c r="X12" s="217"/>
      <c r="Y12" s="217"/>
      <c r="Z12" s="217"/>
      <c r="AG12" s="217" t="s">
        <v>224</v>
      </c>
      <c r="AH12" s="217"/>
      <c r="AI12" s="217"/>
      <c r="AJ12" s="217"/>
      <c r="AK12" s="217"/>
      <c r="AL12" s="217"/>
      <c r="AM12" s="217"/>
      <c r="AN12" s="217"/>
      <c r="AO12" s="217"/>
      <c r="AP12" s="217"/>
      <c r="AQ12" s="217"/>
      <c r="AR12" s="217"/>
      <c r="AS12" s="217"/>
      <c r="AT12" s="217"/>
      <c r="AU12" s="217"/>
      <c r="AV12" s="217"/>
      <c r="AW12" s="217"/>
    </row>
    <row r="14" spans="3:7" ht="56.25">
      <c r="C14" s="221" t="s">
        <v>653</v>
      </c>
      <c r="D14" s="221"/>
      <c r="E14" s="221"/>
      <c r="F14" s="221"/>
      <c r="G14" s="221"/>
    </row>
    <row r="18" spans="3:54" ht="23.25" customHeight="1">
      <c r="C18" s="216" t="s">
        <v>581</v>
      </c>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216"/>
      <c r="BB18" s="216"/>
    </row>
    <row r="19" spans="9:50" ht="23.25">
      <c r="I19" s="216" t="s">
        <v>652</v>
      </c>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row>
    <row r="20" spans="9:50" ht="23.25">
      <c r="I20" s="216" t="s">
        <v>225</v>
      </c>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row>
    <row r="33" spans="3:55" ht="16.5" customHeight="1">
      <c r="C33" s="227" t="s">
        <v>226</v>
      </c>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6" t="s">
        <v>227</v>
      </c>
      <c r="AD33" s="226"/>
      <c r="AE33" s="226"/>
      <c r="AF33" s="226"/>
      <c r="AG33" s="226"/>
      <c r="AH33" s="226"/>
      <c r="AI33" s="226"/>
      <c r="AJ33" s="226"/>
      <c r="AK33" s="226"/>
      <c r="AL33" s="226"/>
      <c r="AM33" s="226"/>
      <c r="AN33" s="226"/>
      <c r="AO33" s="226"/>
      <c r="AP33" s="226"/>
      <c r="AQ33" s="226"/>
      <c r="AR33" s="226" t="s">
        <v>228</v>
      </c>
      <c r="AS33" s="226"/>
      <c r="AT33" s="226"/>
      <c r="AU33" s="226"/>
      <c r="AV33" s="226"/>
      <c r="AW33" s="226"/>
      <c r="AX33" s="226"/>
      <c r="AY33" s="226"/>
      <c r="AZ33" s="226"/>
      <c r="BA33" s="226"/>
      <c r="BB33" s="226"/>
      <c r="BC33" s="226"/>
    </row>
    <row r="34" spans="3:55" ht="13.5">
      <c r="C34" s="229" t="s">
        <v>91</v>
      </c>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8" t="s">
        <v>91</v>
      </c>
      <c r="AD34" s="228"/>
      <c r="AE34" s="228"/>
      <c r="AF34" s="228"/>
      <c r="AG34" s="228"/>
      <c r="AH34" s="228"/>
      <c r="AI34" s="228"/>
      <c r="AJ34" s="228"/>
      <c r="AK34" s="228"/>
      <c r="AL34" s="228"/>
      <c r="AM34" s="228"/>
      <c r="AN34" s="228"/>
      <c r="AO34" s="228"/>
      <c r="AP34" s="228"/>
      <c r="AQ34" s="228"/>
      <c r="AR34" s="228" t="s">
        <v>91</v>
      </c>
      <c r="AS34" s="228"/>
      <c r="AT34" s="228"/>
      <c r="AU34" s="228"/>
      <c r="AV34" s="228"/>
      <c r="AW34" s="228"/>
      <c r="AX34" s="228"/>
      <c r="AY34" s="228"/>
      <c r="AZ34" s="228"/>
      <c r="BA34" s="228"/>
      <c r="BB34" s="228"/>
      <c r="BC34" s="228"/>
    </row>
    <row r="35" spans="3:55" ht="13.5">
      <c r="C35" s="229" t="s">
        <v>91</v>
      </c>
      <c r="D35" s="229"/>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8" t="s">
        <v>91</v>
      </c>
      <c r="AD35" s="228"/>
      <c r="AE35" s="228"/>
      <c r="AF35" s="228"/>
      <c r="AG35" s="228"/>
      <c r="AH35" s="228"/>
      <c r="AI35" s="228"/>
      <c r="AJ35" s="228"/>
      <c r="AK35" s="228"/>
      <c r="AL35" s="228"/>
      <c r="AM35" s="228"/>
      <c r="AN35" s="228"/>
      <c r="AO35" s="228"/>
      <c r="AP35" s="228"/>
      <c r="AQ35" s="228"/>
      <c r="AR35" s="228" t="s">
        <v>91</v>
      </c>
      <c r="AS35" s="228"/>
      <c r="AT35" s="228"/>
      <c r="AU35" s="228"/>
      <c r="AV35" s="228"/>
      <c r="AW35" s="228"/>
      <c r="AX35" s="228"/>
      <c r="AY35" s="228"/>
      <c r="AZ35" s="228"/>
      <c r="BA35" s="228"/>
      <c r="BB35" s="228"/>
      <c r="BC35" s="228"/>
    </row>
    <row r="36" spans="3:55" ht="13.5">
      <c r="C36" s="229" t="s">
        <v>91</v>
      </c>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8" t="s">
        <v>91</v>
      </c>
      <c r="AD36" s="228"/>
      <c r="AE36" s="228"/>
      <c r="AF36" s="228"/>
      <c r="AG36" s="228"/>
      <c r="AH36" s="228"/>
      <c r="AI36" s="228"/>
      <c r="AJ36" s="228"/>
      <c r="AK36" s="228"/>
      <c r="AL36" s="228"/>
      <c r="AM36" s="228"/>
      <c r="AN36" s="228"/>
      <c r="AO36" s="228"/>
      <c r="AP36" s="228"/>
      <c r="AQ36" s="228"/>
      <c r="AR36" s="228" t="s">
        <v>91</v>
      </c>
      <c r="AS36" s="228"/>
      <c r="AT36" s="228"/>
      <c r="AU36" s="228"/>
      <c r="AV36" s="228"/>
      <c r="AW36" s="228"/>
      <c r="AX36" s="228"/>
      <c r="AY36" s="228"/>
      <c r="AZ36" s="228"/>
      <c r="BA36" s="228"/>
      <c r="BB36" s="228"/>
      <c r="BC36" s="228"/>
    </row>
    <row r="37" spans="3:55" ht="13.5">
      <c r="C37" s="229" t="s">
        <v>91</v>
      </c>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8" t="s">
        <v>91</v>
      </c>
      <c r="AD37" s="228"/>
      <c r="AE37" s="228"/>
      <c r="AF37" s="228"/>
      <c r="AG37" s="228"/>
      <c r="AH37" s="228"/>
      <c r="AI37" s="228"/>
      <c r="AJ37" s="228"/>
      <c r="AK37" s="228"/>
      <c r="AL37" s="228"/>
      <c r="AM37" s="228"/>
      <c r="AN37" s="228"/>
      <c r="AO37" s="228"/>
      <c r="AP37" s="228"/>
      <c r="AQ37" s="228"/>
      <c r="AR37" s="228" t="s">
        <v>91</v>
      </c>
      <c r="AS37" s="228"/>
      <c r="AT37" s="228"/>
      <c r="AU37" s="228"/>
      <c r="AV37" s="228"/>
      <c r="AW37" s="228"/>
      <c r="AX37" s="228"/>
      <c r="AY37" s="228"/>
      <c r="AZ37" s="228"/>
      <c r="BA37" s="228"/>
      <c r="BB37" s="228"/>
      <c r="BC37" s="228"/>
    </row>
  </sheetData>
  <sheetProtection/>
  <mergeCells count="38">
    <mergeCell ref="AC36:AQ36"/>
    <mergeCell ref="AR36:BC36"/>
    <mergeCell ref="AC37:AQ37"/>
    <mergeCell ref="AR37:BC37"/>
    <mergeCell ref="C36:AB36"/>
    <mergeCell ref="C37:AB37"/>
    <mergeCell ref="AC34:AQ34"/>
    <mergeCell ref="AR34:BC34"/>
    <mergeCell ref="AC35:AQ35"/>
    <mergeCell ref="AR35:BC35"/>
    <mergeCell ref="C34:AB34"/>
    <mergeCell ref="C35:AB35"/>
    <mergeCell ref="I19:AX19"/>
    <mergeCell ref="I20:AX20"/>
    <mergeCell ref="AC33:AQ33"/>
    <mergeCell ref="AR33:BC33"/>
    <mergeCell ref="C33:AB33"/>
    <mergeCell ref="AJ1:BB2"/>
    <mergeCell ref="B4:Q4"/>
    <mergeCell ref="R4:V4"/>
    <mergeCell ref="X4:Y4"/>
    <mergeCell ref="Z4:AC4"/>
    <mergeCell ref="AD4:AE4"/>
    <mergeCell ref="AF4:AG4"/>
    <mergeCell ref="AH4:AK4"/>
    <mergeCell ref="C18:BB18"/>
    <mergeCell ref="B6:C6"/>
    <mergeCell ref="D6:BA6"/>
    <mergeCell ref="B8:K8"/>
    <mergeCell ref="L8:BA8"/>
    <mergeCell ref="B10:C10"/>
    <mergeCell ref="D10:U10"/>
    <mergeCell ref="AE10:AH10"/>
    <mergeCell ref="AI10:BA10"/>
    <mergeCell ref="A12:J12"/>
    <mergeCell ref="L12:Z12"/>
    <mergeCell ref="AG12:AW12"/>
    <mergeCell ref="C14:G14"/>
  </mergeCells>
  <printOptions/>
  <pageMargins left="0.79" right="0.15" top="0.73"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L38"/>
  <sheetViews>
    <sheetView zoomScalePageLayoutView="0" workbookViewId="0" topLeftCell="A1">
      <selection activeCell="L5" sqref="L5:L24"/>
    </sheetView>
  </sheetViews>
  <sheetFormatPr defaultColWidth="8.88671875" defaultRowHeight="13.5"/>
  <cols>
    <col min="1" max="1" width="8.88671875" style="49" customWidth="1"/>
    <col min="2" max="2" width="3.6640625" style="49" customWidth="1"/>
    <col min="3" max="3" width="21.10546875" style="49" customWidth="1"/>
    <col min="4" max="9" width="11.88671875" style="94" customWidth="1"/>
    <col min="10" max="10" width="12.3359375" style="94" customWidth="1"/>
    <col min="11" max="11" width="13.88671875" style="94" customWidth="1"/>
    <col min="12" max="12" width="11.4453125" style="139" bestFit="1" customWidth="1"/>
    <col min="13" max="16384" width="8.88671875" style="49" customWidth="1"/>
  </cols>
  <sheetData>
    <row r="1" spans="2:11" ht="12.75">
      <c r="B1" s="326" t="s">
        <v>366</v>
      </c>
      <c r="C1" s="327"/>
      <c r="D1" s="327"/>
      <c r="E1" s="327"/>
      <c r="F1" s="327"/>
      <c r="G1" s="327"/>
      <c r="H1" s="327"/>
      <c r="I1" s="327"/>
      <c r="J1" s="327"/>
      <c r="K1" s="327"/>
    </row>
    <row r="2" ht="14.25">
      <c r="B2" s="93"/>
    </row>
    <row r="3" spans="2:12" s="52" customFormat="1" ht="25.5">
      <c r="B3" s="74" t="s">
        <v>86</v>
      </c>
      <c r="C3" s="74" t="s">
        <v>80</v>
      </c>
      <c r="D3" s="95" t="s">
        <v>265</v>
      </c>
      <c r="E3" s="95" t="s">
        <v>266</v>
      </c>
      <c r="F3" s="95" t="s">
        <v>367</v>
      </c>
      <c r="G3" s="95" t="s">
        <v>270</v>
      </c>
      <c r="H3" s="95" t="s">
        <v>368</v>
      </c>
      <c r="I3" s="95" t="s">
        <v>272</v>
      </c>
      <c r="J3" s="95" t="s">
        <v>369</v>
      </c>
      <c r="K3" s="95" t="s">
        <v>76</v>
      </c>
      <c r="L3" s="211"/>
    </row>
    <row r="4" spans="2:11" ht="12.75">
      <c r="B4" s="96">
        <v>1</v>
      </c>
      <c r="C4" s="96" t="s">
        <v>370</v>
      </c>
      <c r="D4" s="97"/>
      <c r="E4" s="97">
        <f>+E5</f>
        <v>0</v>
      </c>
      <c r="F4" s="97"/>
      <c r="G4" s="97"/>
      <c r="H4" s="97"/>
      <c r="I4" s="97"/>
      <c r="J4" s="97"/>
      <c r="K4" s="97">
        <f>+K5</f>
        <v>5000000</v>
      </c>
    </row>
    <row r="5" spans="2:11" ht="12.75">
      <c r="B5" s="71">
        <v>1.1</v>
      </c>
      <c r="C5" s="69" t="s">
        <v>253</v>
      </c>
      <c r="D5" s="76"/>
      <c r="E5" s="98"/>
      <c r="F5" s="98"/>
      <c r="G5" s="99"/>
      <c r="H5" s="99"/>
      <c r="I5" s="99"/>
      <c r="J5" s="99">
        <v>5000000</v>
      </c>
      <c r="K5" s="99">
        <f>SUM(D5:J5)</f>
        <v>5000000</v>
      </c>
    </row>
    <row r="6" spans="2:11" ht="12.75">
      <c r="B6" s="71">
        <v>1.2</v>
      </c>
      <c r="C6" s="69" t="s">
        <v>347</v>
      </c>
      <c r="D6" s="76"/>
      <c r="E6" s="98"/>
      <c r="F6" s="98"/>
      <c r="G6" s="99"/>
      <c r="H6" s="99"/>
      <c r="I6" s="99">
        <v>3747363.64</v>
      </c>
      <c r="J6" s="99">
        <v>170311818.18</v>
      </c>
      <c r="K6" s="99">
        <f>SUM(D6:J6)</f>
        <v>174059181.82</v>
      </c>
    </row>
    <row r="7" spans="2:11" ht="12.75">
      <c r="B7" s="328"/>
      <c r="C7" s="100" t="s">
        <v>371</v>
      </c>
      <c r="D7" s="76"/>
      <c r="E7" s="98"/>
      <c r="F7" s="98"/>
      <c r="G7" s="99"/>
      <c r="H7" s="99"/>
      <c r="I7" s="99"/>
      <c r="J7" s="99"/>
      <c r="K7" s="99">
        <f aca="true" t="shared" si="0" ref="K7:K17">SUM(D7:J7)</f>
        <v>0</v>
      </c>
    </row>
    <row r="8" spans="2:11" ht="12.75">
      <c r="B8" s="328"/>
      <c r="C8" s="100" t="s">
        <v>372</v>
      </c>
      <c r="D8" s="76"/>
      <c r="E8" s="98"/>
      <c r="F8" s="98"/>
      <c r="G8" s="99"/>
      <c r="H8" s="99"/>
      <c r="I8" s="99"/>
      <c r="J8" s="99">
        <v>2842727.27</v>
      </c>
      <c r="K8" s="99">
        <f>SUM(D8:J8)</f>
        <v>2842727.27</v>
      </c>
    </row>
    <row r="9" spans="2:11" ht="12.75">
      <c r="B9" s="328"/>
      <c r="C9" s="100" t="s">
        <v>373</v>
      </c>
      <c r="D9" s="76"/>
      <c r="E9" s="98"/>
      <c r="F9" s="98"/>
      <c r="G9" s="99"/>
      <c r="H9" s="99"/>
      <c r="I9" s="99"/>
      <c r="J9" s="99"/>
      <c r="K9" s="99">
        <f t="shared" si="0"/>
        <v>0</v>
      </c>
    </row>
    <row r="10" spans="2:11" ht="25.5">
      <c r="B10" s="328"/>
      <c r="C10" s="100" t="s">
        <v>374</v>
      </c>
      <c r="D10" s="76"/>
      <c r="E10" s="98"/>
      <c r="F10" s="98"/>
      <c r="G10" s="99"/>
      <c r="H10" s="99"/>
      <c r="I10" s="99"/>
      <c r="J10" s="99"/>
      <c r="K10" s="99">
        <f t="shared" si="0"/>
        <v>0</v>
      </c>
    </row>
    <row r="11" spans="2:11" ht="12.75">
      <c r="B11" s="71">
        <v>1.3</v>
      </c>
      <c r="C11" s="101" t="s">
        <v>348</v>
      </c>
      <c r="D11" s="76"/>
      <c r="E11" s="98"/>
      <c r="F11" s="98"/>
      <c r="G11" s="99"/>
      <c r="H11" s="99"/>
      <c r="I11" s="99"/>
      <c r="J11" s="99"/>
      <c r="K11" s="99">
        <f t="shared" si="0"/>
        <v>0</v>
      </c>
    </row>
    <row r="12" spans="2:11" ht="12.75">
      <c r="B12" s="328"/>
      <c r="C12" s="101" t="s">
        <v>375</v>
      </c>
      <c r="D12" s="76"/>
      <c r="E12" s="98"/>
      <c r="F12" s="98"/>
      <c r="G12" s="99"/>
      <c r="H12" s="99"/>
      <c r="I12" s="99"/>
      <c r="J12" s="99"/>
      <c r="K12" s="99">
        <f t="shared" si="0"/>
        <v>0</v>
      </c>
    </row>
    <row r="13" spans="2:11" ht="12.75">
      <c r="B13" s="328"/>
      <c r="C13" s="101" t="s">
        <v>376</v>
      </c>
      <c r="D13" s="76"/>
      <c r="E13" s="98"/>
      <c r="F13" s="98"/>
      <c r="G13" s="99"/>
      <c r="H13" s="99"/>
      <c r="I13" s="99"/>
      <c r="J13" s="99"/>
      <c r="K13" s="99">
        <f t="shared" si="0"/>
        <v>0</v>
      </c>
    </row>
    <row r="14" spans="2:11" ht="12.75">
      <c r="B14" s="328"/>
      <c r="C14" s="101" t="s">
        <v>377</v>
      </c>
      <c r="D14" s="76"/>
      <c r="E14" s="98"/>
      <c r="F14" s="98"/>
      <c r="G14" s="99"/>
      <c r="H14" s="99"/>
      <c r="I14" s="99"/>
      <c r="J14" s="99"/>
      <c r="K14" s="99">
        <f t="shared" si="0"/>
        <v>0</v>
      </c>
    </row>
    <row r="15" spans="2:11" ht="12.75">
      <c r="B15" s="328"/>
      <c r="C15" s="101"/>
      <c r="D15" s="76"/>
      <c r="E15" s="98"/>
      <c r="F15" s="98"/>
      <c r="G15" s="99"/>
      <c r="H15" s="99"/>
      <c r="I15" s="99"/>
      <c r="J15" s="99"/>
      <c r="K15" s="99">
        <f t="shared" si="0"/>
        <v>0</v>
      </c>
    </row>
    <row r="16" spans="2:11" ht="12.75">
      <c r="B16" s="71">
        <v>1.4</v>
      </c>
      <c r="C16" s="101" t="s">
        <v>378</v>
      </c>
      <c r="D16" s="76"/>
      <c r="E16" s="98"/>
      <c r="F16" s="98"/>
      <c r="G16" s="99"/>
      <c r="H16" s="99"/>
      <c r="I16" s="99"/>
      <c r="J16" s="99"/>
      <c r="K16" s="99">
        <f t="shared" si="0"/>
        <v>0</v>
      </c>
    </row>
    <row r="17" spans="2:11" ht="25.5">
      <c r="B17" s="71">
        <v>1.5</v>
      </c>
      <c r="C17" s="102" t="s">
        <v>379</v>
      </c>
      <c r="D17" s="76"/>
      <c r="E17" s="98"/>
      <c r="F17" s="98"/>
      <c r="G17" s="99"/>
      <c r="H17" s="99"/>
      <c r="I17" s="99"/>
      <c r="J17" s="99"/>
      <c r="K17" s="99">
        <f t="shared" si="0"/>
        <v>0</v>
      </c>
    </row>
    <row r="18" spans="2:11" ht="12.75">
      <c r="B18" s="71">
        <v>1.6</v>
      </c>
      <c r="C18" s="69" t="s">
        <v>255</v>
      </c>
      <c r="D18" s="76">
        <f>SUM(D5:D17)</f>
        <v>0</v>
      </c>
      <c r="E18" s="76">
        <f>SUM(E5:E17)</f>
        <v>0</v>
      </c>
      <c r="F18" s="76">
        <f>SUM(F5:F17)</f>
        <v>0</v>
      </c>
      <c r="G18" s="76">
        <f>SUM(G5:G17)</f>
        <v>0</v>
      </c>
      <c r="H18" s="76">
        <f>SUM(H5:H17)</f>
        <v>0</v>
      </c>
      <c r="I18" s="76">
        <f>SUM(I5:I17)</f>
        <v>3747363.64</v>
      </c>
      <c r="J18" s="76">
        <f>SUM(J5:J17)</f>
        <v>178154545.45000002</v>
      </c>
      <c r="K18" s="99">
        <f>SUM(D18:J18)</f>
        <v>181901909.09</v>
      </c>
    </row>
    <row r="19" spans="2:11" ht="25.5">
      <c r="B19" s="84">
        <v>2</v>
      </c>
      <c r="C19" s="84" t="s">
        <v>380</v>
      </c>
      <c r="D19" s="103">
        <f>+D20+D21</f>
        <v>0</v>
      </c>
      <c r="E19" s="103">
        <f>+E20+E21</f>
        <v>0</v>
      </c>
      <c r="F19" s="103"/>
      <c r="G19" s="103"/>
      <c r="H19" s="103"/>
      <c r="I19" s="103">
        <f>+I21+324149</f>
        <v>648298</v>
      </c>
      <c r="J19" s="103">
        <f>+J22+500000+10434856</f>
        <v>21535537.82</v>
      </c>
      <c r="K19" s="99">
        <f>SUM(D19:J19)</f>
        <v>22183835.82</v>
      </c>
    </row>
    <row r="20" spans="2:11" ht="12.75">
      <c r="B20" s="71">
        <v>2.1</v>
      </c>
      <c r="C20" s="69" t="s">
        <v>353</v>
      </c>
      <c r="D20" s="76"/>
      <c r="E20" s="98"/>
      <c r="F20" s="98"/>
      <c r="G20" s="98"/>
      <c r="H20" s="99"/>
      <c r="I20" s="99"/>
      <c r="J20" s="99"/>
      <c r="K20" s="99">
        <f aca="true" t="shared" si="1" ref="K20:K28">SUM(D20:J20)</f>
        <v>0</v>
      </c>
    </row>
    <row r="21" spans="2:11" ht="12.75">
      <c r="B21" s="71">
        <v>2.2</v>
      </c>
      <c r="C21" s="69" t="s">
        <v>347</v>
      </c>
      <c r="D21" s="76">
        <f>+D22</f>
        <v>0</v>
      </c>
      <c r="E21" s="76">
        <f aca="true" t="shared" si="2" ref="E21:J21">+E22</f>
        <v>0</v>
      </c>
      <c r="F21" s="76">
        <f t="shared" si="2"/>
        <v>0</v>
      </c>
      <c r="G21" s="76">
        <f t="shared" si="2"/>
        <v>0</v>
      </c>
      <c r="H21" s="76">
        <f t="shared" si="2"/>
        <v>0</v>
      </c>
      <c r="I21" s="76">
        <f t="shared" si="2"/>
        <v>324149</v>
      </c>
      <c r="J21" s="76">
        <f t="shared" si="2"/>
        <v>10600681.82</v>
      </c>
      <c r="K21" s="99">
        <f t="shared" si="1"/>
        <v>10924830.82</v>
      </c>
    </row>
    <row r="22" spans="2:11" ht="12.75">
      <c r="B22" s="329"/>
      <c r="C22" s="69" t="s">
        <v>381</v>
      </c>
      <c r="D22" s="76"/>
      <c r="E22" s="98"/>
      <c r="F22" s="98"/>
      <c r="G22" s="98"/>
      <c r="H22" s="99"/>
      <c r="I22" s="99">
        <v>324149</v>
      </c>
      <c r="J22" s="99">
        <f>165825.76+10434856.06</f>
        <v>10600681.82</v>
      </c>
      <c r="K22" s="99">
        <f t="shared" si="1"/>
        <v>10924830.82</v>
      </c>
    </row>
    <row r="23" spans="2:11" ht="12.75">
      <c r="B23" s="329"/>
      <c r="C23" s="104" t="s">
        <v>382</v>
      </c>
      <c r="D23" s="76"/>
      <c r="E23" s="98"/>
      <c r="F23" s="98"/>
      <c r="G23" s="98"/>
      <c r="H23" s="105"/>
      <c r="I23" s="99"/>
      <c r="J23" s="99"/>
      <c r="K23" s="99">
        <f t="shared" si="1"/>
        <v>0</v>
      </c>
    </row>
    <row r="24" spans="2:11" ht="25.5">
      <c r="B24" s="329"/>
      <c r="C24" s="104" t="s">
        <v>383</v>
      </c>
      <c r="D24" s="76"/>
      <c r="E24" s="98"/>
      <c r="F24" s="98"/>
      <c r="G24" s="98"/>
      <c r="H24" s="105"/>
      <c r="I24" s="99"/>
      <c r="J24" s="99"/>
      <c r="K24" s="99">
        <f t="shared" si="1"/>
        <v>0</v>
      </c>
    </row>
    <row r="25" spans="2:11" ht="12.75">
      <c r="B25" s="71">
        <v>2.3</v>
      </c>
      <c r="C25" s="69" t="s">
        <v>384</v>
      </c>
      <c r="D25" s="76"/>
      <c r="E25" s="98"/>
      <c r="F25" s="98"/>
      <c r="G25" s="98"/>
      <c r="H25" s="99"/>
      <c r="I25" s="99"/>
      <c r="J25" s="99"/>
      <c r="K25" s="99">
        <f t="shared" si="1"/>
        <v>0</v>
      </c>
    </row>
    <row r="26" spans="2:11" ht="25.5">
      <c r="B26" s="328"/>
      <c r="C26" s="69" t="s">
        <v>385</v>
      </c>
      <c r="D26" s="76"/>
      <c r="E26" s="98"/>
      <c r="F26" s="98"/>
      <c r="G26" s="98"/>
      <c r="H26" s="99"/>
      <c r="I26" s="99"/>
      <c r="J26" s="99"/>
      <c r="K26" s="99">
        <f t="shared" si="1"/>
        <v>0</v>
      </c>
    </row>
    <row r="27" spans="2:11" ht="12.75">
      <c r="B27" s="328"/>
      <c r="C27" s="104" t="s">
        <v>386</v>
      </c>
      <c r="D27" s="76"/>
      <c r="E27" s="98"/>
      <c r="F27" s="98"/>
      <c r="G27" s="98"/>
      <c r="H27" s="99"/>
      <c r="I27" s="99"/>
      <c r="J27" s="99"/>
      <c r="K27" s="99">
        <f t="shared" si="1"/>
        <v>0</v>
      </c>
    </row>
    <row r="28" spans="2:11" ht="12.75">
      <c r="B28" s="328"/>
      <c r="C28" s="104" t="s">
        <v>387</v>
      </c>
      <c r="D28" s="76"/>
      <c r="E28" s="98"/>
      <c r="F28" s="98"/>
      <c r="G28" s="98"/>
      <c r="H28" s="99"/>
      <c r="I28" s="99"/>
      <c r="J28" s="99"/>
      <c r="K28" s="99">
        <f t="shared" si="1"/>
        <v>0</v>
      </c>
    </row>
    <row r="29" spans="2:11" ht="12.75">
      <c r="B29" s="71">
        <v>2.4</v>
      </c>
      <c r="C29" s="69" t="s">
        <v>354</v>
      </c>
      <c r="D29" s="76">
        <f>+D20+D21</f>
        <v>0</v>
      </c>
      <c r="E29" s="76">
        <f>+E20+E21</f>
        <v>0</v>
      </c>
      <c r="F29" s="76">
        <f>F18-F19</f>
        <v>0</v>
      </c>
      <c r="G29" s="76">
        <f>G18-G19</f>
        <v>0</v>
      </c>
      <c r="H29" s="76">
        <f>H18-H19</f>
        <v>0</v>
      </c>
      <c r="I29" s="76">
        <f>I18-I19</f>
        <v>3099065.64</v>
      </c>
      <c r="J29" s="76">
        <f>J18-J19</f>
        <v>156619007.63000003</v>
      </c>
      <c r="K29" s="99">
        <f>SUM(D29:J29)</f>
        <v>159718073.27</v>
      </c>
    </row>
    <row r="30" spans="2:11" ht="12.75">
      <c r="B30" s="106">
        <v>3</v>
      </c>
      <c r="C30" s="107" t="s">
        <v>388</v>
      </c>
      <c r="D30" s="76"/>
      <c r="E30" s="98"/>
      <c r="F30" s="98"/>
      <c r="G30" s="98"/>
      <c r="H30" s="99"/>
      <c r="I30" s="99"/>
      <c r="J30" s="99"/>
      <c r="K30" s="99">
        <f>SUM(D30:J30)</f>
        <v>0</v>
      </c>
    </row>
    <row r="31" spans="2:11" ht="12.75">
      <c r="B31" s="71">
        <v>3.1</v>
      </c>
      <c r="C31" s="69" t="s">
        <v>389</v>
      </c>
      <c r="D31" s="76"/>
      <c r="E31" s="98">
        <f aca="true" t="shared" si="3" ref="E31:J31">+E5</f>
        <v>0</v>
      </c>
      <c r="F31" s="98">
        <f t="shared" si="3"/>
        <v>0</v>
      </c>
      <c r="G31" s="98">
        <f t="shared" si="3"/>
        <v>0</v>
      </c>
      <c r="H31" s="98">
        <f t="shared" si="3"/>
        <v>0</v>
      </c>
      <c r="I31" s="98">
        <f t="shared" si="3"/>
        <v>0</v>
      </c>
      <c r="J31" s="98">
        <f t="shared" si="3"/>
        <v>5000000</v>
      </c>
      <c r="K31" s="99">
        <f>SUM(D31:J31)</f>
        <v>5000000</v>
      </c>
    </row>
    <row r="32" spans="2:11" ht="12.75">
      <c r="B32" s="71">
        <v>3.2</v>
      </c>
      <c r="C32" s="71" t="s">
        <v>390</v>
      </c>
      <c r="D32" s="99"/>
      <c r="E32" s="98">
        <f>+E31-E19</f>
        <v>0</v>
      </c>
      <c r="F32" s="98">
        <f aca="true" t="shared" si="4" ref="F32:K32">F29</f>
        <v>0</v>
      </c>
      <c r="G32" s="98">
        <f t="shared" si="4"/>
        <v>0</v>
      </c>
      <c r="H32" s="98">
        <f t="shared" si="4"/>
        <v>0</v>
      </c>
      <c r="I32" s="98">
        <f t="shared" si="4"/>
        <v>3099065.64</v>
      </c>
      <c r="J32" s="98">
        <f>J29</f>
        <v>156619007.63000003</v>
      </c>
      <c r="K32" s="98">
        <f t="shared" si="4"/>
        <v>159718073.27</v>
      </c>
    </row>
    <row r="33" spans="2:12" ht="26.25" customHeight="1">
      <c r="B33" s="325" t="s">
        <v>391</v>
      </c>
      <c r="C33" s="325"/>
      <c r="D33" s="325"/>
      <c r="E33" s="325"/>
      <c r="F33" s="325"/>
      <c r="G33" s="325"/>
      <c r="H33" s="325"/>
      <c r="I33" s="325"/>
      <c r="J33" s="325"/>
      <c r="K33" s="325"/>
      <c r="L33" s="212"/>
    </row>
    <row r="34" spans="2:11" ht="12.75">
      <c r="B34" s="108"/>
      <c r="C34" s="108"/>
      <c r="D34" s="109"/>
      <c r="E34" s="109"/>
      <c r="F34" s="109"/>
      <c r="G34" s="109"/>
      <c r="H34" s="109"/>
      <c r="I34" s="109"/>
      <c r="J34" s="109"/>
      <c r="K34" s="109"/>
    </row>
    <row r="35" spans="2:11" ht="12.75">
      <c r="B35" s="108"/>
      <c r="C35" s="108"/>
      <c r="D35" s="109"/>
      <c r="E35" s="109"/>
      <c r="F35" s="109"/>
      <c r="G35" s="109"/>
      <c r="H35" s="109"/>
      <c r="I35" s="109"/>
      <c r="J35" s="109"/>
      <c r="K35" s="109"/>
    </row>
    <row r="36" spans="2:11" ht="12.75">
      <c r="B36" s="108"/>
      <c r="C36" s="108"/>
      <c r="D36" s="109"/>
      <c r="E36" s="109"/>
      <c r="F36" s="109"/>
      <c r="G36" s="109"/>
      <c r="H36" s="109"/>
      <c r="I36" s="109"/>
      <c r="J36" s="109"/>
      <c r="K36" s="109"/>
    </row>
    <row r="37" spans="2:11" ht="12.75">
      <c r="B37" s="108"/>
      <c r="C37" s="108"/>
      <c r="D37" s="109"/>
      <c r="E37" s="109"/>
      <c r="F37" s="109"/>
      <c r="G37" s="109"/>
      <c r="H37" s="109"/>
      <c r="I37" s="109"/>
      <c r="J37" s="109"/>
      <c r="K37" s="109"/>
    </row>
    <row r="38" spans="2:11" ht="14.25">
      <c r="B38" s="110" t="s">
        <v>392</v>
      </c>
      <c r="F38" s="111"/>
      <c r="G38" s="111"/>
      <c r="H38" s="111"/>
      <c r="I38" s="111"/>
      <c r="J38" s="111"/>
      <c r="K38" s="111"/>
    </row>
    <row r="46" ht="12" customHeight="1"/>
  </sheetData>
  <sheetProtection/>
  <mergeCells count="6">
    <mergeCell ref="B33:K33"/>
    <mergeCell ref="B1:K1"/>
    <mergeCell ref="B7:B10"/>
    <mergeCell ref="B12:B15"/>
    <mergeCell ref="B22:B24"/>
    <mergeCell ref="B26:B28"/>
  </mergeCells>
  <hyperlinks>
    <hyperlink ref="C17" location="_ftn1" display="_ftn1"/>
    <hyperlink ref="B38" location="_ftnref1" display="_ftnref1"/>
  </hyperlinks>
  <printOptions/>
  <pageMargins left="0.75" right="0.25" top="0.75" bottom="0" header="0" footer="0"/>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J38"/>
  <sheetViews>
    <sheetView zoomScalePageLayoutView="0" workbookViewId="0" topLeftCell="A1">
      <selection activeCell="A43" sqref="A43"/>
    </sheetView>
  </sheetViews>
  <sheetFormatPr defaultColWidth="8.88671875" defaultRowHeight="13.5"/>
  <cols>
    <col min="1" max="1" width="2.99609375" style="49" customWidth="1"/>
    <col min="2" max="2" width="19.3359375" style="49" customWidth="1"/>
    <col min="3" max="10" width="11.21484375" style="49" customWidth="1"/>
    <col min="11" max="16384" width="8.88671875" style="49" customWidth="1"/>
  </cols>
  <sheetData>
    <row r="1" spans="1:10" ht="12.75">
      <c r="A1" s="326" t="s">
        <v>393</v>
      </c>
      <c r="B1" s="327"/>
      <c r="C1" s="327"/>
      <c r="D1" s="327"/>
      <c r="E1" s="327"/>
      <c r="F1" s="327"/>
      <c r="G1" s="327"/>
      <c r="H1" s="327"/>
      <c r="I1" s="327"/>
      <c r="J1" s="327"/>
    </row>
    <row r="2" ht="12.75">
      <c r="A2" s="50"/>
    </row>
    <row r="3" spans="1:10" ht="38.25">
      <c r="A3" s="70" t="s">
        <v>86</v>
      </c>
      <c r="B3" s="70" t="s">
        <v>80</v>
      </c>
      <c r="C3" s="70" t="s">
        <v>394</v>
      </c>
      <c r="D3" s="70" t="s">
        <v>278</v>
      </c>
      <c r="E3" s="70" t="s">
        <v>283</v>
      </c>
      <c r="F3" s="70" t="s">
        <v>284</v>
      </c>
      <c r="G3" s="70" t="s">
        <v>285</v>
      </c>
      <c r="H3" s="70" t="s">
        <v>286</v>
      </c>
      <c r="I3" s="70" t="s">
        <v>287</v>
      </c>
      <c r="J3" s="70" t="s">
        <v>76</v>
      </c>
    </row>
    <row r="4" spans="1:10" ht="25.5">
      <c r="A4" s="106">
        <v>1</v>
      </c>
      <c r="B4" s="96" t="s">
        <v>395</v>
      </c>
      <c r="C4" s="112"/>
      <c r="D4" s="112"/>
      <c r="E4" s="112"/>
      <c r="F4" s="112"/>
      <c r="G4" s="113"/>
      <c r="H4" s="112"/>
      <c r="I4" s="113"/>
      <c r="J4" s="112"/>
    </row>
    <row r="5" spans="1:10" ht="12.75">
      <c r="A5" s="71">
        <v>1.1</v>
      </c>
      <c r="B5" s="69" t="s">
        <v>253</v>
      </c>
      <c r="C5" s="69"/>
      <c r="D5" s="69"/>
      <c r="E5" s="69"/>
      <c r="F5" s="69"/>
      <c r="G5" s="71"/>
      <c r="H5" s="69"/>
      <c r="I5" s="71"/>
      <c r="J5" s="69"/>
    </row>
    <row r="6" spans="1:10" ht="12.75">
      <c r="A6" s="71">
        <v>1.2</v>
      </c>
      <c r="B6" s="69" t="s">
        <v>347</v>
      </c>
      <c r="C6" s="69"/>
      <c r="D6" s="69"/>
      <c r="E6" s="69"/>
      <c r="F6" s="69"/>
      <c r="G6" s="71"/>
      <c r="H6" s="69"/>
      <c r="I6" s="71"/>
      <c r="J6" s="69"/>
    </row>
    <row r="7" spans="1:10" ht="12.75">
      <c r="A7" s="328"/>
      <c r="B7" s="100" t="s">
        <v>371</v>
      </c>
      <c r="C7" s="69"/>
      <c r="D7" s="69"/>
      <c r="E7" s="69"/>
      <c r="F7" s="69"/>
      <c r="G7" s="71"/>
      <c r="H7" s="69"/>
      <c r="I7" s="71"/>
      <c r="J7" s="69"/>
    </row>
    <row r="8" spans="1:10" ht="12.75">
      <c r="A8" s="328"/>
      <c r="B8" s="100" t="s">
        <v>372</v>
      </c>
      <c r="C8" s="69"/>
      <c r="D8" s="69"/>
      <c r="E8" s="69"/>
      <c r="F8" s="69"/>
      <c r="G8" s="71"/>
      <c r="H8" s="69"/>
      <c r="I8" s="71"/>
      <c r="J8" s="69"/>
    </row>
    <row r="9" spans="1:10" ht="12.75">
      <c r="A9" s="328"/>
      <c r="B9" s="100" t="s">
        <v>373</v>
      </c>
      <c r="C9" s="69"/>
      <c r="D9" s="69"/>
      <c r="E9" s="69"/>
      <c r="F9" s="69"/>
      <c r="G9" s="71"/>
      <c r="H9" s="69"/>
      <c r="I9" s="71"/>
      <c r="J9" s="69"/>
    </row>
    <row r="10" spans="1:10" ht="25.5">
      <c r="A10" s="328"/>
      <c r="B10" s="100" t="s">
        <v>374</v>
      </c>
      <c r="C10" s="69"/>
      <c r="D10" s="69"/>
      <c r="E10" s="69"/>
      <c r="F10" s="69"/>
      <c r="G10" s="71"/>
      <c r="H10" s="69"/>
      <c r="I10" s="71"/>
      <c r="J10" s="69"/>
    </row>
    <row r="11" spans="1:10" ht="12.75">
      <c r="A11" s="71">
        <v>1.3</v>
      </c>
      <c r="B11" s="101" t="s">
        <v>348</v>
      </c>
      <c r="C11" s="69"/>
      <c r="D11" s="69"/>
      <c r="E11" s="69"/>
      <c r="F11" s="69"/>
      <c r="G11" s="71"/>
      <c r="H11" s="69"/>
      <c r="I11" s="71"/>
      <c r="J11" s="69"/>
    </row>
    <row r="12" spans="1:10" ht="12.75">
      <c r="A12" s="328"/>
      <c r="B12" s="101" t="s">
        <v>375</v>
      </c>
      <c r="C12" s="69"/>
      <c r="D12" s="69"/>
      <c r="E12" s="69"/>
      <c r="F12" s="69"/>
      <c r="G12" s="69"/>
      <c r="H12" s="69"/>
      <c r="I12" s="71"/>
      <c r="J12" s="69"/>
    </row>
    <row r="13" spans="1:10" ht="12.75">
      <c r="A13" s="328"/>
      <c r="B13" s="101" t="s">
        <v>376</v>
      </c>
      <c r="C13" s="69"/>
      <c r="D13" s="69"/>
      <c r="E13" s="69"/>
      <c r="F13" s="69"/>
      <c r="G13" s="71"/>
      <c r="H13" s="69"/>
      <c r="I13" s="71"/>
      <c r="J13" s="69"/>
    </row>
    <row r="14" spans="1:10" ht="12.75">
      <c r="A14" s="328"/>
      <c r="B14" s="101" t="s">
        <v>377</v>
      </c>
      <c r="C14" s="69"/>
      <c r="D14" s="69"/>
      <c r="E14" s="69"/>
      <c r="F14" s="69"/>
      <c r="G14" s="71"/>
      <c r="H14" s="69"/>
      <c r="I14" s="71"/>
      <c r="J14" s="69"/>
    </row>
    <row r="15" spans="1:10" ht="12.75">
      <c r="A15" s="328"/>
      <c r="B15" s="101"/>
      <c r="C15" s="69"/>
      <c r="D15" s="69"/>
      <c r="E15" s="69"/>
      <c r="F15" s="69"/>
      <c r="G15" s="71"/>
      <c r="H15" s="69"/>
      <c r="I15" s="71"/>
      <c r="J15" s="69"/>
    </row>
    <row r="16" spans="1:10" ht="12.75">
      <c r="A16" s="71">
        <v>1.4</v>
      </c>
      <c r="B16" s="101" t="s">
        <v>255</v>
      </c>
      <c r="C16" s="69"/>
      <c r="D16" s="69"/>
      <c r="E16" s="69"/>
      <c r="F16" s="69"/>
      <c r="G16" s="71"/>
      <c r="H16" s="69"/>
      <c r="I16" s="71"/>
      <c r="J16" s="69"/>
    </row>
    <row r="17" spans="1:10" ht="25.5">
      <c r="A17" s="84">
        <v>2</v>
      </c>
      <c r="B17" s="84" t="s">
        <v>396</v>
      </c>
      <c r="C17" s="114"/>
      <c r="D17" s="114"/>
      <c r="E17" s="114"/>
      <c r="F17" s="114"/>
      <c r="G17" s="114"/>
      <c r="H17" s="114"/>
      <c r="I17" s="115"/>
      <c r="J17" s="114"/>
    </row>
    <row r="18" spans="1:10" ht="12.75">
      <c r="A18" s="71">
        <v>2.1</v>
      </c>
      <c r="B18" s="69" t="s">
        <v>353</v>
      </c>
      <c r="C18" s="69"/>
      <c r="D18" s="69"/>
      <c r="E18" s="69"/>
      <c r="F18" s="69"/>
      <c r="G18" s="69"/>
      <c r="H18" s="69"/>
      <c r="I18" s="71"/>
      <c r="J18" s="69"/>
    </row>
    <row r="19" spans="1:10" ht="12.75">
      <c r="A19" s="71">
        <v>2.2</v>
      </c>
      <c r="B19" s="69" t="s">
        <v>347</v>
      </c>
      <c r="C19" s="69"/>
      <c r="D19" s="69"/>
      <c r="E19" s="69"/>
      <c r="F19" s="69"/>
      <c r="G19" s="69"/>
      <c r="H19" s="69"/>
      <c r="I19" s="71"/>
      <c r="J19" s="69"/>
    </row>
    <row r="20" spans="1:10" ht="12.75">
      <c r="A20" s="328"/>
      <c r="B20" s="69" t="s">
        <v>397</v>
      </c>
      <c r="C20" s="69"/>
      <c r="D20" s="69"/>
      <c r="E20" s="69"/>
      <c r="F20" s="69"/>
      <c r="G20" s="69"/>
      <c r="H20" s="69"/>
      <c r="I20" s="71"/>
      <c r="J20" s="69"/>
    </row>
    <row r="21" spans="1:10" ht="25.5">
      <c r="A21" s="328"/>
      <c r="B21" s="104" t="s">
        <v>382</v>
      </c>
      <c r="C21" s="69"/>
      <c r="D21" s="69"/>
      <c r="E21" s="69"/>
      <c r="F21" s="69"/>
      <c r="G21" s="69"/>
      <c r="H21" s="69"/>
      <c r="I21" s="71"/>
      <c r="J21" s="69"/>
    </row>
    <row r="22" spans="1:10" ht="25.5">
      <c r="A22" s="328"/>
      <c r="B22" s="104" t="s">
        <v>398</v>
      </c>
      <c r="C22" s="69"/>
      <c r="D22" s="69"/>
      <c r="E22" s="69"/>
      <c r="F22" s="69"/>
      <c r="G22" s="69"/>
      <c r="H22" s="69"/>
      <c r="I22" s="71"/>
      <c r="J22" s="69"/>
    </row>
    <row r="23" spans="1:10" ht="12.75">
      <c r="A23" s="71">
        <v>2.3</v>
      </c>
      <c r="B23" s="69" t="s">
        <v>399</v>
      </c>
      <c r="C23" s="69"/>
      <c r="D23" s="69"/>
      <c r="E23" s="69"/>
      <c r="F23" s="69"/>
      <c r="G23" s="69"/>
      <c r="H23" s="69"/>
      <c r="I23" s="71"/>
      <c r="J23" s="69"/>
    </row>
    <row r="24" spans="1:10" ht="25.5">
      <c r="A24" s="328"/>
      <c r="B24" s="69" t="s">
        <v>400</v>
      </c>
      <c r="C24" s="69"/>
      <c r="D24" s="69"/>
      <c r="E24" s="69"/>
      <c r="F24" s="69"/>
      <c r="G24" s="69"/>
      <c r="H24" s="69"/>
      <c r="I24" s="71"/>
      <c r="J24" s="69"/>
    </row>
    <row r="25" spans="1:10" ht="25.5">
      <c r="A25" s="328"/>
      <c r="B25" s="104" t="s">
        <v>401</v>
      </c>
      <c r="C25" s="69"/>
      <c r="D25" s="69"/>
      <c r="E25" s="69"/>
      <c r="F25" s="69"/>
      <c r="G25" s="69"/>
      <c r="H25" s="69"/>
      <c r="I25" s="71"/>
      <c r="J25" s="69"/>
    </row>
    <row r="26" spans="1:10" ht="12.75">
      <c r="A26" s="328"/>
      <c r="B26" s="104" t="s">
        <v>402</v>
      </c>
      <c r="C26" s="69"/>
      <c r="D26" s="69"/>
      <c r="E26" s="69"/>
      <c r="F26" s="69"/>
      <c r="G26" s="69"/>
      <c r="H26" s="69"/>
      <c r="I26" s="71"/>
      <c r="J26" s="69"/>
    </row>
    <row r="27" spans="1:10" ht="12.75">
      <c r="A27" s="71">
        <v>2.4</v>
      </c>
      <c r="B27" s="69" t="s">
        <v>354</v>
      </c>
      <c r="C27" s="69"/>
      <c r="D27" s="69"/>
      <c r="E27" s="69"/>
      <c r="F27" s="69"/>
      <c r="G27" s="69"/>
      <c r="H27" s="69"/>
      <c r="I27" s="71"/>
      <c r="J27" s="69"/>
    </row>
    <row r="28" spans="1:10" ht="12.75">
      <c r="A28" s="106">
        <v>3</v>
      </c>
      <c r="B28" s="107" t="s">
        <v>403</v>
      </c>
      <c r="C28" s="114"/>
      <c r="D28" s="114"/>
      <c r="E28" s="114"/>
      <c r="F28" s="114"/>
      <c r="G28" s="114"/>
      <c r="H28" s="114"/>
      <c r="I28" s="115"/>
      <c r="J28" s="114"/>
    </row>
    <row r="29" spans="1:10" ht="12.75">
      <c r="A29" s="71">
        <v>3.1</v>
      </c>
      <c r="B29" s="69" t="s">
        <v>389</v>
      </c>
      <c r="C29" s="69"/>
      <c r="D29" s="69"/>
      <c r="E29" s="69"/>
      <c r="F29" s="69"/>
      <c r="G29" s="69"/>
      <c r="H29" s="69"/>
      <c r="I29" s="71"/>
      <c r="J29" s="69"/>
    </row>
    <row r="30" spans="1:10" ht="12.75">
      <c r="A30" s="71">
        <v>3.2</v>
      </c>
      <c r="B30" s="71" t="s">
        <v>404</v>
      </c>
      <c r="C30" s="69"/>
      <c r="D30" s="69"/>
      <c r="E30" s="69"/>
      <c r="F30" s="69"/>
      <c r="G30" s="69"/>
      <c r="H30" s="69"/>
      <c r="I30" s="71"/>
      <c r="J30" s="69"/>
    </row>
    <row r="31" ht="12.75">
      <c r="A31" s="155" t="s">
        <v>577</v>
      </c>
    </row>
    <row r="32" spans="1:10" ht="12.75">
      <c r="A32" s="330" t="s">
        <v>405</v>
      </c>
      <c r="B32" s="330"/>
      <c r="C32" s="330"/>
      <c r="D32" s="330"/>
      <c r="E32" s="330"/>
      <c r="F32" s="330"/>
      <c r="G32" s="330"/>
      <c r="H32" s="330"/>
      <c r="I32" s="330"/>
      <c r="J32" s="330"/>
    </row>
    <row r="33" spans="1:10" ht="12.75">
      <c r="A33" s="108"/>
      <c r="B33" s="108"/>
      <c r="C33" s="108"/>
      <c r="D33" s="108"/>
      <c r="E33" s="108"/>
      <c r="F33" s="108"/>
      <c r="G33" s="108"/>
      <c r="H33" s="108"/>
      <c r="I33" s="108"/>
      <c r="J33" s="108"/>
    </row>
    <row r="34" spans="1:10" ht="12.75">
      <c r="A34" s="108"/>
      <c r="B34" s="108"/>
      <c r="C34" s="108"/>
      <c r="D34" s="108"/>
      <c r="E34" s="108"/>
      <c r="F34" s="108"/>
      <c r="G34" s="108"/>
      <c r="H34" s="108"/>
      <c r="I34" s="108"/>
      <c r="J34" s="108"/>
    </row>
    <row r="35" spans="1:10" ht="12.75">
      <c r="A35" s="108"/>
      <c r="B35" s="108"/>
      <c r="C35" s="108"/>
      <c r="D35" s="108"/>
      <c r="E35" s="108"/>
      <c r="F35" s="108"/>
      <c r="G35" s="108"/>
      <c r="H35" s="108"/>
      <c r="I35" s="108"/>
      <c r="J35" s="108"/>
    </row>
    <row r="36" spans="1:10" ht="12.75">
      <c r="A36" s="108"/>
      <c r="B36" s="108"/>
      <c r="C36" s="108"/>
      <c r="D36" s="108"/>
      <c r="E36" s="108"/>
      <c r="F36" s="108"/>
      <c r="G36" s="108"/>
      <c r="H36" s="108"/>
      <c r="I36" s="108"/>
      <c r="J36" s="108"/>
    </row>
    <row r="37" ht="12.75">
      <c r="A37" s="116"/>
    </row>
    <row r="38" ht="12.75">
      <c r="A38" s="50"/>
    </row>
  </sheetData>
  <sheetProtection/>
  <mergeCells count="6">
    <mergeCell ref="A32:J32"/>
    <mergeCell ref="A1:J1"/>
    <mergeCell ref="A7:A10"/>
    <mergeCell ref="A12:A15"/>
    <mergeCell ref="A20:A22"/>
    <mergeCell ref="A24:A26"/>
  </mergeCells>
  <printOptions/>
  <pageMargins left="0.67" right="0.34" top="0.42" bottom="0.4" header="0.3" footer="0.3"/>
  <pageSetup horizontalDpi="600" verticalDpi="600" orientation="landscape" paperSize="9" scale="95" r:id="rId1"/>
</worksheet>
</file>

<file path=xl/worksheets/sheet12.xml><?xml version="1.0" encoding="utf-8"?>
<worksheet xmlns="http://schemas.openxmlformats.org/spreadsheetml/2006/main" xmlns:r="http://schemas.openxmlformats.org/officeDocument/2006/relationships">
  <dimension ref="A1:F46"/>
  <sheetViews>
    <sheetView zoomScalePageLayoutView="0" workbookViewId="0" topLeftCell="A13">
      <selection activeCell="A43" sqref="A43"/>
    </sheetView>
  </sheetViews>
  <sheetFormatPr defaultColWidth="8.88671875" defaultRowHeight="13.5"/>
  <cols>
    <col min="1" max="1" width="2.99609375" style="49" customWidth="1"/>
    <col min="2" max="2" width="15.10546875" style="49" customWidth="1"/>
    <col min="3" max="6" width="12.77734375" style="49" customWidth="1"/>
    <col min="7" max="16384" width="8.88671875" style="49" customWidth="1"/>
  </cols>
  <sheetData>
    <row r="1" spans="1:6" ht="12.75">
      <c r="A1" s="326" t="s">
        <v>406</v>
      </c>
      <c r="B1" s="327"/>
      <c r="C1" s="327"/>
      <c r="D1" s="327"/>
      <c r="E1" s="327"/>
      <c r="F1" s="327"/>
    </row>
    <row r="2" ht="12.75">
      <c r="A2" s="50"/>
    </row>
    <row r="3" spans="1:6" ht="25.5">
      <c r="A3" s="74" t="s">
        <v>86</v>
      </c>
      <c r="B3" s="74" t="s">
        <v>407</v>
      </c>
      <c r="C3" s="117" t="s">
        <v>408</v>
      </c>
      <c r="D3" s="74" t="s">
        <v>409</v>
      </c>
      <c r="E3" s="74" t="s">
        <v>410</v>
      </c>
      <c r="F3" s="74" t="s">
        <v>411</v>
      </c>
    </row>
    <row r="4" spans="1:6" ht="12.75">
      <c r="A4" s="71">
        <v>1</v>
      </c>
      <c r="B4" s="71"/>
      <c r="C4" s="71"/>
      <c r="D4" s="71"/>
      <c r="E4" s="71"/>
      <c r="F4" s="71"/>
    </row>
    <row r="5" spans="1:6" ht="12.75">
      <c r="A5" s="71">
        <v>2</v>
      </c>
      <c r="B5" s="71"/>
      <c r="C5" s="71"/>
      <c r="D5" s="71"/>
      <c r="E5" s="71"/>
      <c r="F5" s="71"/>
    </row>
    <row r="6" spans="1:6" ht="12.75">
      <c r="A6" s="71">
        <v>3</v>
      </c>
      <c r="B6" s="71" t="s">
        <v>76</v>
      </c>
      <c r="C6" s="71"/>
      <c r="D6" s="71"/>
      <c r="E6" s="71"/>
      <c r="F6" s="71"/>
    </row>
    <row r="7" ht="12.75">
      <c r="A7" s="118"/>
    </row>
    <row r="8" spans="1:6" ht="12.75">
      <c r="A8" s="331" t="s">
        <v>412</v>
      </c>
      <c r="B8" s="332"/>
      <c r="C8" s="332"/>
      <c r="D8" s="332"/>
      <c r="E8" s="332"/>
      <c r="F8" s="332"/>
    </row>
    <row r="9" ht="12.75">
      <c r="A9" s="50"/>
    </row>
    <row r="10" spans="1:6" ht="24.75" customHeight="1">
      <c r="A10" s="304" t="s">
        <v>86</v>
      </c>
      <c r="B10" s="304" t="s">
        <v>413</v>
      </c>
      <c r="C10" s="310" t="s">
        <v>253</v>
      </c>
      <c r="D10" s="310"/>
      <c r="E10" s="310" t="s">
        <v>255</v>
      </c>
      <c r="F10" s="310"/>
    </row>
    <row r="11" spans="1:6" ht="12.75">
      <c r="A11" s="304"/>
      <c r="B11" s="304"/>
      <c r="C11" s="70" t="s">
        <v>414</v>
      </c>
      <c r="D11" s="70" t="s">
        <v>415</v>
      </c>
      <c r="E11" s="70" t="s">
        <v>414</v>
      </c>
      <c r="F11" s="70" t="s">
        <v>415</v>
      </c>
    </row>
    <row r="12" spans="1:6" ht="12.75">
      <c r="A12" s="71">
        <v>1</v>
      </c>
      <c r="B12" s="106"/>
      <c r="C12" s="119"/>
      <c r="D12" s="119"/>
      <c r="E12" s="119"/>
      <c r="F12" s="119"/>
    </row>
    <row r="13" spans="1:6" ht="12.75">
      <c r="A13" s="71">
        <v>2</v>
      </c>
      <c r="B13" s="71" t="s">
        <v>76</v>
      </c>
      <c r="C13" s="119"/>
      <c r="D13" s="119"/>
      <c r="E13" s="119"/>
      <c r="F13" s="119"/>
    </row>
    <row r="14" ht="12.75">
      <c r="A14" s="50" t="s">
        <v>77</v>
      </c>
    </row>
    <row r="15" ht="12.75">
      <c r="A15" s="50" t="s">
        <v>416</v>
      </c>
    </row>
    <row r="16" spans="1:6" ht="12.75">
      <c r="A16" s="108"/>
      <c r="B16" s="108"/>
      <c r="C16" s="108"/>
      <c r="D16" s="108"/>
      <c r="E16" s="108"/>
      <c r="F16" s="108"/>
    </row>
    <row r="17" spans="1:6" ht="12.75">
      <c r="A17" s="108"/>
      <c r="B17" s="108"/>
      <c r="C17" s="108"/>
      <c r="D17" s="108"/>
      <c r="E17" s="108"/>
      <c r="F17" s="108"/>
    </row>
    <row r="18" spans="1:6" ht="12.75">
      <c r="A18" s="108"/>
      <c r="B18" s="108"/>
      <c r="C18" s="108"/>
      <c r="D18" s="108"/>
      <c r="E18" s="108"/>
      <c r="F18" s="108"/>
    </row>
    <row r="19" spans="1:6" ht="12.75">
      <c r="A19" s="108"/>
      <c r="B19" s="108"/>
      <c r="C19" s="108"/>
      <c r="D19" s="108"/>
      <c r="E19" s="108"/>
      <c r="F19" s="108"/>
    </row>
    <row r="20" ht="12.75">
      <c r="A20" s="50"/>
    </row>
    <row r="21" spans="1:6" ht="12.75">
      <c r="A21" s="331" t="s">
        <v>417</v>
      </c>
      <c r="B21" s="332"/>
      <c r="C21" s="332"/>
      <c r="D21" s="332"/>
      <c r="E21" s="332"/>
      <c r="F21" s="332"/>
    </row>
    <row r="22" spans="1:6" ht="12.75">
      <c r="A22" s="120"/>
      <c r="B22" s="120"/>
      <c r="C22" s="120"/>
      <c r="D22" s="120"/>
      <c r="E22" s="120"/>
      <c r="F22" s="120"/>
    </row>
    <row r="23" spans="1:6" ht="12.75">
      <c r="A23" s="312" t="s">
        <v>418</v>
      </c>
      <c r="B23" s="312" t="s">
        <v>419</v>
      </c>
      <c r="C23" s="299" t="s">
        <v>253</v>
      </c>
      <c r="D23" s="299"/>
      <c r="E23" s="333" t="s">
        <v>255</v>
      </c>
      <c r="F23" s="333"/>
    </row>
    <row r="24" spans="1:6" ht="25.5">
      <c r="A24" s="312"/>
      <c r="B24" s="312"/>
      <c r="C24" s="71" t="s">
        <v>420</v>
      </c>
      <c r="D24" s="71" t="s">
        <v>421</v>
      </c>
      <c r="E24" s="71" t="s">
        <v>420</v>
      </c>
      <c r="F24" s="71" t="s">
        <v>421</v>
      </c>
    </row>
    <row r="25" spans="1:6" ht="12.75">
      <c r="A25" s="71">
        <v>1</v>
      </c>
      <c r="B25" s="70"/>
      <c r="C25" s="70"/>
      <c r="D25" s="70"/>
      <c r="E25" s="70"/>
      <c r="F25" s="70"/>
    </row>
    <row r="26" spans="1:6" ht="12.75">
      <c r="A26" s="71">
        <v>2</v>
      </c>
      <c r="B26" s="71"/>
      <c r="C26" s="70"/>
      <c r="D26" s="70"/>
      <c r="E26" s="70"/>
      <c r="F26" s="70"/>
    </row>
    <row r="27" spans="1:6" ht="12.75">
      <c r="A27" s="71">
        <v>3</v>
      </c>
      <c r="B27" s="71"/>
      <c r="C27" s="70"/>
      <c r="D27" s="70"/>
      <c r="E27" s="70"/>
      <c r="F27" s="70"/>
    </row>
    <row r="28" spans="1:6" ht="12.75">
      <c r="A28" s="71">
        <v>4</v>
      </c>
      <c r="B28" s="71" t="s">
        <v>76</v>
      </c>
      <c r="C28" s="70"/>
      <c r="D28" s="70"/>
      <c r="E28" s="70"/>
      <c r="F28" s="70"/>
    </row>
    <row r="29" ht="12.75">
      <c r="A29" s="60"/>
    </row>
    <row r="30" spans="1:6" ht="38.25" customHeight="1">
      <c r="A30" s="308" t="s">
        <v>422</v>
      </c>
      <c r="B30" s="308"/>
      <c r="C30" s="308"/>
      <c r="D30" s="308"/>
      <c r="E30" s="308"/>
      <c r="F30" s="308"/>
    </row>
    <row r="31" spans="1:6" ht="12.75">
      <c r="A31" s="108"/>
      <c r="B31" s="108"/>
      <c r="C31" s="108"/>
      <c r="D31" s="108"/>
      <c r="E31" s="108"/>
      <c r="F31" s="108"/>
    </row>
    <row r="32" spans="1:6" ht="12.75">
      <c r="A32" s="108"/>
      <c r="B32" s="108"/>
      <c r="C32" s="108"/>
      <c r="D32" s="108"/>
      <c r="E32" s="108"/>
      <c r="F32" s="108"/>
    </row>
    <row r="33" spans="1:6" ht="12.75">
      <c r="A33" s="108"/>
      <c r="B33" s="108"/>
      <c r="C33" s="108"/>
      <c r="D33" s="108"/>
      <c r="E33" s="108"/>
      <c r="F33" s="108"/>
    </row>
    <row r="34" spans="1:6" ht="12.75">
      <c r="A34" s="121"/>
      <c r="B34" s="121"/>
      <c r="C34" s="121"/>
      <c r="D34" s="121"/>
      <c r="E34" s="121"/>
      <c r="F34" s="121"/>
    </row>
    <row r="35" spans="1:6" ht="12.75">
      <c r="A35" s="331" t="s">
        <v>423</v>
      </c>
      <c r="B35" s="332"/>
      <c r="C35" s="332"/>
      <c r="D35" s="332"/>
      <c r="E35" s="332"/>
      <c r="F35" s="332"/>
    </row>
    <row r="36" ht="12.75">
      <c r="A36" s="93"/>
    </row>
    <row r="37" spans="1:6" ht="78.75" customHeight="1">
      <c r="A37" s="308" t="s">
        <v>424</v>
      </c>
      <c r="B37" s="308"/>
      <c r="C37" s="308"/>
      <c r="D37" s="308"/>
      <c r="E37" s="308"/>
      <c r="F37" s="308"/>
    </row>
    <row r="38" spans="1:6" ht="12.75">
      <c r="A38" s="108"/>
      <c r="B38" s="108"/>
      <c r="C38" s="108"/>
      <c r="D38" s="108"/>
      <c r="E38" s="108"/>
      <c r="F38" s="108"/>
    </row>
    <row r="39" spans="1:6" ht="12.75">
      <c r="A39" s="108"/>
      <c r="B39" s="108"/>
      <c r="C39" s="108"/>
      <c r="D39" s="108"/>
      <c r="E39" s="108"/>
      <c r="F39" s="108"/>
    </row>
    <row r="40" spans="1:6" ht="12.75">
      <c r="A40" s="108"/>
      <c r="B40" s="108"/>
      <c r="C40" s="108"/>
      <c r="D40" s="108"/>
      <c r="E40" s="108"/>
      <c r="F40" s="108"/>
    </row>
    <row r="41" spans="1:6" ht="12.75">
      <c r="A41" s="108"/>
      <c r="B41" s="108"/>
      <c r="C41" s="108"/>
      <c r="D41" s="108"/>
      <c r="E41" s="108"/>
      <c r="F41" s="108"/>
    </row>
    <row r="42" spans="1:6" ht="12.75">
      <c r="A42" s="108"/>
      <c r="B42" s="108"/>
      <c r="C42" s="108"/>
      <c r="D42" s="108"/>
      <c r="E42" s="108"/>
      <c r="F42" s="108"/>
    </row>
    <row r="43" spans="1:6" ht="12.75">
      <c r="A43" s="108"/>
      <c r="B43" s="108"/>
      <c r="C43" s="108"/>
      <c r="D43" s="108"/>
      <c r="E43" s="108"/>
      <c r="F43" s="108"/>
    </row>
    <row r="44" spans="1:6" ht="12.75">
      <c r="A44" s="108"/>
      <c r="B44" s="108"/>
      <c r="C44" s="108"/>
      <c r="D44" s="108"/>
      <c r="E44" s="108"/>
      <c r="F44" s="108"/>
    </row>
    <row r="45" spans="1:6" ht="12.75">
      <c r="A45" s="108"/>
      <c r="B45" s="108"/>
      <c r="C45" s="108"/>
      <c r="D45" s="108"/>
      <c r="E45" s="108"/>
      <c r="F45" s="108"/>
    </row>
    <row r="46" spans="1:6" ht="12.75">
      <c r="A46" s="108"/>
      <c r="B46" s="108"/>
      <c r="C46" s="108"/>
      <c r="D46" s="108"/>
      <c r="E46" s="108"/>
      <c r="F46" s="108"/>
    </row>
  </sheetData>
  <sheetProtection/>
  <mergeCells count="14">
    <mergeCell ref="A35:F35"/>
    <mergeCell ref="A37:F37"/>
    <mergeCell ref="A21:F21"/>
    <mergeCell ref="A23:A24"/>
    <mergeCell ref="B23:B24"/>
    <mergeCell ref="C23:D23"/>
    <mergeCell ref="E23:F23"/>
    <mergeCell ref="A30:F30"/>
    <mergeCell ref="A1:F1"/>
    <mergeCell ref="A8:F8"/>
    <mergeCell ref="A10:A11"/>
    <mergeCell ref="B10:B11"/>
    <mergeCell ref="C10:D10"/>
    <mergeCell ref="E10:F10"/>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J55"/>
  <sheetViews>
    <sheetView zoomScalePageLayoutView="0" workbookViewId="0" topLeftCell="B19">
      <selection activeCell="B28" sqref="B28:F28"/>
    </sheetView>
  </sheetViews>
  <sheetFormatPr defaultColWidth="8.88671875" defaultRowHeight="13.5"/>
  <cols>
    <col min="1" max="1" width="3.88671875" style="49" customWidth="1"/>
    <col min="2" max="5" width="8.88671875" style="49" customWidth="1"/>
    <col min="6" max="6" width="3.4453125" style="49" customWidth="1"/>
    <col min="7" max="10" width="8.77734375" style="49" customWidth="1"/>
    <col min="11" max="16384" width="8.88671875" style="49" customWidth="1"/>
  </cols>
  <sheetData>
    <row r="1" spans="1:10" ht="12.75">
      <c r="A1" s="331" t="s">
        <v>425</v>
      </c>
      <c r="B1" s="332"/>
      <c r="C1" s="332"/>
      <c r="D1" s="332"/>
      <c r="E1" s="332"/>
      <c r="F1" s="332"/>
      <c r="G1" s="332"/>
      <c r="H1" s="332"/>
      <c r="I1" s="332"/>
      <c r="J1" s="122"/>
    </row>
    <row r="2" ht="12.75">
      <c r="A2" s="60"/>
    </row>
    <row r="3" spans="1:10" s="124" customFormat="1" ht="26.25" customHeight="1">
      <c r="A3" s="123" t="s">
        <v>86</v>
      </c>
      <c r="B3" s="334" t="s">
        <v>325</v>
      </c>
      <c r="C3" s="335"/>
      <c r="D3" s="335"/>
      <c r="E3" s="335"/>
      <c r="F3" s="336"/>
      <c r="G3" s="313" t="s">
        <v>253</v>
      </c>
      <c r="H3" s="313"/>
      <c r="I3" s="313" t="s">
        <v>255</v>
      </c>
      <c r="J3" s="313"/>
    </row>
    <row r="4" spans="1:10" ht="12.75">
      <c r="A4" s="75">
        <v>1</v>
      </c>
      <c r="B4" s="310"/>
      <c r="C4" s="310"/>
      <c r="D4" s="310"/>
      <c r="E4" s="310"/>
      <c r="F4" s="310"/>
      <c r="G4" s="309"/>
      <c r="H4" s="309"/>
      <c r="I4" s="305"/>
      <c r="J4" s="305"/>
    </row>
    <row r="5" spans="1:10" ht="12.75">
      <c r="A5" s="75">
        <v>2</v>
      </c>
      <c r="B5" s="310"/>
      <c r="C5" s="310"/>
      <c r="D5" s="310"/>
      <c r="E5" s="310"/>
      <c r="F5" s="310"/>
      <c r="G5" s="309"/>
      <c r="H5" s="309"/>
      <c r="I5" s="305"/>
      <c r="J5" s="305"/>
    </row>
    <row r="6" spans="1:10" ht="12.75">
      <c r="A6" s="75">
        <v>3</v>
      </c>
      <c r="B6" s="310" t="s">
        <v>76</v>
      </c>
      <c r="C6" s="310"/>
      <c r="D6" s="310"/>
      <c r="E6" s="310"/>
      <c r="F6" s="310"/>
      <c r="G6" s="309"/>
      <c r="H6" s="309"/>
      <c r="I6" s="305"/>
      <c r="J6" s="305"/>
    </row>
    <row r="7" ht="12.75">
      <c r="A7" s="50"/>
    </row>
    <row r="8" spans="1:10" ht="25.5" customHeight="1">
      <c r="A8" s="308" t="s">
        <v>426</v>
      </c>
      <c r="B8" s="308"/>
      <c r="C8" s="308"/>
      <c r="D8" s="308"/>
      <c r="E8" s="308"/>
      <c r="F8" s="308"/>
      <c r="G8" s="308"/>
      <c r="H8" s="308"/>
      <c r="I8" s="308"/>
      <c r="J8" s="308"/>
    </row>
    <row r="9" spans="1:10" ht="12.75">
      <c r="A9" s="72"/>
      <c r="B9" s="72"/>
      <c r="C9" s="72"/>
      <c r="D9" s="72"/>
      <c r="E9" s="72"/>
      <c r="F9" s="72"/>
      <c r="G9" s="72"/>
      <c r="H9" s="72"/>
      <c r="I9" s="72"/>
      <c r="J9" s="72"/>
    </row>
    <row r="10" spans="1:10" ht="12.75">
      <c r="A10" s="72"/>
      <c r="B10" s="72"/>
      <c r="C10" s="72"/>
      <c r="D10" s="72"/>
      <c r="E10" s="72"/>
      <c r="F10" s="72"/>
      <c r="G10" s="72"/>
      <c r="H10" s="72"/>
      <c r="I10" s="72"/>
      <c r="J10" s="72"/>
    </row>
    <row r="11" ht="12.75">
      <c r="A11" s="60"/>
    </row>
    <row r="12" spans="1:10" ht="12.75">
      <c r="A12" s="331" t="s">
        <v>427</v>
      </c>
      <c r="B12" s="332"/>
      <c r="C12" s="332"/>
      <c r="D12" s="332"/>
      <c r="E12" s="332"/>
      <c r="F12" s="332"/>
      <c r="G12" s="332"/>
      <c r="H12" s="332"/>
      <c r="I12" s="332"/>
      <c r="J12" s="332"/>
    </row>
    <row r="13" ht="12.75">
      <c r="A13" s="50" t="s">
        <v>428</v>
      </c>
    </row>
    <row r="14" ht="12.75">
      <c r="A14" s="50"/>
    </row>
    <row r="15" spans="1:10" ht="12.75">
      <c r="A15" s="70" t="s">
        <v>86</v>
      </c>
      <c r="B15" s="310" t="s">
        <v>429</v>
      </c>
      <c r="C15" s="310"/>
      <c r="D15" s="310"/>
      <c r="E15" s="310"/>
      <c r="F15" s="310"/>
      <c r="G15" s="313" t="s">
        <v>253</v>
      </c>
      <c r="H15" s="313"/>
      <c r="I15" s="313" t="s">
        <v>255</v>
      </c>
      <c r="J15" s="313"/>
    </row>
    <row r="16" spans="1:10" ht="12.75">
      <c r="A16" s="71">
        <v>1</v>
      </c>
      <c r="B16" s="337" t="s">
        <v>430</v>
      </c>
      <c r="C16" s="337"/>
      <c r="D16" s="337"/>
      <c r="E16" s="337"/>
      <c r="F16" s="337"/>
      <c r="G16" s="338">
        <v>241946600</v>
      </c>
      <c r="H16" s="338"/>
      <c r="I16" s="338">
        <v>336477462.28</v>
      </c>
      <c r="J16" s="338"/>
    </row>
    <row r="17" spans="1:10" ht="12.75">
      <c r="A17" s="71">
        <v>2</v>
      </c>
      <c r="B17" s="337" t="s">
        <v>431</v>
      </c>
      <c r="C17" s="337"/>
      <c r="D17" s="337"/>
      <c r="E17" s="337"/>
      <c r="F17" s="337"/>
      <c r="G17" s="338"/>
      <c r="H17" s="338"/>
      <c r="I17" s="309"/>
      <c r="J17" s="309"/>
    </row>
    <row r="18" spans="1:10" ht="12.75">
      <c r="A18" s="71">
        <v>3</v>
      </c>
      <c r="B18" s="310"/>
      <c r="C18" s="310"/>
      <c r="D18" s="310"/>
      <c r="E18" s="310"/>
      <c r="F18" s="310"/>
      <c r="G18" s="338"/>
      <c r="H18" s="338"/>
      <c r="I18" s="309"/>
      <c r="J18" s="309"/>
    </row>
    <row r="19" spans="1:10" ht="12.75">
      <c r="A19" s="71">
        <v>4</v>
      </c>
      <c r="B19" s="310" t="s">
        <v>76</v>
      </c>
      <c r="C19" s="310"/>
      <c r="D19" s="310"/>
      <c r="E19" s="310"/>
      <c r="F19" s="310"/>
      <c r="G19" s="338">
        <f>SUM(G16:G18)</f>
        <v>241946600</v>
      </c>
      <c r="H19" s="338"/>
      <c r="I19" s="339">
        <f>SUM(I16:I18)</f>
        <v>336477462.28</v>
      </c>
      <c r="J19" s="309"/>
    </row>
    <row r="20" spans="1:10" ht="12.75">
      <c r="A20" s="125"/>
      <c r="B20" s="126"/>
      <c r="C20" s="126"/>
      <c r="D20" s="126"/>
      <c r="E20" s="126"/>
      <c r="F20" s="126"/>
      <c r="G20" s="127"/>
      <c r="H20" s="127"/>
      <c r="I20" s="127"/>
      <c r="J20" s="127"/>
    </row>
    <row r="21" spans="1:6" ht="12.75">
      <c r="A21" s="50" t="s">
        <v>432</v>
      </c>
      <c r="B21" s="126"/>
      <c r="C21" s="126"/>
      <c r="D21" s="126"/>
      <c r="E21" s="126"/>
      <c r="F21" s="126"/>
    </row>
    <row r="22" spans="1:6" ht="12.75">
      <c r="A22" s="50"/>
      <c r="B22" s="126"/>
      <c r="C22" s="126"/>
      <c r="D22" s="126"/>
      <c r="E22" s="126"/>
      <c r="F22" s="126"/>
    </row>
    <row r="23" spans="1:10" s="124" customFormat="1" ht="25.5" customHeight="1">
      <c r="A23" s="96" t="s">
        <v>86</v>
      </c>
      <c r="B23" s="313" t="s">
        <v>433</v>
      </c>
      <c r="C23" s="313"/>
      <c r="D23" s="313"/>
      <c r="E23" s="313"/>
      <c r="F23" s="313"/>
      <c r="G23" s="313" t="s">
        <v>253</v>
      </c>
      <c r="H23" s="313"/>
      <c r="I23" s="313" t="s">
        <v>255</v>
      </c>
      <c r="J23" s="313"/>
    </row>
    <row r="24" spans="1:10" ht="12.75">
      <c r="A24" s="71">
        <v>1</v>
      </c>
      <c r="B24" s="323" t="s">
        <v>434</v>
      </c>
      <c r="C24" s="323"/>
      <c r="D24" s="323"/>
      <c r="E24" s="323"/>
      <c r="F24" s="323"/>
      <c r="G24" s="309"/>
      <c r="H24" s="309"/>
      <c r="I24" s="338" t="e">
        <f>+#REF!</f>
        <v>#REF!</v>
      </c>
      <c r="J24" s="338"/>
    </row>
    <row r="25" spans="1:10" ht="12.75">
      <c r="A25" s="71">
        <v>2</v>
      </c>
      <c r="B25" s="323" t="s">
        <v>435</v>
      </c>
      <c r="C25" s="323"/>
      <c r="D25" s="323"/>
      <c r="E25" s="323"/>
      <c r="F25" s="323"/>
      <c r="G25" s="309"/>
      <c r="H25" s="309"/>
      <c r="I25" s="338" t="e">
        <f>+#REF!</f>
        <v>#REF!</v>
      </c>
      <c r="J25" s="338"/>
    </row>
    <row r="26" spans="1:10" ht="12.75">
      <c r="A26" s="71">
        <v>3</v>
      </c>
      <c r="B26" s="323" t="s">
        <v>436</v>
      </c>
      <c r="C26" s="323"/>
      <c r="D26" s="323"/>
      <c r="E26" s="323"/>
      <c r="F26" s="323"/>
      <c r="G26" s="309"/>
      <c r="H26" s="309"/>
      <c r="I26" s="338" t="e">
        <f>+#REF!</f>
        <v>#REF!</v>
      </c>
      <c r="J26" s="338"/>
    </row>
    <row r="27" spans="1:10" ht="12.75">
      <c r="A27" s="71">
        <v>4</v>
      </c>
      <c r="B27" s="323" t="s">
        <v>437</v>
      </c>
      <c r="C27" s="323"/>
      <c r="D27" s="323"/>
      <c r="E27" s="323"/>
      <c r="F27" s="323"/>
      <c r="G27" s="309"/>
      <c r="H27" s="309"/>
      <c r="I27" s="309"/>
      <c r="J27" s="309"/>
    </row>
    <row r="28" spans="1:10" ht="14.25">
      <c r="A28" s="71">
        <v>5</v>
      </c>
      <c r="B28" s="323" t="s">
        <v>438</v>
      </c>
      <c r="C28" s="323"/>
      <c r="D28" s="323"/>
      <c r="E28" s="323"/>
      <c r="F28" s="323"/>
      <c r="G28" s="340"/>
      <c r="H28" s="340"/>
      <c r="I28" s="341">
        <f>+G28</f>
        <v>0</v>
      </c>
      <c r="J28" s="309"/>
    </row>
    <row r="29" spans="1:10" ht="12.75">
      <c r="A29" s="71">
        <v>6</v>
      </c>
      <c r="B29" s="323"/>
      <c r="C29" s="323"/>
      <c r="D29" s="323"/>
      <c r="E29" s="323"/>
      <c r="F29" s="323"/>
      <c r="G29" s="309"/>
      <c r="H29" s="309"/>
      <c r="I29" s="309"/>
      <c r="J29" s="309"/>
    </row>
    <row r="30" spans="1:10" ht="12.75">
      <c r="A30" s="71">
        <v>7</v>
      </c>
      <c r="B30" s="323" t="s">
        <v>76</v>
      </c>
      <c r="C30" s="323"/>
      <c r="D30" s="323"/>
      <c r="E30" s="323"/>
      <c r="F30" s="323"/>
      <c r="G30" s="309"/>
      <c r="H30" s="309"/>
      <c r="I30" s="342" t="e">
        <f>SUM(I24:I29)</f>
        <v>#REF!</v>
      </c>
      <c r="J30" s="343"/>
    </row>
    <row r="32" ht="12.75">
      <c r="A32" s="50" t="s">
        <v>439</v>
      </c>
    </row>
    <row r="33" ht="12.75">
      <c r="A33" s="50"/>
    </row>
    <row r="34" spans="1:10" ht="12.75">
      <c r="A34" s="310" t="s">
        <v>86</v>
      </c>
      <c r="B34" s="310" t="s">
        <v>80</v>
      </c>
      <c r="C34" s="310"/>
      <c r="D34" s="310"/>
      <c r="E34" s="310"/>
      <c r="F34" s="310"/>
      <c r="G34" s="299" t="s">
        <v>253</v>
      </c>
      <c r="H34" s="299"/>
      <c r="I34" s="310" t="s">
        <v>255</v>
      </c>
      <c r="J34" s="310"/>
    </row>
    <row r="35" spans="1:10" ht="12.75">
      <c r="A35" s="310"/>
      <c r="B35" s="310"/>
      <c r="C35" s="310"/>
      <c r="D35" s="310"/>
      <c r="E35" s="310"/>
      <c r="F35" s="310"/>
      <c r="G35" s="68" t="s">
        <v>440</v>
      </c>
      <c r="H35" s="68" t="s">
        <v>441</v>
      </c>
      <c r="I35" s="70" t="s">
        <v>440</v>
      </c>
      <c r="J35" s="70" t="s">
        <v>441</v>
      </c>
    </row>
    <row r="36" spans="1:10" ht="12.75">
      <c r="A36" s="71">
        <v>1</v>
      </c>
      <c r="B36" s="337" t="s">
        <v>442</v>
      </c>
      <c r="C36" s="337"/>
      <c r="D36" s="337"/>
      <c r="E36" s="337"/>
      <c r="F36" s="337"/>
      <c r="G36" s="71"/>
      <c r="H36" s="71"/>
      <c r="I36" s="71"/>
      <c r="J36" s="71"/>
    </row>
    <row r="37" spans="1:10" ht="12.75">
      <c r="A37" s="71">
        <v>2</v>
      </c>
      <c r="B37" s="337" t="s">
        <v>431</v>
      </c>
      <c r="C37" s="337"/>
      <c r="D37" s="337"/>
      <c r="E37" s="337"/>
      <c r="F37" s="337"/>
      <c r="G37" s="71"/>
      <c r="H37" s="71"/>
      <c r="I37" s="71"/>
      <c r="J37" s="71"/>
    </row>
    <row r="38" spans="1:10" ht="12.75">
      <c r="A38" s="71">
        <v>3</v>
      </c>
      <c r="B38" s="317"/>
      <c r="C38" s="317"/>
      <c r="D38" s="317"/>
      <c r="E38" s="317"/>
      <c r="F38" s="317"/>
      <c r="G38" s="71"/>
      <c r="H38" s="71"/>
      <c r="I38" s="71"/>
      <c r="J38" s="71"/>
    </row>
    <row r="39" spans="1:10" ht="12.75">
      <c r="A39" s="71">
        <v>4</v>
      </c>
      <c r="B39" s="317" t="s">
        <v>76</v>
      </c>
      <c r="C39" s="317"/>
      <c r="D39" s="317"/>
      <c r="E39" s="317"/>
      <c r="F39" s="317"/>
      <c r="G39" s="71"/>
      <c r="H39" s="71"/>
      <c r="I39" s="71"/>
      <c r="J39" s="71"/>
    </row>
    <row r="41" ht="12.75">
      <c r="A41" s="81" t="s">
        <v>443</v>
      </c>
    </row>
    <row r="43" spans="1:10" s="128" customFormat="1" ht="38.25">
      <c r="A43" s="74" t="s">
        <v>86</v>
      </c>
      <c r="B43" s="304" t="s">
        <v>444</v>
      </c>
      <c r="C43" s="304"/>
      <c r="D43" s="304"/>
      <c r="E43" s="304" t="s">
        <v>253</v>
      </c>
      <c r="F43" s="304"/>
      <c r="G43" s="74" t="s">
        <v>320</v>
      </c>
      <c r="H43" s="74" t="s">
        <v>445</v>
      </c>
      <c r="I43" s="74" t="s">
        <v>446</v>
      </c>
      <c r="J43" s="74" t="s">
        <v>255</v>
      </c>
    </row>
    <row r="44" spans="1:10" ht="26.25" customHeight="1">
      <c r="A44" s="71">
        <v>1</v>
      </c>
      <c r="B44" s="323" t="s">
        <v>447</v>
      </c>
      <c r="C44" s="323"/>
      <c r="D44" s="323"/>
      <c r="E44" s="309"/>
      <c r="F44" s="309"/>
      <c r="G44" s="71"/>
      <c r="H44" s="71"/>
      <c r="I44" s="71"/>
      <c r="J44" s="71"/>
    </row>
    <row r="45" spans="1:10" ht="12.75">
      <c r="A45" s="71">
        <v>2</v>
      </c>
      <c r="B45" s="323" t="s">
        <v>448</v>
      </c>
      <c r="C45" s="323"/>
      <c r="D45" s="323"/>
      <c r="E45" s="309"/>
      <c r="F45" s="309"/>
      <c r="G45" s="71"/>
      <c r="H45" s="71"/>
      <c r="I45" s="71"/>
      <c r="J45" s="71"/>
    </row>
    <row r="46" spans="1:10" ht="12.75">
      <c r="A46" s="71">
        <v>3</v>
      </c>
      <c r="B46" s="323"/>
      <c r="C46" s="323"/>
      <c r="D46" s="323"/>
      <c r="E46" s="309"/>
      <c r="F46" s="309"/>
      <c r="G46" s="71"/>
      <c r="H46" s="71"/>
      <c r="I46" s="71"/>
      <c r="J46" s="71"/>
    </row>
    <row r="47" spans="1:10" ht="12.75">
      <c r="A47" s="71">
        <v>4</v>
      </c>
      <c r="B47" s="323" t="s">
        <v>76</v>
      </c>
      <c r="C47" s="323"/>
      <c r="D47" s="323"/>
      <c r="E47" s="309"/>
      <c r="F47" s="309"/>
      <c r="G47" s="71"/>
      <c r="H47" s="71"/>
      <c r="I47" s="71"/>
      <c r="J47" s="71"/>
    </row>
    <row r="48" ht="12.75">
      <c r="A48" s="50"/>
    </row>
    <row r="49" ht="12.75">
      <c r="A49" s="50" t="s">
        <v>449</v>
      </c>
    </row>
    <row r="50" spans="1:10" ht="12.75">
      <c r="A50" s="72"/>
      <c r="B50" s="72"/>
      <c r="C50" s="72"/>
      <c r="D50" s="72"/>
      <c r="E50" s="72"/>
      <c r="F50" s="72"/>
      <c r="G50" s="72"/>
      <c r="H50" s="72"/>
      <c r="I50" s="72"/>
      <c r="J50" s="72"/>
    </row>
    <row r="51" spans="1:10" ht="12.75">
      <c r="A51" s="72"/>
      <c r="B51" s="72"/>
      <c r="C51" s="72"/>
      <c r="D51" s="72"/>
      <c r="E51" s="72"/>
      <c r="F51" s="72"/>
      <c r="G51" s="72"/>
      <c r="H51" s="72"/>
      <c r="I51" s="72"/>
      <c r="J51" s="72"/>
    </row>
    <row r="52" spans="1:10" ht="12.75">
      <c r="A52" s="72"/>
      <c r="B52" s="72"/>
      <c r="C52" s="72"/>
      <c r="D52" s="72"/>
      <c r="E52" s="72"/>
      <c r="F52" s="72"/>
      <c r="G52" s="72"/>
      <c r="H52" s="72"/>
      <c r="I52" s="72"/>
      <c r="J52" s="72"/>
    </row>
    <row r="53" ht="12.75">
      <c r="A53" s="50"/>
    </row>
    <row r="54" spans="1:2" ht="12.75">
      <c r="A54" s="129"/>
      <c r="B54" s="129"/>
    </row>
    <row r="55" ht="12.75">
      <c r="A55" s="50"/>
    </row>
  </sheetData>
  <sheetProtection/>
  <mergeCells count="72">
    <mergeCell ref="B47:D47"/>
    <mergeCell ref="E47:F47"/>
    <mergeCell ref="B44:D44"/>
    <mergeCell ref="E44:F44"/>
    <mergeCell ref="B45:D45"/>
    <mergeCell ref="E45:F45"/>
    <mergeCell ref="B46:D46"/>
    <mergeCell ref="E46:F46"/>
    <mergeCell ref="B36:F36"/>
    <mergeCell ref="B37:F37"/>
    <mergeCell ref="B38:F38"/>
    <mergeCell ref="B39:F39"/>
    <mergeCell ref="B43:D43"/>
    <mergeCell ref="E43:F43"/>
    <mergeCell ref="B30:F30"/>
    <mergeCell ref="G30:H30"/>
    <mergeCell ref="I30:J30"/>
    <mergeCell ref="A34:A35"/>
    <mergeCell ref="B34:F35"/>
    <mergeCell ref="G34:H34"/>
    <mergeCell ref="I34:J34"/>
    <mergeCell ref="B28:F28"/>
    <mergeCell ref="G28:H28"/>
    <mergeCell ref="I28:J28"/>
    <mergeCell ref="B29:F29"/>
    <mergeCell ref="G29:H29"/>
    <mergeCell ref="I29:J29"/>
    <mergeCell ref="B26:F26"/>
    <mergeCell ref="G26:H26"/>
    <mergeCell ref="I26:J26"/>
    <mergeCell ref="B27:F27"/>
    <mergeCell ref="G27:H27"/>
    <mergeCell ref="I27:J27"/>
    <mergeCell ref="B24:F24"/>
    <mergeCell ref="G24:H24"/>
    <mergeCell ref="I24:J24"/>
    <mergeCell ref="B25:F25"/>
    <mergeCell ref="G25:H25"/>
    <mergeCell ref="I25:J25"/>
    <mergeCell ref="B19:F19"/>
    <mergeCell ref="G19:H19"/>
    <mergeCell ref="I19:J19"/>
    <mergeCell ref="B23:F23"/>
    <mergeCell ref="G23:H23"/>
    <mergeCell ref="I23:J23"/>
    <mergeCell ref="B17:F17"/>
    <mergeCell ref="G17:H17"/>
    <mergeCell ref="I17:J17"/>
    <mergeCell ref="B18:F18"/>
    <mergeCell ref="G18:H18"/>
    <mergeCell ref="I18:J18"/>
    <mergeCell ref="B16:F16"/>
    <mergeCell ref="G16:H16"/>
    <mergeCell ref="I16:J16"/>
    <mergeCell ref="B5:F5"/>
    <mergeCell ref="G5:H5"/>
    <mergeCell ref="I5:J5"/>
    <mergeCell ref="B6:F6"/>
    <mergeCell ref="G6:H6"/>
    <mergeCell ref="I6:J6"/>
    <mergeCell ref="A8:J8"/>
    <mergeCell ref="A12:J12"/>
    <mergeCell ref="B15:F15"/>
    <mergeCell ref="G15:H15"/>
    <mergeCell ref="I15:J15"/>
    <mergeCell ref="A1:I1"/>
    <mergeCell ref="B3:F3"/>
    <mergeCell ref="G3:H3"/>
    <mergeCell ref="I3:J3"/>
    <mergeCell ref="B4:F4"/>
    <mergeCell ref="G4:H4"/>
    <mergeCell ref="I4:J4"/>
  </mergeCells>
  <printOptions/>
  <pageMargins left="0.7" right="0.7" top="0.5" bottom="0.5" header="0.3" footer="0.3"/>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A1:J47"/>
  <sheetViews>
    <sheetView zoomScalePageLayoutView="0" workbookViewId="0" topLeftCell="A22">
      <selection activeCell="H29" sqref="H29"/>
    </sheetView>
  </sheetViews>
  <sheetFormatPr defaultColWidth="8.88671875" defaultRowHeight="13.5"/>
  <cols>
    <col min="1" max="1" width="3.77734375" style="49" customWidth="1"/>
    <col min="2" max="3" width="8.88671875" style="49" customWidth="1"/>
    <col min="4" max="4" width="5.3359375" style="49" customWidth="1"/>
    <col min="5" max="5" width="7.77734375" style="49" customWidth="1"/>
    <col min="6" max="6" width="12.21484375" style="49" bestFit="1" customWidth="1"/>
    <col min="7" max="7" width="8.6640625" style="49" customWidth="1"/>
    <col min="8" max="8" width="9.4453125" style="49" customWidth="1"/>
    <col min="9" max="9" width="8.99609375" style="49" customWidth="1"/>
    <col min="10" max="10" width="7.6640625" style="49" customWidth="1"/>
    <col min="11" max="16384" width="8.88671875" style="49" customWidth="1"/>
  </cols>
  <sheetData>
    <row r="1" ht="12.75">
      <c r="A1" s="50" t="s">
        <v>450</v>
      </c>
    </row>
    <row r="2" ht="12.75">
      <c r="A2" s="60"/>
    </row>
    <row r="3" spans="1:10" ht="26.25" customHeight="1">
      <c r="A3" s="70" t="s">
        <v>86</v>
      </c>
      <c r="B3" s="310" t="s">
        <v>325</v>
      </c>
      <c r="C3" s="310"/>
      <c r="D3" s="310"/>
      <c r="E3" s="310"/>
      <c r="F3" s="310"/>
      <c r="G3" s="299" t="s">
        <v>253</v>
      </c>
      <c r="H3" s="299"/>
      <c r="I3" s="299" t="s">
        <v>255</v>
      </c>
      <c r="J3" s="299"/>
    </row>
    <row r="4" spans="1:10" ht="12.75">
      <c r="A4" s="71">
        <v>1</v>
      </c>
      <c r="B4" s="310"/>
      <c r="C4" s="310"/>
      <c r="D4" s="310"/>
      <c r="E4" s="310"/>
      <c r="F4" s="310"/>
      <c r="G4" s="309"/>
      <c r="H4" s="344"/>
      <c r="I4" s="310"/>
      <c r="J4" s="310"/>
    </row>
    <row r="5" spans="1:10" ht="12.75">
      <c r="A5" s="71">
        <v>2</v>
      </c>
      <c r="B5" s="310" t="s">
        <v>451</v>
      </c>
      <c r="C5" s="310"/>
      <c r="D5" s="310"/>
      <c r="E5" s="310"/>
      <c r="F5" s="310"/>
      <c r="G5" s="309"/>
      <c r="H5" s="344"/>
      <c r="I5" s="310"/>
      <c r="J5" s="310"/>
    </row>
    <row r="6" ht="12.75">
      <c r="A6" s="50" t="s">
        <v>452</v>
      </c>
    </row>
    <row r="7" spans="1:10" ht="12.75">
      <c r="A7" s="72"/>
      <c r="B7" s="72"/>
      <c r="C7" s="72"/>
      <c r="D7" s="72"/>
      <c r="E7" s="72"/>
      <c r="F7" s="72"/>
      <c r="G7" s="72"/>
      <c r="H7" s="72"/>
      <c r="I7" s="72"/>
      <c r="J7" s="72"/>
    </row>
    <row r="8" spans="1:10" ht="12.75">
      <c r="A8" s="72"/>
      <c r="B8" s="72"/>
      <c r="C8" s="72"/>
      <c r="D8" s="72"/>
      <c r="E8" s="72"/>
      <c r="F8" s="72"/>
      <c r="G8" s="72"/>
      <c r="H8" s="72"/>
      <c r="I8" s="72"/>
      <c r="J8" s="72"/>
    </row>
    <row r="9" ht="12.75">
      <c r="A9" s="50"/>
    </row>
    <row r="10" ht="12.75">
      <c r="A10" s="50" t="s">
        <v>453</v>
      </c>
    </row>
    <row r="11" spans="1:10" ht="12.75">
      <c r="A11" s="312" t="s">
        <v>86</v>
      </c>
      <c r="B11" s="310" t="s">
        <v>325</v>
      </c>
      <c r="C11" s="310"/>
      <c r="D11" s="310"/>
      <c r="E11" s="310"/>
      <c r="F11" s="310"/>
      <c r="G11" s="299" t="s">
        <v>253</v>
      </c>
      <c r="H11" s="299"/>
      <c r="I11" s="310" t="s">
        <v>255</v>
      </c>
      <c r="J11" s="310"/>
    </row>
    <row r="12" spans="1:10" ht="12.75">
      <c r="A12" s="312"/>
      <c r="B12" s="310"/>
      <c r="C12" s="310"/>
      <c r="D12" s="310"/>
      <c r="E12" s="310"/>
      <c r="F12" s="310"/>
      <c r="G12" s="68" t="s">
        <v>440</v>
      </c>
      <c r="H12" s="68" t="s">
        <v>441</v>
      </c>
      <c r="I12" s="70" t="s">
        <v>440</v>
      </c>
      <c r="J12" s="70" t="s">
        <v>441</v>
      </c>
    </row>
    <row r="13" spans="1:10" ht="12.75">
      <c r="A13" s="71">
        <v>1</v>
      </c>
      <c r="B13" s="323" t="s">
        <v>454</v>
      </c>
      <c r="C13" s="323"/>
      <c r="D13" s="323"/>
      <c r="E13" s="323"/>
      <c r="F13" s="323"/>
      <c r="G13" s="71"/>
      <c r="H13" s="71"/>
      <c r="I13" s="71"/>
      <c r="J13" s="71"/>
    </row>
    <row r="14" spans="1:10" ht="12.75">
      <c r="A14" s="312"/>
      <c r="B14" s="323" t="s">
        <v>455</v>
      </c>
      <c r="C14" s="323"/>
      <c r="D14" s="323"/>
      <c r="E14" s="323"/>
      <c r="F14" s="323"/>
      <c r="G14" s="71"/>
      <c r="H14" s="71"/>
      <c r="I14" s="71"/>
      <c r="J14" s="71"/>
    </row>
    <row r="15" spans="1:10" ht="12.75">
      <c r="A15" s="312"/>
      <c r="B15" s="323" t="s">
        <v>456</v>
      </c>
      <c r="C15" s="323"/>
      <c r="D15" s="323"/>
      <c r="E15" s="323"/>
      <c r="F15" s="323"/>
      <c r="G15" s="71"/>
      <c r="H15" s="71"/>
      <c r="I15" s="71"/>
      <c r="J15" s="71"/>
    </row>
    <row r="16" spans="1:10" ht="12.75">
      <c r="A16" s="312"/>
      <c r="B16" s="323" t="s">
        <v>457</v>
      </c>
      <c r="C16" s="323"/>
      <c r="D16" s="323"/>
      <c r="E16" s="323"/>
      <c r="F16" s="323"/>
      <c r="G16" s="71"/>
      <c r="H16" s="71"/>
      <c r="I16" s="71"/>
      <c r="J16" s="71"/>
    </row>
    <row r="17" spans="1:10" ht="25.5" customHeight="1">
      <c r="A17" s="71">
        <v>2</v>
      </c>
      <c r="B17" s="323" t="s">
        <v>458</v>
      </c>
      <c r="C17" s="323"/>
      <c r="D17" s="323"/>
      <c r="E17" s="323"/>
      <c r="F17" s="323"/>
      <c r="G17" s="71"/>
      <c r="H17" s="71"/>
      <c r="I17" s="71"/>
      <c r="J17" s="71"/>
    </row>
    <row r="18" spans="1:10" ht="12.75">
      <c r="A18" s="71">
        <v>3</v>
      </c>
      <c r="B18" s="310"/>
      <c r="C18" s="310"/>
      <c r="D18" s="310"/>
      <c r="E18" s="310"/>
      <c r="F18" s="310"/>
      <c r="G18" s="71"/>
      <c r="H18" s="71"/>
      <c r="I18" s="71"/>
      <c r="J18" s="71"/>
    </row>
    <row r="19" spans="1:10" ht="12.75">
      <c r="A19" s="297" t="s">
        <v>459</v>
      </c>
      <c r="B19" s="297"/>
      <c r="C19" s="297"/>
      <c r="D19" s="297"/>
      <c r="E19" s="297"/>
      <c r="F19" s="297"/>
      <c r="G19" s="297"/>
      <c r="H19" s="297"/>
      <c r="I19" s="297"/>
      <c r="J19" s="297"/>
    </row>
    <row r="20" spans="1:10" ht="12.75">
      <c r="A20" s="72"/>
      <c r="B20" s="72"/>
      <c r="C20" s="72"/>
      <c r="D20" s="72"/>
      <c r="E20" s="72"/>
      <c r="F20" s="72"/>
      <c r="G20" s="72"/>
      <c r="H20" s="72"/>
      <c r="I20" s="72"/>
      <c r="J20" s="72"/>
    </row>
    <row r="21" spans="1:10" ht="12.75">
      <c r="A21" s="72"/>
      <c r="B21" s="72"/>
      <c r="C21" s="72"/>
      <c r="D21" s="72"/>
      <c r="E21" s="72"/>
      <c r="F21" s="72"/>
      <c r="G21" s="72"/>
      <c r="H21" s="72"/>
      <c r="I21" s="72"/>
      <c r="J21" s="72"/>
    </row>
    <row r="22" spans="1:10" ht="12.75">
      <c r="A22" s="72"/>
      <c r="B22" s="72"/>
      <c r="C22" s="72"/>
      <c r="D22" s="72"/>
      <c r="E22" s="72"/>
      <c r="F22" s="72"/>
      <c r="G22" s="72"/>
      <c r="H22" s="72"/>
      <c r="I22" s="72"/>
      <c r="J22" s="72"/>
    </row>
    <row r="23" ht="12.75">
      <c r="A23" s="60"/>
    </row>
    <row r="24" spans="1:10" ht="12.75">
      <c r="A24" s="331" t="s">
        <v>460</v>
      </c>
      <c r="B24" s="332"/>
      <c r="C24" s="332"/>
      <c r="D24" s="332"/>
      <c r="E24" s="332"/>
      <c r="F24" s="332"/>
      <c r="G24" s="332"/>
      <c r="H24" s="332"/>
      <c r="I24" s="332"/>
      <c r="J24" s="332"/>
    </row>
    <row r="25" ht="12.75">
      <c r="A25" s="60"/>
    </row>
    <row r="26" spans="1:2" ht="12.75">
      <c r="A26" s="298" t="s">
        <v>461</v>
      </c>
      <c r="B26" s="298"/>
    </row>
    <row r="27" spans="1:10" ht="38.25" customHeight="1">
      <c r="A27" s="310" t="s">
        <v>86</v>
      </c>
      <c r="B27" s="345" t="s">
        <v>80</v>
      </c>
      <c r="C27" s="346"/>
      <c r="D27" s="347"/>
      <c r="E27" s="310" t="s">
        <v>462</v>
      </c>
      <c r="F27" s="310"/>
      <c r="G27" s="301" t="s">
        <v>463</v>
      </c>
      <c r="H27" s="302"/>
      <c r="I27" s="345" t="s">
        <v>464</v>
      </c>
      <c r="J27" s="347"/>
    </row>
    <row r="28" spans="1:10" ht="24.75" customHeight="1">
      <c r="A28" s="310"/>
      <c r="B28" s="348"/>
      <c r="C28" s="349"/>
      <c r="D28" s="350"/>
      <c r="E28" s="74" t="s">
        <v>465</v>
      </c>
      <c r="F28" s="70" t="s">
        <v>466</v>
      </c>
      <c r="G28" s="70" t="s">
        <v>465</v>
      </c>
      <c r="H28" s="70" t="s">
        <v>466</v>
      </c>
      <c r="I28" s="348"/>
      <c r="J28" s="350"/>
    </row>
    <row r="29" spans="1:10" ht="12.75">
      <c r="A29" s="75">
        <v>1</v>
      </c>
      <c r="B29" s="323" t="s">
        <v>253</v>
      </c>
      <c r="C29" s="323"/>
      <c r="D29" s="323"/>
      <c r="E29" s="75"/>
      <c r="F29" s="158">
        <v>9736000</v>
      </c>
      <c r="G29" s="75"/>
      <c r="H29" s="75"/>
      <c r="I29" s="352">
        <f>+F29</f>
        <v>9736000</v>
      </c>
      <c r="J29" s="309"/>
    </row>
    <row r="30" spans="1:10" ht="12.75">
      <c r="A30" s="75">
        <v>2</v>
      </c>
      <c r="B30" s="323" t="s">
        <v>320</v>
      </c>
      <c r="C30" s="323"/>
      <c r="D30" s="323"/>
      <c r="E30" s="75"/>
      <c r="F30" s="162"/>
      <c r="G30" s="75"/>
      <c r="H30" s="75"/>
      <c r="I30" s="309"/>
      <c r="J30" s="309"/>
    </row>
    <row r="31" spans="1:10" ht="12.75">
      <c r="A31" s="75">
        <v>3</v>
      </c>
      <c r="B31" s="323" t="s">
        <v>467</v>
      </c>
      <c r="C31" s="323"/>
      <c r="D31" s="323"/>
      <c r="E31" s="75"/>
      <c r="F31" s="75"/>
      <c r="G31" s="75"/>
      <c r="H31" s="75"/>
      <c r="I31" s="309"/>
      <c r="J31" s="309"/>
    </row>
    <row r="32" spans="1:10" ht="12.75">
      <c r="A32" s="75">
        <v>4</v>
      </c>
      <c r="B32" s="323" t="s">
        <v>255</v>
      </c>
      <c r="C32" s="323"/>
      <c r="D32" s="323"/>
      <c r="E32" s="75"/>
      <c r="F32" s="159">
        <f>SUM(F29:F31)</f>
        <v>9736000</v>
      </c>
      <c r="G32" s="75"/>
      <c r="H32" s="75"/>
      <c r="I32" s="352">
        <f>+F32</f>
        <v>9736000</v>
      </c>
      <c r="J32" s="309"/>
    </row>
    <row r="33" spans="2:10" ht="12.75">
      <c r="B33" s="130"/>
      <c r="C33" s="130"/>
      <c r="D33" s="130"/>
      <c r="E33" s="121"/>
      <c r="F33" s="121"/>
      <c r="G33" s="121"/>
      <c r="H33" s="121"/>
      <c r="I33" s="127"/>
      <c r="J33" s="127"/>
    </row>
    <row r="34" ht="12.75">
      <c r="A34" s="50" t="s">
        <v>468</v>
      </c>
    </row>
    <row r="35" spans="1:10" ht="66.75" customHeight="1">
      <c r="A35" s="70" t="s">
        <v>86</v>
      </c>
      <c r="B35" s="310" t="s">
        <v>80</v>
      </c>
      <c r="C35" s="310"/>
      <c r="D35" s="310"/>
      <c r="E35" s="310"/>
      <c r="F35" s="310"/>
      <c r="G35" s="310"/>
      <c r="H35" s="70" t="s">
        <v>469</v>
      </c>
      <c r="I35" s="70" t="s">
        <v>470</v>
      </c>
      <c r="J35" s="74" t="s">
        <v>76</v>
      </c>
    </row>
    <row r="36" spans="1:10" ht="12.75">
      <c r="A36" s="70">
        <v>1</v>
      </c>
      <c r="B36" s="317" t="s">
        <v>253</v>
      </c>
      <c r="C36" s="317"/>
      <c r="D36" s="317"/>
      <c r="E36" s="317"/>
      <c r="F36" s="317"/>
      <c r="G36" s="317"/>
      <c r="H36" s="75"/>
      <c r="I36" s="75"/>
      <c r="J36" s="75"/>
    </row>
    <row r="37" spans="1:10" ht="12.75">
      <c r="A37" s="70">
        <v>2</v>
      </c>
      <c r="B37" s="317" t="s">
        <v>347</v>
      </c>
      <c r="C37" s="317"/>
      <c r="D37" s="317"/>
      <c r="E37" s="317"/>
      <c r="F37" s="317"/>
      <c r="G37" s="317"/>
      <c r="H37" s="75"/>
      <c r="I37" s="75"/>
      <c r="J37" s="75"/>
    </row>
    <row r="38" spans="1:10" ht="12.75">
      <c r="A38" s="310"/>
      <c r="B38" s="317" t="s">
        <v>471</v>
      </c>
      <c r="C38" s="317"/>
      <c r="D38" s="317"/>
      <c r="E38" s="317"/>
      <c r="F38" s="317"/>
      <c r="G38" s="317"/>
      <c r="H38" s="75"/>
      <c r="I38" s="75"/>
      <c r="J38" s="75"/>
    </row>
    <row r="39" spans="1:10" ht="24.75" customHeight="1">
      <c r="A39" s="310"/>
      <c r="B39" s="351" t="s">
        <v>472</v>
      </c>
      <c r="C39" s="351"/>
      <c r="D39" s="351"/>
      <c r="E39" s="351"/>
      <c r="F39" s="351"/>
      <c r="G39" s="351"/>
      <c r="H39" s="75"/>
      <c r="I39" s="75"/>
      <c r="J39" s="75"/>
    </row>
    <row r="40" spans="1:10" ht="12.75">
      <c r="A40" s="70">
        <v>3</v>
      </c>
      <c r="B40" s="317" t="s">
        <v>348</v>
      </c>
      <c r="C40" s="317"/>
      <c r="D40" s="317"/>
      <c r="E40" s="317"/>
      <c r="F40" s="317"/>
      <c r="G40" s="317"/>
      <c r="H40" s="75"/>
      <c r="I40" s="75"/>
      <c r="J40" s="75"/>
    </row>
    <row r="41" spans="1:10" ht="12.75">
      <c r="A41" s="355"/>
      <c r="B41" s="317" t="s">
        <v>473</v>
      </c>
      <c r="C41" s="317"/>
      <c r="D41" s="317"/>
      <c r="E41" s="317"/>
      <c r="F41" s="317"/>
      <c r="G41" s="317"/>
      <c r="H41" s="75"/>
      <c r="I41" s="75"/>
      <c r="J41" s="75"/>
    </row>
    <row r="42" spans="1:10" ht="12.75">
      <c r="A42" s="355"/>
      <c r="B42" s="317" t="s">
        <v>474</v>
      </c>
      <c r="C42" s="317"/>
      <c r="D42" s="317"/>
      <c r="E42" s="317"/>
      <c r="F42" s="317"/>
      <c r="G42" s="317"/>
      <c r="H42" s="75"/>
      <c r="I42" s="75"/>
      <c r="J42" s="75"/>
    </row>
    <row r="43" spans="1:10" ht="12.75">
      <c r="A43" s="355"/>
      <c r="B43" s="356" t="s">
        <v>475</v>
      </c>
      <c r="C43" s="357"/>
      <c r="D43" s="357"/>
      <c r="E43" s="357"/>
      <c r="F43" s="357"/>
      <c r="G43" s="358"/>
      <c r="H43" s="75"/>
      <c r="I43" s="75"/>
      <c r="J43" s="75"/>
    </row>
    <row r="44" spans="1:10" ht="12.75">
      <c r="A44" s="70">
        <v>4</v>
      </c>
      <c r="B44" s="317" t="s">
        <v>255</v>
      </c>
      <c r="C44" s="317"/>
      <c r="D44" s="317"/>
      <c r="E44" s="317"/>
      <c r="F44" s="317"/>
      <c r="G44" s="317"/>
      <c r="H44" s="75"/>
      <c r="I44" s="75"/>
      <c r="J44" s="75"/>
    </row>
    <row r="45" spans="1:10" ht="12.75">
      <c r="A45" s="131"/>
      <c r="B45" s="132"/>
      <c r="C45" s="132"/>
      <c r="D45" s="132"/>
      <c r="E45" s="132"/>
      <c r="F45" s="132"/>
      <c r="G45" s="132"/>
      <c r="H45" s="133"/>
      <c r="I45" s="133"/>
      <c r="J45" s="133"/>
    </row>
    <row r="46" spans="1:10" ht="25.5" customHeight="1">
      <c r="A46" s="353" t="s">
        <v>476</v>
      </c>
      <c r="B46" s="353"/>
      <c r="C46" s="353"/>
      <c r="D46" s="353"/>
      <c r="E46" s="353"/>
      <c r="F46" s="353"/>
      <c r="G46" s="353"/>
      <c r="H46" s="353"/>
      <c r="I46" s="353"/>
      <c r="J46" s="353"/>
    </row>
    <row r="47" spans="1:10" ht="39" customHeight="1">
      <c r="A47" s="354" t="s">
        <v>477</v>
      </c>
      <c r="B47" s="354"/>
      <c r="C47" s="354"/>
      <c r="D47" s="354"/>
      <c r="E47" s="354"/>
      <c r="F47" s="354"/>
      <c r="G47" s="354"/>
      <c r="H47" s="354"/>
      <c r="I47" s="354"/>
      <c r="J47" s="354"/>
    </row>
  </sheetData>
  <sheetProtection/>
  <mergeCells count="50">
    <mergeCell ref="A46:J46"/>
    <mergeCell ref="A47:J47"/>
    <mergeCell ref="B40:G40"/>
    <mergeCell ref="A41:A43"/>
    <mergeCell ref="B41:G41"/>
    <mergeCell ref="B42:G42"/>
    <mergeCell ref="B43:G43"/>
    <mergeCell ref="B44:G44"/>
    <mergeCell ref="A38:A39"/>
    <mergeCell ref="B38:G38"/>
    <mergeCell ref="B39:G39"/>
    <mergeCell ref="B29:D29"/>
    <mergeCell ref="I29:J29"/>
    <mergeCell ref="B30:D30"/>
    <mergeCell ref="I30:J30"/>
    <mergeCell ref="B31:D31"/>
    <mergeCell ref="I31:J31"/>
    <mergeCell ref="B32:D32"/>
    <mergeCell ref="I32:J32"/>
    <mergeCell ref="B35:G35"/>
    <mergeCell ref="B36:G36"/>
    <mergeCell ref="B37:G37"/>
    <mergeCell ref="B18:F18"/>
    <mergeCell ref="A19:J19"/>
    <mergeCell ref="A24:J24"/>
    <mergeCell ref="A26:B26"/>
    <mergeCell ref="A27:A28"/>
    <mergeCell ref="B27:D28"/>
    <mergeCell ref="E27:F27"/>
    <mergeCell ref="G27:H27"/>
    <mergeCell ref="I27:J28"/>
    <mergeCell ref="B17:F17"/>
    <mergeCell ref="B5:F5"/>
    <mergeCell ref="G5:H5"/>
    <mergeCell ref="I5:J5"/>
    <mergeCell ref="A11:A12"/>
    <mergeCell ref="B11:F12"/>
    <mergeCell ref="G11:H11"/>
    <mergeCell ref="I11:J11"/>
    <mergeCell ref="B13:F13"/>
    <mergeCell ref="A14:A16"/>
    <mergeCell ref="B14:F14"/>
    <mergeCell ref="B15:F15"/>
    <mergeCell ref="B16:F16"/>
    <mergeCell ref="B3:F3"/>
    <mergeCell ref="G3:H3"/>
    <mergeCell ref="I3:J3"/>
    <mergeCell ref="B4:F4"/>
    <mergeCell ref="G4:H4"/>
    <mergeCell ref="I4:J4"/>
  </mergeCells>
  <hyperlinks>
    <hyperlink ref="B39" location="_ftn1" display="_ftn1"/>
    <hyperlink ref="B43" location="_ftn2" display="_ftn2"/>
    <hyperlink ref="A46" location="_ftnref1" display="_ftnref1"/>
    <hyperlink ref="A47" location="_ftnref2" display="_ftnref2"/>
  </hyperlinks>
  <printOptions/>
  <pageMargins left="0.7" right="0.7" top="0.61" bottom="0.17" header="0.3" footer="0.17"/>
  <pageSetup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dimension ref="A1:J57"/>
  <sheetViews>
    <sheetView zoomScalePageLayoutView="0" workbookViewId="0" topLeftCell="A1">
      <selection activeCell="I20" sqref="I20:J20"/>
    </sheetView>
  </sheetViews>
  <sheetFormatPr defaultColWidth="8.88671875" defaultRowHeight="13.5"/>
  <cols>
    <col min="1" max="1" width="2.88671875" style="49" customWidth="1"/>
    <col min="2" max="7" width="8.88671875" style="49" customWidth="1"/>
    <col min="8" max="8" width="9.10546875" style="49" customWidth="1"/>
    <col min="9" max="9" width="10.6640625" style="49" customWidth="1"/>
    <col min="10" max="16384" width="8.88671875" style="49" customWidth="1"/>
  </cols>
  <sheetData>
    <row r="1" spans="1:10" ht="12.75">
      <c r="A1" s="298" t="s">
        <v>478</v>
      </c>
      <c r="B1" s="298"/>
      <c r="C1" s="298"/>
      <c r="D1" s="298"/>
      <c r="E1" s="298"/>
      <c r="F1" s="298"/>
      <c r="G1" s="298"/>
      <c r="H1" s="298"/>
      <c r="I1" s="298"/>
      <c r="J1" s="298"/>
    </row>
    <row r="2" ht="12.75">
      <c r="A2" s="60"/>
    </row>
    <row r="3" spans="1:10" ht="25.5">
      <c r="A3" s="68" t="s">
        <v>86</v>
      </c>
      <c r="B3" s="304" t="s">
        <v>80</v>
      </c>
      <c r="C3" s="304"/>
      <c r="D3" s="304"/>
      <c r="E3" s="304"/>
      <c r="F3" s="304"/>
      <c r="G3" s="68" t="s">
        <v>253</v>
      </c>
      <c r="H3" s="74" t="s">
        <v>320</v>
      </c>
      <c r="I3" s="68" t="s">
        <v>467</v>
      </c>
      <c r="J3" s="68" t="s">
        <v>255</v>
      </c>
    </row>
    <row r="4" spans="1:10" ht="12.75">
      <c r="A4" s="68">
        <v>1</v>
      </c>
      <c r="B4" s="317" t="s">
        <v>479</v>
      </c>
      <c r="C4" s="317"/>
      <c r="D4" s="317"/>
      <c r="E4" s="317"/>
      <c r="F4" s="317"/>
      <c r="G4" s="68"/>
      <c r="H4" s="68"/>
      <c r="I4" s="68"/>
      <c r="J4" s="68"/>
    </row>
    <row r="5" spans="1:10" ht="12.75">
      <c r="A5" s="71">
        <v>2</v>
      </c>
      <c r="B5" s="317" t="s">
        <v>480</v>
      </c>
      <c r="C5" s="317"/>
      <c r="D5" s="317"/>
      <c r="E5" s="317"/>
      <c r="F5" s="317"/>
      <c r="G5" s="71"/>
      <c r="H5" s="71"/>
      <c r="I5" s="71"/>
      <c r="J5" s="71"/>
    </row>
    <row r="6" spans="1:10" ht="12.75">
      <c r="A6" s="71">
        <v>3</v>
      </c>
      <c r="B6" s="317" t="s">
        <v>481</v>
      </c>
      <c r="C6" s="317"/>
      <c r="D6" s="317"/>
      <c r="E6" s="317"/>
      <c r="F6" s="317"/>
      <c r="G6" s="71"/>
      <c r="H6" s="71"/>
      <c r="I6" s="71"/>
      <c r="J6" s="71"/>
    </row>
    <row r="7" spans="1:10" ht="12.75">
      <c r="A7" s="71">
        <v>4</v>
      </c>
      <c r="B7" s="359" t="s">
        <v>76</v>
      </c>
      <c r="C7" s="359"/>
      <c r="D7" s="359"/>
      <c r="E7" s="359"/>
      <c r="F7" s="359"/>
      <c r="G7" s="71"/>
      <c r="H7" s="71"/>
      <c r="I7" s="71"/>
      <c r="J7" s="71"/>
    </row>
    <row r="8" ht="12.75">
      <c r="A8" s="60"/>
    </row>
    <row r="9" spans="1:4" ht="12.75">
      <c r="A9" s="298" t="s">
        <v>482</v>
      </c>
      <c r="B9" s="298"/>
      <c r="C9" s="298"/>
      <c r="D9" s="298"/>
    </row>
    <row r="11" spans="1:10" ht="12.75">
      <c r="A11" s="298" t="s">
        <v>483</v>
      </c>
      <c r="B11" s="298"/>
      <c r="C11" s="298"/>
      <c r="D11" s="298"/>
      <c r="E11" s="298"/>
      <c r="F11" s="298"/>
      <c r="G11" s="298"/>
      <c r="H11" s="298"/>
      <c r="I11" s="298"/>
      <c r="J11" s="298"/>
    </row>
    <row r="12" spans="1:10" ht="12.75">
      <c r="A12" s="72"/>
      <c r="B12" s="72"/>
      <c r="C12" s="72"/>
      <c r="D12" s="72"/>
      <c r="E12" s="72"/>
      <c r="F12" s="72"/>
      <c r="G12" s="72"/>
      <c r="H12" s="72"/>
      <c r="I12" s="72"/>
      <c r="J12" s="72"/>
    </row>
    <row r="13" spans="1:10" ht="12.75">
      <c r="A13" s="72"/>
      <c r="B13" s="72"/>
      <c r="C13" s="72"/>
      <c r="D13" s="72"/>
      <c r="E13" s="72"/>
      <c r="F13" s="72"/>
      <c r="G13" s="72"/>
      <c r="H13" s="72"/>
      <c r="I13" s="72"/>
      <c r="J13" s="72"/>
    </row>
    <row r="14" spans="1:10" ht="12.75">
      <c r="A14" s="72"/>
      <c r="B14" s="72"/>
      <c r="C14" s="72"/>
      <c r="D14" s="72"/>
      <c r="E14" s="72"/>
      <c r="F14" s="72"/>
      <c r="G14" s="72"/>
      <c r="H14" s="72"/>
      <c r="I14" s="72"/>
      <c r="J14" s="72"/>
    </row>
    <row r="15" spans="1:2" ht="12.75">
      <c r="A15" s="129"/>
      <c r="B15" s="129"/>
    </row>
    <row r="16" spans="1:10" ht="12.75">
      <c r="A16" s="360" t="s">
        <v>484</v>
      </c>
      <c r="B16" s="361"/>
      <c r="C16" s="361"/>
      <c r="D16" s="361"/>
      <c r="E16" s="361"/>
      <c r="F16" s="361"/>
      <c r="G16" s="361"/>
      <c r="H16" s="361"/>
      <c r="I16" s="361"/>
      <c r="J16" s="361"/>
    </row>
    <row r="17" spans="1:10" ht="12.75">
      <c r="A17" s="134"/>
      <c r="B17" s="120"/>
      <c r="C17" s="120"/>
      <c r="D17" s="120"/>
      <c r="E17" s="120"/>
      <c r="F17" s="120"/>
      <c r="G17" s="120"/>
      <c r="H17" s="120"/>
      <c r="I17" s="120"/>
      <c r="J17" s="120"/>
    </row>
    <row r="18" spans="1:10" ht="12.75">
      <c r="A18" s="75" t="s">
        <v>86</v>
      </c>
      <c r="B18" s="317" t="s">
        <v>80</v>
      </c>
      <c r="C18" s="317"/>
      <c r="D18" s="317"/>
      <c r="E18" s="317"/>
      <c r="F18" s="317"/>
      <c r="G18" s="299" t="s">
        <v>485</v>
      </c>
      <c r="H18" s="299"/>
      <c r="I18" s="299" t="s">
        <v>486</v>
      </c>
      <c r="J18" s="299"/>
    </row>
    <row r="19" spans="1:10" ht="12.75">
      <c r="A19" s="135">
        <v>1</v>
      </c>
      <c r="B19" s="359" t="s">
        <v>487</v>
      </c>
      <c r="C19" s="359"/>
      <c r="D19" s="359"/>
      <c r="E19" s="359"/>
      <c r="F19" s="359"/>
      <c r="G19" s="310"/>
      <c r="H19" s="310"/>
      <c r="I19" s="362">
        <f>+'CT-2'!E7</f>
        <v>429881818.18</v>
      </c>
      <c r="J19" s="310"/>
    </row>
    <row r="20" spans="1:10" ht="12.75">
      <c r="A20" s="71">
        <v>1.1</v>
      </c>
      <c r="B20" s="317" t="s">
        <v>488</v>
      </c>
      <c r="C20" s="317"/>
      <c r="D20" s="317"/>
      <c r="E20" s="317"/>
      <c r="F20" s="317"/>
      <c r="G20" s="310"/>
      <c r="H20" s="310"/>
      <c r="I20" s="324">
        <f>+'CT-2'!E7</f>
        <v>429881818.18</v>
      </c>
      <c r="J20" s="324"/>
    </row>
    <row r="21" spans="1:10" ht="12.75">
      <c r="A21" s="75">
        <v>1.2</v>
      </c>
      <c r="B21" s="317" t="s">
        <v>489</v>
      </c>
      <c r="C21" s="317"/>
      <c r="D21" s="317"/>
      <c r="E21" s="317"/>
      <c r="F21" s="317"/>
      <c r="G21" s="310"/>
      <c r="H21" s="310"/>
      <c r="I21" s="324"/>
      <c r="J21" s="324"/>
    </row>
    <row r="22" spans="1:10" ht="12.75">
      <c r="A22" s="75">
        <v>1.3</v>
      </c>
      <c r="B22" s="323" t="s">
        <v>490</v>
      </c>
      <c r="C22" s="323"/>
      <c r="D22" s="323"/>
      <c r="E22" s="323"/>
      <c r="F22" s="323"/>
      <c r="G22" s="310"/>
      <c r="H22" s="310"/>
      <c r="I22" s="324"/>
      <c r="J22" s="324"/>
    </row>
    <row r="23" spans="1:10" ht="12.75">
      <c r="A23" s="135">
        <v>2</v>
      </c>
      <c r="B23" s="363" t="s">
        <v>491</v>
      </c>
      <c r="C23" s="363"/>
      <c r="D23" s="363"/>
      <c r="E23" s="363"/>
      <c r="F23" s="363"/>
      <c r="G23" s="310"/>
      <c r="H23" s="310"/>
      <c r="I23" s="324"/>
      <c r="J23" s="324"/>
    </row>
    <row r="24" spans="1:10" ht="12.75">
      <c r="A24" s="135">
        <v>3</v>
      </c>
      <c r="B24" s="363" t="s">
        <v>492</v>
      </c>
      <c r="C24" s="363"/>
      <c r="D24" s="363"/>
      <c r="E24" s="363"/>
      <c r="F24" s="363"/>
      <c r="G24" s="310"/>
      <c r="H24" s="310"/>
      <c r="I24" s="324">
        <f>+I20</f>
        <v>429881818.18</v>
      </c>
      <c r="J24" s="324"/>
    </row>
    <row r="25" spans="1:10" ht="12.75">
      <c r="A25" s="135">
        <v>4</v>
      </c>
      <c r="B25" s="363" t="s">
        <v>493</v>
      </c>
      <c r="C25" s="363"/>
      <c r="D25" s="363"/>
      <c r="E25" s="363"/>
      <c r="F25" s="363"/>
      <c r="G25" s="310"/>
      <c r="H25" s="310"/>
      <c r="I25" s="324" t="e">
        <f>+I26</f>
        <v>#REF!</v>
      </c>
      <c r="J25" s="324"/>
    </row>
    <row r="26" spans="1:10" ht="12.75">
      <c r="A26" s="75">
        <v>4.1</v>
      </c>
      <c r="B26" s="323" t="s">
        <v>494</v>
      </c>
      <c r="C26" s="323"/>
      <c r="D26" s="323"/>
      <c r="E26" s="323"/>
      <c r="F26" s="323"/>
      <c r="G26" s="310"/>
      <c r="H26" s="310"/>
      <c r="I26" s="324" t="e">
        <f>+#REF!</f>
        <v>#REF!</v>
      </c>
      <c r="J26" s="324"/>
    </row>
    <row r="27" spans="1:10" ht="12.75">
      <c r="A27" s="75">
        <v>4.2</v>
      </c>
      <c r="B27" s="323" t="s">
        <v>495</v>
      </c>
      <c r="C27" s="323"/>
      <c r="D27" s="323"/>
      <c r="E27" s="323"/>
      <c r="F27" s="323"/>
      <c r="G27" s="310"/>
      <c r="H27" s="310"/>
      <c r="I27" s="324"/>
      <c r="J27" s="324"/>
    </row>
    <row r="28" spans="1:10" ht="12.75">
      <c r="A28" s="135">
        <v>4.3</v>
      </c>
      <c r="B28" s="323" t="s">
        <v>496</v>
      </c>
      <c r="C28" s="323"/>
      <c r="D28" s="323"/>
      <c r="E28" s="323"/>
      <c r="F28" s="323"/>
      <c r="G28" s="310"/>
      <c r="H28" s="310"/>
      <c r="I28" s="324"/>
      <c r="J28" s="324"/>
    </row>
    <row r="29" ht="12.75">
      <c r="A29" s="73"/>
    </row>
    <row r="30" spans="1:10" ht="12.75">
      <c r="A30" s="331" t="s">
        <v>497</v>
      </c>
      <c r="B30" s="332"/>
      <c r="C30" s="332"/>
      <c r="D30" s="332"/>
      <c r="E30" s="332"/>
      <c r="F30" s="332"/>
      <c r="G30" s="332"/>
      <c r="H30" s="332"/>
      <c r="I30" s="332"/>
      <c r="J30" s="332"/>
    </row>
    <row r="31" spans="1:4" ht="12.75">
      <c r="A31" s="298" t="s">
        <v>498</v>
      </c>
      <c r="B31" s="298"/>
      <c r="C31" s="298"/>
      <c r="D31" s="298"/>
    </row>
    <row r="32" ht="12.75">
      <c r="A32" s="60"/>
    </row>
    <row r="33" spans="1:10" ht="12.75">
      <c r="A33" s="75" t="s">
        <v>86</v>
      </c>
      <c r="B33" s="304" t="s">
        <v>499</v>
      </c>
      <c r="C33" s="304"/>
      <c r="D33" s="304"/>
      <c r="E33" s="304"/>
      <c r="F33" s="304"/>
      <c r="G33" s="299" t="s">
        <v>485</v>
      </c>
      <c r="H33" s="299"/>
      <c r="I33" s="299" t="s">
        <v>486</v>
      </c>
      <c r="J33" s="299"/>
    </row>
    <row r="34" spans="1:10" ht="12.75">
      <c r="A34" s="75">
        <v>1</v>
      </c>
      <c r="B34" s="310"/>
      <c r="C34" s="310"/>
      <c r="D34" s="310"/>
      <c r="E34" s="310"/>
      <c r="F34" s="310"/>
      <c r="G34" s="310"/>
      <c r="H34" s="310"/>
      <c r="I34" s="310"/>
      <c r="J34" s="310"/>
    </row>
    <row r="35" spans="1:10" ht="12.75">
      <c r="A35" s="75">
        <v>2</v>
      </c>
      <c r="B35" s="310"/>
      <c r="C35" s="310"/>
      <c r="D35" s="310"/>
      <c r="E35" s="310"/>
      <c r="F35" s="310"/>
      <c r="G35" s="310"/>
      <c r="H35" s="310"/>
      <c r="I35" s="310"/>
      <c r="J35" s="310"/>
    </row>
    <row r="36" spans="1:10" ht="12.75">
      <c r="A36" s="75">
        <v>3</v>
      </c>
      <c r="B36" s="310" t="s">
        <v>76</v>
      </c>
      <c r="C36" s="310"/>
      <c r="D36" s="310"/>
      <c r="E36" s="310"/>
      <c r="F36" s="310"/>
      <c r="G36" s="310"/>
      <c r="H36" s="310"/>
      <c r="I36" s="310"/>
      <c r="J36" s="310"/>
    </row>
    <row r="37" spans="1:3" ht="12.75">
      <c r="A37" s="136" t="s">
        <v>500</v>
      </c>
      <c r="B37" s="136"/>
      <c r="C37" s="136"/>
    </row>
    <row r="38" ht="12.75">
      <c r="A38" s="60"/>
    </row>
    <row r="39" spans="1:10" ht="12.75">
      <c r="A39" s="75" t="s">
        <v>86</v>
      </c>
      <c r="B39" s="310" t="s">
        <v>325</v>
      </c>
      <c r="C39" s="310"/>
      <c r="D39" s="310"/>
      <c r="E39" s="310"/>
      <c r="F39" s="310"/>
      <c r="G39" s="299" t="s">
        <v>485</v>
      </c>
      <c r="H39" s="299"/>
      <c r="I39" s="299" t="s">
        <v>486</v>
      </c>
      <c r="J39" s="299"/>
    </row>
    <row r="40" spans="1:10" ht="12.75">
      <c r="A40" s="75">
        <v>1</v>
      </c>
      <c r="B40" s="323" t="s">
        <v>501</v>
      </c>
      <c r="C40" s="323"/>
      <c r="D40" s="323"/>
      <c r="E40" s="323"/>
      <c r="F40" s="323"/>
      <c r="G40" s="310"/>
      <c r="H40" s="310"/>
      <c r="I40" s="310"/>
      <c r="J40" s="310"/>
    </row>
    <row r="41" spans="1:10" ht="12.75">
      <c r="A41" s="75">
        <v>2</v>
      </c>
      <c r="B41" s="323" t="s">
        <v>502</v>
      </c>
      <c r="C41" s="323"/>
      <c r="D41" s="323"/>
      <c r="E41" s="323"/>
      <c r="F41" s="323"/>
      <c r="G41" s="310"/>
      <c r="H41" s="310"/>
      <c r="I41" s="310"/>
      <c r="J41" s="310"/>
    </row>
    <row r="42" spans="1:10" ht="12.75">
      <c r="A42" s="75">
        <v>3</v>
      </c>
      <c r="B42" s="323" t="s">
        <v>503</v>
      </c>
      <c r="C42" s="323"/>
      <c r="D42" s="323"/>
      <c r="E42" s="323"/>
      <c r="F42" s="323"/>
      <c r="G42" s="310"/>
      <c r="H42" s="310"/>
      <c r="I42" s="310"/>
      <c r="J42" s="310"/>
    </row>
    <row r="43" spans="1:10" ht="12.75">
      <c r="A43" s="75">
        <v>4</v>
      </c>
      <c r="B43" s="323" t="s">
        <v>504</v>
      </c>
      <c r="C43" s="323"/>
      <c r="D43" s="323"/>
      <c r="E43" s="323"/>
      <c r="F43" s="323"/>
      <c r="G43" s="310"/>
      <c r="H43" s="310"/>
      <c r="I43" s="310"/>
      <c r="J43" s="310"/>
    </row>
    <row r="44" spans="1:10" ht="12.75">
      <c r="A44" s="75">
        <v>5</v>
      </c>
      <c r="B44" s="310" t="s">
        <v>76</v>
      </c>
      <c r="C44" s="310"/>
      <c r="D44" s="310"/>
      <c r="E44" s="310"/>
      <c r="F44" s="310"/>
      <c r="G44" s="310"/>
      <c r="H44" s="310"/>
      <c r="I44" s="310"/>
      <c r="J44" s="310"/>
    </row>
    <row r="45" spans="1:10" ht="12.75">
      <c r="A45" s="121"/>
      <c r="B45" s="126"/>
      <c r="C45" s="126"/>
      <c r="D45" s="126"/>
      <c r="E45" s="126"/>
      <c r="F45" s="126"/>
      <c r="G45" s="126"/>
      <c r="H45" s="126"/>
      <c r="I45" s="126"/>
      <c r="J45" s="126"/>
    </row>
    <row r="46" ht="12.75">
      <c r="A46" s="50" t="s">
        <v>505</v>
      </c>
    </row>
    <row r="47" ht="12.75">
      <c r="A47" s="60"/>
    </row>
    <row r="48" spans="1:10" ht="12.75">
      <c r="A48" s="68" t="s">
        <v>86</v>
      </c>
      <c r="B48" s="299" t="s">
        <v>506</v>
      </c>
      <c r="C48" s="299"/>
      <c r="D48" s="299"/>
      <c r="E48" s="299"/>
      <c r="F48" s="299"/>
      <c r="G48" s="299" t="s">
        <v>485</v>
      </c>
      <c r="H48" s="299"/>
      <c r="I48" s="299" t="s">
        <v>507</v>
      </c>
      <c r="J48" s="299"/>
    </row>
    <row r="49" spans="1:10" ht="12.75">
      <c r="A49" s="69">
        <v>1</v>
      </c>
      <c r="B49" s="364" t="s">
        <v>508</v>
      </c>
      <c r="C49" s="364"/>
      <c r="D49" s="364"/>
      <c r="E49" s="364"/>
      <c r="F49" s="364"/>
      <c r="G49" s="299"/>
      <c r="H49" s="299"/>
      <c r="I49" s="299"/>
      <c r="J49" s="299"/>
    </row>
    <row r="50" spans="1:10" ht="12.75">
      <c r="A50" s="71">
        <v>2</v>
      </c>
      <c r="B50" s="365" t="s">
        <v>509</v>
      </c>
      <c r="C50" s="365"/>
      <c r="D50" s="365"/>
      <c r="E50" s="365"/>
      <c r="F50" s="365"/>
      <c r="G50" s="299"/>
      <c r="H50" s="299"/>
      <c r="I50" s="299"/>
      <c r="J50" s="299"/>
    </row>
    <row r="51" spans="1:10" ht="12.75">
      <c r="A51" s="71">
        <v>3</v>
      </c>
      <c r="B51" s="323" t="s">
        <v>510</v>
      </c>
      <c r="C51" s="323"/>
      <c r="D51" s="323"/>
      <c r="E51" s="323"/>
      <c r="F51" s="323"/>
      <c r="G51" s="299"/>
      <c r="H51" s="299"/>
      <c r="I51" s="299"/>
      <c r="J51" s="299"/>
    </row>
    <row r="52" spans="1:10" ht="12.75">
      <c r="A52" s="71">
        <v>4</v>
      </c>
      <c r="B52" s="323" t="s">
        <v>511</v>
      </c>
      <c r="C52" s="323"/>
      <c r="D52" s="323"/>
      <c r="E52" s="323"/>
      <c r="F52" s="323"/>
      <c r="G52" s="299"/>
      <c r="H52" s="299"/>
      <c r="I52" s="299"/>
      <c r="J52" s="299"/>
    </row>
    <row r="53" spans="1:10" ht="12.75">
      <c r="A53" s="71">
        <v>5</v>
      </c>
      <c r="B53" s="323" t="s">
        <v>512</v>
      </c>
      <c r="C53" s="323"/>
      <c r="D53" s="323"/>
      <c r="E53" s="323"/>
      <c r="F53" s="323"/>
      <c r="G53" s="299"/>
      <c r="H53" s="299"/>
      <c r="I53" s="299"/>
      <c r="J53" s="299"/>
    </row>
    <row r="54" spans="1:10" ht="12.75">
      <c r="A54" s="71">
        <v>6</v>
      </c>
      <c r="B54" s="323"/>
      <c r="C54" s="323"/>
      <c r="D54" s="323"/>
      <c r="E54" s="323"/>
      <c r="F54" s="323"/>
      <c r="G54" s="299"/>
      <c r="H54" s="299"/>
      <c r="I54" s="299"/>
      <c r="J54" s="299"/>
    </row>
    <row r="55" spans="1:10" ht="12.75">
      <c r="A55" s="71">
        <v>7</v>
      </c>
      <c r="B55" s="310" t="s">
        <v>76</v>
      </c>
      <c r="C55" s="310"/>
      <c r="D55" s="310"/>
      <c r="E55" s="310"/>
      <c r="F55" s="310"/>
      <c r="G55" s="137"/>
      <c r="H55" s="137"/>
      <c r="I55" s="137"/>
      <c r="J55" s="137"/>
    </row>
    <row r="57" ht="12.75">
      <c r="A57" s="110" t="s">
        <v>392</v>
      </c>
    </row>
  </sheetData>
  <sheetProtection/>
  <mergeCells count="96">
    <mergeCell ref="B54:F54"/>
    <mergeCell ref="G54:H54"/>
    <mergeCell ref="I54:J54"/>
    <mergeCell ref="B55:F55"/>
    <mergeCell ref="B52:F52"/>
    <mergeCell ref="G52:H52"/>
    <mergeCell ref="I52:J52"/>
    <mergeCell ref="B53:F53"/>
    <mergeCell ref="G53:H53"/>
    <mergeCell ref="I53:J53"/>
    <mergeCell ref="B50:F50"/>
    <mergeCell ref="G50:H50"/>
    <mergeCell ref="I50:J50"/>
    <mergeCell ref="B51:F51"/>
    <mergeCell ref="G51:H51"/>
    <mergeCell ref="I51:J51"/>
    <mergeCell ref="B48:F48"/>
    <mergeCell ref="G48:H48"/>
    <mergeCell ref="I48:J48"/>
    <mergeCell ref="B49:F49"/>
    <mergeCell ref="G49:H49"/>
    <mergeCell ref="I49:J49"/>
    <mergeCell ref="B43:F43"/>
    <mergeCell ref="G43:H43"/>
    <mergeCell ref="I43:J43"/>
    <mergeCell ref="B44:F44"/>
    <mergeCell ref="G44:H44"/>
    <mergeCell ref="I44:J44"/>
    <mergeCell ref="B41:F41"/>
    <mergeCell ref="G41:H41"/>
    <mergeCell ref="I41:J41"/>
    <mergeCell ref="B42:F42"/>
    <mergeCell ref="G42:H42"/>
    <mergeCell ref="I42:J42"/>
    <mergeCell ref="B39:F39"/>
    <mergeCell ref="G39:H39"/>
    <mergeCell ref="I39:J39"/>
    <mergeCell ref="B40:F40"/>
    <mergeCell ref="G40:H40"/>
    <mergeCell ref="I40:J40"/>
    <mergeCell ref="B35:F35"/>
    <mergeCell ref="G35:H35"/>
    <mergeCell ref="I35:J35"/>
    <mergeCell ref="B36:F36"/>
    <mergeCell ref="G36:H36"/>
    <mergeCell ref="I36:J36"/>
    <mergeCell ref="B34:F34"/>
    <mergeCell ref="G34:H34"/>
    <mergeCell ref="I34:J34"/>
    <mergeCell ref="B27:F27"/>
    <mergeCell ref="G27:H27"/>
    <mergeCell ref="I27:J27"/>
    <mergeCell ref="B28:F28"/>
    <mergeCell ref="G28:H28"/>
    <mergeCell ref="I28:J28"/>
    <mergeCell ref="A30:J30"/>
    <mergeCell ref="A31:D31"/>
    <mergeCell ref="B33:F33"/>
    <mergeCell ref="G33:H33"/>
    <mergeCell ref="I33:J33"/>
    <mergeCell ref="B25:F25"/>
    <mergeCell ref="G25:H25"/>
    <mergeCell ref="I25:J25"/>
    <mergeCell ref="B26:F26"/>
    <mergeCell ref="G26:H26"/>
    <mergeCell ref="I26:J26"/>
    <mergeCell ref="B23:F23"/>
    <mergeCell ref="G23:H23"/>
    <mergeCell ref="I23:J23"/>
    <mergeCell ref="B24:F24"/>
    <mergeCell ref="G24:H24"/>
    <mergeCell ref="I24:J24"/>
    <mergeCell ref="B21:F21"/>
    <mergeCell ref="G21:H21"/>
    <mergeCell ref="I21:J21"/>
    <mergeCell ref="B22:F22"/>
    <mergeCell ref="G22:H22"/>
    <mergeCell ref="I22:J22"/>
    <mergeCell ref="B19:F19"/>
    <mergeCell ref="G19:H19"/>
    <mergeCell ref="I19:J19"/>
    <mergeCell ref="B20:F20"/>
    <mergeCell ref="G20:H20"/>
    <mergeCell ref="I20:J20"/>
    <mergeCell ref="A9:D9"/>
    <mergeCell ref="A11:J11"/>
    <mergeCell ref="A16:J16"/>
    <mergeCell ref="B18:F18"/>
    <mergeCell ref="G18:H18"/>
    <mergeCell ref="I18:J18"/>
    <mergeCell ref="B7:F7"/>
    <mergeCell ref="A1:J1"/>
    <mergeCell ref="B3:F3"/>
    <mergeCell ref="B4:F4"/>
    <mergeCell ref="B5:F5"/>
    <mergeCell ref="B6:F6"/>
  </mergeCells>
  <hyperlinks>
    <hyperlink ref="B50" location="_ftn1" display="_ftn1"/>
    <hyperlink ref="A57" location="_ftnref1" display="_ftnref1"/>
  </hyperlinks>
  <printOptions/>
  <pageMargins left="0.75" right="0.25" top="0.75" bottom="0.75" header="0.3" footer="0.3"/>
  <pageSetup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A1:K51"/>
  <sheetViews>
    <sheetView zoomScalePageLayoutView="0" workbookViewId="0" topLeftCell="A1">
      <selection activeCell="L30" sqref="L30"/>
    </sheetView>
  </sheetViews>
  <sheetFormatPr defaultColWidth="8.88671875" defaultRowHeight="13.5"/>
  <cols>
    <col min="1" max="1" width="3.4453125" style="49" customWidth="1"/>
    <col min="2" max="3" width="8.88671875" style="49" customWidth="1"/>
    <col min="4" max="4" width="8.6640625" style="49" customWidth="1"/>
    <col min="5" max="5" width="8.88671875" style="49" hidden="1" customWidth="1"/>
    <col min="6" max="6" width="9.21484375" style="49" customWidth="1"/>
    <col min="7" max="7" width="8.88671875" style="49" customWidth="1"/>
    <col min="8" max="8" width="11.21484375" style="139" customWidth="1"/>
    <col min="9" max="9" width="8.4453125" style="49" customWidth="1"/>
    <col min="10" max="10" width="13.77734375" style="139" bestFit="1" customWidth="1"/>
    <col min="11" max="11" width="11.4453125" style="49" bestFit="1" customWidth="1"/>
    <col min="12" max="16384" width="8.88671875" style="49" customWidth="1"/>
  </cols>
  <sheetData>
    <row r="1" spans="1:10" ht="12.75">
      <c r="A1" s="331" t="s">
        <v>513</v>
      </c>
      <c r="B1" s="332"/>
      <c r="C1" s="332"/>
      <c r="D1" s="332"/>
      <c r="E1" s="332"/>
      <c r="F1" s="332"/>
      <c r="G1" s="332"/>
      <c r="H1" s="332"/>
      <c r="I1" s="332"/>
      <c r="J1" s="138"/>
    </row>
    <row r="2" ht="12.75">
      <c r="A2" s="60"/>
    </row>
    <row r="3" ht="12.75">
      <c r="A3" s="50" t="s">
        <v>514</v>
      </c>
    </row>
    <row r="4" spans="1:10" ht="13.5" customHeight="1">
      <c r="A4" s="299" t="s">
        <v>86</v>
      </c>
      <c r="B4" s="299" t="s">
        <v>515</v>
      </c>
      <c r="C4" s="299"/>
      <c r="D4" s="299"/>
      <c r="E4" s="299"/>
      <c r="F4" s="299"/>
      <c r="G4" s="310" t="s">
        <v>485</v>
      </c>
      <c r="H4" s="310"/>
      <c r="I4" s="299" t="s">
        <v>486</v>
      </c>
      <c r="J4" s="299"/>
    </row>
    <row r="5" spans="1:10" ht="12.75">
      <c r="A5" s="299"/>
      <c r="B5" s="299"/>
      <c r="C5" s="299"/>
      <c r="D5" s="299"/>
      <c r="E5" s="299"/>
      <c r="F5" s="299"/>
      <c r="G5" s="70" t="s">
        <v>516</v>
      </c>
      <c r="H5" s="140" t="s">
        <v>517</v>
      </c>
      <c r="I5" s="70" t="s">
        <v>516</v>
      </c>
      <c r="J5" s="140" t="s">
        <v>517</v>
      </c>
    </row>
    <row r="6" spans="1:10" s="145" customFormat="1" ht="12.75">
      <c r="A6" s="141">
        <v>1</v>
      </c>
      <c r="B6" s="364" t="s">
        <v>518</v>
      </c>
      <c r="C6" s="364"/>
      <c r="D6" s="364"/>
      <c r="E6" s="364"/>
      <c r="F6" s="364"/>
      <c r="G6" s="142"/>
      <c r="H6" s="143"/>
      <c r="I6" s="142"/>
      <c r="J6" s="144">
        <v>23931489.44</v>
      </c>
    </row>
    <row r="7" spans="1:10" s="145" customFormat="1" ht="12.75">
      <c r="A7" s="141">
        <v>2</v>
      </c>
      <c r="B7" s="364" t="s">
        <v>519</v>
      </c>
      <c r="C7" s="364"/>
      <c r="D7" s="364"/>
      <c r="E7" s="364"/>
      <c r="F7" s="364"/>
      <c r="G7" s="142"/>
      <c r="H7" s="143"/>
      <c r="I7" s="142"/>
      <c r="J7" s="144" t="e">
        <f>+#REF!</f>
        <v>#REF!</v>
      </c>
    </row>
    <row r="8" spans="1:10" s="145" customFormat="1" ht="12.75">
      <c r="A8" s="141">
        <v>3</v>
      </c>
      <c r="B8" s="364" t="s">
        <v>520</v>
      </c>
      <c r="C8" s="364"/>
      <c r="D8" s="364"/>
      <c r="E8" s="364"/>
      <c r="F8" s="364"/>
      <c r="G8" s="142"/>
      <c r="H8" s="143"/>
      <c r="I8" s="142"/>
      <c r="J8" s="144"/>
    </row>
    <row r="9" spans="1:10" s="145" customFormat="1" ht="12.75">
      <c r="A9" s="141">
        <v>4</v>
      </c>
      <c r="B9" s="364" t="s">
        <v>521</v>
      </c>
      <c r="C9" s="364"/>
      <c r="D9" s="364"/>
      <c r="E9" s="364"/>
      <c r="F9" s="364"/>
      <c r="G9" s="142"/>
      <c r="H9" s="143"/>
      <c r="I9" s="142"/>
      <c r="J9" s="144"/>
    </row>
    <row r="10" spans="1:10" s="145" customFormat="1" ht="12.75">
      <c r="A10" s="141">
        <v>5</v>
      </c>
      <c r="B10" s="364" t="s">
        <v>522</v>
      </c>
      <c r="C10" s="364"/>
      <c r="D10" s="364"/>
      <c r="E10" s="364"/>
      <c r="F10" s="364"/>
      <c r="G10" s="142"/>
      <c r="H10" s="143"/>
      <c r="I10" s="142"/>
      <c r="J10" s="144" t="e">
        <f>+#REF!</f>
        <v>#REF!</v>
      </c>
    </row>
    <row r="11" spans="1:10" s="145" customFormat="1" ht="12.75">
      <c r="A11" s="141">
        <v>6</v>
      </c>
      <c r="B11" s="364" t="s">
        <v>523</v>
      </c>
      <c r="C11" s="364"/>
      <c r="D11" s="364"/>
      <c r="E11" s="364"/>
      <c r="F11" s="364"/>
      <c r="G11" s="142"/>
      <c r="H11" s="143"/>
      <c r="I11" s="142"/>
      <c r="J11" s="144"/>
    </row>
    <row r="12" spans="1:10" ht="12.75">
      <c r="A12" s="69">
        <v>7</v>
      </c>
      <c r="B12" s="364" t="s">
        <v>524</v>
      </c>
      <c r="C12" s="364"/>
      <c r="D12" s="364"/>
      <c r="E12" s="364"/>
      <c r="F12" s="364"/>
      <c r="G12" s="70"/>
      <c r="H12" s="140"/>
      <c r="I12" s="70"/>
      <c r="J12" s="146"/>
    </row>
    <row r="13" spans="1:10" ht="12.75">
      <c r="A13" s="69">
        <v>8</v>
      </c>
      <c r="B13" s="364" t="s">
        <v>525</v>
      </c>
      <c r="C13" s="364"/>
      <c r="D13" s="364"/>
      <c r="E13" s="364"/>
      <c r="F13" s="364"/>
      <c r="G13" s="70"/>
      <c r="H13" s="140"/>
      <c r="I13" s="70"/>
      <c r="J13" s="146"/>
    </row>
    <row r="14" spans="1:10" ht="12.75">
      <c r="A14" s="69">
        <v>9</v>
      </c>
      <c r="B14" s="364" t="s">
        <v>526</v>
      </c>
      <c r="C14" s="364"/>
      <c r="D14" s="364"/>
      <c r="E14" s="364"/>
      <c r="F14" s="364"/>
      <c r="G14" s="70"/>
      <c r="H14" s="140"/>
      <c r="I14" s="70"/>
      <c r="J14" s="146"/>
    </row>
    <row r="15" spans="1:10" ht="12.75">
      <c r="A15" s="69">
        <v>10</v>
      </c>
      <c r="B15" s="364" t="s">
        <v>527</v>
      </c>
      <c r="C15" s="364"/>
      <c r="D15" s="364"/>
      <c r="E15" s="364"/>
      <c r="F15" s="364"/>
      <c r="G15" s="70"/>
      <c r="H15" s="140"/>
      <c r="I15" s="70"/>
      <c r="J15" s="146"/>
    </row>
    <row r="16" spans="1:10" ht="12.75">
      <c r="A16" s="69">
        <v>11</v>
      </c>
      <c r="B16" s="364" t="s">
        <v>528</v>
      </c>
      <c r="C16" s="364"/>
      <c r="D16" s="364"/>
      <c r="E16" s="364"/>
      <c r="F16" s="364"/>
      <c r="G16" s="70"/>
      <c r="H16" s="140"/>
      <c r="I16" s="70"/>
      <c r="J16" s="146" t="e">
        <f>+#REF!</f>
        <v>#REF!</v>
      </c>
    </row>
    <row r="17" spans="1:10" ht="12.75">
      <c r="A17" s="69">
        <v>12</v>
      </c>
      <c r="B17" s="364" t="s">
        <v>529</v>
      </c>
      <c r="C17" s="364"/>
      <c r="D17" s="364"/>
      <c r="E17" s="364"/>
      <c r="F17" s="364"/>
      <c r="G17" s="70"/>
      <c r="H17" s="140"/>
      <c r="I17" s="70"/>
      <c r="J17" s="146" t="e">
        <f>+#REF!</f>
        <v>#REF!</v>
      </c>
    </row>
    <row r="18" spans="1:10" ht="12.75">
      <c r="A18" s="69">
        <v>13</v>
      </c>
      <c r="B18" s="364" t="s">
        <v>530</v>
      </c>
      <c r="C18" s="364"/>
      <c r="D18" s="364"/>
      <c r="E18" s="364"/>
      <c r="F18" s="364"/>
      <c r="G18" s="70"/>
      <c r="H18" s="140"/>
      <c r="I18" s="70"/>
      <c r="J18" s="146" t="e">
        <f>+#REF!</f>
        <v>#REF!</v>
      </c>
    </row>
    <row r="19" spans="1:10" ht="12.75">
      <c r="A19" s="69">
        <v>14</v>
      </c>
      <c r="B19" s="364" t="s">
        <v>531</v>
      </c>
      <c r="C19" s="364"/>
      <c r="D19" s="364"/>
      <c r="E19" s="364"/>
      <c r="F19" s="364"/>
      <c r="G19" s="70"/>
      <c r="H19" s="140"/>
      <c r="I19" s="70"/>
      <c r="J19" s="146" t="e">
        <f>+#REF!</f>
        <v>#REF!</v>
      </c>
    </row>
    <row r="20" spans="1:10" ht="12.75">
      <c r="A20" s="69">
        <v>15</v>
      </c>
      <c r="B20" s="323" t="s">
        <v>532</v>
      </c>
      <c r="C20" s="323"/>
      <c r="D20" s="323"/>
      <c r="E20" s="323"/>
      <c r="F20" s="323"/>
      <c r="G20" s="70"/>
      <c r="H20" s="140"/>
      <c r="I20" s="70"/>
      <c r="J20" s="146"/>
    </row>
    <row r="21" spans="1:10" ht="12.75">
      <c r="A21" s="71">
        <v>16</v>
      </c>
      <c r="B21" s="323" t="s">
        <v>533</v>
      </c>
      <c r="C21" s="323"/>
      <c r="D21" s="323"/>
      <c r="E21" s="323"/>
      <c r="F21" s="323"/>
      <c r="G21" s="70"/>
      <c r="H21" s="140"/>
      <c r="I21" s="70"/>
      <c r="J21" s="146"/>
    </row>
    <row r="22" spans="1:10" ht="12.75">
      <c r="A22" s="71">
        <v>17</v>
      </c>
      <c r="B22" s="323" t="s">
        <v>534</v>
      </c>
      <c r="C22" s="323"/>
      <c r="D22" s="323"/>
      <c r="E22" s="323"/>
      <c r="F22" s="323"/>
      <c r="G22" s="70"/>
      <c r="H22" s="140"/>
      <c r="I22" s="70"/>
      <c r="J22" s="146" t="e">
        <f>+#REF!</f>
        <v>#REF!</v>
      </c>
    </row>
    <row r="23" spans="1:10" ht="12.75">
      <c r="A23" s="71">
        <v>18</v>
      </c>
      <c r="B23" s="323" t="s">
        <v>535</v>
      </c>
      <c r="C23" s="323"/>
      <c r="D23" s="323"/>
      <c r="E23" s="323"/>
      <c r="F23" s="323"/>
      <c r="G23" s="70"/>
      <c r="H23" s="140"/>
      <c r="I23" s="70"/>
      <c r="J23" s="146" t="e">
        <f>+#REF!</f>
        <v>#REF!</v>
      </c>
    </row>
    <row r="24" spans="1:10" ht="12.75">
      <c r="A24" s="71">
        <v>19</v>
      </c>
      <c r="B24" s="323" t="s">
        <v>536</v>
      </c>
      <c r="C24" s="323"/>
      <c r="D24" s="323"/>
      <c r="E24" s="323"/>
      <c r="F24" s="323"/>
      <c r="G24" s="70"/>
      <c r="H24" s="140"/>
      <c r="I24" s="70"/>
      <c r="J24" s="146"/>
    </row>
    <row r="25" spans="1:10" ht="12.75">
      <c r="A25" s="71">
        <v>20</v>
      </c>
      <c r="B25" s="323" t="s">
        <v>537</v>
      </c>
      <c r="C25" s="323"/>
      <c r="D25" s="323"/>
      <c r="E25" s="323"/>
      <c r="F25" s="323"/>
      <c r="G25" s="71"/>
      <c r="H25" s="147"/>
      <c r="I25" s="71"/>
      <c r="J25" s="147"/>
    </row>
    <row r="26" spans="1:10" ht="12.75">
      <c r="A26" s="71">
        <v>21</v>
      </c>
      <c r="B26" s="323"/>
      <c r="C26" s="323"/>
      <c r="D26" s="323"/>
      <c r="E26" s="323"/>
      <c r="F26" s="323"/>
      <c r="G26" s="71"/>
      <c r="H26" s="147"/>
      <c r="I26" s="71"/>
      <c r="J26" s="147"/>
    </row>
    <row r="27" spans="1:11" ht="12.75">
      <c r="A27" s="71">
        <v>22</v>
      </c>
      <c r="B27" s="323" t="s">
        <v>6</v>
      </c>
      <c r="C27" s="323"/>
      <c r="D27" s="323"/>
      <c r="E27" s="323"/>
      <c r="F27" s="323"/>
      <c r="G27" s="71"/>
      <c r="H27" s="147"/>
      <c r="I27" s="71"/>
      <c r="J27" s="147" t="e">
        <f>+#REF!+#REF!+#REF!</f>
        <v>#REF!</v>
      </c>
      <c r="K27" s="139"/>
    </row>
    <row r="28" spans="1:10" ht="12.75">
      <c r="A28" s="71">
        <v>23</v>
      </c>
      <c r="B28" s="323" t="s">
        <v>76</v>
      </c>
      <c r="C28" s="323"/>
      <c r="D28" s="323"/>
      <c r="E28" s="323"/>
      <c r="F28" s="323"/>
      <c r="G28" s="71"/>
      <c r="H28" s="148">
        <f>SUM(H6:H27)</f>
        <v>0</v>
      </c>
      <c r="I28" s="148">
        <f>SUM(I6:I27)</f>
        <v>0</v>
      </c>
      <c r="J28" s="148" t="e">
        <f>SUM(J6:J27)</f>
        <v>#REF!</v>
      </c>
    </row>
    <row r="29" ht="12.75">
      <c r="A29" s="50"/>
    </row>
    <row r="30" ht="12.75">
      <c r="A30" s="50" t="s">
        <v>538</v>
      </c>
    </row>
    <row r="31" ht="12.75">
      <c r="A31" s="50"/>
    </row>
    <row r="32" spans="1:10" ht="12.75">
      <c r="A32" s="69" t="s">
        <v>86</v>
      </c>
      <c r="B32" s="299" t="s">
        <v>515</v>
      </c>
      <c r="C32" s="299"/>
      <c r="D32" s="299"/>
      <c r="E32" s="299"/>
      <c r="F32" s="299"/>
      <c r="G32" s="299" t="s">
        <v>539</v>
      </c>
      <c r="H32" s="299"/>
      <c r="I32" s="299" t="s">
        <v>486</v>
      </c>
      <c r="J32" s="299"/>
    </row>
    <row r="33" spans="1:10" ht="12.75">
      <c r="A33" s="69">
        <v>1</v>
      </c>
      <c r="B33" s="364" t="s">
        <v>540</v>
      </c>
      <c r="C33" s="364"/>
      <c r="D33" s="364"/>
      <c r="E33" s="364"/>
      <c r="F33" s="364"/>
      <c r="G33" s="310"/>
      <c r="H33" s="310"/>
      <c r="I33" s="299"/>
      <c r="J33" s="299"/>
    </row>
    <row r="34" spans="1:10" ht="12.75">
      <c r="A34" s="69">
        <v>2</v>
      </c>
      <c r="B34" s="364" t="s">
        <v>541</v>
      </c>
      <c r="C34" s="364"/>
      <c r="D34" s="364"/>
      <c r="E34" s="364"/>
      <c r="F34" s="364"/>
      <c r="G34" s="310"/>
      <c r="H34" s="310"/>
      <c r="I34" s="299"/>
      <c r="J34" s="299"/>
    </row>
    <row r="35" spans="1:10" ht="12.75">
      <c r="A35" s="69">
        <v>3</v>
      </c>
      <c r="B35" s="364" t="s">
        <v>542</v>
      </c>
      <c r="C35" s="364"/>
      <c r="D35" s="364"/>
      <c r="E35" s="364"/>
      <c r="F35" s="364"/>
      <c r="G35" s="310"/>
      <c r="H35" s="310"/>
      <c r="I35" s="299"/>
      <c r="J35" s="299"/>
    </row>
    <row r="36" spans="1:10" ht="12.75">
      <c r="A36" s="69">
        <v>4</v>
      </c>
      <c r="B36" s="364"/>
      <c r="C36" s="364"/>
      <c r="D36" s="364"/>
      <c r="E36" s="364"/>
      <c r="F36" s="364"/>
      <c r="G36" s="310"/>
      <c r="H36" s="310"/>
      <c r="I36" s="299"/>
      <c r="J36" s="299"/>
    </row>
    <row r="37" spans="1:10" ht="12.75">
      <c r="A37" s="106">
        <v>5</v>
      </c>
      <c r="B37" s="310" t="s">
        <v>76</v>
      </c>
      <c r="C37" s="310"/>
      <c r="D37" s="310"/>
      <c r="E37" s="310"/>
      <c r="F37" s="310"/>
      <c r="G37" s="310"/>
      <c r="H37" s="310"/>
      <c r="I37" s="299"/>
      <c r="J37" s="299"/>
    </row>
    <row r="38" ht="12.75">
      <c r="A38" s="50"/>
    </row>
    <row r="39" spans="1:2" ht="12.75">
      <c r="A39" s="50" t="s">
        <v>543</v>
      </c>
      <c r="B39" s="50"/>
    </row>
    <row r="40" ht="12.75">
      <c r="A40" s="60"/>
    </row>
    <row r="41" spans="1:10" ht="12.75" customHeight="1">
      <c r="A41" s="299" t="s">
        <v>429</v>
      </c>
      <c r="B41" s="299"/>
      <c r="C41" s="299"/>
      <c r="D41" s="299"/>
      <c r="E41" s="366" t="s">
        <v>544</v>
      </c>
      <c r="F41" s="366"/>
      <c r="G41" s="310" t="s">
        <v>545</v>
      </c>
      <c r="H41" s="310"/>
      <c r="I41" s="310"/>
      <c r="J41" s="310"/>
    </row>
    <row r="42" spans="1:10" ht="12.75">
      <c r="A42" s="299"/>
      <c r="B42" s="299"/>
      <c r="C42" s="299"/>
      <c r="D42" s="299"/>
      <c r="E42" s="366"/>
      <c r="F42" s="366"/>
      <c r="G42" s="299" t="s">
        <v>485</v>
      </c>
      <c r="H42" s="299"/>
      <c r="I42" s="299" t="s">
        <v>486</v>
      </c>
      <c r="J42" s="299"/>
    </row>
    <row r="43" spans="1:10" ht="12.75">
      <c r="A43" s="364" t="s">
        <v>546</v>
      </c>
      <c r="B43" s="364"/>
      <c r="C43" s="364"/>
      <c r="D43" s="364"/>
      <c r="E43" s="309"/>
      <c r="F43" s="309"/>
      <c r="G43" s="310"/>
      <c r="H43" s="310"/>
      <c r="I43" s="310"/>
      <c r="J43" s="310"/>
    </row>
    <row r="44" spans="1:10" ht="12.75">
      <c r="A44" s="364"/>
      <c r="B44" s="364"/>
      <c r="C44" s="364"/>
      <c r="D44" s="364"/>
      <c r="E44" s="309"/>
      <c r="F44" s="309"/>
      <c r="G44" s="310"/>
      <c r="H44" s="310"/>
      <c r="I44" s="310"/>
      <c r="J44" s="310"/>
    </row>
    <row r="45" spans="1:10" ht="12.75">
      <c r="A45" s="364" t="s">
        <v>547</v>
      </c>
      <c r="B45" s="364"/>
      <c r="C45" s="364"/>
      <c r="D45" s="364"/>
      <c r="E45" s="309"/>
      <c r="F45" s="309"/>
      <c r="G45" s="310"/>
      <c r="H45" s="310"/>
      <c r="I45" s="310"/>
      <c r="J45" s="310"/>
    </row>
    <row r="46" spans="1:10" ht="12.75">
      <c r="A46" s="364"/>
      <c r="B46" s="364"/>
      <c r="C46" s="364"/>
      <c r="D46" s="364"/>
      <c r="E46" s="309"/>
      <c r="F46" s="309"/>
      <c r="G46" s="310"/>
      <c r="H46" s="310"/>
      <c r="I46" s="310"/>
      <c r="J46" s="310"/>
    </row>
    <row r="47" spans="1:10" ht="12.75">
      <c r="A47" s="323" t="s">
        <v>548</v>
      </c>
      <c r="B47" s="323"/>
      <c r="C47" s="323"/>
      <c r="D47" s="323"/>
      <c r="E47" s="309">
        <v>1</v>
      </c>
      <c r="F47" s="309"/>
      <c r="G47" s="310"/>
      <c r="H47" s="310"/>
      <c r="I47" s="362">
        <f>+J6</f>
        <v>23931489.44</v>
      </c>
      <c r="J47" s="310"/>
    </row>
    <row r="48" spans="1:10" ht="12.75">
      <c r="A48" s="323"/>
      <c r="B48" s="323"/>
      <c r="C48" s="323"/>
      <c r="D48" s="323"/>
      <c r="E48" s="309"/>
      <c r="F48" s="309"/>
      <c r="G48" s="310"/>
      <c r="H48" s="310"/>
      <c r="I48" s="310"/>
      <c r="J48" s="310"/>
    </row>
    <row r="49" spans="1:10" ht="12.75">
      <c r="A49" s="310" t="s">
        <v>76</v>
      </c>
      <c r="B49" s="310"/>
      <c r="C49" s="310"/>
      <c r="D49" s="310"/>
      <c r="E49" s="309"/>
      <c r="F49" s="309"/>
      <c r="G49" s="310"/>
      <c r="H49" s="310"/>
      <c r="I49" s="310"/>
      <c r="J49" s="310"/>
    </row>
    <row r="50" ht="12.75">
      <c r="A50" s="50"/>
    </row>
    <row r="51" ht="12.75">
      <c r="A51" s="50"/>
    </row>
  </sheetData>
  <sheetProtection/>
  <mergeCells count="79">
    <mergeCell ref="A49:D49"/>
    <mergeCell ref="E49:F49"/>
    <mergeCell ref="G49:H49"/>
    <mergeCell ref="I49:J49"/>
    <mergeCell ref="A47:D47"/>
    <mergeCell ref="E47:F47"/>
    <mergeCell ref="G47:H47"/>
    <mergeCell ref="I47:J47"/>
    <mergeCell ref="A48:D48"/>
    <mergeCell ref="E48:F48"/>
    <mergeCell ref="G48:H48"/>
    <mergeCell ref="I48:J48"/>
    <mergeCell ref="A45:D45"/>
    <mergeCell ref="E45:F45"/>
    <mergeCell ref="G45:H45"/>
    <mergeCell ref="I45:J45"/>
    <mergeCell ref="A46:D46"/>
    <mergeCell ref="E46:F46"/>
    <mergeCell ref="G46:H46"/>
    <mergeCell ref="I46:J46"/>
    <mergeCell ref="A43:D43"/>
    <mergeCell ref="E43:F43"/>
    <mergeCell ref="G43:H43"/>
    <mergeCell ref="I43:J43"/>
    <mergeCell ref="A44:D44"/>
    <mergeCell ref="E44:F44"/>
    <mergeCell ref="G44:H44"/>
    <mergeCell ref="I44:J44"/>
    <mergeCell ref="B37:F37"/>
    <mergeCell ref="G37:H37"/>
    <mergeCell ref="I37:J37"/>
    <mergeCell ref="A41:D42"/>
    <mergeCell ref="E41:F42"/>
    <mergeCell ref="G41:J41"/>
    <mergeCell ref="G42:H42"/>
    <mergeCell ref="I42:J42"/>
    <mergeCell ref="B35:F35"/>
    <mergeCell ref="G35:H35"/>
    <mergeCell ref="I35:J35"/>
    <mergeCell ref="B36:F36"/>
    <mergeCell ref="G36:H36"/>
    <mergeCell ref="I36:J36"/>
    <mergeCell ref="I32:J32"/>
    <mergeCell ref="B33:F33"/>
    <mergeCell ref="G33:H33"/>
    <mergeCell ref="I33:J33"/>
    <mergeCell ref="B34:F34"/>
    <mergeCell ref="G34:H34"/>
    <mergeCell ref="I34:J34"/>
    <mergeCell ref="G32:H32"/>
    <mergeCell ref="B25:F25"/>
    <mergeCell ref="B26:F26"/>
    <mergeCell ref="B27:F27"/>
    <mergeCell ref="B28:F28"/>
    <mergeCell ref="B32:F32"/>
    <mergeCell ref="B24:F24"/>
    <mergeCell ref="B13:F13"/>
    <mergeCell ref="B14:F14"/>
    <mergeCell ref="B15:F15"/>
    <mergeCell ref="B16:F16"/>
    <mergeCell ref="B17:F17"/>
    <mergeCell ref="B18:F18"/>
    <mergeCell ref="B19:F19"/>
    <mergeCell ref="B20:F20"/>
    <mergeCell ref="B21:F21"/>
    <mergeCell ref="B22:F22"/>
    <mergeCell ref="B23:F23"/>
    <mergeCell ref="B12:F12"/>
    <mergeCell ref="A1:I1"/>
    <mergeCell ref="A4:A5"/>
    <mergeCell ref="B4:F5"/>
    <mergeCell ref="G4:H4"/>
    <mergeCell ref="I4:J4"/>
    <mergeCell ref="B6:F6"/>
    <mergeCell ref="B7:F7"/>
    <mergeCell ref="B8:F8"/>
    <mergeCell ref="B9:F9"/>
    <mergeCell ref="B10:F10"/>
    <mergeCell ref="B11:F11"/>
  </mergeCells>
  <printOptions/>
  <pageMargins left="0.5" right="0.25"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J52"/>
  <sheetViews>
    <sheetView zoomScalePageLayoutView="0" workbookViewId="0" topLeftCell="A25">
      <selection activeCell="G5" sqref="G5:H5"/>
    </sheetView>
  </sheetViews>
  <sheetFormatPr defaultColWidth="8.88671875" defaultRowHeight="13.5"/>
  <cols>
    <col min="1" max="1" width="2.88671875" style="49" customWidth="1"/>
    <col min="2" max="16384" width="8.88671875" style="49" customWidth="1"/>
  </cols>
  <sheetData>
    <row r="1" spans="1:9" ht="12.75">
      <c r="A1" s="331" t="s">
        <v>549</v>
      </c>
      <c r="B1" s="332"/>
      <c r="C1" s="332"/>
      <c r="D1" s="332"/>
      <c r="E1" s="332"/>
      <c r="F1" s="332"/>
      <c r="G1" s="332"/>
      <c r="H1" s="332"/>
      <c r="I1" s="332"/>
    </row>
    <row r="2" spans="1:9" ht="12.75">
      <c r="A2" s="134"/>
      <c r="B2" s="120"/>
      <c r="C2" s="120"/>
      <c r="D2" s="120"/>
      <c r="E2" s="120"/>
      <c r="F2" s="120"/>
      <c r="G2" s="120"/>
      <c r="H2" s="120"/>
      <c r="I2" s="120"/>
    </row>
    <row r="3" spans="1:10" ht="13.5" customHeight="1">
      <c r="A3" s="71" t="s">
        <v>86</v>
      </c>
      <c r="B3" s="299" t="s">
        <v>80</v>
      </c>
      <c r="C3" s="299"/>
      <c r="D3" s="299"/>
      <c r="E3" s="299"/>
      <c r="F3" s="299"/>
      <c r="G3" s="299" t="s">
        <v>485</v>
      </c>
      <c r="H3" s="299"/>
      <c r="I3" s="299" t="s">
        <v>486</v>
      </c>
      <c r="J3" s="299"/>
    </row>
    <row r="4" spans="1:10" ht="13.5" customHeight="1">
      <c r="A4" s="106">
        <v>1</v>
      </c>
      <c r="B4" s="323" t="s">
        <v>550</v>
      </c>
      <c r="C4" s="323"/>
      <c r="D4" s="323"/>
      <c r="E4" s="323"/>
      <c r="F4" s="323"/>
      <c r="G4" s="367">
        <v>12335757.6</v>
      </c>
      <c r="H4" s="367"/>
      <c r="I4" s="367">
        <f>+'CT-2'!E25</f>
        <v>0</v>
      </c>
      <c r="J4" s="367"/>
    </row>
    <row r="5" spans="1:10" ht="13.5" customHeight="1">
      <c r="A5" s="71">
        <v>2</v>
      </c>
      <c r="B5" s="323" t="s">
        <v>551</v>
      </c>
      <c r="C5" s="323"/>
      <c r="D5" s="323"/>
      <c r="E5" s="323"/>
      <c r="F5" s="323"/>
      <c r="G5" s="305"/>
      <c r="H5" s="305"/>
      <c r="I5" s="305"/>
      <c r="J5" s="305"/>
    </row>
    <row r="6" spans="1:10" ht="13.5" customHeight="1">
      <c r="A6" s="71">
        <v>3</v>
      </c>
      <c r="B6" s="323" t="s">
        <v>552</v>
      </c>
      <c r="C6" s="323"/>
      <c r="D6" s="323"/>
      <c r="E6" s="323"/>
      <c r="F6" s="323"/>
      <c r="G6" s="368">
        <f>+G4</f>
        <v>12335757.6</v>
      </c>
      <c r="H6" s="305"/>
      <c r="I6" s="368">
        <f>+I4</f>
        <v>0</v>
      </c>
      <c r="J6" s="305"/>
    </row>
    <row r="7" spans="1:10" ht="13.5" customHeight="1">
      <c r="A7" s="125"/>
      <c r="B7" s="130"/>
      <c r="C7" s="130"/>
      <c r="D7" s="130"/>
      <c r="E7" s="130"/>
      <c r="F7" s="130"/>
      <c r="G7" s="149"/>
      <c r="H7" s="149"/>
      <c r="I7" s="149"/>
      <c r="J7" s="149"/>
    </row>
    <row r="8" ht="12.75">
      <c r="A8" s="50" t="s">
        <v>553</v>
      </c>
    </row>
    <row r="9" spans="1:10" ht="12.75">
      <c r="A9" s="72"/>
      <c r="B9" s="72"/>
      <c r="C9" s="72"/>
      <c r="D9" s="72"/>
      <c r="E9" s="72"/>
      <c r="F9" s="72"/>
      <c r="G9" s="72"/>
      <c r="H9" s="72"/>
      <c r="I9" s="72"/>
      <c r="J9" s="72"/>
    </row>
    <row r="10" spans="1:10" ht="12.75">
      <c r="A10" s="72"/>
      <c r="B10" s="72"/>
      <c r="C10" s="72"/>
      <c r="D10" s="72"/>
      <c r="E10" s="72"/>
      <c r="F10" s="72"/>
      <c r="G10" s="72"/>
      <c r="H10" s="72"/>
      <c r="I10" s="72"/>
      <c r="J10" s="72"/>
    </row>
    <row r="11" spans="1:10" ht="12.75">
      <c r="A11" s="72"/>
      <c r="B11" s="72"/>
      <c r="C11" s="72"/>
      <c r="D11" s="72"/>
      <c r="E11" s="72"/>
      <c r="F11" s="72"/>
      <c r="G11" s="72"/>
      <c r="H11" s="72"/>
      <c r="I11" s="72"/>
      <c r="J11" s="72"/>
    </row>
    <row r="12" spans="1:10" ht="12.75">
      <c r="A12" s="72"/>
      <c r="B12" s="72"/>
      <c r="C12" s="72"/>
      <c r="D12" s="72"/>
      <c r="E12" s="72"/>
      <c r="F12" s="72"/>
      <c r="G12" s="72"/>
      <c r="H12" s="72"/>
      <c r="I12" s="72"/>
      <c r="J12" s="72"/>
    </row>
    <row r="13" spans="1:10" ht="12.75">
      <c r="A13" s="72"/>
      <c r="B13" s="72"/>
      <c r="C13" s="72"/>
      <c r="D13" s="72"/>
      <c r="E13" s="72"/>
      <c r="F13" s="72"/>
      <c r="G13" s="72"/>
      <c r="H13" s="72"/>
      <c r="I13" s="72"/>
      <c r="J13" s="72"/>
    </row>
    <row r="14" spans="1:2" ht="12.75">
      <c r="A14" s="129"/>
      <c r="B14" s="129"/>
    </row>
    <row r="15" spans="1:10" ht="12.75">
      <c r="A15" s="331" t="s">
        <v>554</v>
      </c>
      <c r="B15" s="332"/>
      <c r="C15" s="332"/>
      <c r="D15" s="332"/>
      <c r="E15" s="332"/>
      <c r="F15" s="332"/>
      <c r="G15" s="332"/>
      <c r="H15" s="332"/>
      <c r="I15" s="332"/>
      <c r="J15" s="332"/>
    </row>
    <row r="16" ht="12.75">
      <c r="A16" s="61"/>
    </row>
    <row r="17" spans="1:10" ht="12.75">
      <c r="A17" s="369" t="s">
        <v>555</v>
      </c>
      <c r="B17" s="369"/>
      <c r="C17" s="369"/>
      <c r="D17" s="369"/>
      <c r="E17" s="369"/>
      <c r="F17" s="369"/>
      <c r="G17" s="369"/>
      <c r="H17" s="369"/>
      <c r="I17" s="369"/>
      <c r="J17" s="369"/>
    </row>
    <row r="18" ht="12.75">
      <c r="A18" s="60"/>
    </row>
    <row r="19" spans="1:10" s="124" customFormat="1" ht="12.75">
      <c r="A19" s="305" t="s">
        <v>80</v>
      </c>
      <c r="B19" s="305"/>
      <c r="C19" s="305" t="s">
        <v>556</v>
      </c>
      <c r="D19" s="305"/>
      <c r="E19" s="305" t="s">
        <v>557</v>
      </c>
      <c r="F19" s="305"/>
      <c r="G19" s="305" t="s">
        <v>558</v>
      </c>
      <c r="H19" s="305"/>
      <c r="I19" s="305" t="s">
        <v>559</v>
      </c>
      <c r="J19" s="305"/>
    </row>
    <row r="20" spans="1:10" ht="12.75">
      <c r="A20" s="310" t="s">
        <v>82</v>
      </c>
      <c r="B20" s="310"/>
      <c r="C20" s="310"/>
      <c r="D20" s="310"/>
      <c r="E20" s="310"/>
      <c r="F20" s="310"/>
      <c r="G20" s="310"/>
      <c r="H20" s="310"/>
      <c r="I20" s="310"/>
      <c r="J20" s="310"/>
    </row>
    <row r="21" spans="1:10" ht="37.5" customHeight="1">
      <c r="A21" s="310" t="s">
        <v>560</v>
      </c>
      <c r="B21" s="310"/>
      <c r="C21" s="310"/>
      <c r="D21" s="310"/>
      <c r="E21" s="310"/>
      <c r="F21" s="310"/>
      <c r="G21" s="310"/>
      <c r="H21" s="310"/>
      <c r="I21" s="310"/>
      <c r="J21" s="310"/>
    </row>
    <row r="22" spans="1:10" ht="27" customHeight="1">
      <c r="A22" s="310" t="s">
        <v>561</v>
      </c>
      <c r="B22" s="310"/>
      <c r="C22" s="310"/>
      <c r="D22" s="310"/>
      <c r="E22" s="310"/>
      <c r="F22" s="310"/>
      <c r="G22" s="310"/>
      <c r="H22" s="310"/>
      <c r="I22" s="310"/>
      <c r="J22" s="310"/>
    </row>
    <row r="23" ht="12.75">
      <c r="A23" s="60"/>
    </row>
    <row r="24" spans="1:10" ht="12.75">
      <c r="A24" s="50" t="s">
        <v>562</v>
      </c>
      <c r="B24" s="50"/>
      <c r="C24" s="50"/>
      <c r="D24" s="50"/>
      <c r="E24" s="50"/>
      <c r="F24" s="50"/>
      <c r="G24" s="50"/>
      <c r="H24" s="50"/>
      <c r="I24" s="50"/>
      <c r="J24" s="50"/>
    </row>
    <row r="25" spans="1:10" ht="12.75">
      <c r="A25" s="370" t="s">
        <v>563</v>
      </c>
      <c r="B25" s="370"/>
      <c r="C25" s="370"/>
      <c r="D25" s="370"/>
      <c r="E25" s="370"/>
      <c r="F25" s="370"/>
      <c r="G25" s="370"/>
      <c r="H25" s="370"/>
      <c r="I25" s="370"/>
      <c r="J25" s="370"/>
    </row>
    <row r="26" spans="1:10" ht="12.75">
      <c r="A26" s="150"/>
      <c r="B26" s="150"/>
      <c r="C26" s="150"/>
      <c r="D26" s="150"/>
      <c r="E26" s="150"/>
      <c r="F26" s="150"/>
      <c r="G26" s="150"/>
      <c r="H26" s="150"/>
      <c r="I26" s="150"/>
      <c r="J26" s="150"/>
    </row>
    <row r="27" spans="1:10" s="124" customFormat="1" ht="12.75">
      <c r="A27" s="84" t="s">
        <v>86</v>
      </c>
      <c r="B27" s="371" t="s">
        <v>564</v>
      </c>
      <c r="C27" s="371"/>
      <c r="D27" s="371"/>
      <c r="E27" s="371"/>
      <c r="F27" s="371"/>
      <c r="G27" s="371" t="s">
        <v>485</v>
      </c>
      <c r="H27" s="371"/>
      <c r="I27" s="371" t="s">
        <v>486</v>
      </c>
      <c r="J27" s="371"/>
    </row>
    <row r="28" spans="1:10" ht="12.75">
      <c r="A28" s="75">
        <v>1</v>
      </c>
      <c r="B28" s="317" t="s">
        <v>565</v>
      </c>
      <c r="C28" s="317"/>
      <c r="D28" s="317"/>
      <c r="E28" s="317"/>
      <c r="F28" s="317"/>
      <c r="G28" s="310"/>
      <c r="H28" s="310"/>
      <c r="I28" s="310"/>
      <c r="J28" s="310"/>
    </row>
    <row r="29" spans="1:10" ht="12.75">
      <c r="A29" s="75">
        <v>2</v>
      </c>
      <c r="B29" s="317" t="s">
        <v>566</v>
      </c>
      <c r="C29" s="317"/>
      <c r="D29" s="317"/>
      <c r="E29" s="317"/>
      <c r="F29" s="317"/>
      <c r="G29" s="310"/>
      <c r="H29" s="310"/>
      <c r="I29" s="310"/>
      <c r="J29" s="310"/>
    </row>
    <row r="30" spans="1:10" ht="12.75">
      <c r="A30" s="75">
        <v>3</v>
      </c>
      <c r="B30" s="317" t="s">
        <v>567</v>
      </c>
      <c r="C30" s="317"/>
      <c r="D30" s="317"/>
      <c r="E30" s="317"/>
      <c r="F30" s="317"/>
      <c r="G30" s="310"/>
      <c r="H30" s="310"/>
      <c r="I30" s="310"/>
      <c r="J30" s="310"/>
    </row>
    <row r="31" spans="1:10" ht="12.75">
      <c r="A31" s="75">
        <v>6</v>
      </c>
      <c r="B31" s="317" t="s">
        <v>76</v>
      </c>
      <c r="C31" s="317"/>
      <c r="D31" s="317"/>
      <c r="E31" s="317"/>
      <c r="F31" s="317"/>
      <c r="G31" s="310"/>
      <c r="H31" s="310"/>
      <c r="I31" s="310"/>
      <c r="J31" s="310"/>
    </row>
    <row r="32" ht="12.75">
      <c r="A32" s="60"/>
    </row>
    <row r="33" spans="1:3" ht="12.75">
      <c r="A33" s="50" t="s">
        <v>568</v>
      </c>
      <c r="B33" s="50"/>
      <c r="C33" s="50"/>
    </row>
    <row r="34" spans="1:10" s="124" customFormat="1" ht="12.75">
      <c r="A34" s="96" t="s">
        <v>86</v>
      </c>
      <c r="B34" s="305" t="s">
        <v>569</v>
      </c>
      <c r="C34" s="305"/>
      <c r="D34" s="305" t="s">
        <v>570</v>
      </c>
      <c r="E34" s="305"/>
      <c r="F34" s="305" t="s">
        <v>249</v>
      </c>
      <c r="G34" s="305"/>
      <c r="H34" s="305" t="s">
        <v>559</v>
      </c>
      <c r="I34" s="305"/>
      <c r="J34" s="305"/>
    </row>
    <row r="35" spans="1:10" ht="12.75">
      <c r="A35" s="71">
        <v>1</v>
      </c>
      <c r="B35" s="372"/>
      <c r="C35" s="372"/>
      <c r="D35" s="309"/>
      <c r="E35" s="309"/>
      <c r="F35" s="310"/>
      <c r="G35" s="310"/>
      <c r="H35" s="309"/>
      <c r="I35" s="309"/>
      <c r="J35" s="309"/>
    </row>
    <row r="36" spans="1:10" ht="12.75">
      <c r="A36" s="71">
        <v>2</v>
      </c>
      <c r="B36" s="310"/>
      <c r="C36" s="310"/>
      <c r="D36" s="309"/>
      <c r="E36" s="309"/>
      <c r="F36" s="310"/>
      <c r="G36" s="310"/>
      <c r="H36" s="309"/>
      <c r="I36" s="309"/>
      <c r="J36" s="309"/>
    </row>
    <row r="37" ht="12.75">
      <c r="A37" s="50"/>
    </row>
    <row r="38" spans="1:10" ht="12.75">
      <c r="A38" s="331" t="s">
        <v>571</v>
      </c>
      <c r="B38" s="332"/>
      <c r="C38" s="332"/>
      <c r="D38" s="332"/>
      <c r="E38" s="332"/>
      <c r="F38" s="332"/>
      <c r="G38" s="332"/>
      <c r="H38" s="332"/>
      <c r="I38" s="332"/>
      <c r="J38" s="332"/>
    </row>
    <row r="39" spans="1:10" ht="25.5" customHeight="1">
      <c r="A39" s="308" t="s">
        <v>572</v>
      </c>
      <c r="B39" s="308"/>
      <c r="C39" s="308"/>
      <c r="D39" s="308"/>
      <c r="E39" s="308"/>
      <c r="F39" s="308"/>
      <c r="G39" s="308"/>
      <c r="H39" s="308"/>
      <c r="I39" s="308"/>
      <c r="J39" s="308"/>
    </row>
    <row r="40" spans="1:10" ht="12.75">
      <c r="A40" s="72"/>
      <c r="B40" s="72"/>
      <c r="C40" s="72"/>
      <c r="D40" s="79"/>
      <c r="E40" s="79"/>
      <c r="F40" s="79"/>
      <c r="G40" s="79"/>
      <c r="H40" s="79"/>
      <c r="I40" s="79"/>
      <c r="J40" s="79"/>
    </row>
    <row r="41" spans="1:10" ht="12.75">
      <c r="A41" s="151"/>
      <c r="B41" s="152"/>
      <c r="C41" s="152"/>
      <c r="D41" s="153"/>
      <c r="E41" s="153"/>
      <c r="F41" s="153"/>
      <c r="G41" s="153"/>
      <c r="H41" s="153"/>
      <c r="I41" s="153"/>
      <c r="J41" s="154"/>
    </row>
    <row r="42" spans="1:10" ht="12.75">
      <c r="A42" s="151"/>
      <c r="B42" s="152"/>
      <c r="C42" s="152"/>
      <c r="D42" s="153"/>
      <c r="E42" s="153"/>
      <c r="F42" s="153"/>
      <c r="G42" s="153"/>
      <c r="H42" s="153"/>
      <c r="I42" s="153"/>
      <c r="J42" s="154"/>
    </row>
    <row r="43" ht="12.75">
      <c r="A43" s="61"/>
    </row>
    <row r="44" spans="1:10" ht="12.75">
      <c r="A44" s="331" t="s">
        <v>573</v>
      </c>
      <c r="B44" s="332"/>
      <c r="C44" s="332"/>
      <c r="D44" s="332"/>
      <c r="E44" s="332"/>
      <c r="F44" s="332"/>
      <c r="G44" s="332"/>
      <c r="H44" s="332"/>
      <c r="I44" s="332"/>
      <c r="J44" s="332"/>
    </row>
    <row r="45" ht="12.75">
      <c r="A45" s="50"/>
    </row>
    <row r="46" spans="1:10" ht="25.5" customHeight="1">
      <c r="A46" s="308" t="s">
        <v>574</v>
      </c>
      <c r="B46" s="308"/>
      <c r="C46" s="308"/>
      <c r="D46" s="308"/>
      <c r="E46" s="308"/>
      <c r="F46" s="308"/>
      <c r="G46" s="308"/>
      <c r="H46" s="308"/>
      <c r="I46" s="308"/>
      <c r="J46" s="308"/>
    </row>
    <row r="47" ht="12.75">
      <c r="A47" s="50"/>
    </row>
    <row r="48" spans="1:10" ht="12.75">
      <c r="A48" s="152"/>
      <c r="B48" s="152"/>
      <c r="C48" s="152"/>
      <c r="D48" s="152"/>
      <c r="E48" s="152"/>
      <c r="F48" s="152"/>
      <c r="G48" s="152"/>
      <c r="H48" s="152"/>
      <c r="I48" s="152"/>
      <c r="J48" s="152"/>
    </row>
    <row r="49" spans="1:10" ht="12.75">
      <c r="A49" s="72"/>
      <c r="B49" s="72"/>
      <c r="C49" s="72"/>
      <c r="D49" s="72"/>
      <c r="E49" s="72"/>
      <c r="F49" s="72"/>
      <c r="G49" s="72"/>
      <c r="H49" s="72"/>
      <c r="I49" s="72"/>
      <c r="J49" s="72"/>
    </row>
    <row r="50" spans="1:10" ht="12.75">
      <c r="A50" s="72"/>
      <c r="B50" s="72"/>
      <c r="C50" s="72"/>
      <c r="D50" s="72"/>
      <c r="E50" s="72"/>
      <c r="F50" s="72"/>
      <c r="G50" s="72"/>
      <c r="H50" s="72"/>
      <c r="I50" s="72"/>
      <c r="J50" s="72"/>
    </row>
    <row r="51" ht="12.75">
      <c r="A51" s="110" t="s">
        <v>575</v>
      </c>
    </row>
    <row r="52" spans="1:10" ht="26.25" customHeight="1">
      <c r="A52" s="370" t="s">
        <v>576</v>
      </c>
      <c r="B52" s="370"/>
      <c r="C52" s="370"/>
      <c r="D52" s="370"/>
      <c r="E52" s="370"/>
      <c r="F52" s="370"/>
      <c r="G52" s="370"/>
      <c r="H52" s="370"/>
      <c r="I52" s="370"/>
      <c r="J52" s="370"/>
    </row>
  </sheetData>
  <sheetProtection/>
  <mergeCells count="68">
    <mergeCell ref="A38:J38"/>
    <mergeCell ref="A39:J39"/>
    <mergeCell ref="A44:J44"/>
    <mergeCell ref="A46:J46"/>
    <mergeCell ref="A52:J52"/>
    <mergeCell ref="B35:C35"/>
    <mergeCell ref="D35:E35"/>
    <mergeCell ref="F35:G35"/>
    <mergeCell ref="H35:J35"/>
    <mergeCell ref="B36:C36"/>
    <mergeCell ref="D36:E36"/>
    <mergeCell ref="F36:G36"/>
    <mergeCell ref="H36:J36"/>
    <mergeCell ref="B31:F31"/>
    <mergeCell ref="G31:H31"/>
    <mergeCell ref="I31:J31"/>
    <mergeCell ref="B34:C34"/>
    <mergeCell ref="D34:E34"/>
    <mergeCell ref="F34:G34"/>
    <mergeCell ref="H34:J34"/>
    <mergeCell ref="B29:F29"/>
    <mergeCell ref="G29:H29"/>
    <mergeCell ref="I29:J29"/>
    <mergeCell ref="B30:F30"/>
    <mergeCell ref="G30:H30"/>
    <mergeCell ref="I30:J30"/>
    <mergeCell ref="B27:F27"/>
    <mergeCell ref="G27:H27"/>
    <mergeCell ref="I27:J27"/>
    <mergeCell ref="B28:F28"/>
    <mergeCell ref="G28:H28"/>
    <mergeCell ref="I28:J28"/>
    <mergeCell ref="A25:J25"/>
    <mergeCell ref="A20:B20"/>
    <mergeCell ref="C20:D20"/>
    <mergeCell ref="E20:F20"/>
    <mergeCell ref="G20:H20"/>
    <mergeCell ref="I20:J20"/>
    <mergeCell ref="A21:B21"/>
    <mergeCell ref="C21:D21"/>
    <mergeCell ref="E21:F21"/>
    <mergeCell ref="G21:H21"/>
    <mergeCell ref="I21:J21"/>
    <mergeCell ref="A22:B22"/>
    <mergeCell ref="C22:D22"/>
    <mergeCell ref="E22:F22"/>
    <mergeCell ref="G22:H22"/>
    <mergeCell ref="I22:J22"/>
    <mergeCell ref="A15:J15"/>
    <mergeCell ref="A17:J17"/>
    <mergeCell ref="A19:B19"/>
    <mergeCell ref="C19:D19"/>
    <mergeCell ref="E19:F19"/>
    <mergeCell ref="G19:H19"/>
    <mergeCell ref="I19:J19"/>
    <mergeCell ref="B5:F5"/>
    <mergeCell ref="G5:H5"/>
    <mergeCell ref="I5:J5"/>
    <mergeCell ref="B6:F6"/>
    <mergeCell ref="G6:H6"/>
    <mergeCell ref="I6:J6"/>
    <mergeCell ref="A1:I1"/>
    <mergeCell ref="B3:F3"/>
    <mergeCell ref="G3:H3"/>
    <mergeCell ref="I3:J3"/>
    <mergeCell ref="B4:F4"/>
    <mergeCell ref="G4:H4"/>
    <mergeCell ref="I4:J4"/>
  </mergeCells>
  <hyperlinks>
    <hyperlink ref="A17" location="_ftn1" display="_ftn1"/>
    <hyperlink ref="A25" location="_ftn2" display="_ftn2"/>
    <hyperlink ref="A51" location="_ftnref1" display="_ftnref1"/>
    <hyperlink ref="A52" location="_ftnref2" display="_ftnref2"/>
  </hyperlinks>
  <printOptions/>
  <pageMargins left="0.5" right="0.25" top="0.5" bottom="0.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N35"/>
  <sheetViews>
    <sheetView zoomScalePageLayoutView="0" workbookViewId="0" topLeftCell="A1">
      <selection activeCell="J30" sqref="J30"/>
    </sheetView>
  </sheetViews>
  <sheetFormatPr defaultColWidth="8.88671875" defaultRowHeight="13.5"/>
  <cols>
    <col min="1" max="1" width="4.21484375" style="49" customWidth="1"/>
    <col min="2" max="2" width="25.77734375" style="49" customWidth="1"/>
    <col min="3" max="3" width="7.6640625" style="49" customWidth="1"/>
    <col min="4" max="14" width="7.4453125" style="49" customWidth="1"/>
    <col min="15" max="16384" width="8.88671875" style="49" customWidth="1"/>
  </cols>
  <sheetData>
    <row r="1" spans="1:14" ht="12.75" customHeight="1">
      <c r="A1" s="326" t="s">
        <v>252</v>
      </c>
      <c r="B1" s="327"/>
      <c r="C1" s="327"/>
      <c r="D1" s="327"/>
      <c r="E1" s="327"/>
      <c r="F1" s="327"/>
      <c r="G1" s="327"/>
      <c r="H1" s="327"/>
      <c r="I1" s="327"/>
      <c r="J1" s="327"/>
      <c r="K1" s="327"/>
      <c r="L1" s="327"/>
      <c r="M1" s="327"/>
      <c r="N1" s="327"/>
    </row>
    <row r="2" ht="12.75">
      <c r="A2" s="50"/>
    </row>
    <row r="3" spans="1:14" ht="12.75">
      <c r="A3" s="373" t="s">
        <v>86</v>
      </c>
      <c r="B3" s="374" t="s">
        <v>80</v>
      </c>
      <c r="C3" s="375" t="s">
        <v>253</v>
      </c>
      <c r="D3" s="377" t="s">
        <v>254</v>
      </c>
      <c r="E3" s="377"/>
      <c r="F3" s="377"/>
      <c r="G3" s="377"/>
      <c r="H3" s="377"/>
      <c r="I3" s="377"/>
      <c r="J3" s="377"/>
      <c r="K3" s="377"/>
      <c r="L3" s="377"/>
      <c r="M3" s="377"/>
      <c r="N3" s="375" t="s">
        <v>255</v>
      </c>
    </row>
    <row r="4" spans="1:14" s="52" customFormat="1" ht="45">
      <c r="A4" s="373"/>
      <c r="B4" s="374"/>
      <c r="C4" s="376"/>
      <c r="D4" s="51" t="s">
        <v>256</v>
      </c>
      <c r="E4" s="51" t="s">
        <v>257</v>
      </c>
      <c r="F4" s="51" t="s">
        <v>258</v>
      </c>
      <c r="G4" s="51" t="s">
        <v>78</v>
      </c>
      <c r="H4" s="51" t="s">
        <v>259</v>
      </c>
      <c r="I4" s="51" t="s">
        <v>260</v>
      </c>
      <c r="J4" s="51" t="s">
        <v>261</v>
      </c>
      <c r="K4" s="51" t="s">
        <v>262</v>
      </c>
      <c r="L4" s="51" t="s">
        <v>263</v>
      </c>
      <c r="M4" s="51" t="s">
        <v>249</v>
      </c>
      <c r="N4" s="376"/>
    </row>
    <row r="5" spans="1:14" ht="12.75">
      <c r="A5" s="53">
        <v>1</v>
      </c>
      <c r="B5" s="53" t="s">
        <v>264</v>
      </c>
      <c r="C5" s="54"/>
      <c r="D5" s="54"/>
      <c r="E5" s="54"/>
      <c r="F5" s="55"/>
      <c r="G5" s="54"/>
      <c r="H5" s="54"/>
      <c r="I5" s="54"/>
      <c r="J5" s="54"/>
      <c r="K5" s="54"/>
      <c r="L5" s="54"/>
      <c r="M5" s="54"/>
      <c r="N5" s="56"/>
    </row>
    <row r="6" spans="1:14" ht="12.75">
      <c r="A6" s="54">
        <v>1.1</v>
      </c>
      <c r="B6" s="54" t="s">
        <v>265</v>
      </c>
      <c r="C6" s="54"/>
      <c r="D6" s="54"/>
      <c r="E6" s="54"/>
      <c r="F6" s="55"/>
      <c r="G6" s="54"/>
      <c r="H6" s="54"/>
      <c r="I6" s="54"/>
      <c r="J6" s="54"/>
      <c r="K6" s="54"/>
      <c r="L6" s="54"/>
      <c r="M6" s="54"/>
      <c r="N6" s="56"/>
    </row>
    <row r="7" spans="1:14" ht="12.75">
      <c r="A7" s="54">
        <v>1.2</v>
      </c>
      <c r="B7" s="54" t="s">
        <v>266</v>
      </c>
      <c r="C7" s="54"/>
      <c r="D7" s="54"/>
      <c r="E7" s="54"/>
      <c r="F7" s="55"/>
      <c r="G7" s="54"/>
      <c r="H7" s="54"/>
      <c r="I7" s="54"/>
      <c r="J7" s="54"/>
      <c r="K7" s="54"/>
      <c r="L7" s="54"/>
      <c r="M7" s="54"/>
      <c r="N7" s="56"/>
    </row>
    <row r="8" spans="1:14" ht="12.75">
      <c r="A8" s="54" t="s">
        <v>26</v>
      </c>
      <c r="B8" s="57" t="s">
        <v>267</v>
      </c>
      <c r="C8" s="54"/>
      <c r="D8" s="54"/>
      <c r="E8" s="54"/>
      <c r="F8" s="55"/>
      <c r="G8" s="54"/>
      <c r="H8" s="54"/>
      <c r="I8" s="54"/>
      <c r="J8" s="54"/>
      <c r="K8" s="54"/>
      <c r="L8" s="54"/>
      <c r="M8" s="54"/>
      <c r="N8" s="56"/>
    </row>
    <row r="9" spans="1:14" ht="12.75">
      <c r="A9" s="54" t="s">
        <v>1</v>
      </c>
      <c r="B9" s="54" t="s">
        <v>268</v>
      </c>
      <c r="C9" s="54"/>
      <c r="D9" s="54"/>
      <c r="E9" s="54"/>
      <c r="F9" s="55"/>
      <c r="G9" s="54"/>
      <c r="H9" s="54"/>
      <c r="I9" s="54"/>
      <c r="J9" s="54"/>
      <c r="K9" s="54"/>
      <c r="L9" s="54"/>
      <c r="M9" s="54"/>
      <c r="N9" s="56"/>
    </row>
    <row r="10" spans="1:14" ht="12" customHeight="1">
      <c r="A10" s="54">
        <v>1.3</v>
      </c>
      <c r="B10" s="54" t="s">
        <v>269</v>
      </c>
      <c r="C10" s="54"/>
      <c r="D10" s="54"/>
      <c r="E10" s="54"/>
      <c r="F10" s="55"/>
      <c r="G10" s="54"/>
      <c r="H10" s="54"/>
      <c r="I10" s="54"/>
      <c r="J10" s="54"/>
      <c r="K10" s="54"/>
      <c r="L10" s="54"/>
      <c r="M10" s="54"/>
      <c r="N10" s="56"/>
    </row>
    <row r="11" spans="1:14" ht="12.75">
      <c r="A11" s="54">
        <v>1.4</v>
      </c>
      <c r="B11" s="54" t="s">
        <v>270</v>
      </c>
      <c r="C11" s="54"/>
      <c r="D11" s="54"/>
      <c r="E11" s="54"/>
      <c r="F11" s="55"/>
      <c r="G11" s="54"/>
      <c r="H11" s="54"/>
      <c r="I11" s="54"/>
      <c r="J11" s="54"/>
      <c r="K11" s="54"/>
      <c r="L11" s="54"/>
      <c r="M11" s="54"/>
      <c r="N11" s="56"/>
    </row>
    <row r="12" spans="1:14" ht="12.75">
      <c r="A12" s="54">
        <v>1.5</v>
      </c>
      <c r="B12" s="54" t="s">
        <v>271</v>
      </c>
      <c r="C12" s="54"/>
      <c r="D12" s="54"/>
      <c r="E12" s="54"/>
      <c r="F12" s="55"/>
      <c r="G12" s="54"/>
      <c r="H12" s="54"/>
      <c r="I12" s="54"/>
      <c r="J12" s="54"/>
      <c r="K12" s="54"/>
      <c r="L12" s="54"/>
      <c r="M12" s="54"/>
      <c r="N12" s="56"/>
    </row>
    <row r="13" spans="1:14" ht="12.75">
      <c r="A13" s="54">
        <v>1.6</v>
      </c>
      <c r="B13" s="54" t="s">
        <v>272</v>
      </c>
      <c r="C13" s="54"/>
      <c r="D13" s="54"/>
      <c r="E13" s="54"/>
      <c r="F13" s="55"/>
      <c r="G13" s="54"/>
      <c r="H13" s="54"/>
      <c r="I13" s="54"/>
      <c r="J13" s="54"/>
      <c r="K13" s="54"/>
      <c r="L13" s="54"/>
      <c r="M13" s="54"/>
      <c r="N13" s="56"/>
    </row>
    <row r="14" spans="1:14" ht="12.75">
      <c r="A14" s="54">
        <v>1.7</v>
      </c>
      <c r="B14" s="54" t="s">
        <v>99</v>
      </c>
      <c r="C14" s="54"/>
      <c r="D14" s="54"/>
      <c r="E14" s="54"/>
      <c r="F14" s="55"/>
      <c r="G14" s="54"/>
      <c r="H14" s="54"/>
      <c r="I14" s="54"/>
      <c r="J14" s="54"/>
      <c r="K14" s="54"/>
      <c r="L14" s="54"/>
      <c r="M14" s="54"/>
      <c r="N14" s="56"/>
    </row>
    <row r="15" spans="1:14" ht="12.75">
      <c r="A15" s="54">
        <v>1.8</v>
      </c>
      <c r="B15" s="54" t="s">
        <v>273</v>
      </c>
      <c r="C15" s="54"/>
      <c r="D15" s="54"/>
      <c r="E15" s="54"/>
      <c r="F15" s="55"/>
      <c r="G15" s="54"/>
      <c r="H15" s="54"/>
      <c r="I15" s="54"/>
      <c r="J15" s="54"/>
      <c r="K15" s="54"/>
      <c r="L15" s="54"/>
      <c r="M15" s="54"/>
      <c r="N15" s="56"/>
    </row>
    <row r="16" spans="1:14" ht="12.75">
      <c r="A16" s="54">
        <v>1.9</v>
      </c>
      <c r="B16" s="54" t="s">
        <v>274</v>
      </c>
      <c r="C16" s="54"/>
      <c r="D16" s="54"/>
      <c r="E16" s="54"/>
      <c r="F16" s="55"/>
      <c r="G16" s="54"/>
      <c r="H16" s="54"/>
      <c r="I16" s="54"/>
      <c r="J16" s="54"/>
      <c r="K16" s="54"/>
      <c r="L16" s="54"/>
      <c r="M16" s="54"/>
      <c r="N16" s="56"/>
    </row>
    <row r="17" spans="1:14" ht="12.75">
      <c r="A17" s="53">
        <v>1.1</v>
      </c>
      <c r="B17" s="53" t="s">
        <v>275</v>
      </c>
      <c r="C17" s="54"/>
      <c r="D17" s="54"/>
      <c r="E17" s="54"/>
      <c r="F17" s="55"/>
      <c r="G17" s="54"/>
      <c r="H17" s="54"/>
      <c r="I17" s="54"/>
      <c r="J17" s="54"/>
      <c r="K17" s="54"/>
      <c r="L17" s="54"/>
      <c r="M17" s="54"/>
      <c r="N17" s="56"/>
    </row>
    <row r="18" spans="1:14" ht="12.75">
      <c r="A18" s="53">
        <v>2</v>
      </c>
      <c r="B18" s="53" t="s">
        <v>276</v>
      </c>
      <c r="C18" s="54"/>
      <c r="D18" s="54"/>
      <c r="E18" s="54"/>
      <c r="F18" s="55"/>
      <c r="G18" s="54"/>
      <c r="H18" s="54"/>
      <c r="I18" s="54"/>
      <c r="J18" s="54"/>
      <c r="K18" s="54"/>
      <c r="L18" s="54"/>
      <c r="M18" s="54"/>
      <c r="N18" s="56"/>
    </row>
    <row r="19" spans="1:14" ht="12.75">
      <c r="A19" s="54">
        <v>2.1</v>
      </c>
      <c r="B19" s="54" t="s">
        <v>277</v>
      </c>
      <c r="C19" s="54"/>
      <c r="D19" s="54"/>
      <c r="E19" s="54"/>
      <c r="F19" s="55"/>
      <c r="G19" s="54"/>
      <c r="H19" s="54"/>
      <c r="I19" s="54"/>
      <c r="J19" s="54"/>
      <c r="K19" s="54"/>
      <c r="L19" s="54"/>
      <c r="M19" s="54"/>
      <c r="N19" s="56"/>
    </row>
    <row r="20" spans="1:14" ht="12.75">
      <c r="A20" s="54">
        <v>2.2</v>
      </c>
      <c r="B20" s="54" t="s">
        <v>278</v>
      </c>
      <c r="C20" s="54"/>
      <c r="D20" s="54"/>
      <c r="E20" s="54"/>
      <c r="F20" s="55"/>
      <c r="G20" s="54"/>
      <c r="H20" s="54"/>
      <c r="I20" s="54"/>
      <c r="J20" s="54"/>
      <c r="K20" s="54"/>
      <c r="L20" s="54"/>
      <c r="M20" s="54"/>
      <c r="N20" s="56"/>
    </row>
    <row r="21" spans="1:14" ht="12.75">
      <c r="A21" s="54" t="s">
        <v>279</v>
      </c>
      <c r="B21" s="54" t="s">
        <v>280</v>
      </c>
      <c r="C21" s="54"/>
      <c r="D21" s="54"/>
      <c r="E21" s="54"/>
      <c r="F21" s="55"/>
      <c r="G21" s="54"/>
      <c r="H21" s="54"/>
      <c r="I21" s="54"/>
      <c r="J21" s="54"/>
      <c r="K21" s="54"/>
      <c r="L21" s="54"/>
      <c r="M21" s="54"/>
      <c r="N21" s="56"/>
    </row>
    <row r="22" spans="1:14" ht="12.75">
      <c r="A22" s="54" t="s">
        <v>281</v>
      </c>
      <c r="B22" s="54" t="s">
        <v>282</v>
      </c>
      <c r="C22" s="54"/>
      <c r="D22" s="54"/>
      <c r="E22" s="54"/>
      <c r="F22" s="55"/>
      <c r="G22" s="54"/>
      <c r="H22" s="54"/>
      <c r="I22" s="54"/>
      <c r="J22" s="54"/>
      <c r="K22" s="54"/>
      <c r="L22" s="54"/>
      <c r="M22" s="54"/>
      <c r="N22" s="56"/>
    </row>
    <row r="23" spans="1:14" ht="12.75">
      <c r="A23" s="54">
        <v>2.3</v>
      </c>
      <c r="B23" s="54" t="s">
        <v>283</v>
      </c>
      <c r="C23" s="54"/>
      <c r="D23" s="54"/>
      <c r="E23" s="54"/>
      <c r="F23" s="55"/>
      <c r="G23" s="54"/>
      <c r="H23" s="54"/>
      <c r="I23" s="54"/>
      <c r="J23" s="54"/>
      <c r="K23" s="54"/>
      <c r="L23" s="54"/>
      <c r="M23" s="54"/>
      <c r="N23" s="56"/>
    </row>
    <row r="24" spans="1:14" ht="12.75">
      <c r="A24" s="54">
        <v>2.4</v>
      </c>
      <c r="B24" s="54" t="s">
        <v>284</v>
      </c>
      <c r="C24" s="54"/>
      <c r="D24" s="54"/>
      <c r="E24" s="54"/>
      <c r="F24" s="55"/>
      <c r="G24" s="54"/>
      <c r="H24" s="54"/>
      <c r="I24" s="54"/>
      <c r="J24" s="54"/>
      <c r="K24" s="54"/>
      <c r="L24" s="54"/>
      <c r="M24" s="54"/>
      <c r="N24" s="56"/>
    </row>
    <row r="25" spans="1:14" ht="12.75">
      <c r="A25" s="54">
        <v>2.5</v>
      </c>
      <c r="B25" s="54" t="s">
        <v>285</v>
      </c>
      <c r="C25" s="54"/>
      <c r="D25" s="54"/>
      <c r="E25" s="54"/>
      <c r="F25" s="55"/>
      <c r="G25" s="54"/>
      <c r="H25" s="54"/>
      <c r="I25" s="54"/>
      <c r="J25" s="54"/>
      <c r="K25" s="54"/>
      <c r="L25" s="54"/>
      <c r="M25" s="54"/>
      <c r="N25" s="56"/>
    </row>
    <row r="26" spans="1:14" ht="12.75">
      <c r="A26" s="54">
        <v>2.6</v>
      </c>
      <c r="B26" s="54" t="s">
        <v>286</v>
      </c>
      <c r="C26" s="54"/>
      <c r="D26" s="54"/>
      <c r="E26" s="54"/>
      <c r="F26" s="55"/>
      <c r="G26" s="54"/>
      <c r="H26" s="54"/>
      <c r="I26" s="54"/>
      <c r="J26" s="54"/>
      <c r="K26" s="54"/>
      <c r="L26" s="54"/>
      <c r="M26" s="54"/>
      <c r="N26" s="56"/>
    </row>
    <row r="27" spans="1:14" ht="12.75">
      <c r="A27" s="54">
        <v>2.7</v>
      </c>
      <c r="B27" s="54" t="s">
        <v>287</v>
      </c>
      <c r="C27" s="54"/>
      <c r="D27" s="54"/>
      <c r="E27" s="54"/>
      <c r="F27" s="55"/>
      <c r="G27" s="54"/>
      <c r="H27" s="54"/>
      <c r="I27" s="54"/>
      <c r="J27" s="54"/>
      <c r="K27" s="54"/>
      <c r="L27" s="54"/>
      <c r="M27" s="54"/>
      <c r="N27" s="56"/>
    </row>
    <row r="28" spans="1:14" ht="22.5">
      <c r="A28" s="54" t="s">
        <v>288</v>
      </c>
      <c r="B28" s="57" t="s">
        <v>289</v>
      </c>
      <c r="C28" s="54"/>
      <c r="D28" s="54"/>
      <c r="E28" s="54"/>
      <c r="F28" s="55"/>
      <c r="G28" s="54"/>
      <c r="H28" s="54"/>
      <c r="I28" s="54"/>
      <c r="J28" s="54"/>
      <c r="K28" s="54"/>
      <c r="L28" s="54"/>
      <c r="M28" s="54"/>
      <c r="N28" s="56"/>
    </row>
    <row r="29" spans="1:14" ht="12.75">
      <c r="A29" s="53">
        <v>2.8</v>
      </c>
      <c r="B29" s="53" t="s">
        <v>290</v>
      </c>
      <c r="C29" s="54"/>
      <c r="D29" s="54"/>
      <c r="E29" s="54"/>
      <c r="F29" s="55"/>
      <c r="G29" s="54"/>
      <c r="H29" s="54"/>
      <c r="I29" s="54"/>
      <c r="J29" s="54"/>
      <c r="K29" s="54"/>
      <c r="L29" s="54"/>
      <c r="M29" s="54"/>
      <c r="N29" s="56"/>
    </row>
    <row r="30" spans="1:14" ht="12.75">
      <c r="A30" s="53">
        <v>3</v>
      </c>
      <c r="B30" s="53" t="s">
        <v>291</v>
      </c>
      <c r="C30" s="54"/>
      <c r="D30" s="54"/>
      <c r="E30" s="54"/>
      <c r="F30" s="55"/>
      <c r="G30" s="54"/>
      <c r="H30" s="54"/>
      <c r="I30" s="54"/>
      <c r="J30" s="54"/>
      <c r="K30" s="54"/>
      <c r="L30" s="54"/>
      <c r="M30" s="54"/>
      <c r="N30" s="56"/>
    </row>
    <row r="31" spans="1:14" ht="12.75">
      <c r="A31" s="54">
        <v>3.1</v>
      </c>
      <c r="B31" s="54" t="s">
        <v>292</v>
      </c>
      <c r="C31" s="54"/>
      <c r="D31" s="54"/>
      <c r="E31" s="54"/>
      <c r="F31" s="55"/>
      <c r="G31" s="54"/>
      <c r="H31" s="54"/>
      <c r="I31" s="54"/>
      <c r="J31" s="54"/>
      <c r="K31" s="54"/>
      <c r="L31" s="54"/>
      <c r="M31" s="54"/>
      <c r="N31" s="56"/>
    </row>
    <row r="32" spans="1:14" ht="12.75">
      <c r="A32" s="54">
        <v>3.2</v>
      </c>
      <c r="B32" s="54" t="s">
        <v>293</v>
      </c>
      <c r="C32" s="54"/>
      <c r="D32" s="54"/>
      <c r="E32" s="54"/>
      <c r="F32" s="55"/>
      <c r="G32" s="54"/>
      <c r="H32" s="54"/>
      <c r="I32" s="54"/>
      <c r="J32" s="54"/>
      <c r="K32" s="54"/>
      <c r="L32" s="54"/>
      <c r="M32" s="54"/>
      <c r="N32" s="56"/>
    </row>
    <row r="33" spans="1:14" ht="12.75">
      <c r="A33" s="53">
        <v>4</v>
      </c>
      <c r="B33" s="53" t="s">
        <v>76</v>
      </c>
      <c r="C33" s="54"/>
      <c r="D33" s="54"/>
      <c r="E33" s="54"/>
      <c r="F33" s="55"/>
      <c r="G33" s="54"/>
      <c r="H33" s="54"/>
      <c r="I33" s="54"/>
      <c r="J33" s="54"/>
      <c r="K33" s="54"/>
      <c r="L33" s="54"/>
      <c r="M33" s="54"/>
      <c r="N33" s="56"/>
    </row>
    <row r="35" ht="12.75">
      <c r="A35" s="58" t="s">
        <v>294</v>
      </c>
    </row>
  </sheetData>
  <sheetProtection/>
  <mergeCells count="6">
    <mergeCell ref="A1:N1"/>
    <mergeCell ref="A3:A4"/>
    <mergeCell ref="B3:B4"/>
    <mergeCell ref="C3:C4"/>
    <mergeCell ref="D3:M3"/>
    <mergeCell ref="N3:N4"/>
  </mergeCells>
  <printOptions/>
  <pageMargins left="0.68" right="0.17" top="0.43" bottom="0.41"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AD373"/>
  <sheetViews>
    <sheetView zoomScalePageLayoutView="0" workbookViewId="0" topLeftCell="A335">
      <selection activeCell="V375" sqref="V375"/>
    </sheetView>
  </sheetViews>
  <sheetFormatPr defaultColWidth="8.88671875" defaultRowHeight="13.5"/>
  <cols>
    <col min="1" max="1" width="2.88671875" style="0" bestFit="1" customWidth="1"/>
    <col min="2" max="2" width="10.6640625" style="0" customWidth="1"/>
    <col min="3" max="3" width="9.4453125" style="0" customWidth="1"/>
    <col min="4" max="4" width="9.77734375" style="0" bestFit="1" customWidth="1"/>
    <col min="5" max="5" width="7.99609375" style="0" customWidth="1"/>
    <col min="6" max="7" width="7.77734375" style="0" customWidth="1"/>
    <col min="8" max="8" width="9.4453125" style="0" customWidth="1"/>
    <col min="10" max="18" width="8.99609375" style="0" hidden="1" customWidth="1"/>
    <col min="21" max="21" width="9.4453125" style="0" hidden="1" customWidth="1"/>
    <col min="22" max="22" width="8.3359375" style="0" customWidth="1"/>
    <col min="23" max="23" width="8.99609375" style="0" hidden="1" customWidth="1"/>
    <col min="24" max="24" width="7.88671875" style="0" customWidth="1"/>
    <col min="25" max="25" width="9.77734375" style="206" bestFit="1" customWidth="1"/>
    <col min="26" max="26" width="12.4453125" style="0" bestFit="1" customWidth="1"/>
    <col min="27" max="27" width="5.3359375" style="0" bestFit="1" customWidth="1"/>
    <col min="28" max="28" width="26.6640625" style="0" bestFit="1" customWidth="1"/>
    <col min="29" max="29" width="25.77734375" style="0" customWidth="1"/>
  </cols>
  <sheetData>
    <row r="1" spans="1:25" ht="16.5" customHeight="1">
      <c r="A1" s="378" t="s">
        <v>590</v>
      </c>
      <c r="B1" s="378"/>
      <c r="C1" s="378"/>
      <c r="D1" s="378"/>
      <c r="E1" s="378"/>
      <c r="F1" s="378"/>
      <c r="G1" s="378"/>
      <c r="H1" s="378"/>
      <c r="I1" s="378"/>
      <c r="J1" s="378"/>
      <c r="K1" s="378"/>
      <c r="L1" s="378"/>
      <c r="M1" s="378"/>
      <c r="N1" s="378"/>
      <c r="O1" s="378"/>
      <c r="P1" s="378"/>
      <c r="Q1" s="378"/>
      <c r="R1" s="378"/>
      <c r="S1" s="378"/>
      <c r="T1" s="378"/>
      <c r="U1" s="378"/>
      <c r="V1" s="378"/>
      <c r="W1" s="378"/>
      <c r="X1" s="378"/>
      <c r="Y1" s="378"/>
    </row>
    <row r="2" spans="1:25" ht="14.25">
      <c r="A2" s="163"/>
      <c r="B2" s="164"/>
      <c r="C2" s="164"/>
      <c r="D2" s="164"/>
      <c r="E2" s="164"/>
      <c r="F2" s="164"/>
      <c r="G2" s="164"/>
      <c r="H2" s="164"/>
      <c r="I2" s="165"/>
      <c r="J2" s="164"/>
      <c r="K2" s="164"/>
      <c r="L2" s="164"/>
      <c r="M2" s="164"/>
      <c r="N2" s="164"/>
      <c r="O2" s="164"/>
      <c r="P2" s="164"/>
      <c r="Q2" s="164"/>
      <c r="R2" s="164"/>
      <c r="S2" s="164"/>
      <c r="T2" s="164"/>
      <c r="U2" s="164"/>
      <c r="V2" s="164"/>
      <c r="W2" s="164"/>
      <c r="X2" s="164"/>
      <c r="Y2" s="165"/>
    </row>
    <row r="3" spans="1:25" ht="14.25">
      <c r="A3" s="163"/>
      <c r="B3" s="163"/>
      <c r="C3" s="163"/>
      <c r="D3" s="163"/>
      <c r="E3" s="163"/>
      <c r="F3" s="163"/>
      <c r="G3" s="163"/>
      <c r="H3" s="163"/>
      <c r="I3" s="166"/>
      <c r="J3" s="163"/>
      <c r="K3" s="163"/>
      <c r="L3" s="163"/>
      <c r="M3" s="163"/>
      <c r="N3" s="163"/>
      <c r="O3" s="163"/>
      <c r="P3" s="163"/>
      <c r="Q3" s="163"/>
      <c r="R3" s="163"/>
      <c r="S3" s="163"/>
      <c r="T3" s="163"/>
      <c r="U3" s="163"/>
      <c r="V3" s="163" t="s">
        <v>591</v>
      </c>
      <c r="W3" s="163"/>
      <c r="X3" s="163"/>
      <c r="Y3" s="166"/>
    </row>
    <row r="4" spans="1:25" ht="14.25">
      <c r="A4" s="163"/>
      <c r="B4" s="163" t="s">
        <v>583</v>
      </c>
      <c r="C4" s="163"/>
      <c r="D4" s="163"/>
      <c r="E4" s="163"/>
      <c r="F4" s="163"/>
      <c r="G4" s="163"/>
      <c r="H4" s="163"/>
      <c r="I4" s="166"/>
      <c r="J4" s="163"/>
      <c r="K4" s="163"/>
      <c r="L4" s="163"/>
      <c r="M4" s="163"/>
      <c r="N4" s="163"/>
      <c r="O4" s="163"/>
      <c r="P4" s="163"/>
      <c r="Q4" s="163"/>
      <c r="R4" s="163"/>
      <c r="S4" s="163"/>
      <c r="T4" s="163"/>
      <c r="U4" s="163"/>
      <c r="V4" s="163"/>
      <c r="W4" s="163"/>
      <c r="X4" s="163"/>
      <c r="Y4" s="166"/>
    </row>
    <row r="5" spans="2:25" ht="14.25">
      <c r="B5" s="163"/>
      <c r="C5" s="163"/>
      <c r="D5" s="163"/>
      <c r="E5" s="163"/>
      <c r="F5" s="163"/>
      <c r="G5" s="163"/>
      <c r="H5" s="163"/>
      <c r="I5" s="166"/>
      <c r="J5" s="163"/>
      <c r="K5" s="163"/>
      <c r="L5" s="163"/>
      <c r="M5" s="163"/>
      <c r="N5" s="163"/>
      <c r="O5" s="163"/>
      <c r="P5" s="163"/>
      <c r="Q5" s="163"/>
      <c r="R5" s="163"/>
      <c r="S5" s="163"/>
      <c r="T5" s="163"/>
      <c r="U5" s="163"/>
      <c r="V5" s="163"/>
      <c r="W5" s="163"/>
      <c r="X5" s="163"/>
      <c r="Y5" s="166"/>
    </row>
    <row r="6" spans="1:25" ht="16.5" customHeight="1">
      <c r="A6" s="379" t="s">
        <v>592</v>
      </c>
      <c r="B6" s="382" t="s">
        <v>593</v>
      </c>
      <c r="C6" s="382" t="s">
        <v>594</v>
      </c>
      <c r="D6" s="382" t="s">
        <v>595</v>
      </c>
      <c r="E6" s="382" t="s">
        <v>596</v>
      </c>
      <c r="F6" s="382" t="s">
        <v>597</v>
      </c>
      <c r="G6" s="382" t="s">
        <v>598</v>
      </c>
      <c r="H6" s="382" t="s">
        <v>599</v>
      </c>
      <c r="I6" s="385" t="s">
        <v>600</v>
      </c>
      <c r="J6" s="388" t="s">
        <v>601</v>
      </c>
      <c r="K6" s="389"/>
      <c r="L6" s="389"/>
      <c r="M6" s="389"/>
      <c r="N6" s="389"/>
      <c r="O6" s="389"/>
      <c r="P6" s="389"/>
      <c r="Q6" s="389"/>
      <c r="R6" s="390"/>
      <c r="S6" s="391" t="s">
        <v>602</v>
      </c>
      <c r="T6" s="392"/>
      <c r="U6" s="185"/>
      <c r="V6" s="382" t="s">
        <v>603</v>
      </c>
      <c r="W6" s="397" t="s">
        <v>604</v>
      </c>
      <c r="X6" s="382" t="s">
        <v>605</v>
      </c>
      <c r="Y6" s="385" t="s">
        <v>606</v>
      </c>
    </row>
    <row r="7" spans="1:25" ht="14.25">
      <c r="A7" s="380"/>
      <c r="B7" s="383"/>
      <c r="C7" s="383"/>
      <c r="D7" s="383"/>
      <c r="E7" s="383"/>
      <c r="F7" s="383"/>
      <c r="G7" s="383"/>
      <c r="H7" s="383"/>
      <c r="I7" s="386"/>
      <c r="J7" s="400" t="s">
        <v>607</v>
      </c>
      <c r="K7" s="401"/>
      <c r="L7" s="401"/>
      <c r="M7" s="401"/>
      <c r="N7" s="401"/>
      <c r="O7" s="401"/>
      <c r="P7" s="401"/>
      <c r="Q7" s="401"/>
      <c r="R7" s="402"/>
      <c r="S7" s="393"/>
      <c r="T7" s="394"/>
      <c r="U7" s="186"/>
      <c r="V7" s="383"/>
      <c r="W7" s="398"/>
      <c r="X7" s="383"/>
      <c r="Y7" s="386"/>
    </row>
    <row r="8" spans="1:25" ht="14.25">
      <c r="A8" s="380"/>
      <c r="B8" s="383"/>
      <c r="C8" s="383"/>
      <c r="D8" s="383"/>
      <c r="E8" s="383"/>
      <c r="F8" s="383"/>
      <c r="G8" s="383"/>
      <c r="H8" s="383"/>
      <c r="I8" s="386"/>
      <c r="J8" s="403" t="s">
        <v>608</v>
      </c>
      <c r="K8" s="404"/>
      <c r="L8" s="400" t="s">
        <v>609</v>
      </c>
      <c r="M8" s="402"/>
      <c r="N8" s="403" t="s">
        <v>610</v>
      </c>
      <c r="O8" s="404"/>
      <c r="P8" s="167" t="s">
        <v>611</v>
      </c>
      <c r="Q8" s="403" t="s">
        <v>612</v>
      </c>
      <c r="R8" s="404"/>
      <c r="S8" s="395"/>
      <c r="T8" s="396"/>
      <c r="U8" s="186"/>
      <c r="V8" s="383"/>
      <c r="W8" s="398"/>
      <c r="X8" s="383"/>
      <c r="Y8" s="386"/>
    </row>
    <row r="9" spans="1:25" ht="13.5">
      <c r="A9" s="381"/>
      <c r="B9" s="384"/>
      <c r="C9" s="384"/>
      <c r="D9" s="384"/>
      <c r="E9" s="384"/>
      <c r="F9" s="384"/>
      <c r="G9" s="384"/>
      <c r="H9" s="384"/>
      <c r="I9" s="387"/>
      <c r="J9" s="168" t="s">
        <v>613</v>
      </c>
      <c r="K9" s="168" t="s">
        <v>614</v>
      </c>
      <c r="L9" s="168" t="s">
        <v>613</v>
      </c>
      <c r="M9" s="168" t="s">
        <v>614</v>
      </c>
      <c r="N9" s="168" t="s">
        <v>613</v>
      </c>
      <c r="O9" s="168" t="s">
        <v>614</v>
      </c>
      <c r="P9" s="168" t="s">
        <v>613</v>
      </c>
      <c r="Q9" s="168" t="s">
        <v>613</v>
      </c>
      <c r="R9" s="168" t="s">
        <v>614</v>
      </c>
      <c r="S9" s="168" t="s">
        <v>613</v>
      </c>
      <c r="T9" s="168" t="s">
        <v>614</v>
      </c>
      <c r="U9" s="187"/>
      <c r="V9" s="384"/>
      <c r="W9" s="399"/>
      <c r="X9" s="384"/>
      <c r="Y9" s="387"/>
    </row>
    <row r="10" spans="1:25" ht="14.25">
      <c r="A10" s="169">
        <v>1</v>
      </c>
      <c r="B10" s="170" t="s">
        <v>615</v>
      </c>
      <c r="C10" s="170" t="s">
        <v>616</v>
      </c>
      <c r="D10" s="171">
        <v>2000000</v>
      </c>
      <c r="E10" s="172">
        <v>19</v>
      </c>
      <c r="F10" s="172">
        <v>17</v>
      </c>
      <c r="G10" s="172"/>
      <c r="H10" s="171">
        <f>+D10/E10*F10</f>
        <v>1789473.6842105263</v>
      </c>
      <c r="I10" s="173">
        <v>700000</v>
      </c>
      <c r="J10" s="174">
        <f>H10*8.5/100</f>
        <v>152105.26315789475</v>
      </c>
      <c r="K10" s="174">
        <f>+H10*8.5/100</f>
        <v>152105.26315789475</v>
      </c>
      <c r="L10" s="174">
        <f>+H10*1/100</f>
        <v>17894.736842105263</v>
      </c>
      <c r="M10" s="174">
        <f>+H10*0.8/100</f>
        <v>14315.789473684212</v>
      </c>
      <c r="N10" s="174">
        <f>+H10*0.2/100</f>
        <v>3578.947368421053</v>
      </c>
      <c r="O10" s="174">
        <f>+H10*0.2/100</f>
        <v>3578.947368421053</v>
      </c>
      <c r="P10" s="174">
        <f>+H10*0.8/100</f>
        <v>14315.789473684212</v>
      </c>
      <c r="Q10" s="174">
        <f>+H10*0.02</f>
        <v>35789.47368421053</v>
      </c>
      <c r="R10" s="174">
        <f>+H10*0.02</f>
        <v>35789.47368421053</v>
      </c>
      <c r="S10" s="174">
        <f>+J10+L10+N10+P10+Q10</f>
        <v>223684.2105263158</v>
      </c>
      <c r="T10" s="174">
        <f>+K10+M10+O10+R10</f>
        <v>205789.47368421053</v>
      </c>
      <c r="U10" s="175">
        <f>+H10-T10</f>
        <v>1583684.2105263157</v>
      </c>
      <c r="V10" s="174">
        <f>+U10*0.1-14000</f>
        <v>144368.42105263157</v>
      </c>
      <c r="W10" s="176"/>
      <c r="X10" s="177">
        <f>+V10+T10+I10+W10</f>
        <v>1050157.8947368423</v>
      </c>
      <c r="Y10" s="207">
        <f>+H10-X10</f>
        <v>739315.789473684</v>
      </c>
    </row>
    <row r="11" spans="1:25" ht="14.25">
      <c r="A11" s="179"/>
      <c r="B11" s="180" t="s">
        <v>249</v>
      </c>
      <c r="C11" s="180"/>
      <c r="D11" s="181">
        <f>SUM(D10:D10)</f>
        <v>2000000</v>
      </c>
      <c r="E11" s="181"/>
      <c r="F11" s="181"/>
      <c r="G11" s="181">
        <f aca="true" t="shared" si="0" ref="G11:Y11">SUM(G10:G10)</f>
        <v>0</v>
      </c>
      <c r="H11" s="181">
        <f t="shared" si="0"/>
        <v>1789473.6842105263</v>
      </c>
      <c r="I11" s="181">
        <f t="shared" si="0"/>
        <v>700000</v>
      </c>
      <c r="J11" s="181">
        <f t="shared" si="0"/>
        <v>152105.26315789475</v>
      </c>
      <c r="K11" s="181">
        <f t="shared" si="0"/>
        <v>152105.26315789475</v>
      </c>
      <c r="L11" s="181">
        <f t="shared" si="0"/>
        <v>17894.736842105263</v>
      </c>
      <c r="M11" s="181">
        <f t="shared" si="0"/>
        <v>14315.789473684212</v>
      </c>
      <c r="N11" s="181">
        <f t="shared" si="0"/>
        <v>3578.947368421053</v>
      </c>
      <c r="O11" s="181">
        <f t="shared" si="0"/>
        <v>3578.947368421053</v>
      </c>
      <c r="P11" s="181">
        <f t="shared" si="0"/>
        <v>14315.789473684212</v>
      </c>
      <c r="Q11" s="181">
        <f t="shared" si="0"/>
        <v>35789.47368421053</v>
      </c>
      <c r="R11" s="181">
        <f t="shared" si="0"/>
        <v>35789.47368421053</v>
      </c>
      <c r="S11" s="181">
        <f t="shared" si="0"/>
        <v>223684.2105263158</v>
      </c>
      <c r="T11" s="181">
        <f t="shared" si="0"/>
        <v>205789.47368421053</v>
      </c>
      <c r="U11" s="181">
        <f t="shared" si="0"/>
        <v>1583684.2105263157</v>
      </c>
      <c r="V11" s="181">
        <f t="shared" si="0"/>
        <v>144368.42105263157</v>
      </c>
      <c r="W11" s="181">
        <f t="shared" si="0"/>
        <v>0</v>
      </c>
      <c r="X11" s="181">
        <f t="shared" si="0"/>
        <v>1050157.8947368423</v>
      </c>
      <c r="Y11" s="208">
        <f t="shared" si="0"/>
        <v>739315.789473684</v>
      </c>
    </row>
    <row r="12" spans="1:25" ht="14.25">
      <c r="A12" s="163"/>
      <c r="B12" s="163"/>
      <c r="C12" s="163"/>
      <c r="D12" s="163"/>
      <c r="E12" s="163"/>
      <c r="F12" s="163"/>
      <c r="G12" s="163"/>
      <c r="H12" s="163"/>
      <c r="I12" s="166"/>
      <c r="J12" s="163"/>
      <c r="K12" s="163"/>
      <c r="L12" s="163"/>
      <c r="M12" s="163"/>
      <c r="N12" s="163"/>
      <c r="O12" s="163"/>
      <c r="P12" s="163"/>
      <c r="Q12" s="163"/>
      <c r="R12" s="163"/>
      <c r="S12" s="163"/>
      <c r="T12" s="163"/>
      <c r="U12" s="163"/>
      <c r="V12" s="163"/>
      <c r="W12" s="163"/>
      <c r="X12" s="163"/>
      <c r="Y12" s="166"/>
    </row>
    <row r="13" spans="1:25" ht="14.25">
      <c r="A13" s="163"/>
      <c r="B13" s="163"/>
      <c r="C13" s="163"/>
      <c r="D13" s="163"/>
      <c r="E13" s="163"/>
      <c r="F13" s="163"/>
      <c r="G13" s="163"/>
      <c r="H13" s="166"/>
      <c r="I13" s="166"/>
      <c r="J13" s="166"/>
      <c r="K13" s="166"/>
      <c r="L13" s="166"/>
      <c r="M13" s="166"/>
      <c r="N13" s="166"/>
      <c r="O13" s="166"/>
      <c r="P13" s="166"/>
      <c r="Q13" s="166"/>
      <c r="R13" s="166"/>
      <c r="S13" s="166"/>
      <c r="T13" s="166"/>
      <c r="U13" s="166"/>
      <c r="V13" s="166"/>
      <c r="W13" s="163"/>
      <c r="X13" s="163"/>
      <c r="Y13" s="166"/>
    </row>
    <row r="14" spans="1:25" ht="14.25">
      <c r="A14" s="163"/>
      <c r="B14" s="163"/>
      <c r="C14" s="163"/>
      <c r="D14" s="163"/>
      <c r="E14" s="163"/>
      <c r="F14" s="163"/>
      <c r="G14" s="163"/>
      <c r="H14" s="163"/>
      <c r="I14" s="166"/>
      <c r="J14" s="163"/>
      <c r="K14" s="163"/>
      <c r="L14" s="163"/>
      <c r="M14" s="163"/>
      <c r="N14" s="163"/>
      <c r="O14" s="163"/>
      <c r="P14" s="163"/>
      <c r="Q14" s="163"/>
      <c r="R14" s="182"/>
      <c r="S14" s="182"/>
      <c r="T14" s="166"/>
      <c r="U14" s="163"/>
      <c r="V14" s="183"/>
      <c r="W14" s="182"/>
      <c r="X14" s="163"/>
      <c r="Y14" s="166"/>
    </row>
    <row r="15" spans="1:25" ht="14.25">
      <c r="A15" s="163"/>
      <c r="B15" s="163"/>
      <c r="C15" s="163"/>
      <c r="D15" s="163"/>
      <c r="E15" s="163" t="s">
        <v>617</v>
      </c>
      <c r="F15" s="163"/>
      <c r="G15" s="163"/>
      <c r="H15" s="163"/>
      <c r="I15" s="166"/>
      <c r="J15" s="163"/>
      <c r="K15" s="182"/>
      <c r="L15" s="182"/>
      <c r="M15" s="163"/>
      <c r="N15" s="163"/>
      <c r="O15" s="163"/>
      <c r="P15" s="163"/>
      <c r="Q15" s="163"/>
      <c r="R15" s="183"/>
      <c r="S15" s="182"/>
      <c r="T15" s="184"/>
      <c r="U15" s="163"/>
      <c r="V15" s="182"/>
      <c r="W15" s="163"/>
      <c r="X15" s="163"/>
      <c r="Y15" s="166"/>
    </row>
    <row r="18" spans="1:25" ht="13.5">
      <c r="A18" s="378" t="s">
        <v>590</v>
      </c>
      <c r="B18" s="378"/>
      <c r="C18" s="378"/>
      <c r="D18" s="378"/>
      <c r="E18" s="378"/>
      <c r="F18" s="378"/>
      <c r="G18" s="378"/>
      <c r="H18" s="378"/>
      <c r="I18" s="378"/>
      <c r="J18" s="378"/>
      <c r="K18" s="378"/>
      <c r="L18" s="378"/>
      <c r="M18" s="378"/>
      <c r="N18" s="378"/>
      <c r="O18" s="378"/>
      <c r="P18" s="378"/>
      <c r="Q18" s="378"/>
      <c r="R18" s="378"/>
      <c r="S18" s="378"/>
      <c r="T18" s="378"/>
      <c r="U18" s="378"/>
      <c r="V18" s="378"/>
      <c r="W18" s="378"/>
      <c r="X18" s="378"/>
      <c r="Y18" s="378"/>
    </row>
    <row r="19" spans="1:25" ht="14.25">
      <c r="A19" s="163"/>
      <c r="B19" s="164"/>
      <c r="C19" s="164"/>
      <c r="D19" s="164"/>
      <c r="E19" s="164"/>
      <c r="F19" s="164"/>
      <c r="G19" s="164"/>
      <c r="H19" s="164"/>
      <c r="I19" s="165"/>
      <c r="J19" s="164"/>
      <c r="K19" s="164"/>
      <c r="L19" s="164"/>
      <c r="M19" s="164"/>
      <c r="N19" s="164"/>
      <c r="O19" s="164"/>
      <c r="P19" s="164"/>
      <c r="Q19" s="164"/>
      <c r="R19" s="164"/>
      <c r="S19" s="164"/>
      <c r="T19" s="164"/>
      <c r="U19" s="164"/>
      <c r="V19" s="164"/>
      <c r="W19" s="164"/>
      <c r="X19" s="164"/>
      <c r="Y19" s="165"/>
    </row>
    <row r="20" spans="1:25" ht="14.25">
      <c r="A20" s="163"/>
      <c r="B20" s="163"/>
      <c r="C20" s="163"/>
      <c r="D20" s="163"/>
      <c r="E20" s="163"/>
      <c r="F20" s="163"/>
      <c r="G20" s="163"/>
      <c r="H20" s="163"/>
      <c r="I20" s="166"/>
      <c r="J20" s="163"/>
      <c r="K20" s="163"/>
      <c r="L20" s="163"/>
      <c r="M20" s="163"/>
      <c r="N20" s="163"/>
      <c r="O20" s="163"/>
      <c r="P20" s="163"/>
      <c r="Q20" s="163"/>
      <c r="R20" s="163"/>
      <c r="S20" s="163"/>
      <c r="T20" s="163"/>
      <c r="U20" s="163"/>
      <c r="V20" s="163" t="s">
        <v>618</v>
      </c>
      <c r="W20" s="163"/>
      <c r="X20" s="163"/>
      <c r="Y20" s="166"/>
    </row>
    <row r="21" spans="1:25" ht="14.25">
      <c r="A21" s="163"/>
      <c r="B21" s="163" t="s">
        <v>583</v>
      </c>
      <c r="C21" s="163"/>
      <c r="D21" s="163"/>
      <c r="E21" s="163"/>
      <c r="F21" s="163"/>
      <c r="G21" s="163"/>
      <c r="H21" s="163"/>
      <c r="I21" s="166"/>
      <c r="J21" s="163"/>
      <c r="K21" s="163"/>
      <c r="L21" s="163"/>
      <c r="M21" s="163"/>
      <c r="N21" s="163"/>
      <c r="O21" s="163"/>
      <c r="P21" s="163"/>
      <c r="Q21" s="163"/>
      <c r="R21" s="163"/>
      <c r="S21" s="163"/>
      <c r="T21" s="163"/>
      <c r="U21" s="163"/>
      <c r="V21" s="163"/>
      <c r="W21" s="163"/>
      <c r="X21" s="163"/>
      <c r="Y21" s="166"/>
    </row>
    <row r="22" spans="2:25" ht="14.25">
      <c r="B22" s="163"/>
      <c r="C22" s="163"/>
      <c r="D22" s="163"/>
      <c r="E22" s="163"/>
      <c r="F22" s="163"/>
      <c r="G22" s="163"/>
      <c r="H22" s="163"/>
      <c r="I22" s="166"/>
      <c r="J22" s="163"/>
      <c r="K22" s="163"/>
      <c r="L22" s="163"/>
      <c r="M22" s="163"/>
      <c r="N22" s="163"/>
      <c r="O22" s="163"/>
      <c r="P22" s="163"/>
      <c r="Q22" s="163"/>
      <c r="R22" s="163"/>
      <c r="S22" s="163"/>
      <c r="T22" s="163"/>
      <c r="U22" s="163"/>
      <c r="V22" s="163"/>
      <c r="W22" s="163"/>
      <c r="X22" s="163"/>
      <c r="Y22" s="166"/>
    </row>
    <row r="23" spans="1:25" ht="14.25">
      <c r="A23" s="379" t="s">
        <v>592</v>
      </c>
      <c r="B23" s="382" t="s">
        <v>593</v>
      </c>
      <c r="C23" s="382" t="s">
        <v>594</v>
      </c>
      <c r="D23" s="382" t="s">
        <v>595</v>
      </c>
      <c r="E23" s="382" t="s">
        <v>596</v>
      </c>
      <c r="F23" s="382" t="s">
        <v>597</v>
      </c>
      <c r="G23" s="382" t="s">
        <v>598</v>
      </c>
      <c r="H23" s="382" t="s">
        <v>599</v>
      </c>
      <c r="I23" s="385" t="s">
        <v>600</v>
      </c>
      <c r="J23" s="388" t="s">
        <v>601</v>
      </c>
      <c r="K23" s="389"/>
      <c r="L23" s="389"/>
      <c r="M23" s="389"/>
      <c r="N23" s="389"/>
      <c r="O23" s="389"/>
      <c r="P23" s="389"/>
      <c r="Q23" s="389"/>
      <c r="R23" s="390"/>
      <c r="S23" s="391" t="s">
        <v>602</v>
      </c>
      <c r="T23" s="392"/>
      <c r="U23" s="185"/>
      <c r="V23" s="382" t="s">
        <v>603</v>
      </c>
      <c r="W23" s="397" t="s">
        <v>604</v>
      </c>
      <c r="X23" s="382" t="s">
        <v>605</v>
      </c>
      <c r="Y23" s="385" t="s">
        <v>606</v>
      </c>
    </row>
    <row r="24" spans="1:25" ht="14.25">
      <c r="A24" s="380"/>
      <c r="B24" s="383"/>
      <c r="C24" s="383"/>
      <c r="D24" s="383"/>
      <c r="E24" s="383"/>
      <c r="F24" s="383"/>
      <c r="G24" s="383"/>
      <c r="H24" s="383"/>
      <c r="I24" s="386"/>
      <c r="J24" s="400" t="s">
        <v>607</v>
      </c>
      <c r="K24" s="401"/>
      <c r="L24" s="401"/>
      <c r="M24" s="401"/>
      <c r="N24" s="401"/>
      <c r="O24" s="401"/>
      <c r="P24" s="401"/>
      <c r="Q24" s="401"/>
      <c r="R24" s="402"/>
      <c r="S24" s="393"/>
      <c r="T24" s="394"/>
      <c r="U24" s="186"/>
      <c r="V24" s="383"/>
      <c r="W24" s="398"/>
      <c r="X24" s="383"/>
      <c r="Y24" s="386"/>
    </row>
    <row r="25" spans="1:25" ht="14.25">
      <c r="A25" s="380"/>
      <c r="B25" s="383"/>
      <c r="C25" s="383"/>
      <c r="D25" s="383"/>
      <c r="E25" s="383"/>
      <c r="F25" s="383"/>
      <c r="G25" s="383"/>
      <c r="H25" s="383"/>
      <c r="I25" s="386"/>
      <c r="J25" s="403" t="s">
        <v>608</v>
      </c>
      <c r="K25" s="404"/>
      <c r="L25" s="400" t="s">
        <v>609</v>
      </c>
      <c r="M25" s="402"/>
      <c r="N25" s="403" t="s">
        <v>610</v>
      </c>
      <c r="O25" s="404"/>
      <c r="P25" s="167" t="s">
        <v>611</v>
      </c>
      <c r="Q25" s="403" t="s">
        <v>612</v>
      </c>
      <c r="R25" s="404"/>
      <c r="S25" s="395"/>
      <c r="T25" s="396"/>
      <c r="U25" s="186"/>
      <c r="V25" s="383"/>
      <c r="W25" s="398"/>
      <c r="X25" s="383"/>
      <c r="Y25" s="386"/>
    </row>
    <row r="26" spans="1:25" ht="13.5">
      <c r="A26" s="381"/>
      <c r="B26" s="384"/>
      <c r="C26" s="384"/>
      <c r="D26" s="384"/>
      <c r="E26" s="384"/>
      <c r="F26" s="384"/>
      <c r="G26" s="384"/>
      <c r="H26" s="384"/>
      <c r="I26" s="387"/>
      <c r="J26" s="168" t="s">
        <v>613</v>
      </c>
      <c r="K26" s="168" t="s">
        <v>614</v>
      </c>
      <c r="L26" s="168" t="s">
        <v>613</v>
      </c>
      <c r="M26" s="168" t="s">
        <v>614</v>
      </c>
      <c r="N26" s="168" t="s">
        <v>613</v>
      </c>
      <c r="O26" s="168" t="s">
        <v>614</v>
      </c>
      <c r="P26" s="168" t="s">
        <v>613</v>
      </c>
      <c r="Q26" s="168" t="s">
        <v>613</v>
      </c>
      <c r="R26" s="168" t="s">
        <v>614</v>
      </c>
      <c r="S26" s="168" t="s">
        <v>613</v>
      </c>
      <c r="T26" s="168" t="s">
        <v>614</v>
      </c>
      <c r="U26" s="187"/>
      <c r="V26" s="384"/>
      <c r="W26" s="399"/>
      <c r="X26" s="384"/>
      <c r="Y26" s="387"/>
    </row>
    <row r="27" spans="1:25" ht="14.25">
      <c r="A27" s="169">
        <v>1</v>
      </c>
      <c r="B27" s="170" t="s">
        <v>615</v>
      </c>
      <c r="C27" s="170" t="s">
        <v>616</v>
      </c>
      <c r="D27" s="171">
        <v>2000000</v>
      </c>
      <c r="E27" s="172">
        <v>21</v>
      </c>
      <c r="F27" s="172">
        <v>21</v>
      </c>
      <c r="G27" s="172"/>
      <c r="H27" s="171">
        <f>+D27/E27*F27</f>
        <v>2000000</v>
      </c>
      <c r="I27" s="173">
        <v>800000</v>
      </c>
      <c r="J27" s="174">
        <f>H27*8.5/100</f>
        <v>170000</v>
      </c>
      <c r="K27" s="174">
        <f>+H27*8.5/100</f>
        <v>170000</v>
      </c>
      <c r="L27" s="174">
        <f>+H27*1/100</f>
        <v>20000</v>
      </c>
      <c r="M27" s="174">
        <f>+H27*0.8/100</f>
        <v>16000</v>
      </c>
      <c r="N27" s="174">
        <f>+H27*0.2/100</f>
        <v>4000</v>
      </c>
      <c r="O27" s="174">
        <f>+H27*0.2/100</f>
        <v>4000</v>
      </c>
      <c r="P27" s="174">
        <f>+H27*0.8/100</f>
        <v>16000</v>
      </c>
      <c r="Q27" s="174">
        <f>+H27*0.02</f>
        <v>40000</v>
      </c>
      <c r="R27" s="174">
        <f>+H27*0.02</f>
        <v>40000</v>
      </c>
      <c r="S27" s="174">
        <f>+J27+L27+N27+P27+Q27</f>
        <v>250000</v>
      </c>
      <c r="T27" s="174">
        <f>+K27+M27+O27+R27</f>
        <v>230000</v>
      </c>
      <c r="U27" s="175">
        <f>+H27-T27</f>
        <v>1770000</v>
      </c>
      <c r="V27" s="174">
        <f>+U27*0.1-14000</f>
        <v>163000</v>
      </c>
      <c r="W27" s="176"/>
      <c r="X27" s="177">
        <f>+V27+T27+I27+W27</f>
        <v>1193000</v>
      </c>
      <c r="Y27" s="207">
        <f>+H27-X27</f>
        <v>807000</v>
      </c>
    </row>
    <row r="28" spans="1:25" ht="14.25">
      <c r="A28" s="179"/>
      <c r="B28" s="180" t="s">
        <v>249</v>
      </c>
      <c r="C28" s="180"/>
      <c r="D28" s="181">
        <f>SUM(D27:D27)</f>
        <v>2000000</v>
      </c>
      <c r="E28" s="181"/>
      <c r="F28" s="181"/>
      <c r="G28" s="181">
        <f aca="true" t="shared" si="1" ref="G28:Y28">SUM(G27:G27)</f>
        <v>0</v>
      </c>
      <c r="H28" s="181">
        <f t="shared" si="1"/>
        <v>2000000</v>
      </c>
      <c r="I28" s="181">
        <f t="shared" si="1"/>
        <v>800000</v>
      </c>
      <c r="J28" s="181">
        <f t="shared" si="1"/>
        <v>170000</v>
      </c>
      <c r="K28" s="181">
        <f t="shared" si="1"/>
        <v>170000</v>
      </c>
      <c r="L28" s="181">
        <f t="shared" si="1"/>
        <v>20000</v>
      </c>
      <c r="M28" s="181">
        <f t="shared" si="1"/>
        <v>16000</v>
      </c>
      <c r="N28" s="181">
        <f t="shared" si="1"/>
        <v>4000</v>
      </c>
      <c r="O28" s="181">
        <f t="shared" si="1"/>
        <v>4000</v>
      </c>
      <c r="P28" s="181">
        <f t="shared" si="1"/>
        <v>16000</v>
      </c>
      <c r="Q28" s="181">
        <f t="shared" si="1"/>
        <v>40000</v>
      </c>
      <c r="R28" s="181">
        <f t="shared" si="1"/>
        <v>40000</v>
      </c>
      <c r="S28" s="181">
        <f t="shared" si="1"/>
        <v>250000</v>
      </c>
      <c r="T28" s="181">
        <f t="shared" si="1"/>
        <v>230000</v>
      </c>
      <c r="U28" s="181">
        <f t="shared" si="1"/>
        <v>1770000</v>
      </c>
      <c r="V28" s="181">
        <f t="shared" si="1"/>
        <v>163000</v>
      </c>
      <c r="W28" s="181">
        <f t="shared" si="1"/>
        <v>0</v>
      </c>
      <c r="X28" s="181">
        <f t="shared" si="1"/>
        <v>1193000</v>
      </c>
      <c r="Y28" s="208">
        <f t="shared" si="1"/>
        <v>807000</v>
      </c>
    </row>
    <row r="29" spans="1:25" ht="14.25">
      <c r="A29" s="163"/>
      <c r="B29" s="163"/>
      <c r="C29" s="163"/>
      <c r="D29" s="163"/>
      <c r="E29" s="163"/>
      <c r="F29" s="163"/>
      <c r="G29" s="163"/>
      <c r="H29" s="163"/>
      <c r="I29" s="166"/>
      <c r="J29" s="163"/>
      <c r="K29" s="163"/>
      <c r="L29" s="163"/>
      <c r="M29" s="163"/>
      <c r="N29" s="163"/>
      <c r="O29" s="163"/>
      <c r="P29" s="163"/>
      <c r="Q29" s="163"/>
      <c r="R29" s="163"/>
      <c r="S29" s="163"/>
      <c r="T29" s="163"/>
      <c r="U29" s="163"/>
      <c r="V29" s="163"/>
      <c r="W29" s="163"/>
      <c r="X29" s="163"/>
      <c r="Y29" s="166"/>
    </row>
    <row r="30" spans="1:25" ht="14.25">
      <c r="A30" s="163"/>
      <c r="B30" s="163"/>
      <c r="C30" s="163"/>
      <c r="D30" s="163"/>
      <c r="E30" s="163"/>
      <c r="F30" s="163"/>
      <c r="G30" s="163"/>
      <c r="H30" s="166"/>
      <c r="I30" s="166"/>
      <c r="J30" s="166"/>
      <c r="K30" s="166"/>
      <c r="L30" s="166"/>
      <c r="M30" s="166"/>
      <c r="N30" s="166"/>
      <c r="O30" s="166"/>
      <c r="P30" s="166"/>
      <c r="Q30" s="166"/>
      <c r="R30" s="166"/>
      <c r="S30" s="166"/>
      <c r="T30" s="166"/>
      <c r="U30" s="166"/>
      <c r="V30" s="166"/>
      <c r="W30" s="163"/>
      <c r="X30" s="163"/>
      <c r="Y30" s="166"/>
    </row>
    <row r="31" spans="1:25" ht="14.25">
      <c r="A31" s="163"/>
      <c r="B31" s="163"/>
      <c r="C31" s="163"/>
      <c r="D31" s="163"/>
      <c r="E31" s="163"/>
      <c r="F31" s="163"/>
      <c r="G31" s="163"/>
      <c r="H31" s="163"/>
      <c r="I31" s="166"/>
      <c r="J31" s="163"/>
      <c r="K31" s="163"/>
      <c r="L31" s="163"/>
      <c r="M31" s="163"/>
      <c r="N31" s="163"/>
      <c r="O31" s="163"/>
      <c r="P31" s="163"/>
      <c r="Q31" s="163"/>
      <c r="R31" s="182"/>
      <c r="S31" s="182"/>
      <c r="T31" s="166"/>
      <c r="U31" s="163"/>
      <c r="V31" s="183"/>
      <c r="W31" s="182"/>
      <c r="X31" s="163"/>
      <c r="Y31" s="166"/>
    </row>
    <row r="32" spans="1:25" ht="14.25">
      <c r="A32" s="163"/>
      <c r="B32" s="163"/>
      <c r="C32" s="163"/>
      <c r="D32" s="163"/>
      <c r="E32" s="163" t="s">
        <v>617</v>
      </c>
      <c r="F32" s="163"/>
      <c r="G32" s="163"/>
      <c r="H32" s="163"/>
      <c r="I32" s="166"/>
      <c r="J32" s="163"/>
      <c r="K32" s="182"/>
      <c r="L32" s="182"/>
      <c r="M32" s="163"/>
      <c r="N32" s="163"/>
      <c r="O32" s="163"/>
      <c r="P32" s="163"/>
      <c r="Q32" s="163"/>
      <c r="R32" s="183"/>
      <c r="S32" s="182"/>
      <c r="T32" s="184"/>
      <c r="U32" s="163"/>
      <c r="V32" s="182"/>
      <c r="W32" s="163"/>
      <c r="X32" s="163"/>
      <c r="Y32" s="166"/>
    </row>
    <row r="35" spans="1:25" ht="13.5">
      <c r="A35" s="378" t="s">
        <v>590</v>
      </c>
      <c r="B35" s="378"/>
      <c r="C35" s="378"/>
      <c r="D35" s="378"/>
      <c r="E35" s="378"/>
      <c r="F35" s="378"/>
      <c r="G35" s="378"/>
      <c r="H35" s="378"/>
      <c r="I35" s="378"/>
      <c r="J35" s="378"/>
      <c r="K35" s="378"/>
      <c r="L35" s="378"/>
      <c r="M35" s="378"/>
      <c r="N35" s="378"/>
      <c r="O35" s="378"/>
      <c r="P35" s="378"/>
      <c r="Q35" s="378"/>
      <c r="R35" s="378"/>
      <c r="S35" s="378"/>
      <c r="T35" s="378"/>
      <c r="U35" s="378"/>
      <c r="V35" s="378"/>
      <c r="W35" s="378"/>
      <c r="X35" s="378"/>
      <c r="Y35" s="378"/>
    </row>
    <row r="36" spans="1:25" ht="14.25">
      <c r="A36" s="163"/>
      <c r="B36" s="164"/>
      <c r="C36" s="164"/>
      <c r="D36" s="164"/>
      <c r="E36" s="164"/>
      <c r="F36" s="164"/>
      <c r="G36" s="164"/>
      <c r="H36" s="164"/>
      <c r="I36" s="165"/>
      <c r="J36" s="164"/>
      <c r="K36" s="164"/>
      <c r="L36" s="164"/>
      <c r="M36" s="164"/>
      <c r="N36" s="164"/>
      <c r="O36" s="164"/>
      <c r="P36" s="164"/>
      <c r="Q36" s="164"/>
      <c r="R36" s="164"/>
      <c r="S36" s="164"/>
      <c r="T36" s="164"/>
      <c r="U36" s="164"/>
      <c r="V36" s="164"/>
      <c r="W36" s="164"/>
      <c r="X36" s="164"/>
      <c r="Y36" s="165"/>
    </row>
    <row r="37" spans="1:25" ht="14.25">
      <c r="A37" s="163"/>
      <c r="B37" s="163"/>
      <c r="C37" s="163"/>
      <c r="D37" s="163"/>
      <c r="E37" s="163"/>
      <c r="F37" s="163"/>
      <c r="G37" s="163"/>
      <c r="H37" s="163"/>
      <c r="I37" s="166"/>
      <c r="J37" s="163"/>
      <c r="K37" s="163"/>
      <c r="L37" s="163"/>
      <c r="M37" s="163"/>
      <c r="N37" s="163"/>
      <c r="O37" s="163"/>
      <c r="P37" s="163"/>
      <c r="Q37" s="163"/>
      <c r="R37" s="163"/>
      <c r="S37" s="163"/>
      <c r="T37" s="163"/>
      <c r="U37" s="163"/>
      <c r="V37" s="163" t="s">
        <v>619</v>
      </c>
      <c r="W37" s="163"/>
      <c r="X37" s="163"/>
      <c r="Y37" s="166"/>
    </row>
    <row r="38" spans="1:25" ht="14.25">
      <c r="A38" s="163"/>
      <c r="B38" s="163" t="s">
        <v>583</v>
      </c>
      <c r="C38" s="163"/>
      <c r="D38" s="163"/>
      <c r="E38" s="163"/>
      <c r="F38" s="163"/>
      <c r="G38" s="163"/>
      <c r="H38" s="163"/>
      <c r="I38" s="166"/>
      <c r="J38" s="163"/>
      <c r="K38" s="163"/>
      <c r="L38" s="163"/>
      <c r="M38" s="163"/>
      <c r="N38" s="163"/>
      <c r="O38" s="163"/>
      <c r="P38" s="163"/>
      <c r="Q38" s="163"/>
      <c r="R38" s="163"/>
      <c r="S38" s="163"/>
      <c r="T38" s="163"/>
      <c r="U38" s="163"/>
      <c r="V38" s="163"/>
      <c r="W38" s="163"/>
      <c r="X38" s="163"/>
      <c r="Y38" s="166"/>
    </row>
    <row r="39" spans="2:25" ht="14.25">
      <c r="B39" s="163"/>
      <c r="C39" s="163"/>
      <c r="D39" s="163"/>
      <c r="E39" s="163"/>
      <c r="F39" s="163"/>
      <c r="G39" s="163"/>
      <c r="H39" s="163"/>
      <c r="I39" s="166"/>
      <c r="J39" s="163"/>
      <c r="K39" s="163"/>
      <c r="L39" s="163"/>
      <c r="M39" s="163"/>
      <c r="N39" s="163"/>
      <c r="O39" s="163"/>
      <c r="P39" s="163"/>
      <c r="Q39" s="163"/>
      <c r="R39" s="163"/>
      <c r="S39" s="163"/>
      <c r="T39" s="163"/>
      <c r="U39" s="163"/>
      <c r="V39" s="163"/>
      <c r="W39" s="163"/>
      <c r="X39" s="163"/>
      <c r="Y39" s="166"/>
    </row>
    <row r="40" spans="1:25" ht="14.25">
      <c r="A40" s="379" t="s">
        <v>592</v>
      </c>
      <c r="B40" s="382" t="s">
        <v>593</v>
      </c>
      <c r="C40" s="382" t="s">
        <v>594</v>
      </c>
      <c r="D40" s="382" t="s">
        <v>595</v>
      </c>
      <c r="E40" s="382" t="s">
        <v>596</v>
      </c>
      <c r="F40" s="382" t="s">
        <v>597</v>
      </c>
      <c r="G40" s="382" t="s">
        <v>598</v>
      </c>
      <c r="H40" s="382" t="s">
        <v>599</v>
      </c>
      <c r="I40" s="385" t="s">
        <v>600</v>
      </c>
      <c r="J40" s="388" t="s">
        <v>601</v>
      </c>
      <c r="K40" s="389"/>
      <c r="L40" s="389"/>
      <c r="M40" s="389"/>
      <c r="N40" s="389"/>
      <c r="O40" s="389"/>
      <c r="P40" s="389"/>
      <c r="Q40" s="389"/>
      <c r="R40" s="390"/>
      <c r="S40" s="391" t="s">
        <v>602</v>
      </c>
      <c r="T40" s="392"/>
      <c r="U40" s="185"/>
      <c r="V40" s="382" t="s">
        <v>603</v>
      </c>
      <c r="W40" s="397" t="s">
        <v>604</v>
      </c>
      <c r="X40" s="382" t="s">
        <v>605</v>
      </c>
      <c r="Y40" s="385" t="s">
        <v>606</v>
      </c>
    </row>
    <row r="41" spans="1:25" ht="14.25">
      <c r="A41" s="380"/>
      <c r="B41" s="383"/>
      <c r="C41" s="383"/>
      <c r="D41" s="383"/>
      <c r="E41" s="383"/>
      <c r="F41" s="383"/>
      <c r="G41" s="383"/>
      <c r="H41" s="383"/>
      <c r="I41" s="386"/>
      <c r="J41" s="400" t="s">
        <v>607</v>
      </c>
      <c r="K41" s="401"/>
      <c r="L41" s="401"/>
      <c r="M41" s="401"/>
      <c r="N41" s="401"/>
      <c r="O41" s="401"/>
      <c r="P41" s="401"/>
      <c r="Q41" s="401"/>
      <c r="R41" s="402"/>
      <c r="S41" s="393"/>
      <c r="T41" s="394"/>
      <c r="U41" s="186"/>
      <c r="V41" s="383"/>
      <c r="W41" s="398"/>
      <c r="X41" s="383"/>
      <c r="Y41" s="386"/>
    </row>
    <row r="42" spans="1:25" ht="14.25">
      <c r="A42" s="380"/>
      <c r="B42" s="383"/>
      <c r="C42" s="383"/>
      <c r="D42" s="383"/>
      <c r="E42" s="383"/>
      <c r="F42" s="383"/>
      <c r="G42" s="383"/>
      <c r="H42" s="383"/>
      <c r="I42" s="386"/>
      <c r="J42" s="403" t="s">
        <v>608</v>
      </c>
      <c r="K42" s="404"/>
      <c r="L42" s="400" t="s">
        <v>609</v>
      </c>
      <c r="M42" s="402"/>
      <c r="N42" s="403" t="s">
        <v>610</v>
      </c>
      <c r="O42" s="404"/>
      <c r="P42" s="167" t="s">
        <v>611</v>
      </c>
      <c r="Q42" s="403" t="s">
        <v>612</v>
      </c>
      <c r="R42" s="404"/>
      <c r="S42" s="395"/>
      <c r="T42" s="396"/>
      <c r="U42" s="186"/>
      <c r="V42" s="383"/>
      <c r="W42" s="398"/>
      <c r="X42" s="383"/>
      <c r="Y42" s="386"/>
    </row>
    <row r="43" spans="1:25" ht="13.5">
      <c r="A43" s="381"/>
      <c r="B43" s="384"/>
      <c r="C43" s="384"/>
      <c r="D43" s="384"/>
      <c r="E43" s="384"/>
      <c r="F43" s="384"/>
      <c r="G43" s="384"/>
      <c r="H43" s="384"/>
      <c r="I43" s="387"/>
      <c r="J43" s="168" t="s">
        <v>613</v>
      </c>
      <c r="K43" s="168" t="s">
        <v>614</v>
      </c>
      <c r="L43" s="168" t="s">
        <v>613</v>
      </c>
      <c r="M43" s="168" t="s">
        <v>614</v>
      </c>
      <c r="N43" s="168" t="s">
        <v>613</v>
      </c>
      <c r="O43" s="168" t="s">
        <v>614</v>
      </c>
      <c r="P43" s="168" t="s">
        <v>613</v>
      </c>
      <c r="Q43" s="168" t="s">
        <v>613</v>
      </c>
      <c r="R43" s="168" t="s">
        <v>614</v>
      </c>
      <c r="S43" s="168" t="s">
        <v>613</v>
      </c>
      <c r="T43" s="168" t="s">
        <v>614</v>
      </c>
      <c r="U43" s="187"/>
      <c r="V43" s="384"/>
      <c r="W43" s="399"/>
      <c r="X43" s="384"/>
      <c r="Y43" s="387"/>
    </row>
    <row r="44" spans="1:25" ht="14.25">
      <c r="A44" s="169">
        <v>1</v>
      </c>
      <c r="B44" s="170" t="s">
        <v>615</v>
      </c>
      <c r="C44" s="170" t="s">
        <v>616</v>
      </c>
      <c r="D44" s="171">
        <v>2000000</v>
      </c>
      <c r="E44" s="172">
        <v>22</v>
      </c>
      <c r="F44" s="172">
        <v>22</v>
      </c>
      <c r="G44" s="172"/>
      <c r="H44" s="171">
        <f>+D44/E44*F44</f>
        <v>2000000</v>
      </c>
      <c r="I44" s="173">
        <v>800000</v>
      </c>
      <c r="J44" s="174">
        <f>H44*8.5/100</f>
        <v>170000</v>
      </c>
      <c r="K44" s="174">
        <f>+H44*8.5/100</f>
        <v>170000</v>
      </c>
      <c r="L44" s="174">
        <f>+H44*1/100</f>
        <v>20000</v>
      </c>
      <c r="M44" s="174">
        <f>+H44*0.8/100</f>
        <v>16000</v>
      </c>
      <c r="N44" s="174">
        <f>+H44*0.2/100</f>
        <v>4000</v>
      </c>
      <c r="O44" s="174">
        <f>+H44*0.2/100</f>
        <v>4000</v>
      </c>
      <c r="P44" s="174">
        <f>+H44*0.8/100</f>
        <v>16000</v>
      </c>
      <c r="Q44" s="174">
        <f>+H44*0.02</f>
        <v>40000</v>
      </c>
      <c r="R44" s="174">
        <f>+H44*0.02</f>
        <v>40000</v>
      </c>
      <c r="S44" s="174">
        <f>+J44+L44+N44+P44+Q44</f>
        <v>250000</v>
      </c>
      <c r="T44" s="174">
        <f>+K44+M44+O44+R44</f>
        <v>230000</v>
      </c>
      <c r="U44" s="175">
        <f>+H44-T44</f>
        <v>1770000</v>
      </c>
      <c r="V44" s="174">
        <f>+U44*0.1-14000</f>
        <v>163000</v>
      </c>
      <c r="W44" s="176"/>
      <c r="X44" s="177">
        <f>+V44+T44+I44+W44</f>
        <v>1193000</v>
      </c>
      <c r="Y44" s="207">
        <f>+H44-X44</f>
        <v>807000</v>
      </c>
    </row>
    <row r="45" spans="1:25" ht="14.25">
      <c r="A45" s="179"/>
      <c r="B45" s="180" t="s">
        <v>249</v>
      </c>
      <c r="C45" s="180"/>
      <c r="D45" s="181">
        <f>SUM(D44:D44)</f>
        <v>2000000</v>
      </c>
      <c r="E45" s="181"/>
      <c r="F45" s="181"/>
      <c r="G45" s="181">
        <f aca="true" t="shared" si="2" ref="G45:Y45">SUM(G44:G44)</f>
        <v>0</v>
      </c>
      <c r="H45" s="181">
        <f t="shared" si="2"/>
        <v>2000000</v>
      </c>
      <c r="I45" s="181">
        <f t="shared" si="2"/>
        <v>800000</v>
      </c>
      <c r="J45" s="181">
        <f t="shared" si="2"/>
        <v>170000</v>
      </c>
      <c r="K45" s="181">
        <f t="shared" si="2"/>
        <v>170000</v>
      </c>
      <c r="L45" s="181">
        <f t="shared" si="2"/>
        <v>20000</v>
      </c>
      <c r="M45" s="181">
        <f t="shared" si="2"/>
        <v>16000</v>
      </c>
      <c r="N45" s="181">
        <f t="shared" si="2"/>
        <v>4000</v>
      </c>
      <c r="O45" s="181">
        <f t="shared" si="2"/>
        <v>4000</v>
      </c>
      <c r="P45" s="181">
        <f t="shared" si="2"/>
        <v>16000</v>
      </c>
      <c r="Q45" s="181">
        <f t="shared" si="2"/>
        <v>40000</v>
      </c>
      <c r="R45" s="181">
        <f t="shared" si="2"/>
        <v>40000</v>
      </c>
      <c r="S45" s="181">
        <f t="shared" si="2"/>
        <v>250000</v>
      </c>
      <c r="T45" s="181">
        <f t="shared" si="2"/>
        <v>230000</v>
      </c>
      <c r="U45" s="181">
        <f t="shared" si="2"/>
        <v>1770000</v>
      </c>
      <c r="V45" s="181">
        <f t="shared" si="2"/>
        <v>163000</v>
      </c>
      <c r="W45" s="181">
        <f t="shared" si="2"/>
        <v>0</v>
      </c>
      <c r="X45" s="181">
        <f t="shared" si="2"/>
        <v>1193000</v>
      </c>
      <c r="Y45" s="208">
        <f t="shared" si="2"/>
        <v>807000</v>
      </c>
    </row>
    <row r="46" spans="1:25" ht="14.25">
      <c r="A46" s="163"/>
      <c r="B46" s="163"/>
      <c r="C46" s="163"/>
      <c r="D46" s="163"/>
      <c r="E46" s="163"/>
      <c r="F46" s="163"/>
      <c r="G46" s="163"/>
      <c r="H46" s="163"/>
      <c r="I46" s="166"/>
      <c r="J46" s="163"/>
      <c r="K46" s="163"/>
      <c r="L46" s="163"/>
      <c r="M46" s="163"/>
      <c r="N46" s="163"/>
      <c r="O46" s="163"/>
      <c r="P46" s="163"/>
      <c r="Q46" s="163"/>
      <c r="R46" s="163"/>
      <c r="S46" s="163"/>
      <c r="T46" s="163"/>
      <c r="U46" s="163"/>
      <c r="V46" s="163"/>
      <c r="W46" s="163"/>
      <c r="X46" s="163"/>
      <c r="Y46" s="166"/>
    </row>
    <row r="47" spans="1:25" ht="14.25">
      <c r="A47" s="163"/>
      <c r="B47" s="163"/>
      <c r="C47" s="163"/>
      <c r="D47" s="163"/>
      <c r="E47" s="163"/>
      <c r="F47" s="163"/>
      <c r="G47" s="163"/>
      <c r="H47" s="166"/>
      <c r="I47" s="166"/>
      <c r="J47" s="166"/>
      <c r="K47" s="166"/>
      <c r="L47" s="166"/>
      <c r="M47" s="166"/>
      <c r="N47" s="166"/>
      <c r="O47" s="166"/>
      <c r="P47" s="166"/>
      <c r="Q47" s="166"/>
      <c r="R47" s="166"/>
      <c r="S47" s="166"/>
      <c r="T47" s="166"/>
      <c r="U47" s="166"/>
      <c r="V47" s="166"/>
      <c r="W47" s="163"/>
      <c r="X47" s="163"/>
      <c r="Y47" s="166"/>
    </row>
    <row r="48" spans="1:25" ht="14.25">
      <c r="A48" s="163"/>
      <c r="B48" s="163"/>
      <c r="C48" s="163"/>
      <c r="D48" s="163"/>
      <c r="E48" s="163"/>
      <c r="F48" s="163"/>
      <c r="G48" s="163"/>
      <c r="H48" s="163"/>
      <c r="I48" s="166"/>
      <c r="J48" s="163"/>
      <c r="K48" s="163"/>
      <c r="L48" s="163"/>
      <c r="M48" s="163"/>
      <c r="N48" s="163"/>
      <c r="O48" s="163"/>
      <c r="P48" s="163"/>
      <c r="Q48" s="163"/>
      <c r="R48" s="182"/>
      <c r="S48" s="182"/>
      <c r="T48" s="166"/>
      <c r="U48" s="163"/>
      <c r="V48" s="183"/>
      <c r="W48" s="182"/>
      <c r="X48" s="163"/>
      <c r="Y48" s="166"/>
    </row>
    <row r="49" spans="1:25" ht="14.25">
      <c r="A49" s="163"/>
      <c r="B49" s="163"/>
      <c r="C49" s="163"/>
      <c r="D49" s="163"/>
      <c r="E49" s="163" t="s">
        <v>617</v>
      </c>
      <c r="F49" s="163"/>
      <c r="G49" s="163"/>
      <c r="H49" s="163"/>
      <c r="I49" s="166"/>
      <c r="J49" s="163"/>
      <c r="K49" s="182"/>
      <c r="L49" s="182"/>
      <c r="M49" s="163"/>
      <c r="N49" s="163"/>
      <c r="O49" s="163"/>
      <c r="P49" s="163"/>
      <c r="Q49" s="163"/>
      <c r="R49" s="183"/>
      <c r="S49" s="182"/>
      <c r="T49" s="184"/>
      <c r="U49" s="163"/>
      <c r="V49" s="182"/>
      <c r="W49" s="163"/>
      <c r="X49" s="163"/>
      <c r="Y49" s="166"/>
    </row>
    <row r="52" spans="1:25" ht="13.5">
      <c r="A52" s="378" t="s">
        <v>590</v>
      </c>
      <c r="B52" s="378"/>
      <c r="C52" s="378"/>
      <c r="D52" s="378"/>
      <c r="E52" s="378"/>
      <c r="F52" s="378"/>
      <c r="G52" s="378"/>
      <c r="H52" s="378"/>
      <c r="I52" s="378"/>
      <c r="J52" s="378"/>
      <c r="K52" s="378"/>
      <c r="L52" s="378"/>
      <c r="M52" s="378"/>
      <c r="N52" s="378"/>
      <c r="O52" s="378"/>
      <c r="P52" s="378"/>
      <c r="Q52" s="378"/>
      <c r="R52" s="378"/>
      <c r="S52" s="378"/>
      <c r="T52" s="378"/>
      <c r="U52" s="378"/>
      <c r="V52" s="378"/>
      <c r="W52" s="378"/>
      <c r="X52" s="378"/>
      <c r="Y52" s="378"/>
    </row>
    <row r="53" spans="1:25" ht="14.25">
      <c r="A53" s="163"/>
      <c r="B53" s="164"/>
      <c r="C53" s="164"/>
      <c r="D53" s="164"/>
      <c r="E53" s="164"/>
      <c r="F53" s="164"/>
      <c r="G53" s="164"/>
      <c r="H53" s="164"/>
      <c r="I53" s="165"/>
      <c r="J53" s="164"/>
      <c r="K53" s="164"/>
      <c r="L53" s="164"/>
      <c r="M53" s="164"/>
      <c r="N53" s="164"/>
      <c r="O53" s="164"/>
      <c r="P53" s="164"/>
      <c r="Q53" s="164"/>
      <c r="R53" s="164"/>
      <c r="S53" s="164"/>
      <c r="T53" s="164"/>
      <c r="U53" s="164"/>
      <c r="V53" s="164"/>
      <c r="W53" s="164"/>
      <c r="X53" s="164"/>
      <c r="Y53" s="165"/>
    </row>
    <row r="54" spans="1:25" ht="14.25">
      <c r="A54" s="163"/>
      <c r="B54" s="163"/>
      <c r="C54" s="163"/>
      <c r="D54" s="163"/>
      <c r="E54" s="163"/>
      <c r="F54" s="163"/>
      <c r="G54" s="163"/>
      <c r="H54" s="163"/>
      <c r="I54" s="166"/>
      <c r="J54" s="163"/>
      <c r="K54" s="163"/>
      <c r="L54" s="163"/>
      <c r="M54" s="163"/>
      <c r="N54" s="163"/>
      <c r="O54" s="163"/>
      <c r="P54" s="163"/>
      <c r="Q54" s="163"/>
      <c r="R54" s="163"/>
      <c r="S54" s="163"/>
      <c r="T54" s="163"/>
      <c r="U54" s="163"/>
      <c r="V54" s="163" t="s">
        <v>620</v>
      </c>
      <c r="W54" s="163"/>
      <c r="X54" s="163"/>
      <c r="Y54" s="166"/>
    </row>
    <row r="55" spans="1:25" ht="14.25">
      <c r="A55" s="163"/>
      <c r="B55" s="163" t="s">
        <v>583</v>
      </c>
      <c r="C55" s="163"/>
      <c r="D55" s="163"/>
      <c r="E55" s="163"/>
      <c r="F55" s="163"/>
      <c r="G55" s="163"/>
      <c r="H55" s="163"/>
      <c r="I55" s="166"/>
      <c r="J55" s="163"/>
      <c r="K55" s="163"/>
      <c r="L55" s="163"/>
      <c r="M55" s="163"/>
      <c r="N55" s="163"/>
      <c r="O55" s="163"/>
      <c r="P55" s="163"/>
      <c r="Q55" s="163"/>
      <c r="R55" s="163"/>
      <c r="S55" s="163"/>
      <c r="T55" s="163"/>
      <c r="U55" s="163"/>
      <c r="V55" s="163"/>
      <c r="W55" s="163"/>
      <c r="X55" s="163"/>
      <c r="Y55" s="166"/>
    </row>
    <row r="56" spans="2:25" ht="14.25">
      <c r="B56" s="163"/>
      <c r="C56" s="163"/>
      <c r="D56" s="163"/>
      <c r="E56" s="163"/>
      <c r="F56" s="163"/>
      <c r="G56" s="163"/>
      <c r="H56" s="163"/>
      <c r="I56" s="166"/>
      <c r="J56" s="163"/>
      <c r="K56" s="163"/>
      <c r="L56" s="163"/>
      <c r="M56" s="163"/>
      <c r="N56" s="163"/>
      <c r="O56" s="163"/>
      <c r="P56" s="163"/>
      <c r="Q56" s="163"/>
      <c r="R56" s="163"/>
      <c r="S56" s="163"/>
      <c r="T56" s="163"/>
      <c r="U56" s="163"/>
      <c r="V56" s="163"/>
      <c r="W56" s="163"/>
      <c r="X56" s="163"/>
      <c r="Y56" s="166"/>
    </row>
    <row r="57" spans="1:25" ht="14.25">
      <c r="A57" s="379" t="s">
        <v>592</v>
      </c>
      <c r="B57" s="382" t="s">
        <v>593</v>
      </c>
      <c r="C57" s="382" t="s">
        <v>594</v>
      </c>
      <c r="D57" s="382" t="s">
        <v>595</v>
      </c>
      <c r="E57" s="382" t="s">
        <v>596</v>
      </c>
      <c r="F57" s="382" t="s">
        <v>597</v>
      </c>
      <c r="G57" s="382" t="s">
        <v>598</v>
      </c>
      <c r="H57" s="382" t="s">
        <v>599</v>
      </c>
      <c r="I57" s="385" t="s">
        <v>600</v>
      </c>
      <c r="J57" s="388" t="s">
        <v>601</v>
      </c>
      <c r="K57" s="389"/>
      <c r="L57" s="389"/>
      <c r="M57" s="389"/>
      <c r="N57" s="389"/>
      <c r="O57" s="389"/>
      <c r="P57" s="389"/>
      <c r="Q57" s="389"/>
      <c r="R57" s="390"/>
      <c r="S57" s="391" t="s">
        <v>602</v>
      </c>
      <c r="T57" s="392"/>
      <c r="U57" s="185"/>
      <c r="V57" s="382" t="s">
        <v>603</v>
      </c>
      <c r="W57" s="397" t="s">
        <v>604</v>
      </c>
      <c r="X57" s="382" t="s">
        <v>605</v>
      </c>
      <c r="Y57" s="385" t="s">
        <v>606</v>
      </c>
    </row>
    <row r="58" spans="1:25" ht="14.25">
      <c r="A58" s="380"/>
      <c r="B58" s="383"/>
      <c r="C58" s="383"/>
      <c r="D58" s="383"/>
      <c r="E58" s="383"/>
      <c r="F58" s="383"/>
      <c r="G58" s="383"/>
      <c r="H58" s="383"/>
      <c r="I58" s="386"/>
      <c r="J58" s="400" t="s">
        <v>607</v>
      </c>
      <c r="K58" s="401"/>
      <c r="L58" s="401"/>
      <c r="M58" s="401"/>
      <c r="N58" s="401"/>
      <c r="O58" s="401"/>
      <c r="P58" s="401"/>
      <c r="Q58" s="401"/>
      <c r="R58" s="402"/>
      <c r="S58" s="393"/>
      <c r="T58" s="394"/>
      <c r="U58" s="186"/>
      <c r="V58" s="383"/>
      <c r="W58" s="398"/>
      <c r="X58" s="383"/>
      <c r="Y58" s="386"/>
    </row>
    <row r="59" spans="1:25" ht="14.25">
      <c r="A59" s="380"/>
      <c r="B59" s="383"/>
      <c r="C59" s="383"/>
      <c r="D59" s="383"/>
      <c r="E59" s="383"/>
      <c r="F59" s="383"/>
      <c r="G59" s="383"/>
      <c r="H59" s="383"/>
      <c r="I59" s="386"/>
      <c r="J59" s="403" t="s">
        <v>608</v>
      </c>
      <c r="K59" s="404"/>
      <c r="L59" s="400" t="s">
        <v>609</v>
      </c>
      <c r="M59" s="402"/>
      <c r="N59" s="403" t="s">
        <v>610</v>
      </c>
      <c r="O59" s="404"/>
      <c r="P59" s="167" t="s">
        <v>611</v>
      </c>
      <c r="Q59" s="403" t="s">
        <v>612</v>
      </c>
      <c r="R59" s="404"/>
      <c r="S59" s="395"/>
      <c r="T59" s="396"/>
      <c r="U59" s="186"/>
      <c r="V59" s="383"/>
      <c r="W59" s="398"/>
      <c r="X59" s="383"/>
      <c r="Y59" s="386"/>
    </row>
    <row r="60" spans="1:25" ht="13.5">
      <c r="A60" s="381"/>
      <c r="B60" s="384"/>
      <c r="C60" s="384"/>
      <c r="D60" s="384"/>
      <c r="E60" s="384"/>
      <c r="F60" s="384"/>
      <c r="G60" s="384"/>
      <c r="H60" s="384"/>
      <c r="I60" s="387"/>
      <c r="J60" s="168" t="s">
        <v>613</v>
      </c>
      <c r="K60" s="168" t="s">
        <v>614</v>
      </c>
      <c r="L60" s="168" t="s">
        <v>613</v>
      </c>
      <c r="M60" s="168" t="s">
        <v>614</v>
      </c>
      <c r="N60" s="168" t="s">
        <v>613</v>
      </c>
      <c r="O60" s="168" t="s">
        <v>614</v>
      </c>
      <c r="P60" s="168" t="s">
        <v>613</v>
      </c>
      <c r="Q60" s="168" t="s">
        <v>613</v>
      </c>
      <c r="R60" s="168" t="s">
        <v>614</v>
      </c>
      <c r="S60" s="168" t="s">
        <v>613</v>
      </c>
      <c r="T60" s="168" t="s">
        <v>614</v>
      </c>
      <c r="U60" s="187"/>
      <c r="V60" s="384"/>
      <c r="W60" s="399"/>
      <c r="X60" s="384"/>
      <c r="Y60" s="387"/>
    </row>
    <row r="61" spans="1:25" ht="14.25">
      <c r="A61" s="169">
        <v>1</v>
      </c>
      <c r="B61" s="170" t="s">
        <v>615</v>
      </c>
      <c r="C61" s="170" t="s">
        <v>616</v>
      </c>
      <c r="D61" s="171">
        <v>2000000</v>
      </c>
      <c r="E61" s="172">
        <v>21</v>
      </c>
      <c r="F61" s="172">
        <v>21</v>
      </c>
      <c r="G61" s="172"/>
      <c r="H61" s="171">
        <f>+D61/E61*F61</f>
        <v>2000000</v>
      </c>
      <c r="I61" s="173">
        <v>800000</v>
      </c>
      <c r="J61" s="174">
        <f>H61*8.5/100</f>
        <v>170000</v>
      </c>
      <c r="K61" s="174">
        <f>+H61*8.5/100</f>
        <v>170000</v>
      </c>
      <c r="L61" s="174">
        <f>+H61*1/100</f>
        <v>20000</v>
      </c>
      <c r="M61" s="174">
        <f>+H61*0.8/100</f>
        <v>16000</v>
      </c>
      <c r="N61" s="174">
        <f>+H61*0.2/100</f>
        <v>4000</v>
      </c>
      <c r="O61" s="174">
        <f>+H61*0.2/100</f>
        <v>4000</v>
      </c>
      <c r="P61" s="174">
        <f>+H61*0.8/100</f>
        <v>16000</v>
      </c>
      <c r="Q61" s="174">
        <f>+H61*0.02</f>
        <v>40000</v>
      </c>
      <c r="R61" s="174">
        <f>+H61*0.02</f>
        <v>40000</v>
      </c>
      <c r="S61" s="174">
        <f>+J61+L61+N61+P61+Q61</f>
        <v>250000</v>
      </c>
      <c r="T61" s="174">
        <f>+K61+M61+O61+R61</f>
        <v>230000</v>
      </c>
      <c r="U61" s="175">
        <f>+H61-T61</f>
        <v>1770000</v>
      </c>
      <c r="V61" s="174">
        <f>+U61*0.1-14000</f>
        <v>163000</v>
      </c>
      <c r="W61" s="176"/>
      <c r="X61" s="177">
        <f>+V61+T61+I61+W61</f>
        <v>1193000</v>
      </c>
      <c r="Y61" s="207">
        <f>+H61-X61</f>
        <v>807000</v>
      </c>
    </row>
    <row r="62" spans="1:25" ht="14.25">
      <c r="A62" s="179"/>
      <c r="B62" s="180" t="s">
        <v>249</v>
      </c>
      <c r="C62" s="180"/>
      <c r="D62" s="181">
        <f>SUM(D61:D61)</f>
        <v>2000000</v>
      </c>
      <c r="E62" s="181"/>
      <c r="F62" s="181"/>
      <c r="G62" s="181">
        <f aca="true" t="shared" si="3" ref="G62:Y62">SUM(G61:G61)</f>
        <v>0</v>
      </c>
      <c r="H62" s="181">
        <f t="shared" si="3"/>
        <v>2000000</v>
      </c>
      <c r="I62" s="181">
        <f t="shared" si="3"/>
        <v>800000</v>
      </c>
      <c r="J62" s="181">
        <f t="shared" si="3"/>
        <v>170000</v>
      </c>
      <c r="K62" s="181">
        <f t="shared" si="3"/>
        <v>170000</v>
      </c>
      <c r="L62" s="181">
        <f t="shared" si="3"/>
        <v>20000</v>
      </c>
      <c r="M62" s="181">
        <f t="shared" si="3"/>
        <v>16000</v>
      </c>
      <c r="N62" s="181">
        <f t="shared" si="3"/>
        <v>4000</v>
      </c>
      <c r="O62" s="181">
        <f t="shared" si="3"/>
        <v>4000</v>
      </c>
      <c r="P62" s="181">
        <f t="shared" si="3"/>
        <v>16000</v>
      </c>
      <c r="Q62" s="181">
        <f t="shared" si="3"/>
        <v>40000</v>
      </c>
      <c r="R62" s="181">
        <f t="shared" si="3"/>
        <v>40000</v>
      </c>
      <c r="S62" s="181">
        <f t="shared" si="3"/>
        <v>250000</v>
      </c>
      <c r="T62" s="181">
        <f t="shared" si="3"/>
        <v>230000</v>
      </c>
      <c r="U62" s="181">
        <f t="shared" si="3"/>
        <v>1770000</v>
      </c>
      <c r="V62" s="181">
        <f t="shared" si="3"/>
        <v>163000</v>
      </c>
      <c r="W62" s="181">
        <f t="shared" si="3"/>
        <v>0</v>
      </c>
      <c r="X62" s="181">
        <f t="shared" si="3"/>
        <v>1193000</v>
      </c>
      <c r="Y62" s="208">
        <f t="shared" si="3"/>
        <v>807000</v>
      </c>
    </row>
    <row r="63" spans="1:25" ht="14.25">
      <c r="A63" s="163"/>
      <c r="B63" s="163"/>
      <c r="C63" s="163"/>
      <c r="D63" s="163"/>
      <c r="E63" s="163"/>
      <c r="F63" s="163"/>
      <c r="G63" s="163"/>
      <c r="H63" s="163"/>
      <c r="I63" s="166"/>
      <c r="J63" s="163"/>
      <c r="K63" s="163"/>
      <c r="L63" s="163"/>
      <c r="M63" s="163"/>
      <c r="N63" s="163"/>
      <c r="O63" s="163"/>
      <c r="P63" s="163"/>
      <c r="Q63" s="163"/>
      <c r="R63" s="163"/>
      <c r="S63" s="163"/>
      <c r="T63" s="163"/>
      <c r="U63" s="163"/>
      <c r="V63" s="163"/>
      <c r="W63" s="163"/>
      <c r="X63" s="163"/>
      <c r="Y63" s="166"/>
    </row>
    <row r="64" spans="1:25" ht="14.25">
      <c r="A64" s="163"/>
      <c r="B64" s="163"/>
      <c r="C64" s="163"/>
      <c r="D64" s="163"/>
      <c r="E64" s="163"/>
      <c r="F64" s="163"/>
      <c r="G64" s="163"/>
      <c r="H64" s="166"/>
      <c r="I64" s="166"/>
      <c r="J64" s="166"/>
      <c r="K64" s="166"/>
      <c r="L64" s="166"/>
      <c r="M64" s="166"/>
      <c r="N64" s="166"/>
      <c r="O64" s="166"/>
      <c r="P64" s="166"/>
      <c r="Q64" s="166"/>
      <c r="R64" s="166"/>
      <c r="S64" s="166"/>
      <c r="T64" s="166"/>
      <c r="U64" s="166"/>
      <c r="V64" s="166"/>
      <c r="W64" s="163"/>
      <c r="X64" s="163"/>
      <c r="Y64" s="166"/>
    </row>
    <row r="65" spans="1:25" ht="14.25">
      <c r="A65" s="163"/>
      <c r="B65" s="163"/>
      <c r="C65" s="163"/>
      <c r="D65" s="163"/>
      <c r="E65" s="163"/>
      <c r="F65" s="163"/>
      <c r="G65" s="163"/>
      <c r="H65" s="163"/>
      <c r="I65" s="166"/>
      <c r="J65" s="163"/>
      <c r="K65" s="163"/>
      <c r="L65" s="163"/>
      <c r="M65" s="163"/>
      <c r="N65" s="163"/>
      <c r="O65" s="163"/>
      <c r="P65" s="163"/>
      <c r="Q65" s="163"/>
      <c r="R65" s="182"/>
      <c r="S65" s="182"/>
      <c r="T65" s="166"/>
      <c r="U65" s="163"/>
      <c r="V65" s="183"/>
      <c r="W65" s="182"/>
      <c r="X65" s="163"/>
      <c r="Y65" s="166"/>
    </row>
    <row r="66" spans="1:25" ht="14.25">
      <c r="A66" s="163"/>
      <c r="B66" s="163"/>
      <c r="C66" s="163"/>
      <c r="D66" s="163"/>
      <c r="E66" s="163" t="s">
        <v>617</v>
      </c>
      <c r="F66" s="163"/>
      <c r="G66" s="163"/>
      <c r="H66" s="163"/>
      <c r="I66" s="166"/>
      <c r="J66" s="163"/>
      <c r="K66" s="182"/>
      <c r="L66" s="182"/>
      <c r="M66" s="163"/>
      <c r="N66" s="163"/>
      <c r="O66" s="163"/>
      <c r="P66" s="163"/>
      <c r="Q66" s="163"/>
      <c r="R66" s="183"/>
      <c r="S66" s="182"/>
      <c r="T66" s="184"/>
      <c r="U66" s="163"/>
      <c r="V66" s="182"/>
      <c r="W66" s="163"/>
      <c r="X66" s="163"/>
      <c r="Y66" s="166"/>
    </row>
    <row r="70" spans="1:25" ht="13.5">
      <c r="A70" s="378" t="s">
        <v>590</v>
      </c>
      <c r="B70" s="378"/>
      <c r="C70" s="378"/>
      <c r="D70" s="378"/>
      <c r="E70" s="378"/>
      <c r="F70" s="378"/>
      <c r="G70" s="378"/>
      <c r="H70" s="378"/>
      <c r="I70" s="378"/>
      <c r="J70" s="378"/>
      <c r="K70" s="378"/>
      <c r="L70" s="378"/>
      <c r="M70" s="378"/>
      <c r="N70" s="378"/>
      <c r="O70" s="378"/>
      <c r="P70" s="378"/>
      <c r="Q70" s="378"/>
      <c r="R70" s="378"/>
      <c r="S70" s="378"/>
      <c r="T70" s="378"/>
      <c r="U70" s="378"/>
      <c r="V70" s="378"/>
      <c r="W70" s="378"/>
      <c r="X70" s="378"/>
      <c r="Y70" s="378"/>
    </row>
    <row r="71" spans="1:25" ht="14.25">
      <c r="A71" s="163"/>
      <c r="B71" s="164"/>
      <c r="C71" s="164"/>
      <c r="D71" s="164"/>
      <c r="E71" s="164"/>
      <c r="F71" s="164"/>
      <c r="G71" s="164"/>
      <c r="H71" s="164"/>
      <c r="I71" s="165"/>
      <c r="J71" s="164"/>
      <c r="K71" s="164"/>
      <c r="L71" s="164"/>
      <c r="M71" s="164"/>
      <c r="N71" s="164"/>
      <c r="O71" s="164"/>
      <c r="P71" s="164"/>
      <c r="Q71" s="164"/>
      <c r="R71" s="164"/>
      <c r="S71" s="164"/>
      <c r="T71" s="164"/>
      <c r="U71" s="164"/>
      <c r="V71" s="164"/>
      <c r="W71" s="164"/>
      <c r="X71" s="164"/>
      <c r="Y71" s="165"/>
    </row>
    <row r="72" spans="1:25" ht="14.25">
      <c r="A72" s="163"/>
      <c r="B72" s="163"/>
      <c r="C72" s="163"/>
      <c r="D72" s="163"/>
      <c r="E72" s="163"/>
      <c r="F72" s="163"/>
      <c r="G72" s="163"/>
      <c r="H72" s="163"/>
      <c r="I72" s="166"/>
      <c r="J72" s="163"/>
      <c r="K72" s="163"/>
      <c r="L72" s="163"/>
      <c r="M72" s="163"/>
      <c r="N72" s="163"/>
      <c r="O72" s="163"/>
      <c r="P72" s="163"/>
      <c r="Q72" s="163"/>
      <c r="R72" s="163"/>
      <c r="S72" s="163"/>
      <c r="T72" s="163"/>
      <c r="U72" s="163"/>
      <c r="V72" s="163" t="s">
        <v>624</v>
      </c>
      <c r="W72" s="163"/>
      <c r="X72" s="163"/>
      <c r="Y72" s="166"/>
    </row>
    <row r="73" spans="1:25" ht="14.25">
      <c r="A73" s="163"/>
      <c r="B73" s="163" t="s">
        <v>583</v>
      </c>
      <c r="C73" s="163"/>
      <c r="D73" s="163"/>
      <c r="E73" s="163"/>
      <c r="F73" s="163"/>
      <c r="G73" s="163"/>
      <c r="H73" s="163"/>
      <c r="I73" s="166"/>
      <c r="J73" s="163"/>
      <c r="K73" s="163"/>
      <c r="L73" s="163"/>
      <c r="M73" s="163"/>
      <c r="N73" s="163"/>
      <c r="O73" s="163"/>
      <c r="P73" s="163"/>
      <c r="Q73" s="163"/>
      <c r="R73" s="163"/>
      <c r="S73" s="163"/>
      <c r="T73" s="163"/>
      <c r="U73" s="163"/>
      <c r="V73" s="163"/>
      <c r="W73" s="163"/>
      <c r="X73" s="163"/>
      <c r="Y73" s="166"/>
    </row>
    <row r="74" spans="2:25" ht="14.25">
      <c r="B74" s="163"/>
      <c r="C74" s="163"/>
      <c r="D74" s="163"/>
      <c r="E74" s="163"/>
      <c r="F74" s="163"/>
      <c r="G74" s="163"/>
      <c r="H74" s="163"/>
      <c r="I74" s="166"/>
      <c r="J74" s="163"/>
      <c r="K74" s="163"/>
      <c r="L74" s="163"/>
      <c r="M74" s="163"/>
      <c r="N74" s="163"/>
      <c r="O74" s="163"/>
      <c r="P74" s="163"/>
      <c r="Q74" s="163"/>
      <c r="R74" s="163"/>
      <c r="S74" s="163"/>
      <c r="T74" s="163"/>
      <c r="U74" s="163"/>
      <c r="V74" s="163"/>
      <c r="W74" s="163"/>
      <c r="X74" s="163"/>
      <c r="Y74" s="166"/>
    </row>
    <row r="75" spans="1:25" ht="14.25">
      <c r="A75" s="379" t="s">
        <v>592</v>
      </c>
      <c r="B75" s="382" t="s">
        <v>593</v>
      </c>
      <c r="C75" s="382" t="s">
        <v>594</v>
      </c>
      <c r="D75" s="382" t="s">
        <v>595</v>
      </c>
      <c r="E75" s="382" t="s">
        <v>596</v>
      </c>
      <c r="F75" s="382" t="s">
        <v>597</v>
      </c>
      <c r="G75" s="382" t="s">
        <v>598</v>
      </c>
      <c r="H75" s="382" t="s">
        <v>599</v>
      </c>
      <c r="I75" s="385" t="s">
        <v>600</v>
      </c>
      <c r="J75" s="388" t="s">
        <v>601</v>
      </c>
      <c r="K75" s="389"/>
      <c r="L75" s="389"/>
      <c r="M75" s="389"/>
      <c r="N75" s="389"/>
      <c r="O75" s="389"/>
      <c r="P75" s="389"/>
      <c r="Q75" s="389"/>
      <c r="R75" s="390"/>
      <c r="S75" s="391" t="s">
        <v>602</v>
      </c>
      <c r="T75" s="392"/>
      <c r="U75" s="185"/>
      <c r="V75" s="382" t="s">
        <v>603</v>
      </c>
      <c r="W75" s="397" t="s">
        <v>604</v>
      </c>
      <c r="X75" s="382" t="s">
        <v>605</v>
      </c>
      <c r="Y75" s="385" t="s">
        <v>606</v>
      </c>
    </row>
    <row r="76" spans="1:25" ht="14.25">
      <c r="A76" s="380"/>
      <c r="B76" s="383"/>
      <c r="C76" s="383"/>
      <c r="D76" s="383"/>
      <c r="E76" s="383"/>
      <c r="F76" s="383"/>
      <c r="G76" s="383"/>
      <c r="H76" s="383"/>
      <c r="I76" s="386"/>
      <c r="J76" s="400" t="s">
        <v>607</v>
      </c>
      <c r="K76" s="401"/>
      <c r="L76" s="401"/>
      <c r="M76" s="401"/>
      <c r="N76" s="401"/>
      <c r="O76" s="401"/>
      <c r="P76" s="401"/>
      <c r="Q76" s="401"/>
      <c r="R76" s="402"/>
      <c r="S76" s="393"/>
      <c r="T76" s="394"/>
      <c r="U76" s="186"/>
      <c r="V76" s="383"/>
      <c r="W76" s="398"/>
      <c r="X76" s="383"/>
      <c r="Y76" s="386"/>
    </row>
    <row r="77" spans="1:25" ht="14.25">
      <c r="A77" s="380"/>
      <c r="B77" s="383"/>
      <c r="C77" s="383"/>
      <c r="D77" s="383"/>
      <c r="E77" s="383"/>
      <c r="F77" s="383"/>
      <c r="G77" s="383"/>
      <c r="H77" s="383"/>
      <c r="I77" s="386"/>
      <c r="J77" s="403" t="s">
        <v>608</v>
      </c>
      <c r="K77" s="404"/>
      <c r="L77" s="400" t="s">
        <v>609</v>
      </c>
      <c r="M77" s="402"/>
      <c r="N77" s="403" t="s">
        <v>610</v>
      </c>
      <c r="O77" s="404"/>
      <c r="P77" s="167" t="s">
        <v>611</v>
      </c>
      <c r="Q77" s="403" t="s">
        <v>612</v>
      </c>
      <c r="R77" s="404"/>
      <c r="S77" s="395"/>
      <c r="T77" s="396"/>
      <c r="U77" s="186"/>
      <c r="V77" s="383"/>
      <c r="W77" s="398"/>
      <c r="X77" s="383"/>
      <c r="Y77" s="386"/>
    </row>
    <row r="78" spans="1:25" ht="13.5">
      <c r="A78" s="381"/>
      <c r="B78" s="384"/>
      <c r="C78" s="384"/>
      <c r="D78" s="384"/>
      <c r="E78" s="384"/>
      <c r="F78" s="384"/>
      <c r="G78" s="384"/>
      <c r="H78" s="384"/>
      <c r="I78" s="387"/>
      <c r="J78" s="168" t="s">
        <v>613</v>
      </c>
      <c r="K78" s="168" t="s">
        <v>614</v>
      </c>
      <c r="L78" s="168" t="s">
        <v>613</v>
      </c>
      <c r="M78" s="168" t="s">
        <v>614</v>
      </c>
      <c r="N78" s="168" t="s">
        <v>613</v>
      </c>
      <c r="O78" s="168" t="s">
        <v>614</v>
      </c>
      <c r="P78" s="168" t="s">
        <v>613</v>
      </c>
      <c r="Q78" s="168" t="s">
        <v>613</v>
      </c>
      <c r="R78" s="168" t="s">
        <v>614</v>
      </c>
      <c r="S78" s="168" t="s">
        <v>613</v>
      </c>
      <c r="T78" s="168" t="s">
        <v>614</v>
      </c>
      <c r="U78" s="187"/>
      <c r="V78" s="384"/>
      <c r="W78" s="399"/>
      <c r="X78" s="384"/>
      <c r="Y78" s="387"/>
    </row>
    <row r="79" spans="1:25" ht="14.25">
      <c r="A79" s="169">
        <v>1</v>
      </c>
      <c r="B79" s="170" t="s">
        <v>615</v>
      </c>
      <c r="C79" s="170" t="s">
        <v>616</v>
      </c>
      <c r="D79" s="171">
        <v>2000000</v>
      </c>
      <c r="E79" s="172">
        <v>21</v>
      </c>
      <c r="F79" s="172">
        <v>21</v>
      </c>
      <c r="G79" s="172"/>
      <c r="H79" s="171">
        <f>+D79/E79*F79</f>
        <v>2000000</v>
      </c>
      <c r="I79" s="173">
        <v>800000</v>
      </c>
      <c r="J79" s="174">
        <f>H79*8.5/100</f>
        <v>170000</v>
      </c>
      <c r="K79" s="174">
        <f>+H79*8.5/100</f>
        <v>170000</v>
      </c>
      <c r="L79" s="174">
        <f>+H79*1/100</f>
        <v>20000</v>
      </c>
      <c r="M79" s="174">
        <f>+H79*0.8/100</f>
        <v>16000</v>
      </c>
      <c r="N79" s="174">
        <f>+H79*0.2/100</f>
        <v>4000</v>
      </c>
      <c r="O79" s="174">
        <f>+H79*0.2/100</f>
        <v>4000</v>
      </c>
      <c r="P79" s="174">
        <f>+H79*0.8/100</f>
        <v>16000</v>
      </c>
      <c r="Q79" s="174">
        <f>+H79*0.02</f>
        <v>40000</v>
      </c>
      <c r="R79" s="174">
        <f>+H79*0.02</f>
        <v>40000</v>
      </c>
      <c r="S79" s="174">
        <f>+J79+L79+N79+P79+Q79</f>
        <v>250000</v>
      </c>
      <c r="T79" s="174">
        <f>+K79+M79+O79+R79</f>
        <v>230000</v>
      </c>
      <c r="U79" s="175">
        <f>+H79-T79</f>
        <v>1770000</v>
      </c>
      <c r="V79" s="174">
        <f>+U79*0.1-14000</f>
        <v>163000</v>
      </c>
      <c r="W79" s="176"/>
      <c r="X79" s="177">
        <f>+V79+T79+I79+W79</f>
        <v>1193000</v>
      </c>
      <c r="Y79" s="207">
        <f>+H79-X79</f>
        <v>807000</v>
      </c>
    </row>
    <row r="80" spans="1:25" ht="14.25">
      <c r="A80" s="179"/>
      <c r="B80" s="180" t="s">
        <v>249</v>
      </c>
      <c r="C80" s="180"/>
      <c r="D80" s="181">
        <f>SUM(D79:D79)</f>
        <v>2000000</v>
      </c>
      <c r="E80" s="181"/>
      <c r="F80" s="181"/>
      <c r="G80" s="181">
        <f aca="true" t="shared" si="4" ref="G80:Y80">SUM(G79:G79)</f>
        <v>0</v>
      </c>
      <c r="H80" s="181">
        <f t="shared" si="4"/>
        <v>2000000</v>
      </c>
      <c r="I80" s="181">
        <f t="shared" si="4"/>
        <v>800000</v>
      </c>
      <c r="J80" s="181">
        <f t="shared" si="4"/>
        <v>170000</v>
      </c>
      <c r="K80" s="181">
        <f t="shared" si="4"/>
        <v>170000</v>
      </c>
      <c r="L80" s="181">
        <f t="shared" si="4"/>
        <v>20000</v>
      </c>
      <c r="M80" s="181">
        <f t="shared" si="4"/>
        <v>16000</v>
      </c>
      <c r="N80" s="181">
        <f t="shared" si="4"/>
        <v>4000</v>
      </c>
      <c r="O80" s="181">
        <f t="shared" si="4"/>
        <v>4000</v>
      </c>
      <c r="P80" s="181">
        <f t="shared" si="4"/>
        <v>16000</v>
      </c>
      <c r="Q80" s="181">
        <f t="shared" si="4"/>
        <v>40000</v>
      </c>
      <c r="R80" s="181">
        <f t="shared" si="4"/>
        <v>40000</v>
      </c>
      <c r="S80" s="181">
        <f t="shared" si="4"/>
        <v>250000</v>
      </c>
      <c r="T80" s="181">
        <f t="shared" si="4"/>
        <v>230000</v>
      </c>
      <c r="U80" s="181">
        <f t="shared" si="4"/>
        <v>1770000</v>
      </c>
      <c r="V80" s="181">
        <f t="shared" si="4"/>
        <v>163000</v>
      </c>
      <c r="W80" s="181">
        <f t="shared" si="4"/>
        <v>0</v>
      </c>
      <c r="X80" s="181">
        <f t="shared" si="4"/>
        <v>1193000</v>
      </c>
      <c r="Y80" s="208">
        <f t="shared" si="4"/>
        <v>807000</v>
      </c>
    </row>
    <row r="81" spans="1:25" ht="14.25">
      <c r="A81" s="163"/>
      <c r="B81" s="163"/>
      <c r="C81" s="163"/>
      <c r="D81" s="163"/>
      <c r="E81" s="163"/>
      <c r="F81" s="163"/>
      <c r="G81" s="163"/>
      <c r="H81" s="163"/>
      <c r="I81" s="166"/>
      <c r="J81" s="163"/>
      <c r="K81" s="163"/>
      <c r="L81" s="163"/>
      <c r="M81" s="163"/>
      <c r="N81" s="163"/>
      <c r="O81" s="163"/>
      <c r="P81" s="163"/>
      <c r="Q81" s="163"/>
      <c r="R81" s="163"/>
      <c r="S81" s="163"/>
      <c r="T81" s="163"/>
      <c r="U81" s="163"/>
      <c r="V81" s="163"/>
      <c r="W81" s="163"/>
      <c r="X81" s="163"/>
      <c r="Y81" s="166"/>
    </row>
    <row r="82" spans="1:25" ht="14.25">
      <c r="A82" s="163"/>
      <c r="B82" s="163"/>
      <c r="C82" s="163"/>
      <c r="D82" s="163"/>
      <c r="E82" s="163"/>
      <c r="F82" s="163"/>
      <c r="G82" s="163"/>
      <c r="H82" s="166"/>
      <c r="I82" s="166"/>
      <c r="J82" s="166"/>
      <c r="K82" s="166"/>
      <c r="L82" s="166"/>
      <c r="M82" s="166"/>
      <c r="N82" s="166"/>
      <c r="O82" s="166"/>
      <c r="P82" s="166"/>
      <c r="Q82" s="166"/>
      <c r="R82" s="166"/>
      <c r="S82" s="166"/>
      <c r="T82" s="166"/>
      <c r="U82" s="166"/>
      <c r="V82" s="166"/>
      <c r="W82" s="163"/>
      <c r="X82" s="163"/>
      <c r="Y82" s="166"/>
    </row>
    <row r="83" spans="1:25" ht="14.25">
      <c r="A83" s="163"/>
      <c r="B83" s="163"/>
      <c r="C83" s="163"/>
      <c r="D83" s="163"/>
      <c r="E83" s="163"/>
      <c r="F83" s="163"/>
      <c r="G83" s="163"/>
      <c r="H83" s="163"/>
      <c r="I83" s="166"/>
      <c r="J83" s="163"/>
      <c r="K83" s="163"/>
      <c r="L83" s="163"/>
      <c r="M83" s="163"/>
      <c r="N83" s="163"/>
      <c r="O83" s="163"/>
      <c r="P83" s="163"/>
      <c r="Q83" s="163"/>
      <c r="R83" s="182"/>
      <c r="S83" s="182"/>
      <c r="T83" s="166"/>
      <c r="U83" s="163"/>
      <c r="V83" s="183"/>
      <c r="W83" s="182"/>
      <c r="X83" s="163"/>
      <c r="Y83" s="166"/>
    </row>
    <row r="84" spans="1:25" ht="16.5" customHeight="1">
      <c r="A84" s="163"/>
      <c r="B84" s="163"/>
      <c r="C84" s="163"/>
      <c r="D84" s="163"/>
      <c r="E84" s="163" t="s">
        <v>617</v>
      </c>
      <c r="F84" s="163"/>
      <c r="G84" s="163"/>
      <c r="H84" s="163"/>
      <c r="I84" s="166"/>
      <c r="J84" s="163"/>
      <c r="K84" s="182"/>
      <c r="L84" s="182"/>
      <c r="M84" s="163"/>
      <c r="N84" s="163"/>
      <c r="O84" s="163"/>
      <c r="P84" s="163"/>
      <c r="Q84" s="163"/>
      <c r="R84" s="183"/>
      <c r="S84" s="182"/>
      <c r="T84" s="184"/>
      <c r="U84" s="163"/>
      <c r="V84" s="182"/>
      <c r="W84" s="163"/>
      <c r="X84" s="163"/>
      <c r="Y84" s="166"/>
    </row>
    <row r="85" spans="1:25" ht="14.25">
      <c r="A85" s="163"/>
      <c r="B85" s="164"/>
      <c r="C85" s="164"/>
      <c r="D85" s="164"/>
      <c r="E85" s="164"/>
      <c r="F85" s="164"/>
      <c r="G85" s="164"/>
      <c r="H85" s="164"/>
      <c r="I85" s="165"/>
      <c r="J85" s="164"/>
      <c r="K85" s="164"/>
      <c r="L85" s="164"/>
      <c r="M85" s="164"/>
      <c r="N85" s="164"/>
      <c r="O85" s="164"/>
      <c r="P85" s="164"/>
      <c r="Q85" s="164"/>
      <c r="R85" s="164"/>
      <c r="S85" s="164"/>
      <c r="T85" s="164"/>
      <c r="U85" s="164"/>
      <c r="V85" s="164"/>
      <c r="W85" s="164"/>
      <c r="X85" s="164"/>
      <c r="Y85" s="165"/>
    </row>
    <row r="86" spans="1:25" ht="14.25">
      <c r="A86" s="163"/>
      <c r="B86" s="163"/>
      <c r="C86" s="163"/>
      <c r="D86" s="163"/>
      <c r="E86" s="163"/>
      <c r="F86" s="163"/>
      <c r="G86" s="163"/>
      <c r="H86" s="163"/>
      <c r="I86" s="166"/>
      <c r="J86" s="163"/>
      <c r="K86" s="163"/>
      <c r="L86" s="163"/>
      <c r="M86" s="163"/>
      <c r="N86" s="163"/>
      <c r="O86" s="163"/>
      <c r="P86" s="163"/>
      <c r="Q86" s="163"/>
      <c r="R86" s="163"/>
      <c r="S86" s="163"/>
      <c r="T86" s="163"/>
      <c r="U86" s="163"/>
      <c r="V86" s="163" t="s">
        <v>621</v>
      </c>
      <c r="W86" s="163"/>
      <c r="X86" s="163"/>
      <c r="Y86" s="166"/>
    </row>
    <row r="87" spans="1:25" ht="14.25">
      <c r="A87" s="163"/>
      <c r="B87" s="163" t="s">
        <v>583</v>
      </c>
      <c r="C87" s="163"/>
      <c r="D87" s="163"/>
      <c r="E87" s="163"/>
      <c r="F87" s="163"/>
      <c r="G87" s="163"/>
      <c r="H87" s="163"/>
      <c r="I87" s="166"/>
      <c r="J87" s="163"/>
      <c r="K87" s="163"/>
      <c r="L87" s="163"/>
      <c r="M87" s="163"/>
      <c r="N87" s="163"/>
      <c r="O87" s="163"/>
      <c r="P87" s="163"/>
      <c r="Q87" s="163"/>
      <c r="R87" s="163"/>
      <c r="S87" s="163"/>
      <c r="T87" s="163"/>
      <c r="U87" s="163"/>
      <c r="V87" s="163"/>
      <c r="W87" s="163"/>
      <c r="X87" s="163"/>
      <c r="Y87" s="166"/>
    </row>
    <row r="88" spans="2:25" ht="14.25">
      <c r="B88" s="163"/>
      <c r="C88" s="163"/>
      <c r="D88" s="163"/>
      <c r="E88" s="163"/>
      <c r="F88" s="163"/>
      <c r="G88" s="163"/>
      <c r="H88" s="163"/>
      <c r="I88" s="166"/>
      <c r="J88" s="163"/>
      <c r="K88" s="163"/>
      <c r="L88" s="163"/>
      <c r="M88" s="163"/>
      <c r="N88" s="163"/>
      <c r="O88" s="163"/>
      <c r="P88" s="163"/>
      <c r="Q88" s="163"/>
      <c r="R88" s="163"/>
      <c r="S88" s="163"/>
      <c r="T88" s="163"/>
      <c r="U88" s="163"/>
      <c r="V88" s="163"/>
      <c r="W88" s="163"/>
      <c r="X88" s="163"/>
      <c r="Y88" s="166"/>
    </row>
    <row r="89" spans="1:25" ht="14.25">
      <c r="A89" s="379" t="s">
        <v>592</v>
      </c>
      <c r="B89" s="382" t="s">
        <v>593</v>
      </c>
      <c r="C89" s="382" t="s">
        <v>594</v>
      </c>
      <c r="D89" s="382" t="s">
        <v>595</v>
      </c>
      <c r="E89" s="382" t="s">
        <v>596</v>
      </c>
      <c r="F89" s="382" t="s">
        <v>597</v>
      </c>
      <c r="G89" s="382" t="s">
        <v>622</v>
      </c>
      <c r="H89" s="382" t="s">
        <v>599</v>
      </c>
      <c r="I89" s="385" t="s">
        <v>600</v>
      </c>
      <c r="J89" s="388" t="s">
        <v>601</v>
      </c>
      <c r="K89" s="389"/>
      <c r="L89" s="389"/>
      <c r="M89" s="389"/>
      <c r="N89" s="389"/>
      <c r="O89" s="389"/>
      <c r="P89" s="389"/>
      <c r="Q89" s="389"/>
      <c r="R89" s="390"/>
      <c r="S89" s="391" t="s">
        <v>602</v>
      </c>
      <c r="T89" s="392"/>
      <c r="U89" s="185"/>
      <c r="V89" s="382" t="s">
        <v>603</v>
      </c>
      <c r="W89" s="397" t="s">
        <v>604</v>
      </c>
      <c r="X89" s="382" t="s">
        <v>605</v>
      </c>
      <c r="Y89" s="385" t="s">
        <v>606</v>
      </c>
    </row>
    <row r="90" spans="1:25" ht="14.25">
      <c r="A90" s="380"/>
      <c r="B90" s="383"/>
      <c r="C90" s="383"/>
      <c r="D90" s="383"/>
      <c r="E90" s="383"/>
      <c r="F90" s="383"/>
      <c r="G90" s="383"/>
      <c r="H90" s="383"/>
      <c r="I90" s="386"/>
      <c r="J90" s="400" t="s">
        <v>607</v>
      </c>
      <c r="K90" s="401"/>
      <c r="L90" s="401"/>
      <c r="M90" s="401"/>
      <c r="N90" s="401"/>
      <c r="O90" s="401"/>
      <c r="P90" s="401"/>
      <c r="Q90" s="401"/>
      <c r="R90" s="402"/>
      <c r="S90" s="393"/>
      <c r="T90" s="394"/>
      <c r="U90" s="186"/>
      <c r="V90" s="383"/>
      <c r="W90" s="398"/>
      <c r="X90" s="383"/>
      <c r="Y90" s="386"/>
    </row>
    <row r="91" spans="1:25" ht="14.25">
      <c r="A91" s="380"/>
      <c r="B91" s="383"/>
      <c r="C91" s="383"/>
      <c r="D91" s="383"/>
      <c r="E91" s="383"/>
      <c r="F91" s="383"/>
      <c r="G91" s="383"/>
      <c r="H91" s="383"/>
      <c r="I91" s="386"/>
      <c r="J91" s="403" t="s">
        <v>608</v>
      </c>
      <c r="K91" s="404"/>
      <c r="L91" s="400" t="s">
        <v>609</v>
      </c>
      <c r="M91" s="402"/>
      <c r="N91" s="403" t="s">
        <v>610</v>
      </c>
      <c r="O91" s="404"/>
      <c r="P91" s="167" t="s">
        <v>611</v>
      </c>
      <c r="Q91" s="403" t="s">
        <v>612</v>
      </c>
      <c r="R91" s="404"/>
      <c r="S91" s="395"/>
      <c r="T91" s="396"/>
      <c r="U91" s="186"/>
      <c r="V91" s="383"/>
      <c r="W91" s="398"/>
      <c r="X91" s="383"/>
      <c r="Y91" s="386"/>
    </row>
    <row r="92" spans="1:25" ht="13.5">
      <c r="A92" s="381"/>
      <c r="B92" s="384"/>
      <c r="C92" s="384"/>
      <c r="D92" s="384"/>
      <c r="E92" s="384"/>
      <c r="F92" s="384"/>
      <c r="G92" s="384"/>
      <c r="H92" s="384"/>
      <c r="I92" s="387"/>
      <c r="J92" s="168" t="s">
        <v>613</v>
      </c>
      <c r="K92" s="168" t="s">
        <v>614</v>
      </c>
      <c r="L92" s="168" t="s">
        <v>613</v>
      </c>
      <c r="M92" s="168" t="s">
        <v>614</v>
      </c>
      <c r="N92" s="168" t="s">
        <v>613</v>
      </c>
      <c r="O92" s="168" t="s">
        <v>614</v>
      </c>
      <c r="P92" s="168" t="s">
        <v>613</v>
      </c>
      <c r="Q92" s="168" t="s">
        <v>613</v>
      </c>
      <c r="R92" s="168" t="s">
        <v>614</v>
      </c>
      <c r="S92" s="168" t="s">
        <v>613</v>
      </c>
      <c r="T92" s="168" t="s">
        <v>614</v>
      </c>
      <c r="U92" s="187"/>
      <c r="V92" s="384"/>
      <c r="W92" s="399"/>
      <c r="X92" s="384"/>
      <c r="Y92" s="387"/>
    </row>
    <row r="93" spans="1:25" ht="14.25">
      <c r="A93" s="169">
        <v>1</v>
      </c>
      <c r="B93" s="170" t="s">
        <v>615</v>
      </c>
      <c r="C93" s="170" t="s">
        <v>616</v>
      </c>
      <c r="D93" s="171">
        <v>2000000</v>
      </c>
      <c r="E93" s="172">
        <v>23</v>
      </c>
      <c r="F93" s="172">
        <v>13</v>
      </c>
      <c r="G93" s="172">
        <v>260869</v>
      </c>
      <c r="H93" s="171">
        <f>+D93/E93*F93+G93</f>
        <v>1391303.7826086956</v>
      </c>
      <c r="I93" s="173">
        <v>366304.35</v>
      </c>
      <c r="J93" s="174">
        <f>H93*8.5/100</f>
        <v>118260.82152173913</v>
      </c>
      <c r="K93" s="174">
        <f>+H93*8.5/100</f>
        <v>118260.82152173913</v>
      </c>
      <c r="L93" s="174">
        <f>+H93*1/100</f>
        <v>13913.037826086955</v>
      </c>
      <c r="M93" s="174">
        <f>+H93*0.8/100</f>
        <v>11130.430260869565</v>
      </c>
      <c r="N93" s="174">
        <f>+H93*0.2/100</f>
        <v>2782.6075652173913</v>
      </c>
      <c r="O93" s="174">
        <f>+H93*0.2/100</f>
        <v>2782.6075652173913</v>
      </c>
      <c r="P93" s="174">
        <f>+H93*0.8/100</f>
        <v>11130.430260869565</v>
      </c>
      <c r="Q93" s="174">
        <f>+H93*0.02</f>
        <v>27826.075652173913</v>
      </c>
      <c r="R93" s="174">
        <f>+H93*0.02</f>
        <v>27826.075652173913</v>
      </c>
      <c r="S93" s="174">
        <f>+J93+L93+N93+P93+Q93</f>
        <v>173912.97282608695</v>
      </c>
      <c r="T93" s="174">
        <f>+K93+M93+O93+R93</f>
        <v>159999.935</v>
      </c>
      <c r="U93" s="175">
        <f>+H93-T93</f>
        <v>1231303.8476086955</v>
      </c>
      <c r="V93" s="174">
        <f>+U93*0.1-16000</f>
        <v>107130.38476086955</v>
      </c>
      <c r="W93" s="176"/>
      <c r="X93" s="177">
        <f>+V93+T93+I93+W93</f>
        <v>633434.6697608696</v>
      </c>
      <c r="Y93" s="207">
        <f>+H93-X93</f>
        <v>757869.112847826</v>
      </c>
    </row>
    <row r="94" spans="1:25" ht="14.25">
      <c r="A94" s="179"/>
      <c r="B94" s="180" t="s">
        <v>249</v>
      </c>
      <c r="C94" s="180"/>
      <c r="D94" s="181">
        <f>SUM(D93:D93)</f>
        <v>2000000</v>
      </c>
      <c r="E94" s="181"/>
      <c r="F94" s="181"/>
      <c r="G94" s="181">
        <f aca="true" t="shared" si="5" ref="G94:Y94">SUM(G93:G93)</f>
        <v>260869</v>
      </c>
      <c r="H94" s="181">
        <f t="shared" si="5"/>
        <v>1391303.7826086956</v>
      </c>
      <c r="I94" s="181">
        <f t="shared" si="5"/>
        <v>366304.35</v>
      </c>
      <c r="J94" s="181">
        <f t="shared" si="5"/>
        <v>118260.82152173913</v>
      </c>
      <c r="K94" s="181">
        <f t="shared" si="5"/>
        <v>118260.82152173913</v>
      </c>
      <c r="L94" s="181">
        <f t="shared" si="5"/>
        <v>13913.037826086955</v>
      </c>
      <c r="M94" s="181">
        <f t="shared" si="5"/>
        <v>11130.430260869565</v>
      </c>
      <c r="N94" s="181">
        <f t="shared" si="5"/>
        <v>2782.6075652173913</v>
      </c>
      <c r="O94" s="181">
        <f t="shared" si="5"/>
        <v>2782.6075652173913</v>
      </c>
      <c r="P94" s="181">
        <f t="shared" si="5"/>
        <v>11130.430260869565</v>
      </c>
      <c r="Q94" s="181">
        <f t="shared" si="5"/>
        <v>27826.075652173913</v>
      </c>
      <c r="R94" s="181">
        <f t="shared" si="5"/>
        <v>27826.075652173913</v>
      </c>
      <c r="S94" s="181">
        <f t="shared" si="5"/>
        <v>173912.97282608695</v>
      </c>
      <c r="T94" s="181">
        <f t="shared" si="5"/>
        <v>159999.935</v>
      </c>
      <c r="U94" s="181">
        <f t="shared" si="5"/>
        <v>1231303.8476086955</v>
      </c>
      <c r="V94" s="181">
        <f t="shared" si="5"/>
        <v>107130.38476086955</v>
      </c>
      <c r="W94" s="181">
        <f t="shared" si="5"/>
        <v>0</v>
      </c>
      <c r="X94" s="181">
        <f t="shared" si="5"/>
        <v>633434.6697608696</v>
      </c>
      <c r="Y94" s="208">
        <f t="shared" si="5"/>
        <v>757869.112847826</v>
      </c>
    </row>
    <row r="95" spans="1:25" ht="14.25">
      <c r="A95" s="163"/>
      <c r="B95" s="163"/>
      <c r="C95" s="163"/>
      <c r="D95" s="163"/>
      <c r="E95" s="163"/>
      <c r="F95" s="163"/>
      <c r="G95" s="163"/>
      <c r="H95" s="163"/>
      <c r="I95" s="166"/>
      <c r="J95" s="163"/>
      <c r="K95" s="163"/>
      <c r="L95" s="163"/>
      <c r="M95" s="163"/>
      <c r="N95" s="163"/>
      <c r="O95" s="163"/>
      <c r="P95" s="163"/>
      <c r="Q95" s="163"/>
      <c r="R95" s="163"/>
      <c r="S95" s="163"/>
      <c r="T95" s="163"/>
      <c r="U95" s="163"/>
      <c r="V95" s="163"/>
      <c r="W95" s="163"/>
      <c r="X95" s="163"/>
      <c r="Y95" s="166"/>
    </row>
    <row r="96" spans="1:25" ht="14.25">
      <c r="A96" s="163"/>
      <c r="B96" s="163"/>
      <c r="C96" s="163"/>
      <c r="D96" s="163"/>
      <c r="E96" s="163"/>
      <c r="F96" s="163"/>
      <c r="G96" s="163"/>
      <c r="H96" s="166"/>
      <c r="I96" s="166"/>
      <c r="J96" s="166"/>
      <c r="K96" s="166"/>
      <c r="L96" s="166"/>
      <c r="M96" s="166"/>
      <c r="N96" s="166"/>
      <c r="O96" s="166"/>
      <c r="P96" s="166"/>
      <c r="Q96" s="166"/>
      <c r="R96" s="166"/>
      <c r="S96" s="166"/>
      <c r="T96" s="166"/>
      <c r="U96" s="166"/>
      <c r="V96" s="166"/>
      <c r="W96" s="163"/>
      <c r="X96" s="163"/>
      <c r="Y96" s="166"/>
    </row>
    <row r="97" spans="1:25" ht="14.25">
      <c r="A97" s="163"/>
      <c r="B97" s="163"/>
      <c r="C97" s="163"/>
      <c r="D97" s="163"/>
      <c r="E97" s="163"/>
      <c r="F97" s="163"/>
      <c r="G97" s="163"/>
      <c r="H97" s="163"/>
      <c r="I97" s="166"/>
      <c r="J97" s="163"/>
      <c r="K97" s="163"/>
      <c r="L97" s="163"/>
      <c r="M97" s="163"/>
      <c r="N97" s="163"/>
      <c r="O97" s="163"/>
      <c r="P97" s="163"/>
      <c r="Q97" s="163"/>
      <c r="R97" s="182"/>
      <c r="S97" s="182"/>
      <c r="T97" s="166"/>
      <c r="U97" s="163"/>
      <c r="V97" s="183"/>
      <c r="W97" s="182"/>
      <c r="X97" s="163"/>
      <c r="Y97" s="166"/>
    </row>
    <row r="98" spans="1:25" ht="14.25">
      <c r="A98" s="163"/>
      <c r="B98" s="163"/>
      <c r="C98" s="163"/>
      <c r="D98" s="163"/>
      <c r="E98" s="163" t="s">
        <v>617</v>
      </c>
      <c r="F98" s="163"/>
      <c r="G98" s="163"/>
      <c r="H98" s="163"/>
      <c r="I98" s="166"/>
      <c r="J98" s="163"/>
      <c r="K98" s="182"/>
      <c r="L98" s="182"/>
      <c r="M98" s="163"/>
      <c r="N98" s="163"/>
      <c r="O98" s="163"/>
      <c r="P98" s="163"/>
      <c r="Q98" s="163"/>
      <c r="R98" s="183"/>
      <c r="S98" s="182"/>
      <c r="T98" s="184"/>
      <c r="U98" s="163"/>
      <c r="V98" s="182"/>
      <c r="W98" s="163"/>
      <c r="X98" s="163"/>
      <c r="Y98" s="166"/>
    </row>
    <row r="101" spans="1:25" ht="13.5">
      <c r="A101" s="378" t="s">
        <v>590</v>
      </c>
      <c r="B101" s="378"/>
      <c r="C101" s="378"/>
      <c r="D101" s="378"/>
      <c r="E101" s="378"/>
      <c r="F101" s="378"/>
      <c r="G101" s="378"/>
      <c r="H101" s="378"/>
      <c r="I101" s="378"/>
      <c r="J101" s="378"/>
      <c r="K101" s="378"/>
      <c r="L101" s="378"/>
      <c r="M101" s="378"/>
      <c r="N101" s="378"/>
      <c r="O101" s="378"/>
      <c r="P101" s="378"/>
      <c r="Q101" s="378"/>
      <c r="R101" s="378"/>
      <c r="S101" s="378"/>
      <c r="T101" s="378"/>
      <c r="U101" s="378"/>
      <c r="V101" s="378"/>
      <c r="W101" s="378"/>
      <c r="X101" s="378"/>
      <c r="Y101" s="378"/>
    </row>
    <row r="102" spans="1:25" ht="14.25">
      <c r="A102" s="163"/>
      <c r="B102" s="164"/>
      <c r="C102" s="164"/>
      <c r="D102" s="164"/>
      <c r="E102" s="164"/>
      <c r="F102" s="164"/>
      <c r="G102" s="164"/>
      <c r="H102" s="164"/>
      <c r="I102" s="165"/>
      <c r="J102" s="164"/>
      <c r="K102" s="164"/>
      <c r="L102" s="164"/>
      <c r="M102" s="164"/>
      <c r="N102" s="164"/>
      <c r="O102" s="164"/>
      <c r="P102" s="164"/>
      <c r="Q102" s="164"/>
      <c r="R102" s="164"/>
      <c r="S102" s="164"/>
      <c r="T102" s="164"/>
      <c r="U102" s="164"/>
      <c r="V102" s="164"/>
      <c r="W102" s="164"/>
      <c r="X102" s="164"/>
      <c r="Y102" s="165"/>
    </row>
    <row r="103" spans="1:25" ht="14.25">
      <c r="A103" s="163"/>
      <c r="B103" s="163"/>
      <c r="C103" s="163"/>
      <c r="D103" s="163"/>
      <c r="E103" s="163"/>
      <c r="F103" s="163"/>
      <c r="G103" s="163"/>
      <c r="H103" s="163"/>
      <c r="I103" s="166"/>
      <c r="J103" s="163"/>
      <c r="K103" s="163"/>
      <c r="L103" s="163"/>
      <c r="M103" s="163"/>
      <c r="N103" s="163"/>
      <c r="O103" s="163"/>
      <c r="P103" s="163"/>
      <c r="Q103" s="163"/>
      <c r="R103" s="163"/>
      <c r="S103" s="163"/>
      <c r="T103" s="163"/>
      <c r="U103" s="163"/>
      <c r="V103" s="163" t="s">
        <v>623</v>
      </c>
      <c r="W103" s="163"/>
      <c r="X103" s="163"/>
      <c r="Y103" s="166"/>
    </row>
    <row r="104" spans="1:25" ht="14.25">
      <c r="A104" s="163"/>
      <c r="B104" s="163" t="s">
        <v>583</v>
      </c>
      <c r="C104" s="163"/>
      <c r="D104" s="163"/>
      <c r="E104" s="163"/>
      <c r="F104" s="163"/>
      <c r="G104" s="163"/>
      <c r="H104" s="163"/>
      <c r="I104" s="166"/>
      <c r="J104" s="163"/>
      <c r="K104" s="163"/>
      <c r="L104" s="163"/>
      <c r="M104" s="163"/>
      <c r="N104" s="163"/>
      <c r="O104" s="163"/>
      <c r="P104" s="163"/>
      <c r="Q104" s="163"/>
      <c r="R104" s="163"/>
      <c r="S104" s="163"/>
      <c r="T104" s="163"/>
      <c r="U104" s="163"/>
      <c r="V104" s="163"/>
      <c r="W104" s="163"/>
      <c r="X104" s="163"/>
      <c r="Y104" s="166"/>
    </row>
    <row r="105" spans="2:25" ht="14.25">
      <c r="B105" s="163"/>
      <c r="C105" s="163"/>
      <c r="D105" s="163"/>
      <c r="E105" s="163"/>
      <c r="F105" s="163"/>
      <c r="G105" s="163"/>
      <c r="H105" s="163"/>
      <c r="I105" s="166"/>
      <c r="J105" s="163"/>
      <c r="K105" s="163"/>
      <c r="L105" s="163"/>
      <c r="M105" s="163"/>
      <c r="N105" s="163"/>
      <c r="O105" s="163"/>
      <c r="P105" s="163"/>
      <c r="Q105" s="163"/>
      <c r="R105" s="163"/>
      <c r="S105" s="163"/>
      <c r="T105" s="163"/>
      <c r="U105" s="163"/>
      <c r="V105" s="163"/>
      <c r="W105" s="163"/>
      <c r="X105" s="163"/>
      <c r="Y105" s="166"/>
    </row>
    <row r="106" spans="1:25" ht="14.25">
      <c r="A106" s="379" t="s">
        <v>592</v>
      </c>
      <c r="B106" s="382" t="s">
        <v>593</v>
      </c>
      <c r="C106" s="382" t="s">
        <v>594</v>
      </c>
      <c r="D106" s="382" t="s">
        <v>595</v>
      </c>
      <c r="E106" s="382" t="s">
        <v>596</v>
      </c>
      <c r="F106" s="382" t="s">
        <v>597</v>
      </c>
      <c r="G106" s="382" t="s">
        <v>622</v>
      </c>
      <c r="H106" s="382" t="s">
        <v>599</v>
      </c>
      <c r="I106" s="385" t="s">
        <v>600</v>
      </c>
      <c r="J106" s="388" t="s">
        <v>601</v>
      </c>
      <c r="K106" s="389"/>
      <c r="L106" s="389"/>
      <c r="M106" s="389"/>
      <c r="N106" s="389"/>
      <c r="O106" s="389"/>
      <c r="P106" s="389"/>
      <c r="Q106" s="389"/>
      <c r="R106" s="390"/>
      <c r="S106" s="391" t="s">
        <v>602</v>
      </c>
      <c r="T106" s="392"/>
      <c r="U106" s="185"/>
      <c r="V106" s="382" t="s">
        <v>603</v>
      </c>
      <c r="W106" s="397" t="s">
        <v>604</v>
      </c>
      <c r="X106" s="382" t="s">
        <v>605</v>
      </c>
      <c r="Y106" s="385" t="s">
        <v>606</v>
      </c>
    </row>
    <row r="107" spans="1:25" ht="14.25">
      <c r="A107" s="380"/>
      <c r="B107" s="383"/>
      <c r="C107" s="383"/>
      <c r="D107" s="383"/>
      <c r="E107" s="383"/>
      <c r="F107" s="383"/>
      <c r="G107" s="383"/>
      <c r="H107" s="383"/>
      <c r="I107" s="386"/>
      <c r="J107" s="400" t="s">
        <v>607</v>
      </c>
      <c r="K107" s="401"/>
      <c r="L107" s="401"/>
      <c r="M107" s="401"/>
      <c r="N107" s="401"/>
      <c r="O107" s="401"/>
      <c r="P107" s="401"/>
      <c r="Q107" s="401"/>
      <c r="R107" s="402"/>
      <c r="S107" s="393"/>
      <c r="T107" s="394"/>
      <c r="U107" s="186"/>
      <c r="V107" s="383"/>
      <c r="W107" s="398"/>
      <c r="X107" s="383"/>
      <c r="Y107" s="386"/>
    </row>
    <row r="108" spans="1:25" ht="14.25">
      <c r="A108" s="380"/>
      <c r="B108" s="383"/>
      <c r="C108" s="383"/>
      <c r="D108" s="383"/>
      <c r="E108" s="383"/>
      <c r="F108" s="383"/>
      <c r="G108" s="383"/>
      <c r="H108" s="383"/>
      <c r="I108" s="386"/>
      <c r="J108" s="403" t="s">
        <v>608</v>
      </c>
      <c r="K108" s="404"/>
      <c r="L108" s="400" t="s">
        <v>609</v>
      </c>
      <c r="M108" s="402"/>
      <c r="N108" s="403" t="s">
        <v>610</v>
      </c>
      <c r="O108" s="404"/>
      <c r="P108" s="167" t="s">
        <v>611</v>
      </c>
      <c r="Q108" s="403" t="s">
        <v>612</v>
      </c>
      <c r="R108" s="404"/>
      <c r="S108" s="395"/>
      <c r="T108" s="396"/>
      <c r="U108" s="186"/>
      <c r="V108" s="383"/>
      <c r="W108" s="398"/>
      <c r="X108" s="383"/>
      <c r="Y108" s="386"/>
    </row>
    <row r="109" spans="1:25" ht="13.5">
      <c r="A109" s="381"/>
      <c r="B109" s="384"/>
      <c r="C109" s="384"/>
      <c r="D109" s="384"/>
      <c r="E109" s="384"/>
      <c r="F109" s="384"/>
      <c r="G109" s="384"/>
      <c r="H109" s="384"/>
      <c r="I109" s="387"/>
      <c r="J109" s="168" t="s">
        <v>613</v>
      </c>
      <c r="K109" s="168" t="s">
        <v>614</v>
      </c>
      <c r="L109" s="168" t="s">
        <v>613</v>
      </c>
      <c r="M109" s="168" t="s">
        <v>614</v>
      </c>
      <c r="N109" s="168" t="s">
        <v>613</v>
      </c>
      <c r="O109" s="168" t="s">
        <v>614</v>
      </c>
      <c r="P109" s="168" t="s">
        <v>613</v>
      </c>
      <c r="Q109" s="168" t="s">
        <v>613</v>
      </c>
      <c r="R109" s="168" t="s">
        <v>614</v>
      </c>
      <c r="S109" s="168" t="s">
        <v>613</v>
      </c>
      <c r="T109" s="168" t="s">
        <v>614</v>
      </c>
      <c r="U109" s="187"/>
      <c r="V109" s="384"/>
      <c r="W109" s="399"/>
      <c r="X109" s="384"/>
      <c r="Y109" s="387"/>
    </row>
    <row r="110" spans="1:25" ht="14.25">
      <c r="A110" s="169">
        <v>1</v>
      </c>
      <c r="B110" s="170" t="s">
        <v>615</v>
      </c>
      <c r="C110" s="170" t="s">
        <v>616</v>
      </c>
      <c r="D110" s="171">
        <v>2000000</v>
      </c>
      <c r="E110" s="172">
        <v>22</v>
      </c>
      <c r="F110" s="172">
        <v>22</v>
      </c>
      <c r="G110" s="172"/>
      <c r="H110" s="171">
        <f>+D110/E110*F110+G110</f>
        <v>2000000</v>
      </c>
      <c r="I110" s="173">
        <v>800000</v>
      </c>
      <c r="J110" s="174">
        <f>H110*8.5/100</f>
        <v>170000</v>
      </c>
      <c r="K110" s="174">
        <f>+H110*8.5/100</f>
        <v>170000</v>
      </c>
      <c r="L110" s="174">
        <f>+H110*1/100</f>
        <v>20000</v>
      </c>
      <c r="M110" s="174">
        <f>+H110*0.8/100</f>
        <v>16000</v>
      </c>
      <c r="N110" s="174">
        <f>+H110*0.2/100</f>
        <v>4000</v>
      </c>
      <c r="O110" s="174">
        <f>+H110*0.2/100</f>
        <v>4000</v>
      </c>
      <c r="P110" s="174">
        <f>+H110*0.8/100</f>
        <v>16000</v>
      </c>
      <c r="Q110" s="174">
        <f>+H110*0.02</f>
        <v>40000</v>
      </c>
      <c r="R110" s="174">
        <f>+H110*0.02</f>
        <v>40000</v>
      </c>
      <c r="S110" s="174">
        <f>+J110+L110+N110+P110+Q110</f>
        <v>250000</v>
      </c>
      <c r="T110" s="174">
        <f>+K110+M110+O110+R110</f>
        <v>230000</v>
      </c>
      <c r="U110" s="175">
        <f>+H110-T110</f>
        <v>1770000</v>
      </c>
      <c r="V110" s="174">
        <f>+U110*0.1-14000</f>
        <v>163000</v>
      </c>
      <c r="W110" s="176"/>
      <c r="X110" s="177">
        <f>+V110+T110+I110+W110</f>
        <v>1193000</v>
      </c>
      <c r="Y110" s="207">
        <f>+H110-X110</f>
        <v>807000</v>
      </c>
    </row>
    <row r="111" spans="1:25" ht="14.25">
      <c r="A111" s="179"/>
      <c r="B111" s="180" t="s">
        <v>249</v>
      </c>
      <c r="C111" s="180"/>
      <c r="D111" s="181">
        <f>SUM(D110:D110)</f>
        <v>2000000</v>
      </c>
      <c r="E111" s="181"/>
      <c r="F111" s="181"/>
      <c r="G111" s="181">
        <f aca="true" t="shared" si="6" ref="G111:Y111">SUM(G110:G110)</f>
        <v>0</v>
      </c>
      <c r="H111" s="181">
        <f t="shared" si="6"/>
        <v>2000000</v>
      </c>
      <c r="I111" s="181">
        <f t="shared" si="6"/>
        <v>800000</v>
      </c>
      <c r="J111" s="181">
        <f t="shared" si="6"/>
        <v>170000</v>
      </c>
      <c r="K111" s="181">
        <f t="shared" si="6"/>
        <v>170000</v>
      </c>
      <c r="L111" s="181">
        <f t="shared" si="6"/>
        <v>20000</v>
      </c>
      <c r="M111" s="181">
        <f t="shared" si="6"/>
        <v>16000</v>
      </c>
      <c r="N111" s="181">
        <f t="shared" si="6"/>
        <v>4000</v>
      </c>
      <c r="O111" s="181">
        <f t="shared" si="6"/>
        <v>4000</v>
      </c>
      <c r="P111" s="181">
        <f t="shared" si="6"/>
        <v>16000</v>
      </c>
      <c r="Q111" s="181">
        <f t="shared" si="6"/>
        <v>40000</v>
      </c>
      <c r="R111" s="181">
        <f t="shared" si="6"/>
        <v>40000</v>
      </c>
      <c r="S111" s="181">
        <f t="shared" si="6"/>
        <v>250000</v>
      </c>
      <c r="T111" s="181">
        <f t="shared" si="6"/>
        <v>230000</v>
      </c>
      <c r="U111" s="181">
        <f t="shared" si="6"/>
        <v>1770000</v>
      </c>
      <c r="V111" s="181">
        <f t="shared" si="6"/>
        <v>163000</v>
      </c>
      <c r="W111" s="181">
        <f t="shared" si="6"/>
        <v>0</v>
      </c>
      <c r="X111" s="181">
        <f t="shared" si="6"/>
        <v>1193000</v>
      </c>
      <c r="Y111" s="208">
        <f t="shared" si="6"/>
        <v>807000</v>
      </c>
    </row>
    <row r="112" spans="1:25" ht="14.25">
      <c r="A112" s="163"/>
      <c r="B112" s="163"/>
      <c r="C112" s="163"/>
      <c r="D112" s="163"/>
      <c r="E112" s="163"/>
      <c r="F112" s="163"/>
      <c r="G112" s="163"/>
      <c r="H112" s="163"/>
      <c r="I112" s="166"/>
      <c r="J112" s="163"/>
      <c r="K112" s="163"/>
      <c r="L112" s="163"/>
      <c r="M112" s="163"/>
      <c r="N112" s="163"/>
      <c r="O112" s="163"/>
      <c r="P112" s="163"/>
      <c r="Q112" s="163"/>
      <c r="R112" s="163"/>
      <c r="S112" s="163"/>
      <c r="T112" s="163"/>
      <c r="U112" s="163"/>
      <c r="V112" s="163"/>
      <c r="W112" s="163"/>
      <c r="X112" s="163"/>
      <c r="Y112" s="166"/>
    </row>
    <row r="113" spans="1:25" ht="14.25">
      <c r="A113" s="163"/>
      <c r="B113" s="163"/>
      <c r="C113" s="163"/>
      <c r="D113" s="163"/>
      <c r="E113" s="163"/>
      <c r="F113" s="163"/>
      <c r="G113" s="163"/>
      <c r="H113" s="166"/>
      <c r="I113" s="166"/>
      <c r="J113" s="166"/>
      <c r="K113" s="166"/>
      <c r="L113" s="166"/>
      <c r="M113" s="166"/>
      <c r="N113" s="166"/>
      <c r="O113" s="166"/>
      <c r="P113" s="166"/>
      <c r="Q113" s="166"/>
      <c r="R113" s="166"/>
      <c r="S113" s="166"/>
      <c r="T113" s="166"/>
      <c r="U113" s="166"/>
      <c r="V113" s="166"/>
      <c r="W113" s="163"/>
      <c r="X113" s="163"/>
      <c r="Y113" s="166"/>
    </row>
    <row r="114" spans="1:25" ht="14.25">
      <c r="A114" s="163"/>
      <c r="B114" s="163"/>
      <c r="C114" s="163"/>
      <c r="D114" s="163"/>
      <c r="E114" s="163"/>
      <c r="F114" s="163"/>
      <c r="G114" s="163"/>
      <c r="H114" s="163"/>
      <c r="I114" s="166"/>
      <c r="J114" s="163"/>
      <c r="K114" s="163"/>
      <c r="L114" s="163"/>
      <c r="M114" s="163"/>
      <c r="N114" s="163"/>
      <c r="O114" s="163"/>
      <c r="P114" s="163"/>
      <c r="Q114" s="163"/>
      <c r="R114" s="182"/>
      <c r="S114" s="182"/>
      <c r="T114" s="166"/>
      <c r="U114" s="163"/>
      <c r="V114" s="183"/>
      <c r="W114" s="182"/>
      <c r="X114" s="163"/>
      <c r="Y114" s="166"/>
    </row>
    <row r="115" spans="1:25" ht="14.25">
      <c r="A115" s="163"/>
      <c r="B115" s="163"/>
      <c r="C115" s="163"/>
      <c r="D115" s="163"/>
      <c r="E115" s="163" t="s">
        <v>617</v>
      </c>
      <c r="F115" s="163"/>
      <c r="G115" s="163"/>
      <c r="H115" s="163"/>
      <c r="I115" s="166"/>
      <c r="J115" s="163"/>
      <c r="K115" s="182"/>
      <c r="L115" s="182"/>
      <c r="M115" s="163"/>
      <c r="N115" s="163"/>
      <c r="O115" s="163"/>
      <c r="P115" s="163"/>
      <c r="Q115" s="163"/>
      <c r="R115" s="183"/>
      <c r="S115" s="182"/>
      <c r="T115" s="184"/>
      <c r="U115" s="163"/>
      <c r="V115" s="182"/>
      <c r="W115" s="163"/>
      <c r="X115" s="163"/>
      <c r="Y115" s="166"/>
    </row>
    <row r="118" spans="1:25" ht="13.5">
      <c r="A118" s="378" t="s">
        <v>590</v>
      </c>
      <c r="B118" s="378"/>
      <c r="C118" s="378"/>
      <c r="D118" s="378"/>
      <c r="E118" s="378"/>
      <c r="F118" s="378"/>
      <c r="G118" s="378"/>
      <c r="H118" s="378"/>
      <c r="I118" s="378"/>
      <c r="J118" s="378"/>
      <c r="K118" s="378"/>
      <c r="L118" s="378"/>
      <c r="M118" s="378"/>
      <c r="N118" s="378"/>
      <c r="O118" s="378"/>
      <c r="P118" s="378"/>
      <c r="Q118" s="378"/>
      <c r="R118" s="378"/>
      <c r="S118" s="378"/>
      <c r="T118" s="378"/>
      <c r="U118" s="378"/>
      <c r="V118" s="378"/>
      <c r="W118" s="378"/>
      <c r="X118" s="378"/>
      <c r="Y118" s="378"/>
    </row>
    <row r="119" spans="1:25" ht="14.25">
      <c r="A119" s="163"/>
      <c r="B119" s="164"/>
      <c r="C119" s="164"/>
      <c r="D119" s="164"/>
      <c r="E119" s="164"/>
      <c r="F119" s="164"/>
      <c r="G119" s="164"/>
      <c r="H119" s="164"/>
      <c r="I119" s="165"/>
      <c r="J119" s="164"/>
      <c r="K119" s="164"/>
      <c r="L119" s="164"/>
      <c r="M119" s="164"/>
      <c r="N119" s="164"/>
      <c r="O119" s="164"/>
      <c r="P119" s="164"/>
      <c r="Q119" s="164"/>
      <c r="R119" s="164"/>
      <c r="S119" s="164"/>
      <c r="T119" s="164"/>
      <c r="U119" s="164"/>
      <c r="V119" s="164"/>
      <c r="W119" s="164"/>
      <c r="X119" s="164"/>
      <c r="Y119" s="165"/>
    </row>
    <row r="120" spans="1:25" ht="14.25">
      <c r="A120" s="163"/>
      <c r="B120" s="163"/>
      <c r="C120" s="163"/>
      <c r="D120" s="163"/>
      <c r="E120" s="163"/>
      <c r="F120" s="163"/>
      <c r="G120" s="163"/>
      <c r="H120" s="163"/>
      <c r="I120" s="166"/>
      <c r="J120" s="163"/>
      <c r="K120" s="163"/>
      <c r="L120" s="163"/>
      <c r="M120" s="163"/>
      <c r="N120" s="163"/>
      <c r="O120" s="163"/>
      <c r="P120" s="163"/>
      <c r="Q120" s="163"/>
      <c r="R120" s="163"/>
      <c r="S120" s="163"/>
      <c r="T120" s="163"/>
      <c r="U120" s="163"/>
      <c r="V120" s="163" t="s">
        <v>625</v>
      </c>
      <c r="W120" s="163"/>
      <c r="X120" s="163"/>
      <c r="Y120" s="166"/>
    </row>
    <row r="121" spans="1:25" ht="14.25">
      <c r="A121" s="163"/>
      <c r="B121" s="163" t="s">
        <v>583</v>
      </c>
      <c r="C121" s="163"/>
      <c r="D121" s="163"/>
      <c r="E121" s="163"/>
      <c r="F121" s="163"/>
      <c r="G121" s="163"/>
      <c r="H121" s="163"/>
      <c r="I121" s="166"/>
      <c r="J121" s="163"/>
      <c r="K121" s="163"/>
      <c r="L121" s="163"/>
      <c r="M121" s="163"/>
      <c r="N121" s="163"/>
      <c r="O121" s="163"/>
      <c r="P121" s="163"/>
      <c r="Q121" s="163"/>
      <c r="R121" s="163"/>
      <c r="S121" s="163"/>
      <c r="T121" s="163"/>
      <c r="U121" s="163"/>
      <c r="V121" s="163"/>
      <c r="W121" s="163"/>
      <c r="X121" s="163"/>
      <c r="Y121" s="166"/>
    </row>
    <row r="122" spans="2:25" ht="14.25">
      <c r="B122" s="163"/>
      <c r="C122" s="163"/>
      <c r="D122" s="163"/>
      <c r="E122" s="163"/>
      <c r="F122" s="163"/>
      <c r="G122" s="163"/>
      <c r="H122" s="163"/>
      <c r="I122" s="166"/>
      <c r="J122" s="163"/>
      <c r="K122" s="163"/>
      <c r="L122" s="163"/>
      <c r="M122" s="163"/>
      <c r="N122" s="163"/>
      <c r="O122" s="163"/>
      <c r="P122" s="163"/>
      <c r="Q122" s="163"/>
      <c r="R122" s="163"/>
      <c r="S122" s="163"/>
      <c r="T122" s="163"/>
      <c r="U122" s="163"/>
      <c r="V122" s="163"/>
      <c r="W122" s="163"/>
      <c r="X122" s="163"/>
      <c r="Y122" s="166"/>
    </row>
    <row r="123" spans="1:29" ht="15.75">
      <c r="A123" s="379" t="s">
        <v>592</v>
      </c>
      <c r="B123" s="382" t="s">
        <v>593</v>
      </c>
      <c r="C123" s="382" t="s">
        <v>594</v>
      </c>
      <c r="D123" s="382" t="s">
        <v>595</v>
      </c>
      <c r="E123" s="382" t="s">
        <v>596</v>
      </c>
      <c r="F123" s="382" t="s">
        <v>597</v>
      </c>
      <c r="G123" s="382" t="s">
        <v>622</v>
      </c>
      <c r="H123" s="382" t="s">
        <v>599</v>
      </c>
      <c r="I123" s="385" t="s">
        <v>600</v>
      </c>
      <c r="J123" s="388" t="s">
        <v>601</v>
      </c>
      <c r="K123" s="389"/>
      <c r="L123" s="389"/>
      <c r="M123" s="389"/>
      <c r="N123" s="389"/>
      <c r="O123" s="389"/>
      <c r="P123" s="389"/>
      <c r="Q123" s="389"/>
      <c r="R123" s="390"/>
      <c r="S123" s="391" t="s">
        <v>602</v>
      </c>
      <c r="T123" s="392"/>
      <c r="U123" s="185"/>
      <c r="V123" s="382" t="s">
        <v>603</v>
      </c>
      <c r="W123" s="397" t="s">
        <v>604</v>
      </c>
      <c r="X123" s="382" t="s">
        <v>605</v>
      </c>
      <c r="Y123" s="385" t="s">
        <v>606</v>
      </c>
      <c r="AA123" s="405" t="s">
        <v>634</v>
      </c>
      <c r="AB123" s="405"/>
      <c r="AC123" s="405"/>
    </row>
    <row r="124" spans="1:29" ht="14.25">
      <c r="A124" s="380"/>
      <c r="B124" s="383"/>
      <c r="C124" s="383"/>
      <c r="D124" s="383"/>
      <c r="E124" s="383"/>
      <c r="F124" s="383"/>
      <c r="G124" s="383"/>
      <c r="H124" s="383"/>
      <c r="I124" s="386"/>
      <c r="J124" s="400" t="s">
        <v>607</v>
      </c>
      <c r="K124" s="401"/>
      <c r="L124" s="401"/>
      <c r="M124" s="401"/>
      <c r="N124" s="401"/>
      <c r="O124" s="401"/>
      <c r="P124" s="401"/>
      <c r="Q124" s="401"/>
      <c r="R124" s="402"/>
      <c r="S124" s="393"/>
      <c r="T124" s="394"/>
      <c r="U124" s="186"/>
      <c r="V124" s="383"/>
      <c r="W124" s="398"/>
      <c r="X124" s="383"/>
      <c r="Y124" s="386"/>
      <c r="AA124" s="196"/>
      <c r="AB124" s="163"/>
      <c r="AC124" s="184"/>
    </row>
    <row r="125" spans="1:29" ht="15.75">
      <c r="A125" s="380"/>
      <c r="B125" s="383"/>
      <c r="C125" s="383"/>
      <c r="D125" s="383"/>
      <c r="E125" s="383"/>
      <c r="F125" s="383"/>
      <c r="G125" s="383"/>
      <c r="H125" s="383"/>
      <c r="I125" s="386"/>
      <c r="J125" s="403" t="s">
        <v>608</v>
      </c>
      <c r="K125" s="404"/>
      <c r="L125" s="400" t="s">
        <v>609</v>
      </c>
      <c r="M125" s="402"/>
      <c r="N125" s="403" t="s">
        <v>610</v>
      </c>
      <c r="O125" s="404"/>
      <c r="P125" s="167" t="s">
        <v>611</v>
      </c>
      <c r="Q125" s="403" t="s">
        <v>612</v>
      </c>
      <c r="R125" s="404"/>
      <c r="S125" s="395"/>
      <c r="T125" s="396"/>
      <c r="U125" s="186"/>
      <c r="V125" s="383"/>
      <c r="W125" s="398"/>
      <c r="X125" s="383"/>
      <c r="Y125" s="386"/>
      <c r="AA125" s="197" t="s">
        <v>248</v>
      </c>
      <c r="AB125" s="198" t="s">
        <v>629</v>
      </c>
      <c r="AC125" s="199" t="s">
        <v>599</v>
      </c>
    </row>
    <row r="126" spans="1:30" ht="15.75">
      <c r="A126" s="381"/>
      <c r="B126" s="384"/>
      <c r="C126" s="384"/>
      <c r="D126" s="384"/>
      <c r="E126" s="384"/>
      <c r="F126" s="384"/>
      <c r="G126" s="384"/>
      <c r="H126" s="384"/>
      <c r="I126" s="387"/>
      <c r="J126" s="168" t="s">
        <v>613</v>
      </c>
      <c r="K126" s="168" t="s">
        <v>614</v>
      </c>
      <c r="L126" s="168" t="s">
        <v>613</v>
      </c>
      <c r="M126" s="168" t="s">
        <v>614</v>
      </c>
      <c r="N126" s="168" t="s">
        <v>613</v>
      </c>
      <c r="O126" s="168" t="s">
        <v>614</v>
      </c>
      <c r="P126" s="168" t="s">
        <v>613</v>
      </c>
      <c r="Q126" s="168" t="s">
        <v>613</v>
      </c>
      <c r="R126" s="168" t="s">
        <v>614</v>
      </c>
      <c r="S126" s="168" t="s">
        <v>613</v>
      </c>
      <c r="T126" s="168" t="s">
        <v>614</v>
      </c>
      <c r="U126" s="187"/>
      <c r="V126" s="384"/>
      <c r="W126" s="399"/>
      <c r="X126" s="384"/>
      <c r="Y126" s="387"/>
      <c r="AA126" s="200">
        <v>1</v>
      </c>
      <c r="AB126" s="201">
        <v>3</v>
      </c>
      <c r="AC126" s="200">
        <v>1789473.68</v>
      </c>
      <c r="AD126">
        <v>17</v>
      </c>
    </row>
    <row r="127" spans="1:30" ht="15.75">
      <c r="A127" s="169">
        <v>1</v>
      </c>
      <c r="B127" s="170" t="s">
        <v>615</v>
      </c>
      <c r="C127" s="170" t="s">
        <v>616</v>
      </c>
      <c r="D127" s="171">
        <v>2000000</v>
      </c>
      <c r="E127" s="172">
        <v>21</v>
      </c>
      <c r="F127" s="172">
        <v>21</v>
      </c>
      <c r="G127" s="172"/>
      <c r="H127" s="171">
        <f>+D127/E127*F127+G127</f>
        <v>2000000</v>
      </c>
      <c r="I127" s="173">
        <v>800000</v>
      </c>
      <c r="J127" s="174">
        <f>H127*8.5/100</f>
        <v>170000</v>
      </c>
      <c r="K127" s="174">
        <f>+H127*8.5/100</f>
        <v>170000</v>
      </c>
      <c r="L127" s="174">
        <f>+H127*1/100</f>
        <v>20000</v>
      </c>
      <c r="M127" s="174">
        <f>+H127*0.8/100</f>
        <v>16000</v>
      </c>
      <c r="N127" s="174">
        <f>+H127*0.2/100</f>
        <v>4000</v>
      </c>
      <c r="O127" s="174">
        <f>+H127*0.2/100</f>
        <v>4000</v>
      </c>
      <c r="P127" s="174">
        <f>+H127*0.8/100</f>
        <v>16000</v>
      </c>
      <c r="Q127" s="174">
        <f>+H127*0.02</f>
        <v>40000</v>
      </c>
      <c r="R127" s="174">
        <f>+H127*0.02</f>
        <v>40000</v>
      </c>
      <c r="S127" s="174">
        <f>+J127+L127+N127+P127+Q127</f>
        <v>250000</v>
      </c>
      <c r="T127" s="174">
        <f>+K127+M127+O127+R127</f>
        <v>230000</v>
      </c>
      <c r="U127" s="175">
        <f>+H127-T127</f>
        <v>1770000</v>
      </c>
      <c r="V127" s="174">
        <f>+U127*0.1-14000</f>
        <v>163000</v>
      </c>
      <c r="W127" s="176"/>
      <c r="X127" s="177">
        <f>+V127+T127+I127+W127</f>
        <v>1193000</v>
      </c>
      <c r="Y127" s="207">
        <f>+H127-X127</f>
        <v>807000</v>
      </c>
      <c r="AA127" s="200">
        <v>2</v>
      </c>
      <c r="AB127" s="201">
        <v>4</v>
      </c>
      <c r="AC127" s="200">
        <v>2000000</v>
      </c>
      <c r="AD127">
        <v>17</v>
      </c>
    </row>
    <row r="128" spans="1:30" ht="15.75">
      <c r="A128" s="179"/>
      <c r="B128" s="180" t="s">
        <v>249</v>
      </c>
      <c r="C128" s="180"/>
      <c r="D128" s="181">
        <f>SUM(D127:D127)</f>
        <v>2000000</v>
      </c>
      <c r="E128" s="181"/>
      <c r="F128" s="181"/>
      <c r="G128" s="181">
        <f aca="true" t="shared" si="7" ref="G128:Y128">SUM(G127:G127)</f>
        <v>0</v>
      </c>
      <c r="H128" s="181">
        <f t="shared" si="7"/>
        <v>2000000</v>
      </c>
      <c r="I128" s="181">
        <f t="shared" si="7"/>
        <v>800000</v>
      </c>
      <c r="J128" s="181">
        <f t="shared" si="7"/>
        <v>170000</v>
      </c>
      <c r="K128" s="181">
        <f t="shared" si="7"/>
        <v>170000</v>
      </c>
      <c r="L128" s="181">
        <f t="shared" si="7"/>
        <v>20000</v>
      </c>
      <c r="M128" s="181">
        <f t="shared" si="7"/>
        <v>16000</v>
      </c>
      <c r="N128" s="181">
        <f t="shared" si="7"/>
        <v>4000</v>
      </c>
      <c r="O128" s="181">
        <f t="shared" si="7"/>
        <v>4000</v>
      </c>
      <c r="P128" s="181">
        <f t="shared" si="7"/>
        <v>16000</v>
      </c>
      <c r="Q128" s="181">
        <f t="shared" si="7"/>
        <v>40000</v>
      </c>
      <c r="R128" s="181">
        <f t="shared" si="7"/>
        <v>40000</v>
      </c>
      <c r="S128" s="181">
        <f t="shared" si="7"/>
        <v>250000</v>
      </c>
      <c r="T128" s="181">
        <f t="shared" si="7"/>
        <v>230000</v>
      </c>
      <c r="U128" s="181">
        <f t="shared" si="7"/>
        <v>1770000</v>
      </c>
      <c r="V128" s="181">
        <f t="shared" si="7"/>
        <v>163000</v>
      </c>
      <c r="W128" s="181">
        <f t="shared" si="7"/>
        <v>0</v>
      </c>
      <c r="X128" s="181">
        <f t="shared" si="7"/>
        <v>1193000</v>
      </c>
      <c r="Y128" s="208">
        <f t="shared" si="7"/>
        <v>807000</v>
      </c>
      <c r="AA128" s="200">
        <v>3</v>
      </c>
      <c r="AB128" s="201">
        <v>5</v>
      </c>
      <c r="AC128" s="200">
        <v>2000000</v>
      </c>
      <c r="AD128">
        <v>22</v>
      </c>
    </row>
    <row r="129" spans="1:30" ht="15.75">
      <c r="A129" s="163"/>
      <c r="B129" s="163"/>
      <c r="C129" s="163"/>
      <c r="D129" s="163"/>
      <c r="E129" s="163"/>
      <c r="F129" s="163"/>
      <c r="G129" s="163"/>
      <c r="H129" s="163"/>
      <c r="I129" s="166"/>
      <c r="J129" s="163"/>
      <c r="K129" s="163"/>
      <c r="L129" s="163"/>
      <c r="M129" s="163"/>
      <c r="N129" s="163"/>
      <c r="O129" s="163"/>
      <c r="P129" s="163"/>
      <c r="Q129" s="163"/>
      <c r="R129" s="163"/>
      <c r="S129" s="163"/>
      <c r="T129" s="163"/>
      <c r="U129" s="163"/>
      <c r="V129" s="163"/>
      <c r="W129" s="163"/>
      <c r="X129" s="163"/>
      <c r="Y129" s="166"/>
      <c r="AA129" s="200">
        <v>4</v>
      </c>
      <c r="AB129" s="201">
        <v>6</v>
      </c>
      <c r="AC129" s="200">
        <v>2000000</v>
      </c>
      <c r="AD129">
        <v>21</v>
      </c>
    </row>
    <row r="130" spans="1:30" ht="15.75">
      <c r="A130" s="163"/>
      <c r="B130" s="163"/>
      <c r="C130" s="163"/>
      <c r="D130" s="163"/>
      <c r="E130" s="163"/>
      <c r="F130" s="163"/>
      <c r="G130" s="163"/>
      <c r="H130" s="166"/>
      <c r="I130" s="166"/>
      <c r="J130" s="166"/>
      <c r="K130" s="166"/>
      <c r="L130" s="166"/>
      <c r="M130" s="166"/>
      <c r="N130" s="166"/>
      <c r="O130" s="166"/>
      <c r="P130" s="166"/>
      <c r="Q130" s="166"/>
      <c r="R130" s="166"/>
      <c r="S130" s="166"/>
      <c r="T130" s="166"/>
      <c r="U130" s="166"/>
      <c r="V130" s="166"/>
      <c r="W130" s="163"/>
      <c r="X130" s="163"/>
      <c r="Y130" s="166"/>
      <c r="AA130" s="200">
        <v>5</v>
      </c>
      <c r="AB130" s="201">
        <v>7</v>
      </c>
      <c r="AC130" s="200">
        <v>2000000</v>
      </c>
      <c r="AD130">
        <v>21</v>
      </c>
    </row>
    <row r="131" spans="1:30" ht="15.75">
      <c r="A131" s="163"/>
      <c r="B131" s="163"/>
      <c r="C131" s="163"/>
      <c r="D131" s="163"/>
      <c r="E131" s="163"/>
      <c r="F131" s="163"/>
      <c r="G131" s="163"/>
      <c r="H131" s="163"/>
      <c r="I131" s="166"/>
      <c r="J131" s="163"/>
      <c r="K131" s="163"/>
      <c r="L131" s="163"/>
      <c r="M131" s="163"/>
      <c r="N131" s="163"/>
      <c r="O131" s="163"/>
      <c r="P131" s="163"/>
      <c r="Q131" s="163"/>
      <c r="R131" s="182"/>
      <c r="S131" s="182"/>
      <c r="T131" s="166"/>
      <c r="U131" s="163"/>
      <c r="V131" s="183"/>
      <c r="W131" s="182"/>
      <c r="X131" s="163"/>
      <c r="Y131" s="166"/>
      <c r="AA131" s="200">
        <v>6</v>
      </c>
      <c r="AB131" s="201">
        <v>8</v>
      </c>
      <c r="AC131" s="200">
        <v>1391303.78</v>
      </c>
      <c r="AD131">
        <v>13</v>
      </c>
    </row>
    <row r="132" spans="1:30" ht="15.75">
      <c r="A132" s="163"/>
      <c r="B132" s="163"/>
      <c r="C132" s="163"/>
      <c r="D132" s="163"/>
      <c r="E132" s="163" t="s">
        <v>617</v>
      </c>
      <c r="F132" s="163"/>
      <c r="G132" s="163"/>
      <c r="H132" s="163"/>
      <c r="I132" s="166"/>
      <c r="J132" s="163"/>
      <c r="K132" s="182"/>
      <c r="L132" s="182"/>
      <c r="M132" s="163"/>
      <c r="N132" s="163"/>
      <c r="O132" s="163"/>
      <c r="P132" s="163"/>
      <c r="Q132" s="163"/>
      <c r="R132" s="183"/>
      <c r="S132" s="182"/>
      <c r="T132" s="184"/>
      <c r="U132" s="163"/>
      <c r="V132" s="182"/>
      <c r="W132" s="163"/>
      <c r="X132" s="163"/>
      <c r="Y132" s="166"/>
      <c r="AA132" s="200">
        <v>7</v>
      </c>
      <c r="AB132" s="201">
        <v>9</v>
      </c>
      <c r="AC132" s="200">
        <v>2000000</v>
      </c>
      <c r="AD132">
        <v>22</v>
      </c>
    </row>
    <row r="133" spans="27:30" ht="15.75">
      <c r="AA133" s="200">
        <v>8</v>
      </c>
      <c r="AB133" s="201">
        <v>10</v>
      </c>
      <c r="AC133" s="200">
        <v>2000000</v>
      </c>
      <c r="AD133">
        <v>21</v>
      </c>
    </row>
    <row r="134" spans="27:30" ht="15.75">
      <c r="AA134" s="200">
        <v>9</v>
      </c>
      <c r="AB134" s="201">
        <v>11</v>
      </c>
      <c r="AC134" s="200">
        <v>2000000</v>
      </c>
      <c r="AD134">
        <v>22</v>
      </c>
    </row>
    <row r="135" spans="1:30" ht="15.75">
      <c r="A135" s="378" t="s">
        <v>590</v>
      </c>
      <c r="B135" s="378"/>
      <c r="C135" s="378"/>
      <c r="D135" s="378"/>
      <c r="E135" s="378"/>
      <c r="F135" s="378"/>
      <c r="G135" s="378"/>
      <c r="H135" s="378"/>
      <c r="I135" s="378"/>
      <c r="J135" s="378"/>
      <c r="K135" s="378"/>
      <c r="L135" s="378"/>
      <c r="M135" s="378"/>
      <c r="N135" s="378"/>
      <c r="O135" s="378"/>
      <c r="P135" s="378"/>
      <c r="Q135" s="378"/>
      <c r="R135" s="378"/>
      <c r="S135" s="378"/>
      <c r="T135" s="378"/>
      <c r="U135" s="378"/>
      <c r="V135" s="378"/>
      <c r="W135" s="378"/>
      <c r="X135" s="378"/>
      <c r="Y135" s="378"/>
      <c r="AA135" s="200">
        <v>10</v>
      </c>
      <c r="AB135" s="201">
        <v>12</v>
      </c>
      <c r="AC135" s="200">
        <v>2000000</v>
      </c>
      <c r="AD135">
        <v>21</v>
      </c>
    </row>
    <row r="136" spans="1:29" ht="15.75">
      <c r="A136" s="163"/>
      <c r="B136" s="164"/>
      <c r="C136" s="164"/>
      <c r="D136" s="164"/>
      <c r="E136" s="164"/>
      <c r="F136" s="164"/>
      <c r="G136" s="164"/>
      <c r="H136" s="164"/>
      <c r="I136" s="165"/>
      <c r="J136" s="164"/>
      <c r="K136" s="164"/>
      <c r="L136" s="164"/>
      <c r="M136" s="164"/>
      <c r="N136" s="164"/>
      <c r="O136" s="164"/>
      <c r="P136" s="164"/>
      <c r="Q136" s="164"/>
      <c r="R136" s="164"/>
      <c r="S136" s="164"/>
      <c r="T136" s="164"/>
      <c r="U136" s="164"/>
      <c r="V136" s="164"/>
      <c r="W136" s="164"/>
      <c r="X136" s="164"/>
      <c r="Y136" s="165"/>
      <c r="AA136" s="200"/>
      <c r="AB136" s="201"/>
      <c r="AC136" s="200"/>
    </row>
    <row r="137" spans="1:29" ht="15.75">
      <c r="A137" s="163"/>
      <c r="B137" s="163"/>
      <c r="C137" s="163"/>
      <c r="D137" s="163"/>
      <c r="E137" s="163"/>
      <c r="F137" s="163"/>
      <c r="G137" s="163"/>
      <c r="H137" s="163"/>
      <c r="I137" s="166"/>
      <c r="J137" s="163"/>
      <c r="K137" s="163"/>
      <c r="L137" s="163"/>
      <c r="M137" s="163"/>
      <c r="N137" s="163"/>
      <c r="O137" s="163"/>
      <c r="P137" s="163"/>
      <c r="Q137" s="163"/>
      <c r="R137" s="163"/>
      <c r="S137" s="163"/>
      <c r="T137" s="163"/>
      <c r="U137" s="163"/>
      <c r="V137" s="163" t="s">
        <v>626</v>
      </c>
      <c r="W137" s="163"/>
      <c r="X137" s="163"/>
      <c r="Y137" s="166"/>
      <c r="AA137" s="200"/>
      <c r="AB137" s="201"/>
      <c r="AC137" s="200"/>
    </row>
    <row r="138" spans="1:30" ht="15.75">
      <c r="A138" s="163"/>
      <c r="B138" s="163" t="s">
        <v>583</v>
      </c>
      <c r="C138" s="163"/>
      <c r="D138" s="163"/>
      <c r="E138" s="163"/>
      <c r="F138" s="163"/>
      <c r="G138" s="163"/>
      <c r="H138" s="163"/>
      <c r="I138" s="166"/>
      <c r="J138" s="163"/>
      <c r="K138" s="163"/>
      <c r="L138" s="163"/>
      <c r="M138" s="163"/>
      <c r="N138" s="163"/>
      <c r="O138" s="163"/>
      <c r="P138" s="163"/>
      <c r="Q138" s="163"/>
      <c r="R138" s="163"/>
      <c r="S138" s="163"/>
      <c r="T138" s="163"/>
      <c r="U138" s="163"/>
      <c r="V138" s="163"/>
      <c r="W138" s="163"/>
      <c r="X138" s="163"/>
      <c r="Y138" s="166"/>
      <c r="AA138" s="178"/>
      <c r="AB138" s="170"/>
      <c r="AC138" s="200">
        <f>SUM(AC126:AC137)</f>
        <v>19180777.46</v>
      </c>
      <c r="AD138">
        <f>SUM(AD126:AD137)</f>
        <v>197</v>
      </c>
    </row>
    <row r="139" spans="2:30" ht="15.75">
      <c r="B139" s="163"/>
      <c r="C139" s="163"/>
      <c r="D139" s="163"/>
      <c r="E139" s="163"/>
      <c r="F139" s="163"/>
      <c r="G139" s="163"/>
      <c r="H139" s="163"/>
      <c r="I139" s="166"/>
      <c r="J139" s="163"/>
      <c r="K139" s="163"/>
      <c r="L139" s="163"/>
      <c r="M139" s="163"/>
      <c r="N139" s="163"/>
      <c r="O139" s="163"/>
      <c r="P139" s="163"/>
      <c r="Q139" s="163"/>
      <c r="R139" s="163"/>
      <c r="S139" s="163"/>
      <c r="T139" s="163"/>
      <c r="U139" s="163"/>
      <c r="V139" s="163"/>
      <c r="W139" s="163"/>
      <c r="X139" s="163"/>
      <c r="Y139" s="166"/>
      <c r="AA139" s="202"/>
      <c r="AB139" s="203" t="s">
        <v>635</v>
      </c>
      <c r="AC139" s="204">
        <f>+AC138/10</f>
        <v>1918077.746</v>
      </c>
      <c r="AD139">
        <f>+AD138/10</f>
        <v>19.7</v>
      </c>
    </row>
    <row r="140" spans="1:29" ht="15.75">
      <c r="A140" s="379" t="s">
        <v>592</v>
      </c>
      <c r="B140" s="382" t="s">
        <v>593</v>
      </c>
      <c r="C140" s="382" t="s">
        <v>594</v>
      </c>
      <c r="D140" s="382" t="s">
        <v>595</v>
      </c>
      <c r="E140" s="382" t="s">
        <v>596</v>
      </c>
      <c r="F140" s="382" t="s">
        <v>597</v>
      </c>
      <c r="G140" s="382" t="s">
        <v>622</v>
      </c>
      <c r="H140" s="382" t="s">
        <v>599</v>
      </c>
      <c r="I140" s="385" t="s">
        <v>600</v>
      </c>
      <c r="J140" s="388" t="s">
        <v>601</v>
      </c>
      <c r="K140" s="389"/>
      <c r="L140" s="389"/>
      <c r="M140" s="389"/>
      <c r="N140" s="389"/>
      <c r="O140" s="389"/>
      <c r="P140" s="389"/>
      <c r="Q140" s="389"/>
      <c r="R140" s="390"/>
      <c r="S140" s="391" t="s">
        <v>602</v>
      </c>
      <c r="T140" s="392"/>
      <c r="U140" s="185"/>
      <c r="V140" s="382" t="s">
        <v>603</v>
      </c>
      <c r="W140" s="397" t="s">
        <v>604</v>
      </c>
      <c r="X140" s="382" t="s">
        <v>605</v>
      </c>
      <c r="Y140" s="385" t="s">
        <v>606</v>
      </c>
      <c r="AA140" s="202"/>
      <c r="AB140" s="203" t="s">
        <v>630</v>
      </c>
      <c r="AC140" s="205">
        <f>AC139/19.7</f>
        <v>97364.3525888325</v>
      </c>
    </row>
    <row r="141" spans="1:29" ht="15.75">
      <c r="A141" s="380"/>
      <c r="B141" s="383"/>
      <c r="C141" s="383"/>
      <c r="D141" s="383"/>
      <c r="E141" s="383"/>
      <c r="F141" s="383"/>
      <c r="G141" s="383"/>
      <c r="H141" s="383"/>
      <c r="I141" s="386"/>
      <c r="J141" s="400" t="s">
        <v>607</v>
      </c>
      <c r="K141" s="401"/>
      <c r="L141" s="401"/>
      <c r="M141" s="401"/>
      <c r="N141" s="401"/>
      <c r="O141" s="401"/>
      <c r="P141" s="401"/>
      <c r="Q141" s="401"/>
      <c r="R141" s="402"/>
      <c r="S141" s="393"/>
      <c r="T141" s="394"/>
      <c r="U141" s="186"/>
      <c r="V141" s="383"/>
      <c r="W141" s="398"/>
      <c r="X141" s="383"/>
      <c r="Y141" s="386"/>
      <c r="AA141" s="202"/>
      <c r="AB141" s="203" t="s">
        <v>631</v>
      </c>
      <c r="AC141" s="205">
        <v>22</v>
      </c>
    </row>
    <row r="142" spans="1:29" ht="15.75">
      <c r="A142" s="380"/>
      <c r="B142" s="383"/>
      <c r="C142" s="383"/>
      <c r="D142" s="383"/>
      <c r="E142" s="383"/>
      <c r="F142" s="383"/>
      <c r="G142" s="383"/>
      <c r="H142" s="383"/>
      <c r="I142" s="386"/>
      <c r="J142" s="403" t="s">
        <v>608</v>
      </c>
      <c r="K142" s="404"/>
      <c r="L142" s="400" t="s">
        <v>609</v>
      </c>
      <c r="M142" s="402"/>
      <c r="N142" s="403" t="s">
        <v>610</v>
      </c>
      <c r="O142" s="404"/>
      <c r="P142" s="167" t="s">
        <v>611</v>
      </c>
      <c r="Q142" s="403" t="s">
        <v>612</v>
      </c>
      <c r="R142" s="404"/>
      <c r="S142" s="395"/>
      <c r="T142" s="396"/>
      <c r="U142" s="186"/>
      <c r="V142" s="383"/>
      <c r="W142" s="398"/>
      <c r="X142" s="383"/>
      <c r="Y142" s="386"/>
      <c r="AA142" s="202"/>
      <c r="AB142" s="203" t="s">
        <v>632</v>
      </c>
      <c r="AC142" s="204">
        <f>+AC141*AC140</f>
        <v>2142015.756954315</v>
      </c>
    </row>
    <row r="143" spans="1:29" ht="14.25">
      <c r="A143" s="381"/>
      <c r="B143" s="384"/>
      <c r="C143" s="384"/>
      <c r="D143" s="384"/>
      <c r="E143" s="384"/>
      <c r="F143" s="384"/>
      <c r="G143" s="384"/>
      <c r="H143" s="384"/>
      <c r="I143" s="387"/>
      <c r="J143" s="168" t="s">
        <v>613</v>
      </c>
      <c r="K143" s="168" t="s">
        <v>614</v>
      </c>
      <c r="L143" s="168" t="s">
        <v>613</v>
      </c>
      <c r="M143" s="168" t="s">
        <v>614</v>
      </c>
      <c r="N143" s="168" t="s">
        <v>613</v>
      </c>
      <c r="O143" s="168" t="s">
        <v>614</v>
      </c>
      <c r="P143" s="168" t="s">
        <v>613</v>
      </c>
      <c r="Q143" s="168" t="s">
        <v>613</v>
      </c>
      <c r="R143" s="168" t="s">
        <v>614</v>
      </c>
      <c r="S143" s="168" t="s">
        <v>613</v>
      </c>
      <c r="T143" s="168" t="s">
        <v>614</v>
      </c>
      <c r="U143" s="187"/>
      <c r="V143" s="384"/>
      <c r="W143" s="399"/>
      <c r="X143" s="384"/>
      <c r="Y143" s="387"/>
      <c r="AA143" s="196"/>
      <c r="AB143" s="163"/>
      <c r="AC143" s="163"/>
    </row>
    <row r="144" spans="1:29" ht="14.25">
      <c r="A144" s="169">
        <v>1</v>
      </c>
      <c r="B144" s="170" t="s">
        <v>615</v>
      </c>
      <c r="C144" s="170" t="s">
        <v>616</v>
      </c>
      <c r="D144" s="171">
        <v>2000000</v>
      </c>
      <c r="E144" s="172">
        <v>22</v>
      </c>
      <c r="F144" s="172">
        <v>22</v>
      </c>
      <c r="G144" s="172"/>
      <c r="H144" s="171">
        <f>+D144/E144*F144+G144</f>
        <v>2000000</v>
      </c>
      <c r="I144" s="173">
        <v>800000</v>
      </c>
      <c r="J144" s="174">
        <f>H144*8.5/100</f>
        <v>170000</v>
      </c>
      <c r="K144" s="174">
        <f>+H144*8.5/100</f>
        <v>170000</v>
      </c>
      <c r="L144" s="174">
        <f>+H144*1/100</f>
        <v>20000</v>
      </c>
      <c r="M144" s="174">
        <f>+H144*0.8/100</f>
        <v>16000</v>
      </c>
      <c r="N144" s="174">
        <f>+H144*0.2/100</f>
        <v>4000</v>
      </c>
      <c r="O144" s="174">
        <f>+H144*0.2/100</f>
        <v>4000</v>
      </c>
      <c r="P144" s="174">
        <f>+H144*0.8/100</f>
        <v>16000</v>
      </c>
      <c r="Q144" s="174">
        <f>+H144*0.02</f>
        <v>40000</v>
      </c>
      <c r="R144" s="174">
        <f>+H144*0.02</f>
        <v>40000</v>
      </c>
      <c r="S144" s="174">
        <f>+J144+L144+N144+P144+Q144</f>
        <v>250000</v>
      </c>
      <c r="T144" s="174">
        <f>+K144+M144+O144+R144</f>
        <v>230000</v>
      </c>
      <c r="U144" s="175">
        <f>+H144-T144</f>
        <v>1770000</v>
      </c>
      <c r="V144" s="174">
        <f>+U144*0.1-14000</f>
        <v>163000</v>
      </c>
      <c r="W144" s="176"/>
      <c r="X144" s="177">
        <f>+V144+T144+I144+W144</f>
        <v>1193000</v>
      </c>
      <c r="Y144" s="207">
        <f>+H144-X144</f>
        <v>807000</v>
      </c>
      <c r="AA144" s="196"/>
      <c r="AB144" s="163"/>
      <c r="AC144" s="163"/>
    </row>
    <row r="145" spans="1:29" ht="14.25">
      <c r="A145" s="179"/>
      <c r="B145" s="180" t="s">
        <v>249</v>
      </c>
      <c r="C145" s="180"/>
      <c r="D145" s="181">
        <f>SUM(D144:D144)</f>
        <v>2000000</v>
      </c>
      <c r="E145" s="181"/>
      <c r="F145" s="181"/>
      <c r="G145" s="181">
        <f aca="true" t="shared" si="8" ref="G145:Y145">SUM(G144:G144)</f>
        <v>0</v>
      </c>
      <c r="H145" s="181">
        <f t="shared" si="8"/>
        <v>2000000</v>
      </c>
      <c r="I145" s="181">
        <f t="shared" si="8"/>
        <v>800000</v>
      </c>
      <c r="J145" s="181">
        <f t="shared" si="8"/>
        <v>170000</v>
      </c>
      <c r="K145" s="181">
        <f t="shared" si="8"/>
        <v>170000</v>
      </c>
      <c r="L145" s="181">
        <f t="shared" si="8"/>
        <v>20000</v>
      </c>
      <c r="M145" s="181">
        <f t="shared" si="8"/>
        <v>16000</v>
      </c>
      <c r="N145" s="181">
        <f t="shared" si="8"/>
        <v>4000</v>
      </c>
      <c r="O145" s="181">
        <f t="shared" si="8"/>
        <v>4000</v>
      </c>
      <c r="P145" s="181">
        <f t="shared" si="8"/>
        <v>16000</v>
      </c>
      <c r="Q145" s="181">
        <f t="shared" si="8"/>
        <v>40000</v>
      </c>
      <c r="R145" s="181">
        <f t="shared" si="8"/>
        <v>40000</v>
      </c>
      <c r="S145" s="181">
        <f t="shared" si="8"/>
        <v>250000</v>
      </c>
      <c r="T145" s="181">
        <f t="shared" si="8"/>
        <v>230000</v>
      </c>
      <c r="U145" s="181">
        <f t="shared" si="8"/>
        <v>1770000</v>
      </c>
      <c r="V145" s="181">
        <f t="shared" si="8"/>
        <v>163000</v>
      </c>
      <c r="W145" s="181">
        <f t="shared" si="8"/>
        <v>0</v>
      </c>
      <c r="X145" s="181">
        <f t="shared" si="8"/>
        <v>1193000</v>
      </c>
      <c r="Y145" s="208">
        <f t="shared" si="8"/>
        <v>807000</v>
      </c>
      <c r="AA145" s="196"/>
      <c r="AB145" s="163"/>
      <c r="AC145" s="163"/>
    </row>
    <row r="146" spans="1:29" ht="14.25">
      <c r="A146" s="163"/>
      <c r="B146" s="163"/>
      <c r="C146" s="163"/>
      <c r="D146" s="163"/>
      <c r="E146" s="163"/>
      <c r="F146" s="163"/>
      <c r="G146" s="163"/>
      <c r="H146" s="163"/>
      <c r="I146" s="166"/>
      <c r="J146" s="163"/>
      <c r="K146" s="163"/>
      <c r="L146" s="163"/>
      <c r="M146" s="163"/>
      <c r="N146" s="163"/>
      <c r="O146" s="163"/>
      <c r="P146" s="163"/>
      <c r="Q146" s="163"/>
      <c r="R146" s="163"/>
      <c r="S146" s="163"/>
      <c r="T146" s="163"/>
      <c r="U146" s="163"/>
      <c r="V146" s="163"/>
      <c r="W146" s="163"/>
      <c r="X146" s="163"/>
      <c r="Y146" s="166"/>
      <c r="AA146" s="196"/>
      <c r="AB146" s="163"/>
      <c r="AC146" s="163"/>
    </row>
    <row r="147" spans="1:29" ht="14.25">
      <c r="A147" s="163"/>
      <c r="B147" s="163"/>
      <c r="C147" s="163"/>
      <c r="D147" s="163"/>
      <c r="E147" s="163"/>
      <c r="F147" s="163"/>
      <c r="G147" s="163"/>
      <c r="H147" s="166"/>
      <c r="I147" s="166"/>
      <c r="J147" s="166"/>
      <c r="K147" s="166"/>
      <c r="L147" s="166"/>
      <c r="M147" s="166"/>
      <c r="N147" s="166"/>
      <c r="O147" s="166"/>
      <c r="P147" s="166"/>
      <c r="Q147" s="166"/>
      <c r="R147" s="166"/>
      <c r="S147" s="166"/>
      <c r="T147" s="166"/>
      <c r="U147" s="166"/>
      <c r="V147" s="166"/>
      <c r="W147" s="163"/>
      <c r="X147" s="163"/>
      <c r="Y147" s="166"/>
      <c r="AA147" s="196"/>
      <c r="AB147" s="163" t="s">
        <v>633</v>
      </c>
      <c r="AC147" s="163"/>
    </row>
    <row r="148" spans="1:25" ht="14.25">
      <c r="A148" s="163"/>
      <c r="B148" s="163"/>
      <c r="C148" s="163"/>
      <c r="D148" s="163"/>
      <c r="E148" s="163"/>
      <c r="F148" s="163"/>
      <c r="G148" s="163"/>
      <c r="H148" s="163"/>
      <c r="I148" s="166"/>
      <c r="J148" s="163"/>
      <c r="K148" s="163"/>
      <c r="L148" s="163"/>
      <c r="M148" s="163"/>
      <c r="N148" s="163"/>
      <c r="O148" s="163"/>
      <c r="P148" s="163"/>
      <c r="Q148" s="163"/>
      <c r="R148" s="182"/>
      <c r="S148" s="182"/>
      <c r="T148" s="166"/>
      <c r="U148" s="163"/>
      <c r="V148" s="183"/>
      <c r="W148" s="182"/>
      <c r="X148" s="163"/>
      <c r="Y148" s="166"/>
    </row>
    <row r="149" spans="1:25" ht="14.25">
      <c r="A149" s="163"/>
      <c r="B149" s="163"/>
      <c r="C149" s="163"/>
      <c r="D149" s="163"/>
      <c r="E149" s="163" t="s">
        <v>617</v>
      </c>
      <c r="F149" s="163"/>
      <c r="G149" s="163"/>
      <c r="H149" s="163"/>
      <c r="I149" s="166"/>
      <c r="J149" s="163"/>
      <c r="K149" s="182"/>
      <c r="L149" s="182"/>
      <c r="M149" s="163"/>
      <c r="N149" s="163"/>
      <c r="O149" s="163"/>
      <c r="P149" s="163"/>
      <c r="Q149" s="163"/>
      <c r="R149" s="183"/>
      <c r="S149" s="182"/>
      <c r="T149" s="184"/>
      <c r="U149" s="163"/>
      <c r="V149" s="182"/>
      <c r="W149" s="163"/>
      <c r="X149" s="163"/>
      <c r="Y149" s="166"/>
    </row>
    <row r="153" spans="1:25" ht="13.5">
      <c r="A153" s="378" t="s">
        <v>590</v>
      </c>
      <c r="B153" s="378"/>
      <c r="C153" s="378"/>
      <c r="D153" s="378"/>
      <c r="E153" s="378"/>
      <c r="F153" s="378"/>
      <c r="G153" s="378"/>
      <c r="H153" s="378"/>
      <c r="I153" s="378"/>
      <c r="J153" s="378"/>
      <c r="K153" s="378"/>
      <c r="L153" s="378"/>
      <c r="M153" s="378"/>
      <c r="N153" s="378"/>
      <c r="O153" s="378"/>
      <c r="P153" s="378"/>
      <c r="Q153" s="378"/>
      <c r="R153" s="378"/>
      <c r="S153" s="378"/>
      <c r="T153" s="378"/>
      <c r="U153" s="378"/>
      <c r="V153" s="378"/>
      <c r="W153" s="378"/>
      <c r="X153" s="378"/>
      <c r="Y153" s="378"/>
    </row>
    <row r="154" spans="1:25" ht="14.25">
      <c r="A154" s="163"/>
      <c r="B154" s="164"/>
      <c r="C154" s="164"/>
      <c r="D154" s="164"/>
      <c r="E154" s="164"/>
      <c r="F154" s="164"/>
      <c r="G154" s="164"/>
      <c r="H154" s="164"/>
      <c r="I154" s="165"/>
      <c r="J154" s="164"/>
      <c r="K154" s="164"/>
      <c r="L154" s="164"/>
      <c r="M154" s="164"/>
      <c r="N154" s="164"/>
      <c r="O154" s="164"/>
      <c r="P154" s="164"/>
      <c r="Q154" s="164"/>
      <c r="R154" s="164"/>
      <c r="S154" s="164"/>
      <c r="T154" s="164"/>
      <c r="U154" s="164"/>
      <c r="V154" s="164"/>
      <c r="W154" s="164"/>
      <c r="X154" s="164"/>
      <c r="Y154" s="165"/>
    </row>
    <row r="155" spans="1:25" ht="14.25">
      <c r="A155" s="163"/>
      <c r="B155" s="163"/>
      <c r="C155" s="163"/>
      <c r="D155" s="163"/>
      <c r="E155" s="163"/>
      <c r="F155" s="163"/>
      <c r="G155" s="163"/>
      <c r="H155" s="163"/>
      <c r="I155" s="166"/>
      <c r="J155" s="163"/>
      <c r="K155" s="163"/>
      <c r="L155" s="163"/>
      <c r="M155" s="163"/>
      <c r="N155" s="163"/>
      <c r="O155" s="163"/>
      <c r="P155" s="163"/>
      <c r="Q155" s="163"/>
      <c r="R155" s="163"/>
      <c r="S155" s="163"/>
      <c r="T155" s="163"/>
      <c r="U155" s="163"/>
      <c r="V155" s="163" t="s">
        <v>627</v>
      </c>
      <c r="W155" s="163"/>
      <c r="X155" s="163"/>
      <c r="Y155" s="166"/>
    </row>
    <row r="156" spans="1:25" ht="14.25">
      <c r="A156" s="163"/>
      <c r="B156" s="163" t="s">
        <v>583</v>
      </c>
      <c r="C156" s="163"/>
      <c r="D156" s="163"/>
      <c r="E156" s="163"/>
      <c r="F156" s="163"/>
      <c r="G156" s="163"/>
      <c r="H156" s="163"/>
      <c r="I156" s="166"/>
      <c r="J156" s="163"/>
      <c r="K156" s="163"/>
      <c r="L156" s="163"/>
      <c r="M156" s="163"/>
      <c r="N156" s="163"/>
      <c r="O156" s="163"/>
      <c r="P156" s="163"/>
      <c r="Q156" s="163"/>
      <c r="R156" s="163"/>
      <c r="S156" s="163"/>
      <c r="T156" s="163"/>
      <c r="U156" s="163"/>
      <c r="V156" s="163"/>
      <c r="W156" s="163"/>
      <c r="X156" s="163"/>
      <c r="Y156" s="166"/>
    </row>
    <row r="157" spans="2:25" ht="14.25">
      <c r="B157" s="163"/>
      <c r="C157" s="163"/>
      <c r="D157" s="163"/>
      <c r="E157" s="163"/>
      <c r="F157" s="163"/>
      <c r="G157" s="163"/>
      <c r="H157" s="163"/>
      <c r="I157" s="166"/>
      <c r="J157" s="163"/>
      <c r="K157" s="163"/>
      <c r="L157" s="163"/>
      <c r="M157" s="163"/>
      <c r="N157" s="163"/>
      <c r="O157" s="163"/>
      <c r="P157" s="163"/>
      <c r="Q157" s="163"/>
      <c r="R157" s="163"/>
      <c r="S157" s="163"/>
      <c r="T157" s="163"/>
      <c r="U157" s="163"/>
      <c r="V157" s="163"/>
      <c r="W157" s="163"/>
      <c r="X157" s="163"/>
      <c r="Y157" s="166"/>
    </row>
    <row r="158" spans="1:25" ht="14.25">
      <c r="A158" s="379" t="s">
        <v>592</v>
      </c>
      <c r="B158" s="382" t="s">
        <v>593</v>
      </c>
      <c r="C158" s="382" t="s">
        <v>594</v>
      </c>
      <c r="D158" s="382" t="s">
        <v>595</v>
      </c>
      <c r="E158" s="382" t="s">
        <v>596</v>
      </c>
      <c r="F158" s="382" t="s">
        <v>597</v>
      </c>
      <c r="G158" s="382" t="s">
        <v>622</v>
      </c>
      <c r="H158" s="382" t="s">
        <v>599</v>
      </c>
      <c r="I158" s="385" t="s">
        <v>600</v>
      </c>
      <c r="J158" s="388" t="s">
        <v>601</v>
      </c>
      <c r="K158" s="389"/>
      <c r="L158" s="389"/>
      <c r="M158" s="389"/>
      <c r="N158" s="389"/>
      <c r="O158" s="389"/>
      <c r="P158" s="389"/>
      <c r="Q158" s="389"/>
      <c r="R158" s="390"/>
      <c r="S158" s="391" t="s">
        <v>602</v>
      </c>
      <c r="T158" s="392"/>
      <c r="U158" s="185"/>
      <c r="V158" s="382" t="s">
        <v>603</v>
      </c>
      <c r="W158" s="397" t="s">
        <v>604</v>
      </c>
      <c r="X158" s="382" t="s">
        <v>605</v>
      </c>
      <c r="Y158" s="385" t="s">
        <v>606</v>
      </c>
    </row>
    <row r="159" spans="1:25" ht="14.25">
      <c r="A159" s="380"/>
      <c r="B159" s="383"/>
      <c r="C159" s="383"/>
      <c r="D159" s="383"/>
      <c r="E159" s="383"/>
      <c r="F159" s="383"/>
      <c r="G159" s="383"/>
      <c r="H159" s="383"/>
      <c r="I159" s="386"/>
      <c r="J159" s="400" t="s">
        <v>607</v>
      </c>
      <c r="K159" s="401"/>
      <c r="L159" s="401"/>
      <c r="M159" s="401"/>
      <c r="N159" s="401"/>
      <c r="O159" s="401"/>
      <c r="P159" s="401"/>
      <c r="Q159" s="401"/>
      <c r="R159" s="402"/>
      <c r="S159" s="393"/>
      <c r="T159" s="394"/>
      <c r="U159" s="186"/>
      <c r="V159" s="383"/>
      <c r="W159" s="398"/>
      <c r="X159" s="383"/>
      <c r="Y159" s="386"/>
    </row>
    <row r="160" spans="1:25" ht="14.25">
      <c r="A160" s="380"/>
      <c r="B160" s="383"/>
      <c r="C160" s="383"/>
      <c r="D160" s="383"/>
      <c r="E160" s="383"/>
      <c r="F160" s="383"/>
      <c r="G160" s="383"/>
      <c r="H160" s="383"/>
      <c r="I160" s="386"/>
      <c r="J160" s="403" t="s">
        <v>608</v>
      </c>
      <c r="K160" s="404"/>
      <c r="L160" s="400" t="s">
        <v>609</v>
      </c>
      <c r="M160" s="402"/>
      <c r="N160" s="403" t="s">
        <v>610</v>
      </c>
      <c r="O160" s="404"/>
      <c r="P160" s="167" t="s">
        <v>611</v>
      </c>
      <c r="Q160" s="403" t="s">
        <v>612</v>
      </c>
      <c r="R160" s="404"/>
      <c r="S160" s="395"/>
      <c r="T160" s="396"/>
      <c r="U160" s="186"/>
      <c r="V160" s="383"/>
      <c r="W160" s="398"/>
      <c r="X160" s="383"/>
      <c r="Y160" s="386"/>
    </row>
    <row r="161" spans="1:25" ht="13.5">
      <c r="A161" s="381"/>
      <c r="B161" s="384"/>
      <c r="C161" s="384"/>
      <c r="D161" s="384"/>
      <c r="E161" s="384"/>
      <c r="F161" s="384"/>
      <c r="G161" s="384"/>
      <c r="H161" s="384"/>
      <c r="I161" s="387"/>
      <c r="J161" s="168" t="s">
        <v>613</v>
      </c>
      <c r="K161" s="168" t="s">
        <v>614</v>
      </c>
      <c r="L161" s="168" t="s">
        <v>613</v>
      </c>
      <c r="M161" s="168" t="s">
        <v>614</v>
      </c>
      <c r="N161" s="168" t="s">
        <v>613</v>
      </c>
      <c r="O161" s="168" t="s">
        <v>614</v>
      </c>
      <c r="P161" s="168" t="s">
        <v>613</v>
      </c>
      <c r="Q161" s="168" t="s">
        <v>613</v>
      </c>
      <c r="R161" s="168" t="s">
        <v>614</v>
      </c>
      <c r="S161" s="168" t="s">
        <v>613</v>
      </c>
      <c r="T161" s="168" t="s">
        <v>614</v>
      </c>
      <c r="U161" s="187"/>
      <c r="V161" s="384"/>
      <c r="W161" s="399"/>
      <c r="X161" s="384"/>
      <c r="Y161" s="387"/>
    </row>
    <row r="162" spans="1:25" ht="14.25">
      <c r="A162" s="169">
        <v>1</v>
      </c>
      <c r="B162" s="170" t="s">
        <v>615</v>
      </c>
      <c r="C162" s="170" t="s">
        <v>616</v>
      </c>
      <c r="D162" s="171">
        <v>2000000</v>
      </c>
      <c r="E162" s="172">
        <v>21</v>
      </c>
      <c r="F162" s="172">
        <v>21</v>
      </c>
      <c r="G162" s="172"/>
      <c r="H162" s="171">
        <f>+D162/E162*F162+G162</f>
        <v>2000000</v>
      </c>
      <c r="I162" s="173">
        <v>800000</v>
      </c>
      <c r="J162" s="174">
        <f>H162*8.5/100</f>
        <v>170000</v>
      </c>
      <c r="K162" s="174">
        <f>+H162*8.5/100</f>
        <v>170000</v>
      </c>
      <c r="L162" s="174">
        <f>+H162*1/100</f>
        <v>20000</v>
      </c>
      <c r="M162" s="174">
        <f>+H162*0.8/100</f>
        <v>16000</v>
      </c>
      <c r="N162" s="174">
        <f>+H162*0.2/100</f>
        <v>4000</v>
      </c>
      <c r="O162" s="174">
        <f>+H162*0.2/100</f>
        <v>4000</v>
      </c>
      <c r="P162" s="174">
        <f>+H162*0.8/100</f>
        <v>16000</v>
      </c>
      <c r="Q162" s="174">
        <f>+H162*0.02</f>
        <v>40000</v>
      </c>
      <c r="R162" s="174">
        <f>+H162*0.02</f>
        <v>40000</v>
      </c>
      <c r="S162" s="174">
        <f>+J162+L162+N162+P162+Q162</f>
        <v>250000</v>
      </c>
      <c r="T162" s="174">
        <f>+K162+M162+O162+R162</f>
        <v>230000</v>
      </c>
      <c r="U162" s="175">
        <f>+H162-T162</f>
        <v>1770000</v>
      </c>
      <c r="V162" s="174">
        <f>+U162*0.1-14000</f>
        <v>163000</v>
      </c>
      <c r="W162" s="176"/>
      <c r="X162" s="177">
        <f>+V162+T162+I162+W162</f>
        <v>1193000</v>
      </c>
      <c r="Y162" s="207">
        <f>+H162-X162</f>
        <v>807000</v>
      </c>
    </row>
    <row r="163" spans="1:25" ht="14.25">
      <c r="A163" s="179"/>
      <c r="B163" s="180" t="s">
        <v>249</v>
      </c>
      <c r="C163" s="180"/>
      <c r="D163" s="181">
        <f>SUM(D162:D162)</f>
        <v>2000000</v>
      </c>
      <c r="E163" s="181"/>
      <c r="F163" s="181"/>
      <c r="G163" s="181">
        <f aca="true" t="shared" si="9" ref="G163:Y163">SUM(G162:G162)</f>
        <v>0</v>
      </c>
      <c r="H163" s="181">
        <f t="shared" si="9"/>
        <v>2000000</v>
      </c>
      <c r="I163" s="181">
        <f t="shared" si="9"/>
        <v>800000</v>
      </c>
      <c r="J163" s="181">
        <f t="shared" si="9"/>
        <v>170000</v>
      </c>
      <c r="K163" s="181">
        <f t="shared" si="9"/>
        <v>170000</v>
      </c>
      <c r="L163" s="181">
        <f t="shared" si="9"/>
        <v>20000</v>
      </c>
      <c r="M163" s="181">
        <f t="shared" si="9"/>
        <v>16000</v>
      </c>
      <c r="N163" s="181">
        <f t="shared" si="9"/>
        <v>4000</v>
      </c>
      <c r="O163" s="181">
        <f t="shared" si="9"/>
        <v>4000</v>
      </c>
      <c r="P163" s="181">
        <f t="shared" si="9"/>
        <v>16000</v>
      </c>
      <c r="Q163" s="181">
        <f t="shared" si="9"/>
        <v>40000</v>
      </c>
      <c r="R163" s="181">
        <f t="shared" si="9"/>
        <v>40000</v>
      </c>
      <c r="S163" s="181">
        <f t="shared" si="9"/>
        <v>250000</v>
      </c>
      <c r="T163" s="181">
        <f t="shared" si="9"/>
        <v>230000</v>
      </c>
      <c r="U163" s="181">
        <f t="shared" si="9"/>
        <v>1770000</v>
      </c>
      <c r="V163" s="181">
        <f t="shared" si="9"/>
        <v>163000</v>
      </c>
      <c r="W163" s="181">
        <f t="shared" si="9"/>
        <v>0</v>
      </c>
      <c r="X163" s="181">
        <f t="shared" si="9"/>
        <v>1193000</v>
      </c>
      <c r="Y163" s="208">
        <f t="shared" si="9"/>
        <v>807000</v>
      </c>
    </row>
    <row r="164" spans="1:25" ht="14.25">
      <c r="A164" s="163"/>
      <c r="B164" s="163"/>
      <c r="C164" s="163"/>
      <c r="D164" s="163"/>
      <c r="E164" s="163"/>
      <c r="F164" s="163"/>
      <c r="G164" s="163"/>
      <c r="H164" s="163"/>
      <c r="I164" s="166"/>
      <c r="J164" s="163"/>
      <c r="K164" s="163"/>
      <c r="L164" s="163"/>
      <c r="M164" s="163"/>
      <c r="N164" s="163"/>
      <c r="O164" s="163"/>
      <c r="P164" s="163"/>
      <c r="Q164" s="163"/>
      <c r="R164" s="163"/>
      <c r="S164" s="163"/>
      <c r="T164" s="163"/>
      <c r="U164" s="163"/>
      <c r="V164" s="163"/>
      <c r="W164" s="163"/>
      <c r="X164" s="163"/>
      <c r="Y164" s="166"/>
    </row>
    <row r="165" spans="1:25" ht="14.25">
      <c r="A165" s="163"/>
      <c r="B165" s="163"/>
      <c r="C165" s="163"/>
      <c r="D165" s="163"/>
      <c r="E165" s="163"/>
      <c r="F165" s="163"/>
      <c r="G165" s="163"/>
      <c r="H165" s="166"/>
      <c r="I165" s="166"/>
      <c r="J165" s="166"/>
      <c r="K165" s="166"/>
      <c r="L165" s="166"/>
      <c r="M165" s="166"/>
      <c r="N165" s="166"/>
      <c r="O165" s="166"/>
      <c r="P165" s="166"/>
      <c r="Q165" s="166"/>
      <c r="R165" s="166"/>
      <c r="S165" s="166"/>
      <c r="T165" s="166"/>
      <c r="U165" s="166"/>
      <c r="V165" s="166"/>
      <c r="W165" s="163"/>
      <c r="X165" s="163"/>
      <c r="Y165" s="166"/>
    </row>
    <row r="166" spans="1:25" ht="14.25">
      <c r="A166" s="163"/>
      <c r="B166" s="163"/>
      <c r="C166" s="163"/>
      <c r="D166" s="163"/>
      <c r="E166" s="163"/>
      <c r="F166" s="163"/>
      <c r="G166" s="163"/>
      <c r="H166" s="163"/>
      <c r="I166" s="166"/>
      <c r="J166" s="163"/>
      <c r="K166" s="163"/>
      <c r="L166" s="163"/>
      <c r="M166" s="163"/>
      <c r="N166" s="163"/>
      <c r="O166" s="163"/>
      <c r="P166" s="163"/>
      <c r="Q166" s="163"/>
      <c r="R166" s="182"/>
      <c r="S166" s="182"/>
      <c r="T166" s="166"/>
      <c r="U166" s="163"/>
      <c r="V166" s="183"/>
      <c r="W166" s="182"/>
      <c r="X166" s="163"/>
      <c r="Y166" s="166"/>
    </row>
    <row r="167" spans="1:25" ht="14.25">
      <c r="A167" s="163"/>
      <c r="B167" s="163"/>
      <c r="C167" s="163"/>
      <c r="D167" s="163"/>
      <c r="E167" s="163" t="s">
        <v>617</v>
      </c>
      <c r="F167" s="163"/>
      <c r="G167" s="163"/>
      <c r="H167" s="163"/>
      <c r="I167" s="166"/>
      <c r="J167" s="163"/>
      <c r="K167" s="182"/>
      <c r="L167" s="182"/>
      <c r="M167" s="163"/>
      <c r="N167" s="163"/>
      <c r="O167" s="163"/>
      <c r="P167" s="163"/>
      <c r="Q167" s="163"/>
      <c r="R167" s="183"/>
      <c r="S167" s="182"/>
      <c r="T167" s="184"/>
      <c r="U167" s="163"/>
      <c r="V167" s="182"/>
      <c r="W167" s="163"/>
      <c r="X167" s="163"/>
      <c r="Y167" s="166"/>
    </row>
    <row r="170" spans="1:25" ht="13.5">
      <c r="A170" s="378" t="s">
        <v>590</v>
      </c>
      <c r="B170" s="378"/>
      <c r="C170" s="378"/>
      <c r="D170" s="378"/>
      <c r="E170" s="378"/>
      <c r="F170" s="378"/>
      <c r="G170" s="378"/>
      <c r="H170" s="378"/>
      <c r="I170" s="378"/>
      <c r="J170" s="378"/>
      <c r="K170" s="378"/>
      <c r="L170" s="378"/>
      <c r="M170" s="378"/>
      <c r="N170" s="378"/>
      <c r="O170" s="378"/>
      <c r="P170" s="378"/>
      <c r="Q170" s="378"/>
      <c r="R170" s="378"/>
      <c r="S170" s="378"/>
      <c r="T170" s="378"/>
      <c r="U170" s="378"/>
      <c r="V170" s="378"/>
      <c r="W170" s="378"/>
      <c r="X170" s="378"/>
      <c r="Y170" s="378"/>
    </row>
    <row r="171" spans="1:25" ht="14.25">
      <c r="A171" s="163"/>
      <c r="B171" s="164"/>
      <c r="C171" s="164"/>
      <c r="D171" s="164"/>
      <c r="E171" s="164"/>
      <c r="F171" s="164"/>
      <c r="G171" s="164"/>
      <c r="H171" s="164"/>
      <c r="I171" s="165"/>
      <c r="J171" s="164"/>
      <c r="K171" s="164"/>
      <c r="L171" s="164"/>
      <c r="M171" s="164"/>
      <c r="N171" s="164"/>
      <c r="O171" s="164"/>
      <c r="P171" s="164"/>
      <c r="Q171" s="164"/>
      <c r="R171" s="164"/>
      <c r="S171" s="164"/>
      <c r="T171" s="164"/>
      <c r="U171" s="164"/>
      <c r="V171" s="164"/>
      <c r="W171" s="164"/>
      <c r="X171" s="164"/>
      <c r="Y171" s="165"/>
    </row>
    <row r="172" spans="1:25" ht="14.25">
      <c r="A172" s="163"/>
      <c r="B172" s="163"/>
      <c r="C172" s="163"/>
      <c r="D172" s="163"/>
      <c r="E172" s="163"/>
      <c r="F172" s="163"/>
      <c r="G172" s="163"/>
      <c r="H172" s="163"/>
      <c r="I172" s="166"/>
      <c r="J172" s="163"/>
      <c r="K172" s="163"/>
      <c r="L172" s="163"/>
      <c r="M172" s="163"/>
      <c r="N172" s="163"/>
      <c r="O172" s="163"/>
      <c r="P172" s="163"/>
      <c r="Q172" s="163"/>
      <c r="R172" s="163"/>
      <c r="S172" s="163"/>
      <c r="T172" s="163"/>
      <c r="U172" s="163"/>
      <c r="V172" s="163" t="s">
        <v>628</v>
      </c>
      <c r="W172" s="163"/>
      <c r="X172" s="163"/>
      <c r="Y172" s="166"/>
    </row>
    <row r="173" spans="1:25" ht="14.25">
      <c r="A173" s="163"/>
      <c r="B173" s="163" t="s">
        <v>583</v>
      </c>
      <c r="C173" s="163"/>
      <c r="D173" s="163"/>
      <c r="E173" s="163"/>
      <c r="F173" s="163"/>
      <c r="G173" s="163"/>
      <c r="H173" s="163"/>
      <c r="I173" s="166"/>
      <c r="J173" s="163"/>
      <c r="K173" s="163"/>
      <c r="L173" s="163"/>
      <c r="M173" s="163"/>
      <c r="N173" s="163"/>
      <c r="O173" s="163"/>
      <c r="P173" s="163"/>
      <c r="Q173" s="163"/>
      <c r="R173" s="163"/>
      <c r="S173" s="163"/>
      <c r="T173" s="163"/>
      <c r="U173" s="163"/>
      <c r="V173" s="163"/>
      <c r="W173" s="163"/>
      <c r="X173" s="163"/>
      <c r="Y173" s="166"/>
    </row>
    <row r="174" spans="2:25" ht="14.25">
      <c r="B174" s="163"/>
      <c r="C174" s="163"/>
      <c r="D174" s="163"/>
      <c r="E174" s="163"/>
      <c r="F174" s="163"/>
      <c r="G174" s="163"/>
      <c r="H174" s="163"/>
      <c r="I174" s="166"/>
      <c r="J174" s="163"/>
      <c r="K174" s="163"/>
      <c r="L174" s="163"/>
      <c r="M174" s="163"/>
      <c r="N174" s="163"/>
      <c r="O174" s="163"/>
      <c r="P174" s="163"/>
      <c r="Q174" s="163"/>
      <c r="R174" s="163"/>
      <c r="S174" s="163"/>
      <c r="T174" s="163"/>
      <c r="U174" s="163"/>
      <c r="V174" s="163"/>
      <c r="W174" s="163"/>
      <c r="X174" s="163"/>
      <c r="Y174" s="166"/>
    </row>
    <row r="175" spans="1:25" ht="14.25">
      <c r="A175" s="379" t="s">
        <v>592</v>
      </c>
      <c r="B175" s="382" t="s">
        <v>593</v>
      </c>
      <c r="C175" s="382" t="s">
        <v>594</v>
      </c>
      <c r="D175" s="382" t="s">
        <v>595</v>
      </c>
      <c r="E175" s="382" t="s">
        <v>596</v>
      </c>
      <c r="F175" s="382" t="s">
        <v>597</v>
      </c>
      <c r="G175" s="382" t="s">
        <v>636</v>
      </c>
      <c r="H175" s="382" t="s">
        <v>599</v>
      </c>
      <c r="I175" s="385" t="s">
        <v>600</v>
      </c>
      <c r="J175" s="388" t="s">
        <v>601</v>
      </c>
      <c r="K175" s="389"/>
      <c r="L175" s="389"/>
      <c r="M175" s="389"/>
      <c r="N175" s="389"/>
      <c r="O175" s="389"/>
      <c r="P175" s="389"/>
      <c r="Q175" s="389"/>
      <c r="R175" s="390"/>
      <c r="S175" s="391" t="s">
        <v>602</v>
      </c>
      <c r="T175" s="392"/>
      <c r="U175" s="185"/>
      <c r="V175" s="382" t="s">
        <v>603</v>
      </c>
      <c r="W175" s="397" t="s">
        <v>604</v>
      </c>
      <c r="X175" s="382" t="s">
        <v>605</v>
      </c>
      <c r="Y175" s="385" t="s">
        <v>606</v>
      </c>
    </row>
    <row r="176" spans="1:25" ht="14.25">
      <c r="A176" s="380"/>
      <c r="B176" s="383"/>
      <c r="C176" s="383"/>
      <c r="D176" s="383"/>
      <c r="E176" s="383"/>
      <c r="F176" s="383"/>
      <c r="G176" s="383"/>
      <c r="H176" s="383"/>
      <c r="I176" s="386"/>
      <c r="J176" s="400" t="s">
        <v>607</v>
      </c>
      <c r="K176" s="401"/>
      <c r="L176" s="401"/>
      <c r="M176" s="401"/>
      <c r="N176" s="401"/>
      <c r="O176" s="401"/>
      <c r="P176" s="401"/>
      <c r="Q176" s="401"/>
      <c r="R176" s="402"/>
      <c r="S176" s="393"/>
      <c r="T176" s="394"/>
      <c r="U176" s="186"/>
      <c r="V176" s="383"/>
      <c r="W176" s="398"/>
      <c r="X176" s="383"/>
      <c r="Y176" s="386"/>
    </row>
    <row r="177" spans="1:25" ht="14.25">
      <c r="A177" s="380"/>
      <c r="B177" s="383"/>
      <c r="C177" s="383"/>
      <c r="D177" s="383"/>
      <c r="E177" s="383"/>
      <c r="F177" s="383"/>
      <c r="G177" s="383"/>
      <c r="H177" s="383"/>
      <c r="I177" s="386"/>
      <c r="J177" s="403" t="s">
        <v>608</v>
      </c>
      <c r="K177" s="404"/>
      <c r="L177" s="400" t="s">
        <v>609</v>
      </c>
      <c r="M177" s="402"/>
      <c r="N177" s="403" t="s">
        <v>610</v>
      </c>
      <c r="O177" s="404"/>
      <c r="P177" s="167" t="s">
        <v>611</v>
      </c>
      <c r="Q177" s="403" t="s">
        <v>612</v>
      </c>
      <c r="R177" s="404"/>
      <c r="S177" s="395"/>
      <c r="T177" s="396"/>
      <c r="U177" s="186"/>
      <c r="V177" s="383"/>
      <c r="W177" s="398"/>
      <c r="X177" s="383"/>
      <c r="Y177" s="386"/>
    </row>
    <row r="178" spans="1:25" ht="13.5">
      <c r="A178" s="381"/>
      <c r="B178" s="384"/>
      <c r="C178" s="384"/>
      <c r="D178" s="384"/>
      <c r="E178" s="384"/>
      <c r="F178" s="384"/>
      <c r="G178" s="384"/>
      <c r="H178" s="384"/>
      <c r="I178" s="387"/>
      <c r="J178" s="168" t="s">
        <v>613</v>
      </c>
      <c r="K178" s="168" t="s">
        <v>614</v>
      </c>
      <c r="L178" s="168" t="s">
        <v>613</v>
      </c>
      <c r="M178" s="168" t="s">
        <v>614</v>
      </c>
      <c r="N178" s="168" t="s">
        <v>613</v>
      </c>
      <c r="O178" s="168" t="s">
        <v>614</v>
      </c>
      <c r="P178" s="168" t="s">
        <v>613</v>
      </c>
      <c r="Q178" s="168" t="s">
        <v>613</v>
      </c>
      <c r="R178" s="168" t="s">
        <v>614</v>
      </c>
      <c r="S178" s="168" t="s">
        <v>613</v>
      </c>
      <c r="T178" s="168" t="s">
        <v>614</v>
      </c>
      <c r="U178" s="187"/>
      <c r="V178" s="384"/>
      <c r="W178" s="399"/>
      <c r="X178" s="384"/>
      <c r="Y178" s="387"/>
    </row>
    <row r="179" spans="1:26" ht="14.25">
      <c r="A179" s="169">
        <v>1</v>
      </c>
      <c r="B179" s="170" t="s">
        <v>615</v>
      </c>
      <c r="C179" s="170" t="s">
        <v>616</v>
      </c>
      <c r="D179" s="171">
        <v>2000000</v>
      </c>
      <c r="E179" s="172">
        <v>21</v>
      </c>
      <c r="F179" s="172">
        <v>21</v>
      </c>
      <c r="G179" s="172">
        <f>+AC142</f>
        <v>2142015.756954315</v>
      </c>
      <c r="H179" s="171">
        <f>+D179/E179*F179+G179</f>
        <v>4142015.756954315</v>
      </c>
      <c r="I179" s="173">
        <v>800000</v>
      </c>
      <c r="J179" s="174">
        <f>H179*8.5/100</f>
        <v>352071.3393411168</v>
      </c>
      <c r="K179" s="174">
        <f>+H179*8.5/100</f>
        <v>352071.3393411168</v>
      </c>
      <c r="L179" s="174">
        <f>+H179*1/100</f>
        <v>41420.15756954315</v>
      </c>
      <c r="M179" s="174">
        <f>+H179*0.8/100</f>
        <v>33136.12605563452</v>
      </c>
      <c r="N179" s="174">
        <f>+H179*0.2/100</f>
        <v>8284.03151390863</v>
      </c>
      <c r="O179" s="174">
        <f>+H179*0.2/100</f>
        <v>8284.03151390863</v>
      </c>
      <c r="P179" s="174">
        <f>+H179*0.8/100</f>
        <v>33136.12605563452</v>
      </c>
      <c r="Q179" s="174">
        <f>+H179*0.02</f>
        <v>82840.3151390863</v>
      </c>
      <c r="R179" s="174">
        <f>+H179*0.02</f>
        <v>82840.3151390863</v>
      </c>
      <c r="S179" s="174">
        <f>+J179+L179+N179+P179+Q179</f>
        <v>517751.9696192894</v>
      </c>
      <c r="T179" s="174">
        <f>+K179+M179+O179+R179</f>
        <v>476331.8120497463</v>
      </c>
      <c r="U179" s="175">
        <f>+H179-T179</f>
        <v>3665683.9449045686</v>
      </c>
      <c r="V179" s="174">
        <f>+U179*0.1</f>
        <v>366568.3944904569</v>
      </c>
      <c r="W179" s="176"/>
      <c r="X179" s="177">
        <f>+V179+T179+I179+W179</f>
        <v>1642900.2065402032</v>
      </c>
      <c r="Y179" s="207">
        <f>+H179-X179</f>
        <v>2499115.550414112</v>
      </c>
      <c r="Z179" s="206"/>
    </row>
    <row r="180" spans="1:25" ht="14.25">
      <c r="A180" s="179"/>
      <c r="B180" s="180" t="s">
        <v>249</v>
      </c>
      <c r="C180" s="180"/>
      <c r="D180" s="181">
        <f>SUM(D179:D179)</f>
        <v>2000000</v>
      </c>
      <c r="E180" s="181"/>
      <c r="F180" s="181"/>
      <c r="G180" s="181">
        <f aca="true" t="shared" si="10" ref="G180:Y180">SUM(G179:G179)</f>
        <v>2142015.756954315</v>
      </c>
      <c r="H180" s="181">
        <f t="shared" si="10"/>
        <v>4142015.756954315</v>
      </c>
      <c r="I180" s="181">
        <f t="shared" si="10"/>
        <v>800000</v>
      </c>
      <c r="J180" s="181">
        <f t="shared" si="10"/>
        <v>352071.3393411168</v>
      </c>
      <c r="K180" s="181">
        <f t="shared" si="10"/>
        <v>352071.3393411168</v>
      </c>
      <c r="L180" s="181">
        <f t="shared" si="10"/>
        <v>41420.15756954315</v>
      </c>
      <c r="M180" s="181">
        <f t="shared" si="10"/>
        <v>33136.12605563452</v>
      </c>
      <c r="N180" s="181">
        <f t="shared" si="10"/>
        <v>8284.03151390863</v>
      </c>
      <c r="O180" s="181">
        <f t="shared" si="10"/>
        <v>8284.03151390863</v>
      </c>
      <c r="P180" s="181">
        <f t="shared" si="10"/>
        <v>33136.12605563452</v>
      </c>
      <c r="Q180" s="181">
        <f t="shared" si="10"/>
        <v>82840.3151390863</v>
      </c>
      <c r="R180" s="181">
        <f t="shared" si="10"/>
        <v>82840.3151390863</v>
      </c>
      <c r="S180" s="181">
        <f t="shared" si="10"/>
        <v>517751.9696192894</v>
      </c>
      <c r="T180" s="181">
        <f t="shared" si="10"/>
        <v>476331.8120497463</v>
      </c>
      <c r="U180" s="181">
        <f t="shared" si="10"/>
        <v>3665683.9449045686</v>
      </c>
      <c r="V180" s="181">
        <f t="shared" si="10"/>
        <v>366568.3944904569</v>
      </c>
      <c r="W180" s="181">
        <f t="shared" si="10"/>
        <v>0</v>
      </c>
      <c r="X180" s="181">
        <f t="shared" si="10"/>
        <v>1642900.2065402032</v>
      </c>
      <c r="Y180" s="208">
        <f t="shared" si="10"/>
        <v>2499115.550414112</v>
      </c>
    </row>
    <row r="181" spans="1:25" ht="14.25">
      <c r="A181" s="163"/>
      <c r="B181" s="163"/>
      <c r="C181" s="163"/>
      <c r="D181" s="163"/>
      <c r="E181" s="163"/>
      <c r="F181" s="163"/>
      <c r="G181" s="163"/>
      <c r="H181" s="163"/>
      <c r="I181" s="166"/>
      <c r="J181" s="163"/>
      <c r="K181" s="163"/>
      <c r="L181" s="163"/>
      <c r="M181" s="163"/>
      <c r="N181" s="163"/>
      <c r="O181" s="163"/>
      <c r="P181" s="163"/>
      <c r="Q181" s="163"/>
      <c r="R181" s="163"/>
      <c r="S181" s="163"/>
      <c r="T181" s="163"/>
      <c r="U181" s="163"/>
      <c r="V181" s="163"/>
      <c r="W181" s="163"/>
      <c r="X181" s="163"/>
      <c r="Y181" s="166"/>
    </row>
    <row r="182" spans="1:25" ht="14.25">
      <c r="A182" s="163"/>
      <c r="B182" s="163"/>
      <c r="C182" s="163"/>
      <c r="D182" s="163"/>
      <c r="E182" s="163"/>
      <c r="F182" s="163"/>
      <c r="G182" s="163"/>
      <c r="H182" s="166"/>
      <c r="I182" s="166"/>
      <c r="J182" s="166"/>
      <c r="K182" s="166"/>
      <c r="L182" s="166"/>
      <c r="M182" s="166"/>
      <c r="N182" s="166"/>
      <c r="O182" s="166"/>
      <c r="P182" s="166"/>
      <c r="Q182" s="166"/>
      <c r="R182" s="166"/>
      <c r="S182" s="166"/>
      <c r="T182" s="166"/>
      <c r="U182" s="166"/>
      <c r="V182" s="166"/>
      <c r="W182" s="163"/>
      <c r="X182" s="163"/>
      <c r="Y182" s="166"/>
    </row>
    <row r="183" spans="1:25" ht="14.25">
      <c r="A183" s="163"/>
      <c r="B183" s="163"/>
      <c r="C183" s="163"/>
      <c r="D183" s="163"/>
      <c r="E183" s="163"/>
      <c r="F183" s="163"/>
      <c r="G183" s="163"/>
      <c r="H183" s="163"/>
      <c r="I183" s="166"/>
      <c r="J183" s="163"/>
      <c r="K183" s="163"/>
      <c r="L183" s="163"/>
      <c r="M183" s="163"/>
      <c r="N183" s="163"/>
      <c r="O183" s="163"/>
      <c r="P183" s="163"/>
      <c r="Q183" s="163"/>
      <c r="R183" s="182"/>
      <c r="S183" s="182"/>
      <c r="T183" s="166"/>
      <c r="U183" s="163"/>
      <c r="V183" s="183"/>
      <c r="W183" s="182"/>
      <c r="X183" s="163"/>
      <c r="Y183" s="166"/>
    </row>
    <row r="184" spans="1:25" ht="14.25">
      <c r="A184" s="163"/>
      <c r="B184" s="163"/>
      <c r="C184" s="163"/>
      <c r="D184" s="163"/>
      <c r="E184" s="163" t="s">
        <v>617</v>
      </c>
      <c r="F184" s="163"/>
      <c r="G184" s="163"/>
      <c r="H184" s="163"/>
      <c r="I184" s="166"/>
      <c r="J184" s="163"/>
      <c r="K184" s="182"/>
      <c r="L184" s="182"/>
      <c r="M184" s="163"/>
      <c r="N184" s="163"/>
      <c r="O184" s="163"/>
      <c r="P184" s="163"/>
      <c r="Q184" s="163"/>
      <c r="R184" s="183"/>
      <c r="S184" s="182"/>
      <c r="T184" s="184"/>
      <c r="U184" s="163"/>
      <c r="V184" s="182"/>
      <c r="W184" s="163"/>
      <c r="X184" s="163"/>
      <c r="Y184" s="166"/>
    </row>
    <row r="187" spans="1:25" ht="16.5" customHeight="1">
      <c r="A187" s="378" t="s">
        <v>590</v>
      </c>
      <c r="B187" s="378"/>
      <c r="C187" s="378"/>
      <c r="D187" s="378"/>
      <c r="E187" s="378"/>
      <c r="F187" s="378"/>
      <c r="G187" s="378"/>
      <c r="H187" s="378"/>
      <c r="I187" s="378"/>
      <c r="J187" s="378"/>
      <c r="K187" s="378"/>
      <c r="L187" s="378"/>
      <c r="M187" s="378"/>
      <c r="N187" s="378"/>
      <c r="O187" s="378"/>
      <c r="P187" s="378"/>
      <c r="Q187" s="378"/>
      <c r="R187" s="378"/>
      <c r="S187" s="378"/>
      <c r="T187" s="378"/>
      <c r="U187" s="378"/>
      <c r="V187" s="378"/>
      <c r="W187" s="378"/>
      <c r="X187" s="378"/>
      <c r="Y187" s="378"/>
    </row>
    <row r="188" spans="1:25" ht="14.25">
      <c r="A188" s="163"/>
      <c r="B188" s="164"/>
      <c r="C188" s="164"/>
      <c r="D188" s="164"/>
      <c r="E188" s="164"/>
      <c r="F188" s="164"/>
      <c r="G188" s="164"/>
      <c r="H188" s="164"/>
      <c r="I188" s="165"/>
      <c r="J188" s="164"/>
      <c r="K188" s="164"/>
      <c r="L188" s="164"/>
      <c r="M188" s="164"/>
      <c r="N188" s="164"/>
      <c r="O188" s="164"/>
      <c r="P188" s="164"/>
      <c r="Q188" s="164"/>
      <c r="R188" s="164"/>
      <c r="S188" s="164"/>
      <c r="T188" s="164"/>
      <c r="U188" s="164"/>
      <c r="V188" s="164"/>
      <c r="W188" s="164"/>
      <c r="X188" s="164"/>
      <c r="Y188" s="165"/>
    </row>
    <row r="189" spans="1:25" ht="14.25">
      <c r="A189" s="163"/>
      <c r="B189" s="163"/>
      <c r="C189" s="163"/>
      <c r="D189" s="163"/>
      <c r="E189" s="163"/>
      <c r="F189" s="163"/>
      <c r="G189" s="163"/>
      <c r="H189" s="163"/>
      <c r="I189" s="166"/>
      <c r="J189" s="163"/>
      <c r="K189" s="163"/>
      <c r="L189" s="163"/>
      <c r="M189" s="163"/>
      <c r="N189" s="163"/>
      <c r="O189" s="163"/>
      <c r="P189" s="163"/>
      <c r="Q189" s="163"/>
      <c r="R189" s="163"/>
      <c r="S189" s="163"/>
      <c r="T189" s="163"/>
      <c r="U189" s="163"/>
      <c r="V189" s="163" t="s">
        <v>637</v>
      </c>
      <c r="W189" s="163"/>
      <c r="X189" s="163"/>
      <c r="Y189" s="166"/>
    </row>
    <row r="190" spans="1:25" ht="14.25">
      <c r="A190" s="163"/>
      <c r="B190" s="163" t="s">
        <v>583</v>
      </c>
      <c r="C190" s="163"/>
      <c r="D190" s="163"/>
      <c r="E190" s="163"/>
      <c r="F190" s="163"/>
      <c r="G190" s="163"/>
      <c r="H190" s="163"/>
      <c r="I190" s="166"/>
      <c r="J190" s="163"/>
      <c r="K190" s="163"/>
      <c r="L190" s="163"/>
      <c r="M190" s="163"/>
      <c r="N190" s="163"/>
      <c r="O190" s="163"/>
      <c r="P190" s="163"/>
      <c r="Q190" s="163"/>
      <c r="R190" s="163"/>
      <c r="S190" s="163"/>
      <c r="T190" s="163"/>
      <c r="U190" s="163"/>
      <c r="V190" s="163"/>
      <c r="W190" s="163"/>
      <c r="X190" s="163"/>
      <c r="Y190" s="166"/>
    </row>
    <row r="191" spans="2:25" ht="14.25">
      <c r="B191" s="163"/>
      <c r="C191" s="163"/>
      <c r="D191" s="163"/>
      <c r="E191" s="163"/>
      <c r="F191" s="163"/>
      <c r="G191" s="163"/>
      <c r="H191" s="163"/>
      <c r="I191" s="166"/>
      <c r="J191" s="163"/>
      <c r="K191" s="163"/>
      <c r="L191" s="163"/>
      <c r="M191" s="163"/>
      <c r="N191" s="163"/>
      <c r="O191" s="163"/>
      <c r="P191" s="163"/>
      <c r="Q191" s="163"/>
      <c r="R191" s="163"/>
      <c r="S191" s="163"/>
      <c r="T191" s="163"/>
      <c r="U191" s="163"/>
      <c r="V191" s="163"/>
      <c r="W191" s="163"/>
      <c r="X191" s="163"/>
      <c r="Y191" s="166"/>
    </row>
    <row r="192" spans="1:25" ht="16.5" customHeight="1">
      <c r="A192" s="379" t="s">
        <v>592</v>
      </c>
      <c r="B192" s="382" t="s">
        <v>593</v>
      </c>
      <c r="C192" s="382" t="s">
        <v>594</v>
      </c>
      <c r="D192" s="382" t="s">
        <v>595</v>
      </c>
      <c r="E192" s="382" t="s">
        <v>596</v>
      </c>
      <c r="F192" s="382" t="s">
        <v>597</v>
      </c>
      <c r="G192" s="382" t="s">
        <v>636</v>
      </c>
      <c r="H192" s="382" t="s">
        <v>599</v>
      </c>
      <c r="I192" s="385" t="s">
        <v>600</v>
      </c>
      <c r="J192" s="388" t="s">
        <v>601</v>
      </c>
      <c r="K192" s="389"/>
      <c r="L192" s="389"/>
      <c r="M192" s="389"/>
      <c r="N192" s="389"/>
      <c r="O192" s="389"/>
      <c r="P192" s="389"/>
      <c r="Q192" s="389"/>
      <c r="R192" s="390"/>
      <c r="S192" s="391" t="s">
        <v>602</v>
      </c>
      <c r="T192" s="392"/>
      <c r="U192" s="185"/>
      <c r="V192" s="382" t="s">
        <v>603</v>
      </c>
      <c r="W192" s="397" t="s">
        <v>604</v>
      </c>
      <c r="X192" s="382" t="s">
        <v>605</v>
      </c>
      <c r="Y192" s="385" t="s">
        <v>606</v>
      </c>
    </row>
    <row r="193" spans="1:25" ht="14.25">
      <c r="A193" s="380"/>
      <c r="B193" s="383"/>
      <c r="C193" s="383"/>
      <c r="D193" s="383"/>
      <c r="E193" s="383"/>
      <c r="F193" s="383"/>
      <c r="G193" s="383"/>
      <c r="H193" s="383"/>
      <c r="I193" s="386"/>
      <c r="J193" s="400" t="s">
        <v>607</v>
      </c>
      <c r="K193" s="401"/>
      <c r="L193" s="401"/>
      <c r="M193" s="401"/>
      <c r="N193" s="401"/>
      <c r="O193" s="401"/>
      <c r="P193" s="401"/>
      <c r="Q193" s="401"/>
      <c r="R193" s="402"/>
      <c r="S193" s="393"/>
      <c r="T193" s="394"/>
      <c r="U193" s="186"/>
      <c r="V193" s="383"/>
      <c r="W193" s="398"/>
      <c r="X193" s="383"/>
      <c r="Y193" s="386"/>
    </row>
    <row r="194" spans="1:25" ht="14.25">
      <c r="A194" s="380"/>
      <c r="B194" s="383"/>
      <c r="C194" s="383"/>
      <c r="D194" s="383"/>
      <c r="E194" s="383"/>
      <c r="F194" s="383"/>
      <c r="G194" s="383"/>
      <c r="H194" s="383"/>
      <c r="I194" s="386"/>
      <c r="J194" s="403" t="s">
        <v>608</v>
      </c>
      <c r="K194" s="404"/>
      <c r="L194" s="400" t="s">
        <v>609</v>
      </c>
      <c r="M194" s="402"/>
      <c r="N194" s="403" t="s">
        <v>610</v>
      </c>
      <c r="O194" s="404"/>
      <c r="P194" s="167" t="s">
        <v>611</v>
      </c>
      <c r="Q194" s="403" t="s">
        <v>612</v>
      </c>
      <c r="R194" s="404"/>
      <c r="S194" s="395"/>
      <c r="T194" s="396"/>
      <c r="U194" s="186"/>
      <c r="V194" s="383"/>
      <c r="W194" s="398"/>
      <c r="X194" s="383"/>
      <c r="Y194" s="386"/>
    </row>
    <row r="195" spans="1:25" ht="13.5">
      <c r="A195" s="381"/>
      <c r="B195" s="384"/>
      <c r="C195" s="384"/>
      <c r="D195" s="384"/>
      <c r="E195" s="384"/>
      <c r="F195" s="384"/>
      <c r="G195" s="384"/>
      <c r="H195" s="384"/>
      <c r="I195" s="387"/>
      <c r="J195" s="168" t="s">
        <v>613</v>
      </c>
      <c r="K195" s="168" t="s">
        <v>614</v>
      </c>
      <c r="L195" s="168" t="s">
        <v>613</v>
      </c>
      <c r="M195" s="168" t="s">
        <v>614</v>
      </c>
      <c r="N195" s="168" t="s">
        <v>613</v>
      </c>
      <c r="O195" s="168" t="s">
        <v>614</v>
      </c>
      <c r="P195" s="168" t="s">
        <v>613</v>
      </c>
      <c r="Q195" s="168" t="s">
        <v>613</v>
      </c>
      <c r="R195" s="168" t="s">
        <v>614</v>
      </c>
      <c r="S195" s="168" t="s">
        <v>613</v>
      </c>
      <c r="T195" s="168" t="s">
        <v>614</v>
      </c>
      <c r="U195" s="187"/>
      <c r="V195" s="384"/>
      <c r="W195" s="399"/>
      <c r="X195" s="384"/>
      <c r="Y195" s="387"/>
    </row>
    <row r="196" spans="1:28" ht="14.25">
      <c r="A196" s="169">
        <v>1</v>
      </c>
      <c r="B196" s="170" t="s">
        <v>615</v>
      </c>
      <c r="C196" s="170" t="s">
        <v>616</v>
      </c>
      <c r="D196" s="171">
        <v>2000000</v>
      </c>
      <c r="E196" s="172">
        <v>19</v>
      </c>
      <c r="F196" s="172">
        <v>17</v>
      </c>
      <c r="G196" s="172"/>
      <c r="H196" s="171">
        <f>+D196/E196*F196+G196</f>
        <v>1789473.6842105263</v>
      </c>
      <c r="I196" s="173">
        <v>700000</v>
      </c>
      <c r="J196" s="174">
        <f>H196*8.5/100</f>
        <v>152105.26315789475</v>
      </c>
      <c r="K196" s="174">
        <f>+H196*8.5/100</f>
        <v>152105.26315789475</v>
      </c>
      <c r="L196" s="174">
        <f>+H196*1/100</f>
        <v>17894.736842105263</v>
      </c>
      <c r="M196" s="174">
        <f>+H196*0.8/100</f>
        <v>14315.789473684212</v>
      </c>
      <c r="N196" s="174">
        <f>+H196*0.2/100</f>
        <v>3578.947368421053</v>
      </c>
      <c r="O196" s="174">
        <f>+H196*0.2/100</f>
        <v>3578.947368421053</v>
      </c>
      <c r="P196" s="174">
        <f>+H196*0.8/100</f>
        <v>14315.789473684212</v>
      </c>
      <c r="Q196" s="174">
        <f>+H196*0.02</f>
        <v>35789.47368421053</v>
      </c>
      <c r="R196" s="174">
        <f>+H196*0.02</f>
        <v>35789.47368421053</v>
      </c>
      <c r="S196" s="174">
        <f>+J196+L196+N196+P196+Q196</f>
        <v>223684.2105263158</v>
      </c>
      <c r="T196" s="174">
        <f>+K196+M196+O196+R196</f>
        <v>205789.47368421053</v>
      </c>
      <c r="U196" s="175">
        <f>+H196-T196</f>
        <v>1583684.2105263157</v>
      </c>
      <c r="V196" s="174">
        <f>+U196*0.1-14000</f>
        <v>144368.42105263157</v>
      </c>
      <c r="W196" s="176"/>
      <c r="X196" s="177">
        <f>+V196+T196+I196+W196</f>
        <v>1050157.8947368423</v>
      </c>
      <c r="Y196" s="207">
        <f>+H196-X196</f>
        <v>739315.789473684</v>
      </c>
      <c r="Z196" s="188"/>
      <c r="AB196" s="188"/>
    </row>
    <row r="197" spans="1:25" ht="14.25">
      <c r="A197" s="179"/>
      <c r="B197" s="180" t="s">
        <v>249</v>
      </c>
      <c r="C197" s="180"/>
      <c r="D197" s="181">
        <f>SUM(D196:D196)</f>
        <v>2000000</v>
      </c>
      <c r="E197" s="181"/>
      <c r="F197" s="181"/>
      <c r="G197" s="181">
        <f aca="true" t="shared" si="11" ref="G197:Y197">SUM(G196:G196)</f>
        <v>0</v>
      </c>
      <c r="H197" s="181">
        <f t="shared" si="11"/>
        <v>1789473.6842105263</v>
      </c>
      <c r="I197" s="181">
        <f t="shared" si="11"/>
        <v>700000</v>
      </c>
      <c r="J197" s="181">
        <f t="shared" si="11"/>
        <v>152105.26315789475</v>
      </c>
      <c r="K197" s="181">
        <f t="shared" si="11"/>
        <v>152105.26315789475</v>
      </c>
      <c r="L197" s="181">
        <f t="shared" si="11"/>
        <v>17894.736842105263</v>
      </c>
      <c r="M197" s="181">
        <f t="shared" si="11"/>
        <v>14315.789473684212</v>
      </c>
      <c r="N197" s="181">
        <f t="shared" si="11"/>
        <v>3578.947368421053</v>
      </c>
      <c r="O197" s="181">
        <f t="shared" si="11"/>
        <v>3578.947368421053</v>
      </c>
      <c r="P197" s="181">
        <f t="shared" si="11"/>
        <v>14315.789473684212</v>
      </c>
      <c r="Q197" s="181">
        <f t="shared" si="11"/>
        <v>35789.47368421053</v>
      </c>
      <c r="R197" s="181">
        <f t="shared" si="11"/>
        <v>35789.47368421053</v>
      </c>
      <c r="S197" s="181">
        <f t="shared" si="11"/>
        <v>223684.2105263158</v>
      </c>
      <c r="T197" s="181">
        <f t="shared" si="11"/>
        <v>205789.47368421053</v>
      </c>
      <c r="U197" s="181">
        <f t="shared" si="11"/>
        <v>1583684.2105263157</v>
      </c>
      <c r="V197" s="181">
        <f t="shared" si="11"/>
        <v>144368.42105263157</v>
      </c>
      <c r="W197" s="181">
        <f t="shared" si="11"/>
        <v>0</v>
      </c>
      <c r="X197" s="181">
        <f t="shared" si="11"/>
        <v>1050157.8947368423</v>
      </c>
      <c r="Y197" s="208">
        <f t="shared" si="11"/>
        <v>739315.789473684</v>
      </c>
    </row>
    <row r="198" spans="1:25" ht="14.25">
      <c r="A198" s="163"/>
      <c r="B198" s="163"/>
      <c r="C198" s="163"/>
      <c r="D198" s="163"/>
      <c r="E198" s="163"/>
      <c r="F198" s="163"/>
      <c r="G198" s="163"/>
      <c r="H198" s="163"/>
      <c r="I198" s="166"/>
      <c r="J198" s="163"/>
      <c r="K198" s="163"/>
      <c r="L198" s="163"/>
      <c r="M198" s="163"/>
      <c r="N198" s="163"/>
      <c r="O198" s="163"/>
      <c r="P198" s="163"/>
      <c r="Q198" s="163"/>
      <c r="R198" s="163"/>
      <c r="S198" s="163"/>
      <c r="T198" s="163"/>
      <c r="U198" s="163"/>
      <c r="V198" s="163"/>
      <c r="W198" s="163"/>
      <c r="X198" s="163"/>
      <c r="Y198" s="166"/>
    </row>
    <row r="199" spans="1:25" ht="14.25">
      <c r="A199" s="163"/>
      <c r="B199" s="163"/>
      <c r="C199" s="163"/>
      <c r="D199" s="163"/>
      <c r="E199" s="163"/>
      <c r="F199" s="163"/>
      <c r="G199" s="163"/>
      <c r="H199" s="166"/>
      <c r="I199" s="166"/>
      <c r="J199" s="166"/>
      <c r="K199" s="166"/>
      <c r="L199" s="166"/>
      <c r="M199" s="166"/>
      <c r="N199" s="166"/>
      <c r="O199" s="166"/>
      <c r="P199" s="166"/>
      <c r="Q199" s="166"/>
      <c r="R199" s="166"/>
      <c r="S199" s="166"/>
      <c r="T199" s="166"/>
      <c r="U199" s="166"/>
      <c r="V199" s="166"/>
      <c r="W199" s="163"/>
      <c r="X199" s="163"/>
      <c r="Y199" s="166"/>
    </row>
    <row r="200" spans="1:25" ht="14.25">
      <c r="A200" s="163"/>
      <c r="B200" s="163"/>
      <c r="C200" s="163"/>
      <c r="D200" s="163"/>
      <c r="E200" s="163"/>
      <c r="F200" s="163"/>
      <c r="G200" s="163"/>
      <c r="H200" s="163"/>
      <c r="I200" s="166"/>
      <c r="J200" s="163"/>
      <c r="K200" s="163"/>
      <c r="L200" s="163"/>
      <c r="M200" s="163"/>
      <c r="N200" s="163"/>
      <c r="O200" s="163"/>
      <c r="P200" s="163"/>
      <c r="Q200" s="163"/>
      <c r="R200" s="182"/>
      <c r="S200" s="182"/>
      <c r="T200" s="166"/>
      <c r="U200" s="163"/>
      <c r="V200" s="183"/>
      <c r="W200" s="182"/>
      <c r="X200" s="163"/>
      <c r="Y200" s="166"/>
    </row>
    <row r="201" spans="1:25" ht="14.25">
      <c r="A201" s="163"/>
      <c r="B201" s="163"/>
      <c r="C201" s="163"/>
      <c r="D201" s="163"/>
      <c r="E201" s="163" t="s">
        <v>617</v>
      </c>
      <c r="F201" s="163"/>
      <c r="G201" s="163"/>
      <c r="H201" s="163"/>
      <c r="I201" s="166"/>
      <c r="J201" s="163"/>
      <c r="K201" s="182"/>
      <c r="L201" s="182"/>
      <c r="M201" s="163"/>
      <c r="N201" s="163"/>
      <c r="O201" s="163"/>
      <c r="P201" s="163"/>
      <c r="Q201" s="163"/>
      <c r="R201" s="183"/>
      <c r="S201" s="182"/>
      <c r="T201" s="184"/>
      <c r="U201" s="163"/>
      <c r="V201" s="182"/>
      <c r="W201" s="163"/>
      <c r="X201" s="163"/>
      <c r="Y201" s="166"/>
    </row>
    <row r="204" spans="1:25" ht="13.5">
      <c r="A204" s="378" t="s">
        <v>590</v>
      </c>
      <c r="B204" s="378"/>
      <c r="C204" s="378"/>
      <c r="D204" s="378"/>
      <c r="E204" s="378"/>
      <c r="F204" s="378"/>
      <c r="G204" s="378"/>
      <c r="H204" s="378"/>
      <c r="I204" s="378"/>
      <c r="J204" s="378"/>
      <c r="K204" s="378"/>
      <c r="L204" s="378"/>
      <c r="M204" s="378"/>
      <c r="N204" s="378"/>
      <c r="O204" s="378"/>
      <c r="P204" s="378"/>
      <c r="Q204" s="378"/>
      <c r="R204" s="378"/>
      <c r="S204" s="378"/>
      <c r="T204" s="378"/>
      <c r="U204" s="378"/>
      <c r="V204" s="378"/>
      <c r="W204" s="378"/>
      <c r="X204" s="378"/>
      <c r="Y204" s="378"/>
    </row>
    <row r="205" spans="1:25" ht="14.25">
      <c r="A205" s="163"/>
      <c r="B205" s="164"/>
      <c r="C205" s="164"/>
      <c r="D205" s="164"/>
      <c r="E205" s="164"/>
      <c r="F205" s="164"/>
      <c r="G205" s="164"/>
      <c r="H205" s="164"/>
      <c r="I205" s="165"/>
      <c r="J205" s="164"/>
      <c r="K205" s="164"/>
      <c r="L205" s="164"/>
      <c r="M205" s="164"/>
      <c r="N205" s="164"/>
      <c r="O205" s="164"/>
      <c r="P205" s="164"/>
      <c r="Q205" s="164"/>
      <c r="R205" s="164"/>
      <c r="S205" s="164"/>
      <c r="T205" s="164"/>
      <c r="U205" s="164"/>
      <c r="V205" s="164"/>
      <c r="W205" s="164"/>
      <c r="X205" s="164"/>
      <c r="Y205" s="165"/>
    </row>
    <row r="206" spans="1:25" ht="14.25">
      <c r="A206" s="163"/>
      <c r="B206" s="163"/>
      <c r="C206" s="163"/>
      <c r="D206" s="163"/>
      <c r="E206" s="163"/>
      <c r="F206" s="163"/>
      <c r="G206" s="163"/>
      <c r="H206" s="163"/>
      <c r="I206" s="166"/>
      <c r="J206" s="163"/>
      <c r="K206" s="163"/>
      <c r="L206" s="163"/>
      <c r="M206" s="163"/>
      <c r="N206" s="163"/>
      <c r="O206" s="163"/>
      <c r="P206" s="163"/>
      <c r="Q206" s="163"/>
      <c r="R206" s="163"/>
      <c r="S206" s="163"/>
      <c r="T206" s="163"/>
      <c r="U206" s="163"/>
      <c r="V206" s="163" t="s">
        <v>640</v>
      </c>
      <c r="W206" s="163"/>
      <c r="X206" s="163"/>
      <c r="Y206" s="166"/>
    </row>
    <row r="207" spans="1:25" ht="14.25">
      <c r="A207" s="163"/>
      <c r="B207" s="163" t="s">
        <v>583</v>
      </c>
      <c r="C207" s="163"/>
      <c r="D207" s="163"/>
      <c r="E207" s="163"/>
      <c r="F207" s="163"/>
      <c r="G207" s="163"/>
      <c r="H207" s="163"/>
      <c r="I207" s="166"/>
      <c r="J207" s="163"/>
      <c r="K207" s="163"/>
      <c r="L207" s="163"/>
      <c r="M207" s="163"/>
      <c r="N207" s="163"/>
      <c r="O207" s="163"/>
      <c r="P207" s="163"/>
      <c r="Q207" s="163"/>
      <c r="R207" s="163"/>
      <c r="S207" s="163"/>
      <c r="T207" s="163"/>
      <c r="U207" s="163"/>
      <c r="V207" s="163"/>
      <c r="W207" s="163"/>
      <c r="X207" s="163"/>
      <c r="Y207" s="166"/>
    </row>
    <row r="208" spans="2:25" ht="14.25">
      <c r="B208" s="163"/>
      <c r="C208" s="163"/>
      <c r="D208" s="163"/>
      <c r="E208" s="163"/>
      <c r="F208" s="163"/>
      <c r="G208" s="163"/>
      <c r="H208" s="163"/>
      <c r="I208" s="166"/>
      <c r="J208" s="163"/>
      <c r="K208" s="163"/>
      <c r="L208" s="163"/>
      <c r="M208" s="163"/>
      <c r="N208" s="163"/>
      <c r="O208" s="163"/>
      <c r="P208" s="163"/>
      <c r="Q208" s="163"/>
      <c r="R208" s="163"/>
      <c r="S208" s="163"/>
      <c r="T208" s="163"/>
      <c r="U208" s="163"/>
      <c r="V208" s="163"/>
      <c r="W208" s="163"/>
      <c r="X208" s="163"/>
      <c r="Y208" s="166"/>
    </row>
    <row r="209" spans="1:25" ht="14.25">
      <c r="A209" s="379" t="s">
        <v>592</v>
      </c>
      <c r="B209" s="382" t="s">
        <v>593</v>
      </c>
      <c r="C209" s="382" t="s">
        <v>594</v>
      </c>
      <c r="D209" s="382" t="s">
        <v>595</v>
      </c>
      <c r="E209" s="382" t="s">
        <v>596</v>
      </c>
      <c r="F209" s="382" t="s">
        <v>597</v>
      </c>
      <c r="G209" s="382" t="s">
        <v>636</v>
      </c>
      <c r="H209" s="382" t="s">
        <v>599</v>
      </c>
      <c r="I209" s="385" t="s">
        <v>600</v>
      </c>
      <c r="J209" s="388" t="s">
        <v>601</v>
      </c>
      <c r="K209" s="389"/>
      <c r="L209" s="389"/>
      <c r="M209" s="389"/>
      <c r="N209" s="389"/>
      <c r="O209" s="389"/>
      <c r="P209" s="389"/>
      <c r="Q209" s="389"/>
      <c r="R209" s="390"/>
      <c r="S209" s="391" t="s">
        <v>602</v>
      </c>
      <c r="T209" s="392"/>
      <c r="U209" s="185"/>
      <c r="V209" s="382" t="s">
        <v>603</v>
      </c>
      <c r="W209" s="397" t="s">
        <v>604</v>
      </c>
      <c r="X209" s="382" t="s">
        <v>605</v>
      </c>
      <c r="Y209" s="385" t="s">
        <v>606</v>
      </c>
    </row>
    <row r="210" spans="1:25" ht="14.25">
      <c r="A210" s="380"/>
      <c r="B210" s="383"/>
      <c r="C210" s="383"/>
      <c r="D210" s="383"/>
      <c r="E210" s="383"/>
      <c r="F210" s="383"/>
      <c r="G210" s="383"/>
      <c r="H210" s="383"/>
      <c r="I210" s="386"/>
      <c r="J210" s="400" t="s">
        <v>607</v>
      </c>
      <c r="K210" s="401"/>
      <c r="L210" s="401"/>
      <c r="M210" s="401"/>
      <c r="N210" s="401"/>
      <c r="O210" s="401"/>
      <c r="P210" s="401"/>
      <c r="Q210" s="401"/>
      <c r="R210" s="402"/>
      <c r="S210" s="393"/>
      <c r="T210" s="394"/>
      <c r="U210" s="186"/>
      <c r="V210" s="383"/>
      <c r="W210" s="398"/>
      <c r="X210" s="383"/>
      <c r="Y210" s="386"/>
    </row>
    <row r="211" spans="1:25" ht="14.25">
      <c r="A211" s="380"/>
      <c r="B211" s="383"/>
      <c r="C211" s="383"/>
      <c r="D211" s="383"/>
      <c r="E211" s="383"/>
      <c r="F211" s="383"/>
      <c r="G211" s="383"/>
      <c r="H211" s="383"/>
      <c r="I211" s="386"/>
      <c r="J211" s="403" t="s">
        <v>608</v>
      </c>
      <c r="K211" s="404"/>
      <c r="L211" s="400" t="s">
        <v>609</v>
      </c>
      <c r="M211" s="402"/>
      <c r="N211" s="403" t="s">
        <v>610</v>
      </c>
      <c r="O211" s="404"/>
      <c r="P211" s="167" t="s">
        <v>611</v>
      </c>
      <c r="Q211" s="403" t="s">
        <v>612</v>
      </c>
      <c r="R211" s="404"/>
      <c r="S211" s="395"/>
      <c r="T211" s="396"/>
      <c r="U211" s="186"/>
      <c r="V211" s="383"/>
      <c r="W211" s="398"/>
      <c r="X211" s="383"/>
      <c r="Y211" s="386"/>
    </row>
    <row r="212" spans="1:25" ht="13.5">
      <c r="A212" s="381"/>
      <c r="B212" s="384"/>
      <c r="C212" s="384"/>
      <c r="D212" s="384"/>
      <c r="E212" s="384"/>
      <c r="F212" s="384"/>
      <c r="G212" s="384"/>
      <c r="H212" s="384"/>
      <c r="I212" s="387"/>
      <c r="J212" s="168" t="s">
        <v>613</v>
      </c>
      <c r="K212" s="168" t="s">
        <v>614</v>
      </c>
      <c r="L212" s="168" t="s">
        <v>613</v>
      </c>
      <c r="M212" s="168" t="s">
        <v>614</v>
      </c>
      <c r="N212" s="168" t="s">
        <v>613</v>
      </c>
      <c r="O212" s="168" t="s">
        <v>614</v>
      </c>
      <c r="P212" s="168" t="s">
        <v>613</v>
      </c>
      <c r="Q212" s="168" t="s">
        <v>613</v>
      </c>
      <c r="R212" s="168" t="s">
        <v>614</v>
      </c>
      <c r="S212" s="168" t="s">
        <v>613</v>
      </c>
      <c r="T212" s="168" t="s">
        <v>614</v>
      </c>
      <c r="U212" s="187"/>
      <c r="V212" s="384"/>
      <c r="W212" s="399"/>
      <c r="X212" s="384"/>
      <c r="Y212" s="387"/>
    </row>
    <row r="213" spans="1:25" ht="14.25">
      <c r="A213" s="169">
        <v>1</v>
      </c>
      <c r="B213" s="170" t="s">
        <v>615</v>
      </c>
      <c r="C213" s="170" t="s">
        <v>616</v>
      </c>
      <c r="D213" s="171">
        <v>2000000</v>
      </c>
      <c r="E213" s="172">
        <v>21</v>
      </c>
      <c r="F213" s="172">
        <v>21</v>
      </c>
      <c r="G213" s="172"/>
      <c r="H213" s="171">
        <f>+D213/E213*F213+G213</f>
        <v>2000000</v>
      </c>
      <c r="I213" s="173"/>
      <c r="J213" s="174">
        <f>H213*8.5/100</f>
        <v>170000</v>
      </c>
      <c r="K213" s="174">
        <f>+H213*8.5/100</f>
        <v>170000</v>
      </c>
      <c r="L213" s="174">
        <f>+H213*1/100</f>
        <v>20000</v>
      </c>
      <c r="M213" s="174">
        <f>+H213*0.8/100</f>
        <v>16000</v>
      </c>
      <c r="N213" s="174">
        <f>+H213*0.2/100</f>
        <v>4000</v>
      </c>
      <c r="O213" s="174">
        <f>+H213*0.2/100</f>
        <v>4000</v>
      </c>
      <c r="P213" s="174">
        <f>+H213*0.8/100</f>
        <v>16000</v>
      </c>
      <c r="Q213" s="174">
        <f>+H213*0.02</f>
        <v>40000</v>
      </c>
      <c r="R213" s="174">
        <f>+H213*0.02</f>
        <v>40000</v>
      </c>
      <c r="S213" s="174">
        <f>+J213+L213+N213+P213+Q213</f>
        <v>250000</v>
      </c>
      <c r="T213" s="174">
        <f>+K213+M213+O213+R213</f>
        <v>230000</v>
      </c>
      <c r="U213" s="175">
        <f>+H213-T213</f>
        <v>1770000</v>
      </c>
      <c r="V213" s="174">
        <f>+U213*0.1-14000</f>
        <v>163000</v>
      </c>
      <c r="W213" s="176"/>
      <c r="X213" s="177">
        <f>+V213+T213+I213+W213</f>
        <v>393000</v>
      </c>
      <c r="Y213" s="207">
        <f>+H213-X213</f>
        <v>1607000</v>
      </c>
    </row>
    <row r="214" spans="1:25" ht="14.25">
      <c r="A214" s="179"/>
      <c r="B214" s="180" t="s">
        <v>249</v>
      </c>
      <c r="C214" s="180"/>
      <c r="D214" s="181">
        <f>SUM(D213:D213)</f>
        <v>2000000</v>
      </c>
      <c r="E214" s="181"/>
      <c r="F214" s="181"/>
      <c r="G214" s="181">
        <f aca="true" t="shared" si="12" ref="G214:Y214">SUM(G213:G213)</f>
        <v>0</v>
      </c>
      <c r="H214" s="181">
        <f t="shared" si="12"/>
        <v>2000000</v>
      </c>
      <c r="I214" s="181">
        <f t="shared" si="12"/>
        <v>0</v>
      </c>
      <c r="J214" s="181">
        <f t="shared" si="12"/>
        <v>170000</v>
      </c>
      <c r="K214" s="181">
        <f t="shared" si="12"/>
        <v>170000</v>
      </c>
      <c r="L214" s="181">
        <f t="shared" si="12"/>
        <v>20000</v>
      </c>
      <c r="M214" s="181">
        <f t="shared" si="12"/>
        <v>16000</v>
      </c>
      <c r="N214" s="181">
        <f t="shared" si="12"/>
        <v>4000</v>
      </c>
      <c r="O214" s="181">
        <f t="shared" si="12"/>
        <v>4000</v>
      </c>
      <c r="P214" s="181">
        <f t="shared" si="12"/>
        <v>16000</v>
      </c>
      <c r="Q214" s="181">
        <f t="shared" si="12"/>
        <v>40000</v>
      </c>
      <c r="R214" s="181">
        <f t="shared" si="12"/>
        <v>40000</v>
      </c>
      <c r="S214" s="181">
        <f t="shared" si="12"/>
        <v>250000</v>
      </c>
      <c r="T214" s="181">
        <f t="shared" si="12"/>
        <v>230000</v>
      </c>
      <c r="U214" s="181">
        <f t="shared" si="12"/>
        <v>1770000</v>
      </c>
      <c r="V214" s="181">
        <f t="shared" si="12"/>
        <v>163000</v>
      </c>
      <c r="W214" s="181">
        <f t="shared" si="12"/>
        <v>0</v>
      </c>
      <c r="X214" s="181">
        <f t="shared" si="12"/>
        <v>393000</v>
      </c>
      <c r="Y214" s="208">
        <f t="shared" si="12"/>
        <v>1607000</v>
      </c>
    </row>
    <row r="215" spans="1:25" ht="14.25">
      <c r="A215" s="163"/>
      <c r="B215" s="163"/>
      <c r="C215" s="163"/>
      <c r="D215" s="163"/>
      <c r="E215" s="163"/>
      <c r="F215" s="163"/>
      <c r="G215" s="163"/>
      <c r="H215" s="163"/>
      <c r="I215" s="166"/>
      <c r="J215" s="163"/>
      <c r="K215" s="163"/>
      <c r="L215" s="163"/>
      <c r="M215" s="163"/>
      <c r="N215" s="163"/>
      <c r="O215" s="163"/>
      <c r="P215" s="163"/>
      <c r="Q215" s="163"/>
      <c r="R215" s="163"/>
      <c r="S215" s="163"/>
      <c r="T215" s="163"/>
      <c r="U215" s="163"/>
      <c r="V215" s="163"/>
      <c r="W215" s="163"/>
      <c r="X215" s="163"/>
      <c r="Y215" s="166"/>
    </row>
    <row r="216" spans="1:25" ht="14.25">
      <c r="A216" s="163"/>
      <c r="B216" s="163"/>
      <c r="C216" s="163"/>
      <c r="D216" s="163"/>
      <c r="E216" s="163"/>
      <c r="F216" s="163"/>
      <c r="G216" s="163"/>
      <c r="H216" s="166"/>
      <c r="I216" s="166"/>
      <c r="J216" s="166"/>
      <c r="K216" s="166"/>
      <c r="L216" s="166"/>
      <c r="M216" s="166"/>
      <c r="N216" s="166"/>
      <c r="O216" s="166"/>
      <c r="P216" s="166"/>
      <c r="Q216" s="166"/>
      <c r="R216" s="166"/>
      <c r="S216" s="166"/>
      <c r="T216" s="166"/>
      <c r="U216" s="166"/>
      <c r="V216" s="166"/>
      <c r="W216" s="163"/>
      <c r="X216" s="163"/>
      <c r="Y216" s="166"/>
    </row>
    <row r="217" spans="1:25" ht="14.25">
      <c r="A217" s="163"/>
      <c r="B217" s="163"/>
      <c r="C217" s="163"/>
      <c r="D217" s="163"/>
      <c r="E217" s="163"/>
      <c r="F217" s="163"/>
      <c r="G217" s="163"/>
      <c r="H217" s="163"/>
      <c r="I217" s="166"/>
      <c r="J217" s="163"/>
      <c r="K217" s="163"/>
      <c r="L217" s="163"/>
      <c r="M217" s="163"/>
      <c r="N217" s="163"/>
      <c r="O217" s="163"/>
      <c r="P217" s="163"/>
      <c r="Q217" s="163"/>
      <c r="R217" s="182"/>
      <c r="S217" s="182"/>
      <c r="T217" s="166"/>
      <c r="U217" s="163"/>
      <c r="V217" s="183"/>
      <c r="W217" s="182"/>
      <c r="X217" s="163"/>
      <c r="Y217" s="166"/>
    </row>
    <row r="218" spans="1:25" ht="14.25">
      <c r="A218" s="163"/>
      <c r="B218" s="163"/>
      <c r="C218" s="163"/>
      <c r="D218" s="163"/>
      <c r="E218" s="163" t="s">
        <v>617</v>
      </c>
      <c r="F218" s="163"/>
      <c r="G218" s="163"/>
      <c r="H218" s="163"/>
      <c r="I218" s="166"/>
      <c r="J218" s="163"/>
      <c r="K218" s="182"/>
      <c r="L218" s="182"/>
      <c r="M218" s="163"/>
      <c r="N218" s="163"/>
      <c r="O218" s="163"/>
      <c r="P218" s="163"/>
      <c r="Q218" s="163"/>
      <c r="R218" s="183"/>
      <c r="S218" s="182"/>
      <c r="T218" s="184"/>
      <c r="U218" s="163"/>
      <c r="V218" s="182"/>
      <c r="W218" s="163"/>
      <c r="X218" s="163"/>
      <c r="Y218" s="166"/>
    </row>
    <row r="221" spans="1:25" ht="13.5">
      <c r="A221" s="378" t="s">
        <v>590</v>
      </c>
      <c r="B221" s="378"/>
      <c r="C221" s="378"/>
      <c r="D221" s="378"/>
      <c r="E221" s="378"/>
      <c r="F221" s="378"/>
      <c r="G221" s="378"/>
      <c r="H221" s="378"/>
      <c r="I221" s="378"/>
      <c r="J221" s="378"/>
      <c r="K221" s="378"/>
      <c r="L221" s="378"/>
      <c r="M221" s="378"/>
      <c r="N221" s="378"/>
      <c r="O221" s="378"/>
      <c r="P221" s="378"/>
      <c r="Q221" s="378"/>
      <c r="R221" s="378"/>
      <c r="S221" s="378"/>
      <c r="T221" s="378"/>
      <c r="U221" s="378"/>
      <c r="V221" s="378"/>
      <c r="W221" s="378"/>
      <c r="X221" s="378"/>
      <c r="Y221" s="378"/>
    </row>
    <row r="222" spans="1:25" ht="14.25">
      <c r="A222" s="163"/>
      <c r="B222" s="164"/>
      <c r="C222" s="164"/>
      <c r="D222" s="164"/>
      <c r="E222" s="164"/>
      <c r="F222" s="164"/>
      <c r="G222" s="164"/>
      <c r="H222" s="164"/>
      <c r="I222" s="165"/>
      <c r="J222" s="164"/>
      <c r="K222" s="164"/>
      <c r="L222" s="164"/>
      <c r="M222" s="164"/>
      <c r="N222" s="164"/>
      <c r="O222" s="164"/>
      <c r="P222" s="164"/>
      <c r="Q222" s="164"/>
      <c r="R222" s="164"/>
      <c r="S222" s="164"/>
      <c r="T222" s="164"/>
      <c r="U222" s="164"/>
      <c r="V222" s="164"/>
      <c r="W222" s="164"/>
      <c r="X222" s="164"/>
      <c r="Y222" s="165"/>
    </row>
    <row r="223" spans="1:25" ht="14.25">
      <c r="A223" s="163"/>
      <c r="B223" s="163"/>
      <c r="C223" s="163"/>
      <c r="D223" s="163"/>
      <c r="E223" s="163"/>
      <c r="F223" s="163"/>
      <c r="G223" s="163"/>
      <c r="H223" s="163"/>
      <c r="I223" s="166"/>
      <c r="J223" s="163"/>
      <c r="K223" s="163"/>
      <c r="L223" s="163"/>
      <c r="M223" s="163"/>
      <c r="N223" s="163"/>
      <c r="O223" s="163"/>
      <c r="P223" s="163"/>
      <c r="Q223" s="163"/>
      <c r="R223" s="163"/>
      <c r="S223" s="163"/>
      <c r="T223" s="163"/>
      <c r="U223" s="163"/>
      <c r="V223" s="163" t="s">
        <v>641</v>
      </c>
      <c r="W223" s="163"/>
      <c r="X223" s="163"/>
      <c r="Y223" s="166"/>
    </row>
    <row r="224" spans="1:25" ht="14.25">
      <c r="A224" s="163"/>
      <c r="B224" s="163" t="s">
        <v>583</v>
      </c>
      <c r="C224" s="163"/>
      <c r="D224" s="163"/>
      <c r="E224" s="163"/>
      <c r="F224" s="163"/>
      <c r="G224" s="163"/>
      <c r="H224" s="163"/>
      <c r="I224" s="166"/>
      <c r="J224" s="163"/>
      <c r="K224" s="163"/>
      <c r="L224" s="163"/>
      <c r="M224" s="163"/>
      <c r="N224" s="163"/>
      <c r="O224" s="163"/>
      <c r="P224" s="163"/>
      <c r="Q224" s="163"/>
      <c r="R224" s="163"/>
      <c r="S224" s="163"/>
      <c r="T224" s="163"/>
      <c r="U224" s="163"/>
      <c r="V224" s="163"/>
      <c r="W224" s="163"/>
      <c r="X224" s="163"/>
      <c r="Y224" s="166"/>
    </row>
    <row r="225" spans="2:25" ht="14.25">
      <c r="B225" s="163"/>
      <c r="C225" s="163"/>
      <c r="D225" s="163"/>
      <c r="E225" s="163"/>
      <c r="F225" s="163"/>
      <c r="G225" s="163"/>
      <c r="H225" s="163"/>
      <c r="I225" s="166"/>
      <c r="J225" s="163"/>
      <c r="K225" s="163"/>
      <c r="L225" s="163"/>
      <c r="M225" s="163"/>
      <c r="N225" s="163"/>
      <c r="O225" s="163"/>
      <c r="P225" s="163"/>
      <c r="Q225" s="163"/>
      <c r="R225" s="163"/>
      <c r="S225" s="163"/>
      <c r="T225" s="163"/>
      <c r="U225" s="163"/>
      <c r="V225" s="163"/>
      <c r="W225" s="163"/>
      <c r="X225" s="163"/>
      <c r="Y225" s="166"/>
    </row>
    <row r="226" spans="1:25" ht="14.25">
      <c r="A226" s="379" t="s">
        <v>592</v>
      </c>
      <c r="B226" s="382" t="s">
        <v>593</v>
      </c>
      <c r="C226" s="382" t="s">
        <v>594</v>
      </c>
      <c r="D226" s="382" t="s">
        <v>595</v>
      </c>
      <c r="E226" s="382" t="s">
        <v>596</v>
      </c>
      <c r="F226" s="382" t="s">
        <v>597</v>
      </c>
      <c r="G226" s="382" t="s">
        <v>636</v>
      </c>
      <c r="H226" s="382" t="s">
        <v>599</v>
      </c>
      <c r="I226" s="385" t="s">
        <v>600</v>
      </c>
      <c r="J226" s="388" t="s">
        <v>601</v>
      </c>
      <c r="K226" s="389"/>
      <c r="L226" s="389"/>
      <c r="M226" s="389"/>
      <c r="N226" s="389"/>
      <c r="O226" s="389"/>
      <c r="P226" s="389"/>
      <c r="Q226" s="389"/>
      <c r="R226" s="390"/>
      <c r="S226" s="391" t="s">
        <v>602</v>
      </c>
      <c r="T226" s="392"/>
      <c r="U226" s="185"/>
      <c r="V226" s="382" t="s">
        <v>603</v>
      </c>
      <c r="W226" s="397" t="s">
        <v>604</v>
      </c>
      <c r="X226" s="382" t="s">
        <v>605</v>
      </c>
      <c r="Y226" s="385" t="s">
        <v>606</v>
      </c>
    </row>
    <row r="227" spans="1:25" ht="14.25">
      <c r="A227" s="380"/>
      <c r="B227" s="383"/>
      <c r="C227" s="383"/>
      <c r="D227" s="383"/>
      <c r="E227" s="383"/>
      <c r="F227" s="383"/>
      <c r="G227" s="383"/>
      <c r="H227" s="383"/>
      <c r="I227" s="386"/>
      <c r="J227" s="400" t="s">
        <v>607</v>
      </c>
      <c r="K227" s="401"/>
      <c r="L227" s="401"/>
      <c r="M227" s="401"/>
      <c r="N227" s="401"/>
      <c r="O227" s="401"/>
      <c r="P227" s="401"/>
      <c r="Q227" s="401"/>
      <c r="R227" s="402"/>
      <c r="S227" s="393"/>
      <c r="T227" s="394"/>
      <c r="U227" s="186"/>
      <c r="V227" s="383"/>
      <c r="W227" s="398"/>
      <c r="X227" s="383"/>
      <c r="Y227" s="386"/>
    </row>
    <row r="228" spans="1:25" ht="14.25">
      <c r="A228" s="380"/>
      <c r="B228" s="383"/>
      <c r="C228" s="383"/>
      <c r="D228" s="383"/>
      <c r="E228" s="383"/>
      <c r="F228" s="383"/>
      <c r="G228" s="383"/>
      <c r="H228" s="383"/>
      <c r="I228" s="386"/>
      <c r="J228" s="403" t="s">
        <v>608</v>
      </c>
      <c r="K228" s="404"/>
      <c r="L228" s="400" t="s">
        <v>609</v>
      </c>
      <c r="M228" s="402"/>
      <c r="N228" s="403" t="s">
        <v>610</v>
      </c>
      <c r="O228" s="404"/>
      <c r="P228" s="167" t="s">
        <v>611</v>
      </c>
      <c r="Q228" s="403" t="s">
        <v>612</v>
      </c>
      <c r="R228" s="404"/>
      <c r="S228" s="395"/>
      <c r="T228" s="396"/>
      <c r="U228" s="186"/>
      <c r="V228" s="383"/>
      <c r="W228" s="398"/>
      <c r="X228" s="383"/>
      <c r="Y228" s="386"/>
    </row>
    <row r="229" spans="1:25" ht="13.5">
      <c r="A229" s="381"/>
      <c r="B229" s="384"/>
      <c r="C229" s="384"/>
      <c r="D229" s="384"/>
      <c r="E229" s="384"/>
      <c r="F229" s="384"/>
      <c r="G229" s="384"/>
      <c r="H229" s="384"/>
      <c r="I229" s="387"/>
      <c r="J229" s="168" t="s">
        <v>613</v>
      </c>
      <c r="K229" s="168" t="s">
        <v>614</v>
      </c>
      <c r="L229" s="168" t="s">
        <v>613</v>
      </c>
      <c r="M229" s="168" t="s">
        <v>614</v>
      </c>
      <c r="N229" s="168" t="s">
        <v>613</v>
      </c>
      <c r="O229" s="168" t="s">
        <v>614</v>
      </c>
      <c r="P229" s="168" t="s">
        <v>613</v>
      </c>
      <c r="Q229" s="168" t="s">
        <v>613</v>
      </c>
      <c r="R229" s="168" t="s">
        <v>614</v>
      </c>
      <c r="S229" s="168" t="s">
        <v>613</v>
      </c>
      <c r="T229" s="168" t="s">
        <v>614</v>
      </c>
      <c r="U229" s="187"/>
      <c r="V229" s="384"/>
      <c r="W229" s="399"/>
      <c r="X229" s="384"/>
      <c r="Y229" s="387"/>
    </row>
    <row r="230" spans="1:25" ht="14.25">
      <c r="A230" s="169">
        <v>1</v>
      </c>
      <c r="B230" s="170" t="s">
        <v>615</v>
      </c>
      <c r="C230" s="170" t="s">
        <v>616</v>
      </c>
      <c r="D230" s="171">
        <v>2000000</v>
      </c>
      <c r="E230" s="172">
        <v>22</v>
      </c>
      <c r="F230" s="172">
        <v>22</v>
      </c>
      <c r="G230" s="172"/>
      <c r="H230" s="171">
        <f>+D230/E230*F230+G230</f>
        <v>2000000</v>
      </c>
      <c r="I230" s="173">
        <v>800000</v>
      </c>
      <c r="J230" s="174">
        <f>H230*8.5/100</f>
        <v>170000</v>
      </c>
      <c r="K230" s="174">
        <f>+H230*8.5/100</f>
        <v>170000</v>
      </c>
      <c r="L230" s="174">
        <f>+H230*1/100</f>
        <v>20000</v>
      </c>
      <c r="M230" s="174">
        <f>+H230*0.8/100</f>
        <v>16000</v>
      </c>
      <c r="N230" s="174">
        <f>+H230*0.2/100</f>
        <v>4000</v>
      </c>
      <c r="O230" s="174">
        <f>+H230*0.2/100</f>
        <v>4000</v>
      </c>
      <c r="P230" s="174">
        <f>+H230*0.8/100</f>
        <v>16000</v>
      </c>
      <c r="Q230" s="174">
        <f>+H230*0.02</f>
        <v>40000</v>
      </c>
      <c r="R230" s="174">
        <f>+H230*0.02</f>
        <v>40000</v>
      </c>
      <c r="S230" s="174">
        <f>+J230+L230+N230+P230+Q230</f>
        <v>250000</v>
      </c>
      <c r="T230" s="174">
        <f>+K230+M230+O230+R230</f>
        <v>230000</v>
      </c>
      <c r="U230" s="175">
        <f>+H230-T230</f>
        <v>1770000</v>
      </c>
      <c r="V230" s="174">
        <f>+U230*0.1-14000</f>
        <v>163000</v>
      </c>
      <c r="W230" s="176"/>
      <c r="X230" s="177">
        <f>+V230+T230+I230+W230</f>
        <v>1193000</v>
      </c>
      <c r="Y230" s="207">
        <f>+H230-X230</f>
        <v>807000</v>
      </c>
    </row>
    <row r="231" spans="1:25" ht="14.25">
      <c r="A231" s="179"/>
      <c r="B231" s="180" t="s">
        <v>249</v>
      </c>
      <c r="C231" s="180"/>
      <c r="D231" s="181">
        <f>SUM(D230:D230)</f>
        <v>2000000</v>
      </c>
      <c r="E231" s="181"/>
      <c r="F231" s="181"/>
      <c r="G231" s="181">
        <f aca="true" t="shared" si="13" ref="G231:Y231">SUM(G230:G230)</f>
        <v>0</v>
      </c>
      <c r="H231" s="181">
        <f t="shared" si="13"/>
        <v>2000000</v>
      </c>
      <c r="I231" s="181">
        <f t="shared" si="13"/>
        <v>800000</v>
      </c>
      <c r="J231" s="181">
        <f t="shared" si="13"/>
        <v>170000</v>
      </c>
      <c r="K231" s="181">
        <f t="shared" si="13"/>
        <v>170000</v>
      </c>
      <c r="L231" s="181">
        <f t="shared" si="13"/>
        <v>20000</v>
      </c>
      <c r="M231" s="181">
        <f t="shared" si="13"/>
        <v>16000</v>
      </c>
      <c r="N231" s="181">
        <f t="shared" si="13"/>
        <v>4000</v>
      </c>
      <c r="O231" s="181">
        <f t="shared" si="13"/>
        <v>4000</v>
      </c>
      <c r="P231" s="181">
        <f t="shared" si="13"/>
        <v>16000</v>
      </c>
      <c r="Q231" s="181">
        <f t="shared" si="13"/>
        <v>40000</v>
      </c>
      <c r="R231" s="181">
        <f t="shared" si="13"/>
        <v>40000</v>
      </c>
      <c r="S231" s="181">
        <f t="shared" si="13"/>
        <v>250000</v>
      </c>
      <c r="T231" s="181">
        <f t="shared" si="13"/>
        <v>230000</v>
      </c>
      <c r="U231" s="181">
        <f t="shared" si="13"/>
        <v>1770000</v>
      </c>
      <c r="V231" s="181">
        <f t="shared" si="13"/>
        <v>163000</v>
      </c>
      <c r="W231" s="181">
        <f t="shared" si="13"/>
        <v>0</v>
      </c>
      <c r="X231" s="181">
        <f t="shared" si="13"/>
        <v>1193000</v>
      </c>
      <c r="Y231" s="208">
        <f t="shared" si="13"/>
        <v>807000</v>
      </c>
    </row>
    <row r="232" spans="1:25" ht="14.25">
      <c r="A232" s="163"/>
      <c r="B232" s="163"/>
      <c r="C232" s="163"/>
      <c r="D232" s="163"/>
      <c r="E232" s="163"/>
      <c r="F232" s="163"/>
      <c r="G232" s="163"/>
      <c r="H232" s="163"/>
      <c r="I232" s="166"/>
      <c r="J232" s="163"/>
      <c r="K232" s="163"/>
      <c r="L232" s="163"/>
      <c r="M232" s="163"/>
      <c r="N232" s="163"/>
      <c r="O232" s="163"/>
      <c r="P232" s="163"/>
      <c r="Q232" s="163"/>
      <c r="R232" s="163"/>
      <c r="S232" s="163"/>
      <c r="T232" s="163"/>
      <c r="U232" s="163"/>
      <c r="V232" s="163"/>
      <c r="W232" s="163"/>
      <c r="X232" s="163"/>
      <c r="Y232" s="166"/>
    </row>
    <row r="233" spans="1:25" ht="14.25">
      <c r="A233" s="163"/>
      <c r="B233" s="163"/>
      <c r="C233" s="163"/>
      <c r="D233" s="163"/>
      <c r="E233" s="163"/>
      <c r="F233" s="163"/>
      <c r="G233" s="163"/>
      <c r="H233" s="166"/>
      <c r="I233" s="166"/>
      <c r="J233" s="166"/>
      <c r="K233" s="166"/>
      <c r="L233" s="166"/>
      <c r="M233" s="166"/>
      <c r="N233" s="166"/>
      <c r="O233" s="166"/>
      <c r="P233" s="166"/>
      <c r="Q233" s="166"/>
      <c r="R233" s="166"/>
      <c r="S233" s="166"/>
      <c r="T233" s="166"/>
      <c r="U233" s="166"/>
      <c r="V233" s="166"/>
      <c r="W233" s="163"/>
      <c r="X233" s="163"/>
      <c r="Y233" s="166"/>
    </row>
    <row r="234" spans="1:25" ht="14.25">
      <c r="A234" s="163"/>
      <c r="B234" s="163"/>
      <c r="C234" s="163"/>
      <c r="D234" s="163"/>
      <c r="E234" s="163"/>
      <c r="F234" s="163"/>
      <c r="G234" s="163"/>
      <c r="H234" s="163"/>
      <c r="I234" s="166"/>
      <c r="J234" s="163"/>
      <c r="K234" s="163"/>
      <c r="L234" s="163"/>
      <c r="M234" s="163"/>
      <c r="N234" s="163"/>
      <c r="O234" s="163"/>
      <c r="P234" s="163"/>
      <c r="Q234" s="163"/>
      <c r="R234" s="182"/>
      <c r="S234" s="182"/>
      <c r="T234" s="166"/>
      <c r="U234" s="163"/>
      <c r="V234" s="183"/>
      <c r="W234" s="182"/>
      <c r="X234" s="163"/>
      <c r="Y234" s="166"/>
    </row>
    <row r="235" spans="1:25" ht="14.25">
      <c r="A235" s="163"/>
      <c r="B235" s="163"/>
      <c r="C235" s="163"/>
      <c r="D235" s="163"/>
      <c r="E235" s="163" t="s">
        <v>617</v>
      </c>
      <c r="F235" s="163"/>
      <c r="G235" s="163"/>
      <c r="H235" s="163"/>
      <c r="I235" s="166"/>
      <c r="J235" s="163"/>
      <c r="K235" s="182"/>
      <c r="L235" s="182"/>
      <c r="M235" s="163"/>
      <c r="N235" s="163"/>
      <c r="O235" s="163"/>
      <c r="P235" s="163"/>
      <c r="Q235" s="163"/>
      <c r="R235" s="183"/>
      <c r="S235" s="182"/>
      <c r="T235" s="184"/>
      <c r="U235" s="163"/>
      <c r="V235" s="182"/>
      <c r="W235" s="163"/>
      <c r="X235" s="163"/>
      <c r="Y235" s="166"/>
    </row>
    <row r="240" spans="1:25" ht="13.5">
      <c r="A240" s="378" t="s">
        <v>590</v>
      </c>
      <c r="B240" s="378"/>
      <c r="C240" s="378"/>
      <c r="D240" s="378"/>
      <c r="E240" s="378"/>
      <c r="F240" s="378"/>
      <c r="G240" s="378"/>
      <c r="H240" s="378"/>
      <c r="I240" s="378"/>
      <c r="J240" s="378"/>
      <c r="K240" s="378"/>
      <c r="L240" s="378"/>
      <c r="M240" s="378"/>
      <c r="N240" s="378"/>
      <c r="O240" s="378"/>
      <c r="P240" s="378"/>
      <c r="Q240" s="378"/>
      <c r="R240" s="378"/>
      <c r="S240" s="378"/>
      <c r="T240" s="378"/>
      <c r="U240" s="378"/>
      <c r="V240" s="378"/>
      <c r="W240" s="378"/>
      <c r="X240" s="378"/>
      <c r="Y240" s="378"/>
    </row>
    <row r="241" spans="1:25" ht="14.25">
      <c r="A241" s="163"/>
      <c r="B241" s="164"/>
      <c r="C241" s="164"/>
      <c r="D241" s="164"/>
      <c r="E241" s="164"/>
      <c r="F241" s="164"/>
      <c r="G241" s="164"/>
      <c r="H241" s="164"/>
      <c r="I241" s="165"/>
      <c r="J241" s="164"/>
      <c r="K241" s="164"/>
      <c r="L241" s="164"/>
      <c r="M241" s="164"/>
      <c r="N241" s="164"/>
      <c r="O241" s="164"/>
      <c r="P241" s="164"/>
      <c r="Q241" s="164"/>
      <c r="R241" s="164"/>
      <c r="S241" s="164"/>
      <c r="T241" s="164"/>
      <c r="U241" s="164"/>
      <c r="V241" s="164"/>
      <c r="W241" s="164"/>
      <c r="X241" s="164"/>
      <c r="Y241" s="165"/>
    </row>
    <row r="242" spans="1:25" ht="14.25">
      <c r="A242" s="163"/>
      <c r="B242" s="163"/>
      <c r="C242" s="163"/>
      <c r="D242" s="163"/>
      <c r="E242" s="163"/>
      <c r="F242" s="163"/>
      <c r="G242" s="163"/>
      <c r="H242" s="163"/>
      <c r="I242" s="166"/>
      <c r="J242" s="163"/>
      <c r="K242" s="163"/>
      <c r="L242" s="163"/>
      <c r="M242" s="163"/>
      <c r="N242" s="163"/>
      <c r="O242" s="163"/>
      <c r="P242" s="163"/>
      <c r="Q242" s="163"/>
      <c r="R242" s="163"/>
      <c r="S242" s="163"/>
      <c r="T242" s="163"/>
      <c r="U242" s="163"/>
      <c r="V242" s="163" t="s">
        <v>642</v>
      </c>
      <c r="W242" s="163"/>
      <c r="X242" s="163"/>
      <c r="Y242" s="166"/>
    </row>
    <row r="243" spans="1:25" ht="14.25">
      <c r="A243" s="163"/>
      <c r="B243" s="163" t="s">
        <v>583</v>
      </c>
      <c r="C243" s="163"/>
      <c r="D243" s="163"/>
      <c r="E243" s="163"/>
      <c r="F243" s="163"/>
      <c r="G243" s="163"/>
      <c r="H243" s="163"/>
      <c r="I243" s="166"/>
      <c r="J243" s="163"/>
      <c r="K243" s="163"/>
      <c r="L243" s="163"/>
      <c r="M243" s="163"/>
      <c r="N243" s="163"/>
      <c r="O243" s="163"/>
      <c r="P243" s="163"/>
      <c r="Q243" s="163"/>
      <c r="R243" s="163"/>
      <c r="S243" s="163"/>
      <c r="T243" s="163"/>
      <c r="U243" s="163"/>
      <c r="V243" s="163"/>
      <c r="W243" s="163"/>
      <c r="X243" s="163"/>
      <c r="Y243" s="166"/>
    </row>
    <row r="244" spans="2:25" ht="14.25">
      <c r="B244" s="163"/>
      <c r="C244" s="163"/>
      <c r="D244" s="163"/>
      <c r="E244" s="163"/>
      <c r="F244" s="163"/>
      <c r="G244" s="163"/>
      <c r="H244" s="163"/>
      <c r="I244" s="166"/>
      <c r="J244" s="163"/>
      <c r="K244" s="163"/>
      <c r="L244" s="163"/>
      <c r="M244" s="163"/>
      <c r="N244" s="163"/>
      <c r="O244" s="163"/>
      <c r="P244" s="163"/>
      <c r="Q244" s="163"/>
      <c r="R244" s="163"/>
      <c r="S244" s="163"/>
      <c r="T244" s="163"/>
      <c r="U244" s="163"/>
      <c r="V244" s="163"/>
      <c r="W244" s="163"/>
      <c r="X244" s="163"/>
      <c r="Y244" s="166"/>
    </row>
    <row r="245" spans="1:25" ht="14.25">
      <c r="A245" s="379" t="s">
        <v>592</v>
      </c>
      <c r="B245" s="382" t="s">
        <v>593</v>
      </c>
      <c r="C245" s="382" t="s">
        <v>594</v>
      </c>
      <c r="D245" s="382" t="s">
        <v>595</v>
      </c>
      <c r="E245" s="382" t="s">
        <v>596</v>
      </c>
      <c r="F245" s="382" t="s">
        <v>597</v>
      </c>
      <c r="G245" s="382" t="s">
        <v>636</v>
      </c>
      <c r="H245" s="382" t="s">
        <v>599</v>
      </c>
      <c r="I245" s="385" t="s">
        <v>600</v>
      </c>
      <c r="J245" s="388" t="s">
        <v>601</v>
      </c>
      <c r="K245" s="389"/>
      <c r="L245" s="389"/>
      <c r="M245" s="389"/>
      <c r="N245" s="389"/>
      <c r="O245" s="389"/>
      <c r="P245" s="389"/>
      <c r="Q245" s="389"/>
      <c r="R245" s="390"/>
      <c r="S245" s="391" t="s">
        <v>602</v>
      </c>
      <c r="T245" s="392"/>
      <c r="U245" s="185"/>
      <c r="V245" s="382" t="s">
        <v>603</v>
      </c>
      <c r="W245" s="397" t="s">
        <v>604</v>
      </c>
      <c r="X245" s="382" t="s">
        <v>605</v>
      </c>
      <c r="Y245" s="385" t="s">
        <v>606</v>
      </c>
    </row>
    <row r="246" spans="1:25" ht="14.25">
      <c r="A246" s="380"/>
      <c r="B246" s="383"/>
      <c r="C246" s="383"/>
      <c r="D246" s="383"/>
      <c r="E246" s="383"/>
      <c r="F246" s="383"/>
      <c r="G246" s="383"/>
      <c r="H246" s="383"/>
      <c r="I246" s="386"/>
      <c r="J246" s="400" t="s">
        <v>607</v>
      </c>
      <c r="K246" s="401"/>
      <c r="L246" s="401"/>
      <c r="M246" s="401"/>
      <c r="N246" s="401"/>
      <c r="O246" s="401"/>
      <c r="P246" s="401"/>
      <c r="Q246" s="401"/>
      <c r="R246" s="402"/>
      <c r="S246" s="393"/>
      <c r="T246" s="394"/>
      <c r="U246" s="186"/>
      <c r="V246" s="383"/>
      <c r="W246" s="398"/>
      <c r="X246" s="383"/>
      <c r="Y246" s="386"/>
    </row>
    <row r="247" spans="1:25" ht="14.25">
      <c r="A247" s="380"/>
      <c r="B247" s="383"/>
      <c r="C247" s="383"/>
      <c r="D247" s="383"/>
      <c r="E247" s="383"/>
      <c r="F247" s="383"/>
      <c r="G247" s="383"/>
      <c r="H247" s="383"/>
      <c r="I247" s="386"/>
      <c r="J247" s="403" t="s">
        <v>608</v>
      </c>
      <c r="K247" s="404"/>
      <c r="L247" s="400" t="s">
        <v>609</v>
      </c>
      <c r="M247" s="402"/>
      <c r="N247" s="403" t="s">
        <v>610</v>
      </c>
      <c r="O247" s="404"/>
      <c r="P247" s="167" t="s">
        <v>611</v>
      </c>
      <c r="Q247" s="403" t="s">
        <v>612</v>
      </c>
      <c r="R247" s="404"/>
      <c r="S247" s="395"/>
      <c r="T247" s="396"/>
      <c r="U247" s="186"/>
      <c r="V247" s="383"/>
      <c r="W247" s="398"/>
      <c r="X247" s="383"/>
      <c r="Y247" s="386"/>
    </row>
    <row r="248" spans="1:25" ht="13.5">
      <c r="A248" s="381"/>
      <c r="B248" s="384"/>
      <c r="C248" s="384"/>
      <c r="D248" s="384"/>
      <c r="E248" s="384"/>
      <c r="F248" s="384"/>
      <c r="G248" s="384"/>
      <c r="H248" s="384"/>
      <c r="I248" s="387"/>
      <c r="J248" s="168" t="s">
        <v>613</v>
      </c>
      <c r="K248" s="168" t="s">
        <v>614</v>
      </c>
      <c r="L248" s="168" t="s">
        <v>613</v>
      </c>
      <c r="M248" s="168" t="s">
        <v>614</v>
      </c>
      <c r="N248" s="168" t="s">
        <v>613</v>
      </c>
      <c r="O248" s="168" t="s">
        <v>614</v>
      </c>
      <c r="P248" s="168" t="s">
        <v>613</v>
      </c>
      <c r="Q248" s="168" t="s">
        <v>613</v>
      </c>
      <c r="R248" s="168" t="s">
        <v>614</v>
      </c>
      <c r="S248" s="168" t="s">
        <v>613</v>
      </c>
      <c r="T248" s="168" t="s">
        <v>614</v>
      </c>
      <c r="U248" s="187"/>
      <c r="V248" s="384"/>
      <c r="W248" s="399"/>
      <c r="X248" s="384"/>
      <c r="Y248" s="387"/>
    </row>
    <row r="249" spans="1:25" ht="14.25">
      <c r="A249" s="169">
        <v>1</v>
      </c>
      <c r="B249" s="170" t="s">
        <v>615</v>
      </c>
      <c r="C249" s="170" t="s">
        <v>616</v>
      </c>
      <c r="D249" s="171">
        <v>2000000</v>
      </c>
      <c r="E249" s="172">
        <v>21</v>
      </c>
      <c r="F249" s="172">
        <v>21</v>
      </c>
      <c r="G249" s="172"/>
      <c r="H249" s="171">
        <f>+D249/E249*F249+G249</f>
        <v>2000000</v>
      </c>
      <c r="I249" s="173">
        <v>800000</v>
      </c>
      <c r="J249" s="174">
        <f>H249*8.5/100</f>
        <v>170000</v>
      </c>
      <c r="K249" s="174">
        <f>+H249*8.5/100</f>
        <v>170000</v>
      </c>
      <c r="L249" s="174">
        <f>+H249*1/100</f>
        <v>20000</v>
      </c>
      <c r="M249" s="174">
        <f>+H249*0.8/100</f>
        <v>16000</v>
      </c>
      <c r="N249" s="174">
        <f>+H249*0.2/100</f>
        <v>4000</v>
      </c>
      <c r="O249" s="174">
        <f>+H249*0.2/100</f>
        <v>4000</v>
      </c>
      <c r="P249" s="174">
        <f>+H249*0.8/100</f>
        <v>16000</v>
      </c>
      <c r="Q249" s="174">
        <f>+H249*0.02</f>
        <v>40000</v>
      </c>
      <c r="R249" s="174">
        <f>+H249*0.02</f>
        <v>40000</v>
      </c>
      <c r="S249" s="174">
        <f>+J249+L249+N249+P249+Q249</f>
        <v>250000</v>
      </c>
      <c r="T249" s="174">
        <f>+K249+M249+O249+R249</f>
        <v>230000</v>
      </c>
      <c r="U249" s="175">
        <f>+H249-T249</f>
        <v>1770000</v>
      </c>
      <c r="V249" s="174">
        <f>+U249*0.1-14000</f>
        <v>163000</v>
      </c>
      <c r="W249" s="176"/>
      <c r="X249" s="177">
        <f>+V249+T249+I249+W249</f>
        <v>1193000</v>
      </c>
      <c r="Y249" s="207">
        <f>+H249-X249</f>
        <v>807000</v>
      </c>
    </row>
    <row r="250" spans="1:25" ht="14.25">
      <c r="A250" s="179"/>
      <c r="B250" s="180" t="s">
        <v>249</v>
      </c>
      <c r="C250" s="180"/>
      <c r="D250" s="181">
        <f>SUM(D249:D249)</f>
        <v>2000000</v>
      </c>
      <c r="E250" s="181"/>
      <c r="F250" s="181"/>
      <c r="G250" s="181">
        <f aca="true" t="shared" si="14" ref="G250:Y250">SUM(G249:G249)</f>
        <v>0</v>
      </c>
      <c r="H250" s="181">
        <f t="shared" si="14"/>
        <v>2000000</v>
      </c>
      <c r="I250" s="181">
        <f t="shared" si="14"/>
        <v>800000</v>
      </c>
      <c r="J250" s="181">
        <f t="shared" si="14"/>
        <v>170000</v>
      </c>
      <c r="K250" s="181">
        <f t="shared" si="14"/>
        <v>170000</v>
      </c>
      <c r="L250" s="181">
        <f t="shared" si="14"/>
        <v>20000</v>
      </c>
      <c r="M250" s="181">
        <f t="shared" si="14"/>
        <v>16000</v>
      </c>
      <c r="N250" s="181">
        <f t="shared" si="14"/>
        <v>4000</v>
      </c>
      <c r="O250" s="181">
        <f t="shared" si="14"/>
        <v>4000</v>
      </c>
      <c r="P250" s="181">
        <f t="shared" si="14"/>
        <v>16000</v>
      </c>
      <c r="Q250" s="181">
        <f t="shared" si="14"/>
        <v>40000</v>
      </c>
      <c r="R250" s="181">
        <f t="shared" si="14"/>
        <v>40000</v>
      </c>
      <c r="S250" s="181">
        <f t="shared" si="14"/>
        <v>250000</v>
      </c>
      <c r="T250" s="181">
        <f t="shared" si="14"/>
        <v>230000</v>
      </c>
      <c r="U250" s="181">
        <f t="shared" si="14"/>
        <v>1770000</v>
      </c>
      <c r="V250" s="181">
        <f t="shared" si="14"/>
        <v>163000</v>
      </c>
      <c r="W250" s="181">
        <f t="shared" si="14"/>
        <v>0</v>
      </c>
      <c r="X250" s="181">
        <f t="shared" si="14"/>
        <v>1193000</v>
      </c>
      <c r="Y250" s="208">
        <f t="shared" si="14"/>
        <v>807000</v>
      </c>
    </row>
    <row r="251" spans="1:25" ht="14.25">
      <c r="A251" s="163"/>
      <c r="B251" s="163"/>
      <c r="C251" s="163"/>
      <c r="D251" s="163"/>
      <c r="E251" s="163"/>
      <c r="F251" s="163"/>
      <c r="G251" s="163"/>
      <c r="H251" s="163"/>
      <c r="I251" s="166"/>
      <c r="J251" s="163"/>
      <c r="K251" s="163"/>
      <c r="L251" s="163"/>
      <c r="M251" s="163"/>
      <c r="N251" s="163"/>
      <c r="O251" s="163"/>
      <c r="P251" s="163"/>
      <c r="Q251" s="163"/>
      <c r="R251" s="163"/>
      <c r="S251" s="163"/>
      <c r="T251" s="163"/>
      <c r="U251" s="163"/>
      <c r="V251" s="163"/>
      <c r="W251" s="163"/>
      <c r="X251" s="163"/>
      <c r="Y251" s="166"/>
    </row>
    <row r="252" spans="1:25" ht="14.25">
      <c r="A252" s="163"/>
      <c r="B252" s="163"/>
      <c r="C252" s="163"/>
      <c r="D252" s="163"/>
      <c r="E252" s="163"/>
      <c r="F252" s="163"/>
      <c r="G252" s="163"/>
      <c r="H252" s="166"/>
      <c r="I252" s="166"/>
      <c r="J252" s="166"/>
      <c r="K252" s="166"/>
      <c r="L252" s="166"/>
      <c r="M252" s="166"/>
      <c r="N252" s="166"/>
      <c r="O252" s="166"/>
      <c r="P252" s="166"/>
      <c r="Q252" s="166"/>
      <c r="R252" s="166"/>
      <c r="S252" s="166"/>
      <c r="T252" s="166"/>
      <c r="U252" s="166"/>
      <c r="V252" s="166"/>
      <c r="W252" s="163"/>
      <c r="X252" s="163"/>
      <c r="Y252" s="166"/>
    </row>
    <row r="253" spans="1:25" ht="14.25">
      <c r="A253" s="163"/>
      <c r="B253" s="163"/>
      <c r="C253" s="163"/>
      <c r="D253" s="163"/>
      <c r="E253" s="163"/>
      <c r="F253" s="163"/>
      <c r="G253" s="163"/>
      <c r="H253" s="163"/>
      <c r="I253" s="166"/>
      <c r="J253" s="163"/>
      <c r="K253" s="163"/>
      <c r="L253" s="163"/>
      <c r="M253" s="163"/>
      <c r="N253" s="163"/>
      <c r="O253" s="163"/>
      <c r="P253" s="163"/>
      <c r="Q253" s="163"/>
      <c r="R253" s="182"/>
      <c r="S253" s="182"/>
      <c r="T253" s="166"/>
      <c r="U253" s="163"/>
      <c r="V253" s="183"/>
      <c r="W253" s="182"/>
      <c r="X253" s="163"/>
      <c r="Y253" s="166"/>
    </row>
    <row r="254" spans="1:25" ht="14.25">
      <c r="A254" s="163"/>
      <c r="B254" s="163"/>
      <c r="C254" s="163"/>
      <c r="D254" s="163"/>
      <c r="E254" s="163" t="s">
        <v>617</v>
      </c>
      <c r="F254" s="163"/>
      <c r="G254" s="163"/>
      <c r="H254" s="163"/>
      <c r="I254" s="166"/>
      <c r="J254" s="163"/>
      <c r="K254" s="182"/>
      <c r="L254" s="182"/>
      <c r="M254" s="163"/>
      <c r="N254" s="163"/>
      <c r="O254" s="163"/>
      <c r="P254" s="163"/>
      <c r="Q254" s="163"/>
      <c r="R254" s="183"/>
      <c r="S254" s="182"/>
      <c r="T254" s="184"/>
      <c r="U254" s="163"/>
      <c r="V254" s="182"/>
      <c r="W254" s="163"/>
      <c r="X254" s="163"/>
      <c r="Y254" s="166"/>
    </row>
    <row r="257" spans="1:25" ht="13.5">
      <c r="A257" s="378" t="s">
        <v>590</v>
      </c>
      <c r="B257" s="378"/>
      <c r="C257" s="378"/>
      <c r="D257" s="378"/>
      <c r="E257" s="378"/>
      <c r="F257" s="378"/>
      <c r="G257" s="378"/>
      <c r="H257" s="378"/>
      <c r="I257" s="378"/>
      <c r="J257" s="378"/>
      <c r="K257" s="378"/>
      <c r="L257" s="378"/>
      <c r="M257" s="378"/>
      <c r="N257" s="378"/>
      <c r="O257" s="378"/>
      <c r="P257" s="378"/>
      <c r="Q257" s="378"/>
      <c r="R257" s="378"/>
      <c r="S257" s="378"/>
      <c r="T257" s="378"/>
      <c r="U257" s="378"/>
      <c r="V257" s="378"/>
      <c r="W257" s="378"/>
      <c r="X257" s="378"/>
      <c r="Y257" s="378"/>
    </row>
    <row r="258" spans="1:25" ht="14.25">
      <c r="A258" s="163"/>
      <c r="B258" s="164"/>
      <c r="C258" s="164"/>
      <c r="D258" s="164"/>
      <c r="E258" s="164"/>
      <c r="F258" s="164"/>
      <c r="G258" s="164"/>
      <c r="H258" s="164"/>
      <c r="I258" s="165"/>
      <c r="J258" s="164"/>
      <c r="K258" s="164"/>
      <c r="L258" s="164"/>
      <c r="M258" s="164"/>
      <c r="N258" s="164"/>
      <c r="O258" s="164"/>
      <c r="P258" s="164"/>
      <c r="Q258" s="164"/>
      <c r="R258" s="164"/>
      <c r="S258" s="164"/>
      <c r="T258" s="164"/>
      <c r="U258" s="164"/>
      <c r="V258" s="164"/>
      <c r="W258" s="164"/>
      <c r="X258" s="164"/>
      <c r="Y258" s="165"/>
    </row>
    <row r="259" spans="1:25" ht="14.25">
      <c r="A259" s="163"/>
      <c r="B259" s="163"/>
      <c r="C259" s="163"/>
      <c r="D259" s="163"/>
      <c r="E259" s="163"/>
      <c r="F259" s="163"/>
      <c r="G259" s="163"/>
      <c r="H259" s="163"/>
      <c r="I259" s="166"/>
      <c r="J259" s="163"/>
      <c r="K259" s="163"/>
      <c r="L259" s="163"/>
      <c r="M259" s="163"/>
      <c r="N259" s="163"/>
      <c r="O259" s="163"/>
      <c r="P259" s="163"/>
      <c r="Q259" s="163"/>
      <c r="R259" s="163"/>
      <c r="S259" s="163"/>
      <c r="T259" s="163"/>
      <c r="U259" s="163"/>
      <c r="V259" s="163" t="s">
        <v>643</v>
      </c>
      <c r="W259" s="163"/>
      <c r="X259" s="163"/>
      <c r="Y259" s="166"/>
    </row>
    <row r="260" spans="1:25" ht="14.25">
      <c r="A260" s="163"/>
      <c r="B260" s="163" t="s">
        <v>583</v>
      </c>
      <c r="C260" s="163"/>
      <c r="D260" s="163"/>
      <c r="E260" s="163"/>
      <c r="F260" s="163"/>
      <c r="G260" s="163"/>
      <c r="H260" s="163"/>
      <c r="I260" s="166"/>
      <c r="J260" s="163"/>
      <c r="K260" s="163"/>
      <c r="L260" s="163"/>
      <c r="M260" s="163"/>
      <c r="N260" s="163"/>
      <c r="O260" s="163"/>
      <c r="P260" s="163"/>
      <c r="Q260" s="163"/>
      <c r="R260" s="163"/>
      <c r="S260" s="163"/>
      <c r="T260" s="163"/>
      <c r="U260" s="163"/>
      <c r="V260" s="163"/>
      <c r="W260" s="163"/>
      <c r="X260" s="163"/>
      <c r="Y260" s="166"/>
    </row>
    <row r="261" spans="2:25" ht="14.25">
      <c r="B261" s="163"/>
      <c r="C261" s="163"/>
      <c r="D261" s="163"/>
      <c r="E261" s="163"/>
      <c r="F261" s="163"/>
      <c r="G261" s="163"/>
      <c r="H261" s="163"/>
      <c r="I261" s="166"/>
      <c r="J261" s="163"/>
      <c r="K261" s="163"/>
      <c r="L261" s="163"/>
      <c r="M261" s="163"/>
      <c r="N261" s="163"/>
      <c r="O261" s="163"/>
      <c r="P261" s="163"/>
      <c r="Q261" s="163"/>
      <c r="R261" s="163"/>
      <c r="S261" s="163"/>
      <c r="T261" s="163"/>
      <c r="U261" s="163"/>
      <c r="V261" s="163"/>
      <c r="W261" s="163"/>
      <c r="X261" s="163"/>
      <c r="Y261" s="166"/>
    </row>
    <row r="262" spans="1:25" ht="14.25">
      <c r="A262" s="379" t="s">
        <v>592</v>
      </c>
      <c r="B262" s="382" t="s">
        <v>593</v>
      </c>
      <c r="C262" s="382" t="s">
        <v>594</v>
      </c>
      <c r="D262" s="382" t="s">
        <v>595</v>
      </c>
      <c r="E262" s="382" t="s">
        <v>596</v>
      </c>
      <c r="F262" s="382" t="s">
        <v>597</v>
      </c>
      <c r="G262" s="382" t="s">
        <v>636</v>
      </c>
      <c r="H262" s="382" t="s">
        <v>599</v>
      </c>
      <c r="I262" s="385" t="s">
        <v>600</v>
      </c>
      <c r="J262" s="388" t="s">
        <v>601</v>
      </c>
      <c r="K262" s="389"/>
      <c r="L262" s="389"/>
      <c r="M262" s="389"/>
      <c r="N262" s="389"/>
      <c r="O262" s="389"/>
      <c r="P262" s="389"/>
      <c r="Q262" s="389"/>
      <c r="R262" s="390"/>
      <c r="S262" s="391" t="s">
        <v>602</v>
      </c>
      <c r="T262" s="392"/>
      <c r="U262" s="185"/>
      <c r="V262" s="382" t="s">
        <v>603</v>
      </c>
      <c r="W262" s="397" t="s">
        <v>604</v>
      </c>
      <c r="X262" s="382" t="s">
        <v>605</v>
      </c>
      <c r="Y262" s="385" t="s">
        <v>606</v>
      </c>
    </row>
    <row r="263" spans="1:25" ht="14.25">
      <c r="A263" s="380"/>
      <c r="B263" s="383"/>
      <c r="C263" s="383"/>
      <c r="D263" s="383"/>
      <c r="E263" s="383"/>
      <c r="F263" s="383"/>
      <c r="G263" s="383"/>
      <c r="H263" s="383"/>
      <c r="I263" s="386"/>
      <c r="J263" s="400" t="s">
        <v>607</v>
      </c>
      <c r="K263" s="401"/>
      <c r="L263" s="401"/>
      <c r="M263" s="401"/>
      <c r="N263" s="401"/>
      <c r="O263" s="401"/>
      <c r="P263" s="401"/>
      <c r="Q263" s="401"/>
      <c r="R263" s="402"/>
      <c r="S263" s="393"/>
      <c r="T263" s="394"/>
      <c r="U263" s="186"/>
      <c r="V263" s="383"/>
      <c r="W263" s="398"/>
      <c r="X263" s="383"/>
      <c r="Y263" s="386"/>
    </row>
    <row r="264" spans="1:25" ht="14.25">
      <c r="A264" s="380"/>
      <c r="B264" s="383"/>
      <c r="C264" s="383"/>
      <c r="D264" s="383"/>
      <c r="E264" s="383"/>
      <c r="F264" s="383"/>
      <c r="G264" s="383"/>
      <c r="H264" s="383"/>
      <c r="I264" s="386"/>
      <c r="J264" s="403" t="s">
        <v>608</v>
      </c>
      <c r="K264" s="404"/>
      <c r="L264" s="400" t="s">
        <v>609</v>
      </c>
      <c r="M264" s="402"/>
      <c r="N264" s="403" t="s">
        <v>610</v>
      </c>
      <c r="O264" s="404"/>
      <c r="P264" s="167" t="s">
        <v>611</v>
      </c>
      <c r="Q264" s="403" t="s">
        <v>612</v>
      </c>
      <c r="R264" s="404"/>
      <c r="S264" s="395"/>
      <c r="T264" s="396"/>
      <c r="U264" s="186"/>
      <c r="V264" s="383"/>
      <c r="W264" s="398"/>
      <c r="X264" s="383"/>
      <c r="Y264" s="386"/>
    </row>
    <row r="265" spans="1:25" ht="13.5">
      <c r="A265" s="381"/>
      <c r="B265" s="384"/>
      <c r="C265" s="384"/>
      <c r="D265" s="384"/>
      <c r="E265" s="384"/>
      <c r="F265" s="384"/>
      <c r="G265" s="384"/>
      <c r="H265" s="384"/>
      <c r="I265" s="387"/>
      <c r="J265" s="168" t="s">
        <v>613</v>
      </c>
      <c r="K265" s="168" t="s">
        <v>614</v>
      </c>
      <c r="L265" s="168" t="s">
        <v>613</v>
      </c>
      <c r="M265" s="168" t="s">
        <v>614</v>
      </c>
      <c r="N265" s="168" t="s">
        <v>613</v>
      </c>
      <c r="O265" s="168" t="s">
        <v>614</v>
      </c>
      <c r="P265" s="168" t="s">
        <v>613</v>
      </c>
      <c r="Q265" s="168" t="s">
        <v>613</v>
      </c>
      <c r="R265" s="168" t="s">
        <v>614</v>
      </c>
      <c r="S265" s="168" t="s">
        <v>613</v>
      </c>
      <c r="T265" s="168" t="s">
        <v>614</v>
      </c>
      <c r="U265" s="187"/>
      <c r="V265" s="384"/>
      <c r="W265" s="399"/>
      <c r="X265" s="384"/>
      <c r="Y265" s="387"/>
    </row>
    <row r="266" spans="1:25" ht="14.25">
      <c r="A266" s="169">
        <v>1</v>
      </c>
      <c r="B266" s="170" t="s">
        <v>615</v>
      </c>
      <c r="C266" s="170" t="s">
        <v>616</v>
      </c>
      <c r="D266" s="171">
        <v>2000000</v>
      </c>
      <c r="E266" s="172">
        <v>16</v>
      </c>
      <c r="F266" s="172">
        <v>16</v>
      </c>
      <c r="G266" s="172"/>
      <c r="H266" s="171">
        <f>+D266/E266*F266+G266</f>
        <v>2000000</v>
      </c>
      <c r="I266" s="173">
        <v>800000</v>
      </c>
      <c r="J266" s="174">
        <f>H266*8.5/100</f>
        <v>170000</v>
      </c>
      <c r="K266" s="174">
        <f>+H266*8.5/100</f>
        <v>170000</v>
      </c>
      <c r="L266" s="174">
        <f>+H266*1/100</f>
        <v>20000</v>
      </c>
      <c r="M266" s="174">
        <f>+H266*0.8/100</f>
        <v>16000</v>
      </c>
      <c r="N266" s="174">
        <f>+H266*0.2/100</f>
        <v>4000</v>
      </c>
      <c r="O266" s="174">
        <f>+H266*0.2/100</f>
        <v>4000</v>
      </c>
      <c r="P266" s="174">
        <f>+H266*0.8/100</f>
        <v>16000</v>
      </c>
      <c r="Q266" s="174">
        <f>+H266*0.02</f>
        <v>40000</v>
      </c>
      <c r="R266" s="174">
        <f>+H266*0.02</f>
        <v>40000</v>
      </c>
      <c r="S266" s="174">
        <f>+J266+L266+N266+P266+Q266</f>
        <v>250000</v>
      </c>
      <c r="T266" s="174">
        <f>+K266+M266+O266+R266</f>
        <v>230000</v>
      </c>
      <c r="U266" s="175">
        <f>+H266-T266</f>
        <v>1770000</v>
      </c>
      <c r="V266" s="174">
        <f>+U266*0.1-14000</f>
        <v>163000</v>
      </c>
      <c r="W266" s="176"/>
      <c r="X266" s="177">
        <f>+V266+T266+I266+W266</f>
        <v>1193000</v>
      </c>
      <c r="Y266" s="207">
        <f>+H266-X266</f>
        <v>807000</v>
      </c>
    </row>
    <row r="267" spans="1:25" ht="14.25">
      <c r="A267" s="179"/>
      <c r="B267" s="180" t="s">
        <v>249</v>
      </c>
      <c r="C267" s="180"/>
      <c r="D267" s="181">
        <f>SUM(D266:D266)</f>
        <v>2000000</v>
      </c>
      <c r="E267" s="181"/>
      <c r="F267" s="181"/>
      <c r="G267" s="181">
        <f aca="true" t="shared" si="15" ref="G267:Y267">SUM(G266:G266)</f>
        <v>0</v>
      </c>
      <c r="H267" s="181">
        <f t="shared" si="15"/>
        <v>2000000</v>
      </c>
      <c r="I267" s="181">
        <f t="shared" si="15"/>
        <v>800000</v>
      </c>
      <c r="J267" s="181">
        <f t="shared" si="15"/>
        <v>170000</v>
      </c>
      <c r="K267" s="181">
        <f t="shared" si="15"/>
        <v>170000</v>
      </c>
      <c r="L267" s="181">
        <f t="shared" si="15"/>
        <v>20000</v>
      </c>
      <c r="M267" s="181">
        <f t="shared" si="15"/>
        <v>16000</v>
      </c>
      <c r="N267" s="181">
        <f t="shared" si="15"/>
        <v>4000</v>
      </c>
      <c r="O267" s="181">
        <f t="shared" si="15"/>
        <v>4000</v>
      </c>
      <c r="P267" s="181">
        <f t="shared" si="15"/>
        <v>16000</v>
      </c>
      <c r="Q267" s="181">
        <f t="shared" si="15"/>
        <v>40000</v>
      </c>
      <c r="R267" s="181">
        <f t="shared" si="15"/>
        <v>40000</v>
      </c>
      <c r="S267" s="181">
        <f t="shared" si="15"/>
        <v>250000</v>
      </c>
      <c r="T267" s="181">
        <f t="shared" si="15"/>
        <v>230000</v>
      </c>
      <c r="U267" s="181">
        <f t="shared" si="15"/>
        <v>1770000</v>
      </c>
      <c r="V267" s="181">
        <f t="shared" si="15"/>
        <v>163000</v>
      </c>
      <c r="W267" s="181">
        <f t="shared" si="15"/>
        <v>0</v>
      </c>
      <c r="X267" s="181">
        <f t="shared" si="15"/>
        <v>1193000</v>
      </c>
      <c r="Y267" s="208">
        <f t="shared" si="15"/>
        <v>807000</v>
      </c>
    </row>
    <row r="268" spans="1:25" ht="14.25">
      <c r="A268" s="163"/>
      <c r="B268" s="163"/>
      <c r="C268" s="163"/>
      <c r="D268" s="163"/>
      <c r="E268" s="163"/>
      <c r="F268" s="163"/>
      <c r="G268" s="163"/>
      <c r="H268" s="163"/>
      <c r="I268" s="166"/>
      <c r="J268" s="163"/>
      <c r="K268" s="163"/>
      <c r="L268" s="163"/>
      <c r="M268" s="163"/>
      <c r="N268" s="163"/>
      <c r="O268" s="163"/>
      <c r="P268" s="163"/>
      <c r="Q268" s="163"/>
      <c r="R268" s="163"/>
      <c r="S268" s="163"/>
      <c r="T268" s="163"/>
      <c r="U268" s="163"/>
      <c r="V268" s="163"/>
      <c r="W268" s="163"/>
      <c r="X268" s="163"/>
      <c r="Y268" s="166"/>
    </row>
    <row r="269" spans="1:25" ht="14.25">
      <c r="A269" s="163"/>
      <c r="B269" s="163"/>
      <c r="C269" s="163"/>
      <c r="D269" s="163"/>
      <c r="E269" s="163"/>
      <c r="F269" s="163"/>
      <c r="G269" s="163"/>
      <c r="H269" s="166"/>
      <c r="I269" s="166"/>
      <c r="J269" s="166"/>
      <c r="K269" s="166"/>
      <c r="L269" s="166"/>
      <c r="M269" s="166"/>
      <c r="N269" s="166"/>
      <c r="O269" s="166"/>
      <c r="P269" s="166"/>
      <c r="Q269" s="166"/>
      <c r="R269" s="166"/>
      <c r="S269" s="166"/>
      <c r="T269" s="166"/>
      <c r="U269" s="166"/>
      <c r="V269" s="166"/>
      <c r="W269" s="163"/>
      <c r="X269" s="163"/>
      <c r="Y269" s="166"/>
    </row>
    <row r="270" spans="1:25" ht="14.25">
      <c r="A270" s="163"/>
      <c r="B270" s="163"/>
      <c r="C270" s="163"/>
      <c r="D270" s="163"/>
      <c r="E270" s="163"/>
      <c r="F270" s="163"/>
      <c r="G270" s="163"/>
      <c r="H270" s="163"/>
      <c r="I270" s="166"/>
      <c r="J270" s="163"/>
      <c r="K270" s="163"/>
      <c r="L270" s="163"/>
      <c r="M270" s="163"/>
      <c r="N270" s="163"/>
      <c r="O270" s="163"/>
      <c r="P270" s="163"/>
      <c r="Q270" s="163"/>
      <c r="R270" s="182"/>
      <c r="S270" s="182"/>
      <c r="T270" s="166"/>
      <c r="U270" s="163"/>
      <c r="V270" s="183"/>
      <c r="W270" s="182"/>
      <c r="X270" s="163"/>
      <c r="Y270" s="166"/>
    </row>
    <row r="271" spans="1:25" ht="14.25">
      <c r="A271" s="163"/>
      <c r="B271" s="163"/>
      <c r="C271" s="163"/>
      <c r="D271" s="163"/>
      <c r="E271" s="163" t="s">
        <v>617</v>
      </c>
      <c r="F271" s="163"/>
      <c r="G271" s="163"/>
      <c r="H271" s="163"/>
      <c r="I271" s="166"/>
      <c r="J271" s="163"/>
      <c r="K271" s="182"/>
      <c r="L271" s="182"/>
      <c r="M271" s="163"/>
      <c r="N271" s="163"/>
      <c r="O271" s="163"/>
      <c r="P271" s="163"/>
      <c r="Q271" s="163"/>
      <c r="R271" s="183"/>
      <c r="S271" s="182"/>
      <c r="T271" s="184"/>
      <c r="U271" s="163"/>
      <c r="V271" s="182"/>
      <c r="W271" s="163"/>
      <c r="X271" s="163"/>
      <c r="Y271" s="166"/>
    </row>
    <row r="274" spans="1:25" ht="13.5">
      <c r="A274" s="378" t="s">
        <v>590</v>
      </c>
      <c r="B274" s="378"/>
      <c r="C274" s="378"/>
      <c r="D274" s="378"/>
      <c r="E274" s="378"/>
      <c r="F274" s="378"/>
      <c r="G274" s="378"/>
      <c r="H274" s="378"/>
      <c r="I274" s="378"/>
      <c r="J274" s="378"/>
      <c r="K274" s="378"/>
      <c r="L274" s="378"/>
      <c r="M274" s="378"/>
      <c r="N274" s="378"/>
      <c r="O274" s="378"/>
      <c r="P274" s="378"/>
      <c r="Q274" s="378"/>
      <c r="R274" s="378"/>
      <c r="S274" s="378"/>
      <c r="T274" s="378"/>
      <c r="U274" s="378"/>
      <c r="V274" s="378"/>
      <c r="W274" s="378"/>
      <c r="X274" s="378"/>
      <c r="Y274" s="378"/>
    </row>
    <row r="275" spans="1:25" ht="14.25">
      <c r="A275" s="163"/>
      <c r="B275" s="164"/>
      <c r="C275" s="164"/>
      <c r="D275" s="164"/>
      <c r="E275" s="164"/>
      <c r="F275" s="164"/>
      <c r="G275" s="164"/>
      <c r="H275" s="164"/>
      <c r="I275" s="165"/>
      <c r="J275" s="164"/>
      <c r="K275" s="164"/>
      <c r="L275" s="164"/>
      <c r="M275" s="164"/>
      <c r="N275" s="164"/>
      <c r="O275" s="164"/>
      <c r="P275" s="164"/>
      <c r="Q275" s="164"/>
      <c r="R275" s="164"/>
      <c r="S275" s="164"/>
      <c r="T275" s="164"/>
      <c r="U275" s="164"/>
      <c r="V275" s="164"/>
      <c r="W275" s="164"/>
      <c r="X275" s="164"/>
      <c r="Y275" s="165"/>
    </row>
    <row r="276" spans="1:25" ht="14.25">
      <c r="A276" s="163"/>
      <c r="B276" s="163"/>
      <c r="C276" s="163"/>
      <c r="D276" s="163"/>
      <c r="E276" s="163"/>
      <c r="F276" s="163"/>
      <c r="G276" s="163"/>
      <c r="H276" s="163"/>
      <c r="I276" s="166"/>
      <c r="J276" s="163"/>
      <c r="K276" s="163"/>
      <c r="L276" s="163"/>
      <c r="M276" s="163"/>
      <c r="N276" s="163"/>
      <c r="O276" s="163"/>
      <c r="P276" s="163"/>
      <c r="Q276" s="163"/>
      <c r="R276" s="163"/>
      <c r="S276" s="163"/>
      <c r="T276" s="163"/>
      <c r="U276" s="163"/>
      <c r="V276" s="163" t="s">
        <v>644</v>
      </c>
      <c r="W276" s="163"/>
      <c r="X276" s="163"/>
      <c r="Y276" s="166"/>
    </row>
    <row r="277" spans="1:25" ht="14.25">
      <c r="A277" s="163"/>
      <c r="B277" s="163" t="s">
        <v>583</v>
      </c>
      <c r="C277" s="163"/>
      <c r="D277" s="163"/>
      <c r="E277" s="163"/>
      <c r="F277" s="163"/>
      <c r="G277" s="163"/>
      <c r="H277" s="163"/>
      <c r="I277" s="166"/>
      <c r="J277" s="163"/>
      <c r="K277" s="163"/>
      <c r="L277" s="163"/>
      <c r="M277" s="163"/>
      <c r="N277" s="163"/>
      <c r="O277" s="163"/>
      <c r="P277" s="163"/>
      <c r="Q277" s="163"/>
      <c r="R277" s="163"/>
      <c r="S277" s="163"/>
      <c r="T277" s="163"/>
      <c r="U277" s="163"/>
      <c r="V277" s="163"/>
      <c r="W277" s="163"/>
      <c r="X277" s="163"/>
      <c r="Y277" s="166"/>
    </row>
    <row r="278" spans="2:25" ht="14.25">
      <c r="B278" s="163"/>
      <c r="C278" s="163"/>
      <c r="D278" s="163"/>
      <c r="E278" s="163"/>
      <c r="F278" s="163"/>
      <c r="G278" s="163"/>
      <c r="H278" s="163"/>
      <c r="I278" s="166"/>
      <c r="J278" s="163"/>
      <c r="K278" s="163"/>
      <c r="L278" s="163"/>
      <c r="M278" s="163"/>
      <c r="N278" s="163"/>
      <c r="O278" s="163"/>
      <c r="P278" s="163"/>
      <c r="Q278" s="163"/>
      <c r="R278" s="163"/>
      <c r="S278" s="163"/>
      <c r="T278" s="163"/>
      <c r="U278" s="163"/>
      <c r="V278" s="163"/>
      <c r="W278" s="163"/>
      <c r="X278" s="163"/>
      <c r="Y278" s="166"/>
    </row>
    <row r="279" spans="1:25" ht="14.25">
      <c r="A279" s="379" t="s">
        <v>592</v>
      </c>
      <c r="B279" s="382" t="s">
        <v>593</v>
      </c>
      <c r="C279" s="382" t="s">
        <v>594</v>
      </c>
      <c r="D279" s="382" t="s">
        <v>595</v>
      </c>
      <c r="E279" s="382" t="s">
        <v>596</v>
      </c>
      <c r="F279" s="382" t="s">
        <v>597</v>
      </c>
      <c r="G279" s="382" t="s">
        <v>636</v>
      </c>
      <c r="H279" s="382" t="s">
        <v>599</v>
      </c>
      <c r="I279" s="385" t="s">
        <v>600</v>
      </c>
      <c r="J279" s="388" t="s">
        <v>601</v>
      </c>
      <c r="K279" s="389"/>
      <c r="L279" s="389"/>
      <c r="M279" s="389"/>
      <c r="N279" s="389"/>
      <c r="O279" s="389"/>
      <c r="P279" s="389"/>
      <c r="Q279" s="389"/>
      <c r="R279" s="390"/>
      <c r="S279" s="391" t="s">
        <v>602</v>
      </c>
      <c r="T279" s="392"/>
      <c r="U279" s="185"/>
      <c r="V279" s="382" t="s">
        <v>603</v>
      </c>
      <c r="W279" s="397" t="s">
        <v>604</v>
      </c>
      <c r="X279" s="382" t="s">
        <v>605</v>
      </c>
      <c r="Y279" s="385" t="s">
        <v>606</v>
      </c>
    </row>
    <row r="280" spans="1:25" ht="14.25">
      <c r="A280" s="380"/>
      <c r="B280" s="383"/>
      <c r="C280" s="383"/>
      <c r="D280" s="383"/>
      <c r="E280" s="383"/>
      <c r="F280" s="383"/>
      <c r="G280" s="383"/>
      <c r="H280" s="383"/>
      <c r="I280" s="386"/>
      <c r="J280" s="400" t="s">
        <v>607</v>
      </c>
      <c r="K280" s="401"/>
      <c r="L280" s="401"/>
      <c r="M280" s="401"/>
      <c r="N280" s="401"/>
      <c r="O280" s="401"/>
      <c r="P280" s="401"/>
      <c r="Q280" s="401"/>
      <c r="R280" s="402"/>
      <c r="S280" s="393"/>
      <c r="T280" s="394"/>
      <c r="U280" s="186"/>
      <c r="V280" s="383"/>
      <c r="W280" s="398"/>
      <c r="X280" s="383"/>
      <c r="Y280" s="386"/>
    </row>
    <row r="281" spans="1:25" ht="14.25">
      <c r="A281" s="380"/>
      <c r="B281" s="383"/>
      <c r="C281" s="383"/>
      <c r="D281" s="383"/>
      <c r="E281" s="383"/>
      <c r="F281" s="383"/>
      <c r="G281" s="383"/>
      <c r="H281" s="383"/>
      <c r="I281" s="386"/>
      <c r="J281" s="403" t="s">
        <v>608</v>
      </c>
      <c r="K281" s="404"/>
      <c r="L281" s="400" t="s">
        <v>609</v>
      </c>
      <c r="M281" s="402"/>
      <c r="N281" s="403" t="s">
        <v>610</v>
      </c>
      <c r="O281" s="404"/>
      <c r="P281" s="167" t="s">
        <v>611</v>
      </c>
      <c r="Q281" s="403" t="s">
        <v>612</v>
      </c>
      <c r="R281" s="404"/>
      <c r="S281" s="395"/>
      <c r="T281" s="396"/>
      <c r="U281" s="186"/>
      <c r="V281" s="383"/>
      <c r="W281" s="398"/>
      <c r="X281" s="383"/>
      <c r="Y281" s="386"/>
    </row>
    <row r="282" spans="1:25" ht="13.5">
      <c r="A282" s="381"/>
      <c r="B282" s="384"/>
      <c r="C282" s="384"/>
      <c r="D282" s="384"/>
      <c r="E282" s="384"/>
      <c r="F282" s="384"/>
      <c r="G282" s="384"/>
      <c r="H282" s="384"/>
      <c r="I282" s="387"/>
      <c r="J282" s="168" t="s">
        <v>613</v>
      </c>
      <c r="K282" s="168" t="s">
        <v>614</v>
      </c>
      <c r="L282" s="168" t="s">
        <v>613</v>
      </c>
      <c r="M282" s="168" t="s">
        <v>614</v>
      </c>
      <c r="N282" s="168" t="s">
        <v>613</v>
      </c>
      <c r="O282" s="168" t="s">
        <v>614</v>
      </c>
      <c r="P282" s="168" t="s">
        <v>613</v>
      </c>
      <c r="Q282" s="168" t="s">
        <v>613</v>
      </c>
      <c r="R282" s="168" t="s">
        <v>614</v>
      </c>
      <c r="S282" s="168" t="s">
        <v>613</v>
      </c>
      <c r="T282" s="168" t="s">
        <v>614</v>
      </c>
      <c r="U282" s="187"/>
      <c r="V282" s="384"/>
      <c r="W282" s="399"/>
      <c r="X282" s="384"/>
      <c r="Y282" s="387"/>
    </row>
    <row r="283" spans="1:25" ht="14.25">
      <c r="A283" s="169">
        <v>1</v>
      </c>
      <c r="B283" s="170" t="s">
        <v>615</v>
      </c>
      <c r="C283" s="170" t="s">
        <v>616</v>
      </c>
      <c r="D283" s="171">
        <v>2000000</v>
      </c>
      <c r="E283" s="172">
        <v>23</v>
      </c>
      <c r="F283" s="172">
        <v>23</v>
      </c>
      <c r="G283" s="172"/>
      <c r="H283" s="171">
        <f>+D283/E283*F283+G283</f>
        <v>2000000</v>
      </c>
      <c r="I283" s="173">
        <v>800000</v>
      </c>
      <c r="J283" s="174">
        <f>H283*8.5/100</f>
        <v>170000</v>
      </c>
      <c r="K283" s="174">
        <f>+H283*8.5/100</f>
        <v>170000</v>
      </c>
      <c r="L283" s="174">
        <f>+H283*1/100</f>
        <v>20000</v>
      </c>
      <c r="M283" s="174">
        <f>+H283*0.8/100</f>
        <v>16000</v>
      </c>
      <c r="N283" s="174">
        <f>+H283*0.2/100</f>
        <v>4000</v>
      </c>
      <c r="O283" s="174">
        <f>+H283*0.2/100</f>
        <v>4000</v>
      </c>
      <c r="P283" s="174">
        <f>+H283*0.8/100</f>
        <v>16000</v>
      </c>
      <c r="Q283" s="174">
        <f>+H283*0.02</f>
        <v>40000</v>
      </c>
      <c r="R283" s="174">
        <f>+H283*0.02</f>
        <v>40000</v>
      </c>
      <c r="S283" s="174">
        <f>+J283+L283+N283+P283+Q283</f>
        <v>250000</v>
      </c>
      <c r="T283" s="174">
        <f>+K283+M283+O283+R283</f>
        <v>230000</v>
      </c>
      <c r="U283" s="175">
        <f>+H283-T283</f>
        <v>1770000</v>
      </c>
      <c r="V283" s="174">
        <f>+U283*0.1-14000</f>
        <v>163000</v>
      </c>
      <c r="W283" s="176"/>
      <c r="X283" s="177">
        <f>+V283+T283+I283+W283</f>
        <v>1193000</v>
      </c>
      <c r="Y283" s="207">
        <f>+H283-X283</f>
        <v>807000</v>
      </c>
    </row>
    <row r="284" spans="1:25" ht="14.25">
      <c r="A284" s="179"/>
      <c r="B284" s="180" t="s">
        <v>249</v>
      </c>
      <c r="C284" s="180"/>
      <c r="D284" s="181">
        <f>SUM(D283:D283)</f>
        <v>2000000</v>
      </c>
      <c r="E284" s="181"/>
      <c r="F284" s="181"/>
      <c r="G284" s="181">
        <f aca="true" t="shared" si="16" ref="G284:Y284">SUM(G283:G283)</f>
        <v>0</v>
      </c>
      <c r="H284" s="181">
        <f t="shared" si="16"/>
        <v>2000000</v>
      </c>
      <c r="I284" s="181">
        <f t="shared" si="16"/>
        <v>800000</v>
      </c>
      <c r="J284" s="181">
        <f t="shared" si="16"/>
        <v>170000</v>
      </c>
      <c r="K284" s="181">
        <f t="shared" si="16"/>
        <v>170000</v>
      </c>
      <c r="L284" s="181">
        <f t="shared" si="16"/>
        <v>20000</v>
      </c>
      <c r="M284" s="181">
        <f t="shared" si="16"/>
        <v>16000</v>
      </c>
      <c r="N284" s="181">
        <f t="shared" si="16"/>
        <v>4000</v>
      </c>
      <c r="O284" s="181">
        <f t="shared" si="16"/>
        <v>4000</v>
      </c>
      <c r="P284" s="181">
        <f t="shared" si="16"/>
        <v>16000</v>
      </c>
      <c r="Q284" s="181">
        <f t="shared" si="16"/>
        <v>40000</v>
      </c>
      <c r="R284" s="181">
        <f t="shared" si="16"/>
        <v>40000</v>
      </c>
      <c r="S284" s="181">
        <f t="shared" si="16"/>
        <v>250000</v>
      </c>
      <c r="T284" s="181">
        <f t="shared" si="16"/>
        <v>230000</v>
      </c>
      <c r="U284" s="181">
        <f t="shared" si="16"/>
        <v>1770000</v>
      </c>
      <c r="V284" s="181">
        <f t="shared" si="16"/>
        <v>163000</v>
      </c>
      <c r="W284" s="181">
        <f t="shared" si="16"/>
        <v>0</v>
      </c>
      <c r="X284" s="181">
        <f t="shared" si="16"/>
        <v>1193000</v>
      </c>
      <c r="Y284" s="208">
        <f t="shared" si="16"/>
        <v>807000</v>
      </c>
    </row>
    <row r="285" spans="1:25" ht="14.25">
      <c r="A285" s="163"/>
      <c r="B285" s="163"/>
      <c r="C285" s="163"/>
      <c r="D285" s="163"/>
      <c r="E285" s="163"/>
      <c r="F285" s="163"/>
      <c r="G285" s="163"/>
      <c r="H285" s="163"/>
      <c r="I285" s="166"/>
      <c r="J285" s="163"/>
      <c r="K285" s="163"/>
      <c r="L285" s="163"/>
      <c r="M285" s="163"/>
      <c r="N285" s="163"/>
      <c r="O285" s="163"/>
      <c r="P285" s="163"/>
      <c r="Q285" s="163"/>
      <c r="R285" s="163"/>
      <c r="S285" s="163"/>
      <c r="T285" s="163"/>
      <c r="U285" s="163"/>
      <c r="V285" s="163"/>
      <c r="W285" s="163"/>
      <c r="X285" s="163"/>
      <c r="Y285" s="166"/>
    </row>
    <row r="286" spans="1:25" ht="14.25">
      <c r="A286" s="163"/>
      <c r="B286" s="163"/>
      <c r="C286" s="163"/>
      <c r="D286" s="163"/>
      <c r="E286" s="163"/>
      <c r="F286" s="163"/>
      <c r="G286" s="163"/>
      <c r="H286" s="166"/>
      <c r="I286" s="166"/>
      <c r="J286" s="166"/>
      <c r="K286" s="166"/>
      <c r="L286" s="166"/>
      <c r="M286" s="166"/>
      <c r="N286" s="166"/>
      <c r="O286" s="166"/>
      <c r="P286" s="166"/>
      <c r="Q286" s="166"/>
      <c r="R286" s="166"/>
      <c r="S286" s="166"/>
      <c r="T286" s="166"/>
      <c r="U286" s="166"/>
      <c r="V286" s="166"/>
      <c r="W286" s="163"/>
      <c r="X286" s="163"/>
      <c r="Y286" s="166"/>
    </row>
    <row r="287" spans="1:25" ht="14.25">
      <c r="A287" s="163"/>
      <c r="B287" s="163"/>
      <c r="C287" s="163"/>
      <c r="D287" s="163"/>
      <c r="E287" s="163"/>
      <c r="F287" s="163"/>
      <c r="G287" s="163"/>
      <c r="H287" s="163"/>
      <c r="I287" s="166"/>
      <c r="J287" s="163"/>
      <c r="K287" s="163"/>
      <c r="L287" s="163"/>
      <c r="M287" s="163"/>
      <c r="N287" s="163"/>
      <c r="O287" s="163"/>
      <c r="P287" s="163"/>
      <c r="Q287" s="163"/>
      <c r="R287" s="182"/>
      <c r="S287" s="182"/>
      <c r="T287" s="166"/>
      <c r="U287" s="163"/>
      <c r="V287" s="183"/>
      <c r="W287" s="182"/>
      <c r="X287" s="163"/>
      <c r="Y287" s="166"/>
    </row>
    <row r="288" spans="1:25" ht="14.25">
      <c r="A288" s="163"/>
      <c r="B288" s="163"/>
      <c r="C288" s="163"/>
      <c r="D288" s="163"/>
      <c r="E288" s="163" t="s">
        <v>617</v>
      </c>
      <c r="F288" s="163"/>
      <c r="G288" s="163"/>
      <c r="H288" s="163"/>
      <c r="I288" s="166"/>
      <c r="J288" s="163"/>
      <c r="K288" s="182"/>
      <c r="L288" s="182"/>
      <c r="M288" s="163"/>
      <c r="N288" s="163"/>
      <c r="O288" s="163"/>
      <c r="P288" s="163"/>
      <c r="Q288" s="163"/>
      <c r="R288" s="183"/>
      <c r="S288" s="182"/>
      <c r="T288" s="184"/>
      <c r="U288" s="163"/>
      <c r="V288" s="182"/>
      <c r="W288" s="163"/>
      <c r="X288" s="163"/>
      <c r="Y288" s="166"/>
    </row>
    <row r="291" spans="1:25" ht="13.5">
      <c r="A291" s="378" t="s">
        <v>590</v>
      </c>
      <c r="B291" s="378"/>
      <c r="C291" s="378"/>
      <c r="D291" s="378"/>
      <c r="E291" s="378"/>
      <c r="F291" s="378"/>
      <c r="G291" s="378"/>
      <c r="H291" s="378"/>
      <c r="I291" s="378"/>
      <c r="J291" s="378"/>
      <c r="K291" s="378"/>
      <c r="L291" s="378"/>
      <c r="M291" s="378"/>
      <c r="N291" s="378"/>
      <c r="O291" s="378"/>
      <c r="P291" s="378"/>
      <c r="Q291" s="378"/>
      <c r="R291" s="378"/>
      <c r="S291" s="378"/>
      <c r="T291" s="378"/>
      <c r="U291" s="378"/>
      <c r="V291" s="378"/>
      <c r="W291" s="378"/>
      <c r="X291" s="378"/>
      <c r="Y291" s="378"/>
    </row>
    <row r="292" spans="1:25" ht="14.25">
      <c r="A292" s="163"/>
      <c r="B292" s="164"/>
      <c r="C292" s="164"/>
      <c r="D292" s="164"/>
      <c r="E292" s="164"/>
      <c r="F292" s="164"/>
      <c r="G292" s="164"/>
      <c r="H292" s="164"/>
      <c r="I292" s="165"/>
      <c r="J292" s="164"/>
      <c r="K292" s="164"/>
      <c r="L292" s="164"/>
      <c r="M292" s="164"/>
      <c r="N292" s="164"/>
      <c r="O292" s="164"/>
      <c r="P292" s="164"/>
      <c r="Q292" s="164"/>
      <c r="R292" s="164"/>
      <c r="S292" s="164"/>
      <c r="T292" s="164"/>
      <c r="U292" s="164"/>
      <c r="V292" s="164"/>
      <c r="W292" s="164"/>
      <c r="X292" s="164"/>
      <c r="Y292" s="165"/>
    </row>
    <row r="293" spans="1:25" ht="14.25">
      <c r="A293" s="163"/>
      <c r="B293" s="163"/>
      <c r="C293" s="163"/>
      <c r="D293" s="163"/>
      <c r="E293" s="163"/>
      <c r="F293" s="163"/>
      <c r="G293" s="163"/>
      <c r="H293" s="163"/>
      <c r="I293" s="166"/>
      <c r="J293" s="163"/>
      <c r="K293" s="163"/>
      <c r="L293" s="163"/>
      <c r="M293" s="163"/>
      <c r="N293" s="163"/>
      <c r="O293" s="163"/>
      <c r="P293" s="163"/>
      <c r="Q293" s="163"/>
      <c r="R293" s="163"/>
      <c r="S293" s="163"/>
      <c r="T293" s="163"/>
      <c r="U293" s="163"/>
      <c r="V293" s="163" t="s">
        <v>645</v>
      </c>
      <c r="W293" s="163"/>
      <c r="X293" s="163"/>
      <c r="Y293" s="166"/>
    </row>
    <row r="294" spans="1:25" ht="14.25">
      <c r="A294" s="163"/>
      <c r="B294" s="163" t="s">
        <v>583</v>
      </c>
      <c r="C294" s="163"/>
      <c r="D294" s="163"/>
      <c r="E294" s="163"/>
      <c r="F294" s="163"/>
      <c r="G294" s="163"/>
      <c r="H294" s="163"/>
      <c r="I294" s="166"/>
      <c r="J294" s="163"/>
      <c r="K294" s="163"/>
      <c r="L294" s="163"/>
      <c r="M294" s="163"/>
      <c r="N294" s="163"/>
      <c r="O294" s="163"/>
      <c r="P294" s="163"/>
      <c r="Q294" s="163"/>
      <c r="R294" s="163"/>
      <c r="S294" s="163"/>
      <c r="T294" s="163"/>
      <c r="U294" s="163"/>
      <c r="V294" s="163"/>
      <c r="W294" s="163"/>
      <c r="X294" s="163"/>
      <c r="Y294" s="166"/>
    </row>
    <row r="295" spans="2:25" ht="14.25">
      <c r="B295" s="163"/>
      <c r="C295" s="163"/>
      <c r="D295" s="163"/>
      <c r="E295" s="163"/>
      <c r="F295" s="163"/>
      <c r="G295" s="163"/>
      <c r="H295" s="163"/>
      <c r="I295" s="166"/>
      <c r="J295" s="163"/>
      <c r="K295" s="163"/>
      <c r="L295" s="163"/>
      <c r="M295" s="163"/>
      <c r="N295" s="163"/>
      <c r="O295" s="163"/>
      <c r="P295" s="163"/>
      <c r="Q295" s="163"/>
      <c r="R295" s="163"/>
      <c r="S295" s="163"/>
      <c r="T295" s="163"/>
      <c r="U295" s="163"/>
      <c r="V295" s="163"/>
      <c r="W295" s="163"/>
      <c r="X295" s="163"/>
      <c r="Y295" s="166"/>
    </row>
    <row r="296" spans="1:25" ht="14.25">
      <c r="A296" s="379" t="s">
        <v>592</v>
      </c>
      <c r="B296" s="382" t="s">
        <v>593</v>
      </c>
      <c r="C296" s="382" t="s">
        <v>594</v>
      </c>
      <c r="D296" s="382" t="s">
        <v>595</v>
      </c>
      <c r="E296" s="382" t="s">
        <v>596</v>
      </c>
      <c r="F296" s="382" t="s">
        <v>597</v>
      </c>
      <c r="G296" s="382" t="s">
        <v>636</v>
      </c>
      <c r="H296" s="382" t="s">
        <v>599</v>
      </c>
      <c r="I296" s="385" t="s">
        <v>600</v>
      </c>
      <c r="J296" s="388" t="s">
        <v>601</v>
      </c>
      <c r="K296" s="389"/>
      <c r="L296" s="389"/>
      <c r="M296" s="389"/>
      <c r="N296" s="389"/>
      <c r="O296" s="389"/>
      <c r="P296" s="389"/>
      <c r="Q296" s="389"/>
      <c r="R296" s="390"/>
      <c r="S296" s="391" t="s">
        <v>602</v>
      </c>
      <c r="T296" s="392"/>
      <c r="U296" s="185"/>
      <c r="V296" s="382" t="s">
        <v>603</v>
      </c>
      <c r="W296" s="397" t="s">
        <v>604</v>
      </c>
      <c r="X296" s="382" t="s">
        <v>605</v>
      </c>
      <c r="Y296" s="385" t="s">
        <v>606</v>
      </c>
    </row>
    <row r="297" spans="1:25" ht="14.25">
      <c r="A297" s="380"/>
      <c r="B297" s="383"/>
      <c r="C297" s="383"/>
      <c r="D297" s="383"/>
      <c r="E297" s="383"/>
      <c r="F297" s="383"/>
      <c r="G297" s="383"/>
      <c r="H297" s="383"/>
      <c r="I297" s="386"/>
      <c r="J297" s="400" t="s">
        <v>607</v>
      </c>
      <c r="K297" s="401"/>
      <c r="L297" s="401"/>
      <c r="M297" s="401"/>
      <c r="N297" s="401"/>
      <c r="O297" s="401"/>
      <c r="P297" s="401"/>
      <c r="Q297" s="401"/>
      <c r="R297" s="402"/>
      <c r="S297" s="393"/>
      <c r="T297" s="394"/>
      <c r="U297" s="186"/>
      <c r="V297" s="383"/>
      <c r="W297" s="398"/>
      <c r="X297" s="383"/>
      <c r="Y297" s="386"/>
    </row>
    <row r="298" spans="1:25" ht="14.25">
      <c r="A298" s="380"/>
      <c r="B298" s="383"/>
      <c r="C298" s="383"/>
      <c r="D298" s="383"/>
      <c r="E298" s="383"/>
      <c r="F298" s="383"/>
      <c r="G298" s="383"/>
      <c r="H298" s="383"/>
      <c r="I298" s="386"/>
      <c r="J298" s="403" t="s">
        <v>608</v>
      </c>
      <c r="K298" s="404"/>
      <c r="L298" s="400" t="s">
        <v>609</v>
      </c>
      <c r="M298" s="402"/>
      <c r="N298" s="403" t="s">
        <v>610</v>
      </c>
      <c r="O298" s="404"/>
      <c r="P298" s="167" t="s">
        <v>611</v>
      </c>
      <c r="Q298" s="403" t="s">
        <v>612</v>
      </c>
      <c r="R298" s="404"/>
      <c r="S298" s="395"/>
      <c r="T298" s="396"/>
      <c r="U298" s="186"/>
      <c r="V298" s="383"/>
      <c r="W298" s="398"/>
      <c r="X298" s="383"/>
      <c r="Y298" s="386"/>
    </row>
    <row r="299" spans="1:25" ht="13.5">
      <c r="A299" s="381"/>
      <c r="B299" s="384"/>
      <c r="C299" s="384"/>
      <c r="D299" s="384"/>
      <c r="E299" s="384"/>
      <c r="F299" s="384"/>
      <c r="G299" s="384"/>
      <c r="H299" s="384"/>
      <c r="I299" s="387"/>
      <c r="J299" s="168" t="s">
        <v>613</v>
      </c>
      <c r="K299" s="168" t="s">
        <v>614</v>
      </c>
      <c r="L299" s="168" t="s">
        <v>613</v>
      </c>
      <c r="M299" s="168" t="s">
        <v>614</v>
      </c>
      <c r="N299" s="168" t="s">
        <v>613</v>
      </c>
      <c r="O299" s="168" t="s">
        <v>614</v>
      </c>
      <c r="P299" s="168" t="s">
        <v>613</v>
      </c>
      <c r="Q299" s="168" t="s">
        <v>613</v>
      </c>
      <c r="R299" s="168" t="s">
        <v>614</v>
      </c>
      <c r="S299" s="168" t="s">
        <v>613</v>
      </c>
      <c r="T299" s="168" t="s">
        <v>614</v>
      </c>
      <c r="U299" s="187"/>
      <c r="V299" s="384"/>
      <c r="W299" s="399"/>
      <c r="X299" s="384"/>
      <c r="Y299" s="387"/>
    </row>
    <row r="300" spans="1:25" ht="14.25">
      <c r="A300" s="169">
        <v>1</v>
      </c>
      <c r="B300" s="170" t="s">
        <v>615</v>
      </c>
      <c r="C300" s="170" t="s">
        <v>616</v>
      </c>
      <c r="D300" s="171">
        <v>2000000</v>
      </c>
      <c r="E300" s="172">
        <v>21</v>
      </c>
      <c r="F300" s="172">
        <v>21</v>
      </c>
      <c r="G300" s="172"/>
      <c r="H300" s="171">
        <f>+D300/E300*F300+G300</f>
        <v>2000000</v>
      </c>
      <c r="I300" s="173">
        <v>800000</v>
      </c>
      <c r="J300" s="174">
        <f>H300*8.5/100</f>
        <v>170000</v>
      </c>
      <c r="K300" s="174">
        <f>+H300*8.5/100</f>
        <v>170000</v>
      </c>
      <c r="L300" s="174">
        <f>+H300*1/100</f>
        <v>20000</v>
      </c>
      <c r="M300" s="174">
        <f>+H300*0.8/100</f>
        <v>16000</v>
      </c>
      <c r="N300" s="174">
        <f>+H300*0.2/100</f>
        <v>4000</v>
      </c>
      <c r="O300" s="174">
        <f>+H300*0.2/100</f>
        <v>4000</v>
      </c>
      <c r="P300" s="174">
        <f>+H300*0.8/100</f>
        <v>16000</v>
      </c>
      <c r="Q300" s="174">
        <f>+H300*0.02</f>
        <v>40000</v>
      </c>
      <c r="R300" s="174">
        <f>+H300*0.02</f>
        <v>40000</v>
      </c>
      <c r="S300" s="174">
        <f>+J300+L300+N300+P300+Q300</f>
        <v>250000</v>
      </c>
      <c r="T300" s="174">
        <f>+K300+M300+O300+R300</f>
        <v>230000</v>
      </c>
      <c r="U300" s="175">
        <f>+H300-T300</f>
        <v>1770000</v>
      </c>
      <c r="V300" s="174">
        <f>+U300*0.1-14000</f>
        <v>163000</v>
      </c>
      <c r="W300" s="176"/>
      <c r="X300" s="177">
        <f>+V300+T300+I300+W300</f>
        <v>1193000</v>
      </c>
      <c r="Y300" s="207">
        <f>+H300-X300</f>
        <v>807000</v>
      </c>
    </row>
    <row r="301" spans="1:25" ht="14.25">
      <c r="A301" s="179"/>
      <c r="B301" s="180" t="s">
        <v>249</v>
      </c>
      <c r="C301" s="180"/>
      <c r="D301" s="181">
        <f>SUM(D300:D300)</f>
        <v>2000000</v>
      </c>
      <c r="E301" s="181"/>
      <c r="F301" s="181"/>
      <c r="G301" s="181">
        <f aca="true" t="shared" si="17" ref="G301:Y301">SUM(G300:G300)</f>
        <v>0</v>
      </c>
      <c r="H301" s="181">
        <f t="shared" si="17"/>
        <v>2000000</v>
      </c>
      <c r="I301" s="181">
        <f t="shared" si="17"/>
        <v>800000</v>
      </c>
      <c r="J301" s="181">
        <f t="shared" si="17"/>
        <v>170000</v>
      </c>
      <c r="K301" s="181">
        <f t="shared" si="17"/>
        <v>170000</v>
      </c>
      <c r="L301" s="181">
        <f t="shared" si="17"/>
        <v>20000</v>
      </c>
      <c r="M301" s="181">
        <f t="shared" si="17"/>
        <v>16000</v>
      </c>
      <c r="N301" s="181">
        <f t="shared" si="17"/>
        <v>4000</v>
      </c>
      <c r="O301" s="181">
        <f t="shared" si="17"/>
        <v>4000</v>
      </c>
      <c r="P301" s="181">
        <f t="shared" si="17"/>
        <v>16000</v>
      </c>
      <c r="Q301" s="181">
        <f t="shared" si="17"/>
        <v>40000</v>
      </c>
      <c r="R301" s="181">
        <f t="shared" si="17"/>
        <v>40000</v>
      </c>
      <c r="S301" s="181">
        <f t="shared" si="17"/>
        <v>250000</v>
      </c>
      <c r="T301" s="181">
        <f t="shared" si="17"/>
        <v>230000</v>
      </c>
      <c r="U301" s="181">
        <f t="shared" si="17"/>
        <v>1770000</v>
      </c>
      <c r="V301" s="181">
        <f t="shared" si="17"/>
        <v>163000</v>
      </c>
      <c r="W301" s="181">
        <f t="shared" si="17"/>
        <v>0</v>
      </c>
      <c r="X301" s="181">
        <f t="shared" si="17"/>
        <v>1193000</v>
      </c>
      <c r="Y301" s="208">
        <f t="shared" si="17"/>
        <v>807000</v>
      </c>
    </row>
    <row r="302" spans="1:25" ht="14.25">
      <c r="A302" s="163"/>
      <c r="B302" s="163"/>
      <c r="C302" s="163"/>
      <c r="D302" s="163"/>
      <c r="E302" s="163"/>
      <c r="F302" s="163"/>
      <c r="G302" s="163"/>
      <c r="H302" s="163"/>
      <c r="I302" s="166"/>
      <c r="J302" s="163"/>
      <c r="K302" s="163"/>
      <c r="L302" s="163"/>
      <c r="M302" s="163"/>
      <c r="N302" s="163"/>
      <c r="O302" s="163"/>
      <c r="P302" s="163"/>
      <c r="Q302" s="163"/>
      <c r="R302" s="163"/>
      <c r="S302" s="163"/>
      <c r="T302" s="163"/>
      <c r="U302" s="163"/>
      <c r="V302" s="163"/>
      <c r="W302" s="163"/>
      <c r="X302" s="163"/>
      <c r="Y302" s="166"/>
    </row>
    <row r="303" spans="1:25" ht="14.25">
      <c r="A303" s="163"/>
      <c r="B303" s="163"/>
      <c r="C303" s="163"/>
      <c r="D303" s="163"/>
      <c r="E303" s="163"/>
      <c r="F303" s="163"/>
      <c r="G303" s="163"/>
      <c r="H303" s="166"/>
      <c r="I303" s="166"/>
      <c r="J303" s="166"/>
      <c r="K303" s="166"/>
      <c r="L303" s="166"/>
      <c r="M303" s="166"/>
      <c r="N303" s="166"/>
      <c r="O303" s="166"/>
      <c r="P303" s="166"/>
      <c r="Q303" s="166"/>
      <c r="R303" s="166"/>
      <c r="S303" s="166"/>
      <c r="T303" s="166"/>
      <c r="U303" s="166"/>
      <c r="V303" s="166">
        <f>+V301+V267+V250+V231+V214+V197+V180</f>
        <v>1325936.8155430886</v>
      </c>
      <c r="W303" s="163"/>
      <c r="X303" s="163"/>
      <c r="Y303" s="166"/>
    </row>
    <row r="304" spans="1:25" ht="14.25">
      <c r="A304" s="163"/>
      <c r="B304" s="163"/>
      <c r="C304" s="163"/>
      <c r="D304" s="163"/>
      <c r="E304" s="163"/>
      <c r="F304" s="163"/>
      <c r="G304" s="163"/>
      <c r="H304" s="163"/>
      <c r="I304" s="166"/>
      <c r="J304" s="163"/>
      <c r="K304" s="163"/>
      <c r="L304" s="163"/>
      <c r="M304" s="163"/>
      <c r="N304" s="163"/>
      <c r="O304" s="163"/>
      <c r="P304" s="163"/>
      <c r="Q304" s="163"/>
      <c r="R304" s="182"/>
      <c r="S304" s="182"/>
      <c r="T304" s="166"/>
      <c r="U304" s="163"/>
      <c r="V304" s="183"/>
      <c r="W304" s="182"/>
      <c r="X304" s="163"/>
      <c r="Y304" s="166"/>
    </row>
    <row r="305" spans="1:25" ht="14.25">
      <c r="A305" s="163"/>
      <c r="B305" s="163"/>
      <c r="C305" s="163"/>
      <c r="D305" s="163"/>
      <c r="E305" s="163" t="s">
        <v>617</v>
      </c>
      <c r="F305" s="163"/>
      <c r="G305" s="163"/>
      <c r="H305" s="163"/>
      <c r="I305" s="166"/>
      <c r="J305" s="163"/>
      <c r="K305" s="182"/>
      <c r="L305" s="182"/>
      <c r="M305" s="163"/>
      <c r="N305" s="163"/>
      <c r="O305" s="163"/>
      <c r="P305" s="163"/>
      <c r="Q305" s="163"/>
      <c r="R305" s="183"/>
      <c r="S305" s="182"/>
      <c r="T305" s="184"/>
      <c r="U305" s="163"/>
      <c r="V305" s="182"/>
      <c r="W305" s="163"/>
      <c r="X305" s="163"/>
      <c r="Y305" s="166"/>
    </row>
    <row r="308" spans="1:25" ht="13.5">
      <c r="A308" s="378" t="s">
        <v>590</v>
      </c>
      <c r="B308" s="378"/>
      <c r="C308" s="378"/>
      <c r="D308" s="378"/>
      <c r="E308" s="378"/>
      <c r="F308" s="378"/>
      <c r="G308" s="378"/>
      <c r="H308" s="378"/>
      <c r="I308" s="378"/>
      <c r="J308" s="378"/>
      <c r="K308" s="378"/>
      <c r="L308" s="378"/>
      <c r="M308" s="378"/>
      <c r="N308" s="378"/>
      <c r="O308" s="378"/>
      <c r="P308" s="378"/>
      <c r="Q308" s="378"/>
      <c r="R308" s="378"/>
      <c r="S308" s="378"/>
      <c r="T308" s="378"/>
      <c r="U308" s="378"/>
      <c r="V308" s="378"/>
      <c r="W308" s="378"/>
      <c r="X308" s="378"/>
      <c r="Y308" s="378"/>
    </row>
    <row r="309" spans="1:25" ht="14.25">
      <c r="A309" s="163"/>
      <c r="B309" s="164"/>
      <c r="C309" s="164"/>
      <c r="D309" s="164"/>
      <c r="E309" s="164"/>
      <c r="F309" s="164"/>
      <c r="G309" s="164"/>
      <c r="H309" s="164"/>
      <c r="I309" s="165"/>
      <c r="J309" s="164"/>
      <c r="K309" s="164"/>
      <c r="L309" s="164"/>
      <c r="M309" s="164"/>
      <c r="N309" s="164"/>
      <c r="O309" s="164"/>
      <c r="P309" s="164"/>
      <c r="Q309" s="164"/>
      <c r="R309" s="164"/>
      <c r="S309" s="164"/>
      <c r="T309" s="164"/>
      <c r="U309" s="164"/>
      <c r="V309" s="164"/>
      <c r="W309" s="164"/>
      <c r="X309" s="164"/>
      <c r="Y309" s="165"/>
    </row>
    <row r="310" spans="1:25" ht="14.25">
      <c r="A310" s="163"/>
      <c r="B310" s="163"/>
      <c r="C310" s="163"/>
      <c r="D310" s="163"/>
      <c r="E310" s="163"/>
      <c r="F310" s="163"/>
      <c r="G310" s="163"/>
      <c r="H310" s="163"/>
      <c r="I310" s="166"/>
      <c r="J310" s="163"/>
      <c r="K310" s="163"/>
      <c r="L310" s="163"/>
      <c r="M310" s="163"/>
      <c r="N310" s="163"/>
      <c r="O310" s="163"/>
      <c r="P310" s="163"/>
      <c r="Q310" s="163"/>
      <c r="R310" s="163"/>
      <c r="S310" s="163"/>
      <c r="T310" s="163"/>
      <c r="U310" s="163"/>
      <c r="V310" s="163" t="s">
        <v>646</v>
      </c>
      <c r="W310" s="163"/>
      <c r="X310" s="163"/>
      <c r="Y310" s="166"/>
    </row>
    <row r="311" spans="1:25" ht="14.25">
      <c r="A311" s="163"/>
      <c r="B311" s="163" t="s">
        <v>583</v>
      </c>
      <c r="C311" s="163"/>
      <c r="D311" s="163"/>
      <c r="E311" s="163"/>
      <c r="F311" s="163"/>
      <c r="G311" s="163"/>
      <c r="H311" s="163"/>
      <c r="I311" s="166"/>
      <c r="J311" s="163"/>
      <c r="K311" s="163"/>
      <c r="L311" s="163"/>
      <c r="M311" s="163"/>
      <c r="N311" s="163"/>
      <c r="O311" s="163"/>
      <c r="P311" s="163"/>
      <c r="Q311" s="163"/>
      <c r="R311" s="163"/>
      <c r="S311" s="163"/>
      <c r="T311" s="163"/>
      <c r="U311" s="163"/>
      <c r="V311" s="163"/>
      <c r="W311" s="163"/>
      <c r="X311" s="163"/>
      <c r="Y311" s="166"/>
    </row>
    <row r="312" spans="2:25" ht="14.25">
      <c r="B312" s="163"/>
      <c r="C312" s="163"/>
      <c r="D312" s="163"/>
      <c r="E312" s="163"/>
      <c r="F312" s="163"/>
      <c r="G312" s="163"/>
      <c r="H312" s="163"/>
      <c r="I312" s="166"/>
      <c r="J312" s="163"/>
      <c r="K312" s="163"/>
      <c r="L312" s="163"/>
      <c r="M312" s="163"/>
      <c r="N312" s="163"/>
      <c r="O312" s="163"/>
      <c r="P312" s="163"/>
      <c r="Q312" s="163"/>
      <c r="R312" s="163"/>
      <c r="S312" s="163"/>
      <c r="T312" s="163"/>
      <c r="U312" s="163"/>
      <c r="V312" s="163"/>
      <c r="W312" s="163"/>
      <c r="X312" s="163"/>
      <c r="Y312" s="166"/>
    </row>
    <row r="313" spans="1:25" ht="14.25">
      <c r="A313" s="379" t="s">
        <v>592</v>
      </c>
      <c r="B313" s="382" t="s">
        <v>593</v>
      </c>
      <c r="C313" s="382" t="s">
        <v>594</v>
      </c>
      <c r="D313" s="382" t="s">
        <v>595</v>
      </c>
      <c r="E313" s="382" t="s">
        <v>596</v>
      </c>
      <c r="F313" s="382" t="s">
        <v>597</v>
      </c>
      <c r="G313" s="382" t="s">
        <v>636</v>
      </c>
      <c r="H313" s="382" t="s">
        <v>599</v>
      </c>
      <c r="I313" s="385" t="s">
        <v>600</v>
      </c>
      <c r="J313" s="388" t="s">
        <v>601</v>
      </c>
      <c r="K313" s="389"/>
      <c r="L313" s="389"/>
      <c r="M313" s="389"/>
      <c r="N313" s="389"/>
      <c r="O313" s="389"/>
      <c r="P313" s="389"/>
      <c r="Q313" s="389"/>
      <c r="R313" s="390"/>
      <c r="S313" s="391" t="s">
        <v>602</v>
      </c>
      <c r="T313" s="392"/>
      <c r="U313" s="185"/>
      <c r="V313" s="382" t="s">
        <v>603</v>
      </c>
      <c r="W313" s="397" t="s">
        <v>604</v>
      </c>
      <c r="X313" s="382" t="s">
        <v>605</v>
      </c>
      <c r="Y313" s="385" t="s">
        <v>606</v>
      </c>
    </row>
    <row r="314" spans="1:25" ht="14.25">
      <c r="A314" s="380"/>
      <c r="B314" s="383"/>
      <c r="C314" s="383"/>
      <c r="D314" s="383"/>
      <c r="E314" s="383"/>
      <c r="F314" s="383"/>
      <c r="G314" s="383"/>
      <c r="H314" s="383"/>
      <c r="I314" s="386"/>
      <c r="J314" s="400" t="s">
        <v>607</v>
      </c>
      <c r="K314" s="401"/>
      <c r="L314" s="401"/>
      <c r="M314" s="401"/>
      <c r="N314" s="401"/>
      <c r="O314" s="401"/>
      <c r="P314" s="401"/>
      <c r="Q314" s="401"/>
      <c r="R314" s="402"/>
      <c r="S314" s="393"/>
      <c r="T314" s="394"/>
      <c r="U314" s="186"/>
      <c r="V314" s="383"/>
      <c r="W314" s="398"/>
      <c r="X314" s="383"/>
      <c r="Y314" s="386"/>
    </row>
    <row r="315" spans="1:25" ht="14.25">
      <c r="A315" s="380"/>
      <c r="B315" s="383"/>
      <c r="C315" s="383"/>
      <c r="D315" s="383"/>
      <c r="E315" s="383"/>
      <c r="F315" s="383"/>
      <c r="G315" s="383"/>
      <c r="H315" s="383"/>
      <c r="I315" s="386"/>
      <c r="J315" s="403" t="s">
        <v>608</v>
      </c>
      <c r="K315" s="404"/>
      <c r="L315" s="400" t="s">
        <v>609</v>
      </c>
      <c r="M315" s="402"/>
      <c r="N315" s="403" t="s">
        <v>610</v>
      </c>
      <c r="O315" s="404"/>
      <c r="P315" s="167" t="s">
        <v>611</v>
      </c>
      <c r="Q315" s="403" t="s">
        <v>612</v>
      </c>
      <c r="R315" s="404"/>
      <c r="S315" s="395"/>
      <c r="T315" s="396"/>
      <c r="U315" s="186"/>
      <c r="V315" s="383"/>
      <c r="W315" s="398"/>
      <c r="X315" s="383"/>
      <c r="Y315" s="386"/>
    </row>
    <row r="316" spans="1:25" ht="13.5">
      <c r="A316" s="381"/>
      <c r="B316" s="384"/>
      <c r="C316" s="384"/>
      <c r="D316" s="384"/>
      <c r="E316" s="384"/>
      <c r="F316" s="384"/>
      <c r="G316" s="384"/>
      <c r="H316" s="384"/>
      <c r="I316" s="387"/>
      <c r="J316" s="168" t="s">
        <v>613</v>
      </c>
      <c r="K316" s="168" t="s">
        <v>614</v>
      </c>
      <c r="L316" s="168" t="s">
        <v>613</v>
      </c>
      <c r="M316" s="168" t="s">
        <v>614</v>
      </c>
      <c r="N316" s="168" t="s">
        <v>613</v>
      </c>
      <c r="O316" s="168" t="s">
        <v>614</v>
      </c>
      <c r="P316" s="168" t="s">
        <v>613</v>
      </c>
      <c r="Q316" s="168" t="s">
        <v>613</v>
      </c>
      <c r="R316" s="168" t="s">
        <v>614</v>
      </c>
      <c r="S316" s="168" t="s">
        <v>613</v>
      </c>
      <c r="T316" s="168" t="s">
        <v>614</v>
      </c>
      <c r="U316" s="187"/>
      <c r="V316" s="384"/>
      <c r="W316" s="399"/>
      <c r="X316" s="384"/>
      <c r="Y316" s="387"/>
    </row>
    <row r="317" spans="1:25" ht="14.25">
      <c r="A317" s="169">
        <v>1</v>
      </c>
      <c r="B317" s="170" t="s">
        <v>615</v>
      </c>
      <c r="C317" s="170" t="s">
        <v>616</v>
      </c>
      <c r="D317" s="171">
        <v>2000000</v>
      </c>
      <c r="E317" s="172">
        <v>22</v>
      </c>
      <c r="F317" s="172">
        <v>22</v>
      </c>
      <c r="G317" s="172"/>
      <c r="H317" s="171">
        <f>+D317/E317*F317+G317</f>
        <v>2000000</v>
      </c>
      <c r="I317" s="173">
        <v>800000</v>
      </c>
      <c r="J317" s="174">
        <f>H317*8.5/100</f>
        <v>170000</v>
      </c>
      <c r="K317" s="174">
        <f>+H317*8.5/100</f>
        <v>170000</v>
      </c>
      <c r="L317" s="174">
        <f>+H317*1/100</f>
        <v>20000</v>
      </c>
      <c r="M317" s="174">
        <f>+H317*0.8/100</f>
        <v>16000</v>
      </c>
      <c r="N317" s="174">
        <f>+H317*0.2/100</f>
        <v>4000</v>
      </c>
      <c r="O317" s="174">
        <f>+H317*0.2/100</f>
        <v>4000</v>
      </c>
      <c r="P317" s="174">
        <f>+H317*0.8/100</f>
        <v>16000</v>
      </c>
      <c r="Q317" s="174">
        <f>+H317*0.02</f>
        <v>40000</v>
      </c>
      <c r="R317" s="174">
        <f>+H317*0.02</f>
        <v>40000</v>
      </c>
      <c r="S317" s="174">
        <f>+J317+L317+N317+P317+Q317</f>
        <v>250000</v>
      </c>
      <c r="T317" s="174">
        <f>+K317+M317+O317+R317</f>
        <v>230000</v>
      </c>
      <c r="U317" s="175">
        <f>+H317-T317</f>
        <v>1770000</v>
      </c>
      <c r="V317" s="174">
        <f>+U317*0.1-14000</f>
        <v>163000</v>
      </c>
      <c r="W317" s="176"/>
      <c r="X317" s="177">
        <f>+V317+T317+I317+W317</f>
        <v>1193000</v>
      </c>
      <c r="Y317" s="207">
        <f>+H317-X317</f>
        <v>807000</v>
      </c>
    </row>
    <row r="318" spans="1:25" ht="14.25">
      <c r="A318" s="179"/>
      <c r="B318" s="180" t="s">
        <v>249</v>
      </c>
      <c r="C318" s="180"/>
      <c r="D318" s="181">
        <f>SUM(D317:D317)</f>
        <v>2000000</v>
      </c>
      <c r="E318" s="181"/>
      <c r="F318" s="181"/>
      <c r="G318" s="181">
        <f aca="true" t="shared" si="18" ref="G318:Y318">SUM(G317:G317)</f>
        <v>0</v>
      </c>
      <c r="H318" s="181">
        <f t="shared" si="18"/>
        <v>2000000</v>
      </c>
      <c r="I318" s="181">
        <f t="shared" si="18"/>
        <v>800000</v>
      </c>
      <c r="J318" s="181">
        <f t="shared" si="18"/>
        <v>170000</v>
      </c>
      <c r="K318" s="181">
        <f t="shared" si="18"/>
        <v>170000</v>
      </c>
      <c r="L318" s="181">
        <f t="shared" si="18"/>
        <v>20000</v>
      </c>
      <c r="M318" s="181">
        <f t="shared" si="18"/>
        <v>16000</v>
      </c>
      <c r="N318" s="181">
        <f t="shared" si="18"/>
        <v>4000</v>
      </c>
      <c r="O318" s="181">
        <f t="shared" si="18"/>
        <v>4000</v>
      </c>
      <c r="P318" s="181">
        <f t="shared" si="18"/>
        <v>16000</v>
      </c>
      <c r="Q318" s="181">
        <f t="shared" si="18"/>
        <v>40000</v>
      </c>
      <c r="R318" s="181">
        <f t="shared" si="18"/>
        <v>40000</v>
      </c>
      <c r="S318" s="181">
        <f t="shared" si="18"/>
        <v>250000</v>
      </c>
      <c r="T318" s="181">
        <f t="shared" si="18"/>
        <v>230000</v>
      </c>
      <c r="U318" s="181">
        <f t="shared" si="18"/>
        <v>1770000</v>
      </c>
      <c r="V318" s="181">
        <f t="shared" si="18"/>
        <v>163000</v>
      </c>
      <c r="W318" s="181">
        <f t="shared" si="18"/>
        <v>0</v>
      </c>
      <c r="X318" s="181">
        <f t="shared" si="18"/>
        <v>1193000</v>
      </c>
      <c r="Y318" s="208">
        <f t="shared" si="18"/>
        <v>807000</v>
      </c>
    </row>
    <row r="319" spans="1:25" ht="14.25">
      <c r="A319" s="163"/>
      <c r="B319" s="163"/>
      <c r="C319" s="163"/>
      <c r="D319" s="163"/>
      <c r="E319" s="163"/>
      <c r="F319" s="163"/>
      <c r="G319" s="163"/>
      <c r="H319" s="163"/>
      <c r="I319" s="166"/>
      <c r="J319" s="163"/>
      <c r="K319" s="163"/>
      <c r="L319" s="163"/>
      <c r="M319" s="163"/>
      <c r="N319" s="163"/>
      <c r="O319" s="163"/>
      <c r="P319" s="163"/>
      <c r="Q319" s="163"/>
      <c r="R319" s="163"/>
      <c r="S319" s="163"/>
      <c r="T319" s="163"/>
      <c r="U319" s="163"/>
      <c r="V319" s="163"/>
      <c r="W319" s="163"/>
      <c r="X319" s="163"/>
      <c r="Y319" s="166"/>
    </row>
    <row r="320" spans="1:25" ht="14.25">
      <c r="A320" s="163"/>
      <c r="B320" s="163"/>
      <c r="C320" s="163"/>
      <c r="D320" s="163"/>
      <c r="E320" s="163"/>
      <c r="F320" s="163"/>
      <c r="G320" s="163"/>
      <c r="H320" s="166"/>
      <c r="I320" s="166"/>
      <c r="J320" s="166"/>
      <c r="K320" s="166"/>
      <c r="L320" s="166"/>
      <c r="M320" s="166"/>
      <c r="N320" s="166"/>
      <c r="O320" s="166"/>
      <c r="P320" s="166"/>
      <c r="Q320" s="166"/>
      <c r="R320" s="166"/>
      <c r="S320" s="166"/>
      <c r="T320" s="166"/>
      <c r="U320" s="166"/>
      <c r="V320" s="166"/>
      <c r="W320" s="163"/>
      <c r="X320" s="163"/>
      <c r="Y320" s="166"/>
    </row>
    <row r="321" spans="1:25" ht="14.25">
      <c r="A321" s="163"/>
      <c r="B321" s="163"/>
      <c r="C321" s="163"/>
      <c r="D321" s="163"/>
      <c r="E321" s="163"/>
      <c r="F321" s="163"/>
      <c r="G321" s="163"/>
      <c r="H321" s="163"/>
      <c r="I321" s="166"/>
      <c r="J321" s="163"/>
      <c r="K321" s="163"/>
      <c r="L321" s="163"/>
      <c r="M321" s="163"/>
      <c r="N321" s="163"/>
      <c r="O321" s="163"/>
      <c r="P321" s="163"/>
      <c r="Q321" s="163"/>
      <c r="R321" s="182"/>
      <c r="S321" s="182"/>
      <c r="T321" s="166"/>
      <c r="U321" s="163"/>
      <c r="V321" s="183"/>
      <c r="W321" s="182"/>
      <c r="X321" s="163"/>
      <c r="Y321" s="166"/>
    </row>
    <row r="322" spans="1:25" ht="14.25">
      <c r="A322" s="163"/>
      <c r="B322" s="163"/>
      <c r="C322" s="163"/>
      <c r="D322" s="163"/>
      <c r="E322" s="163" t="s">
        <v>617</v>
      </c>
      <c r="F322" s="163"/>
      <c r="G322" s="163"/>
      <c r="H322" s="163"/>
      <c r="I322" s="166"/>
      <c r="J322" s="163"/>
      <c r="K322" s="182"/>
      <c r="L322" s="182"/>
      <c r="M322" s="163"/>
      <c r="N322" s="163"/>
      <c r="O322" s="163"/>
      <c r="P322" s="163"/>
      <c r="Q322" s="163"/>
      <c r="R322" s="183"/>
      <c r="S322" s="182"/>
      <c r="T322" s="184"/>
      <c r="U322" s="163"/>
      <c r="V322" s="182"/>
      <c r="W322" s="163"/>
      <c r="X322" s="163"/>
      <c r="Y322" s="166"/>
    </row>
    <row r="325" spans="1:25" ht="13.5">
      <c r="A325" s="378" t="s">
        <v>590</v>
      </c>
      <c r="B325" s="378"/>
      <c r="C325" s="378"/>
      <c r="D325" s="378"/>
      <c r="E325" s="378"/>
      <c r="F325" s="378"/>
      <c r="G325" s="378"/>
      <c r="H325" s="378"/>
      <c r="I325" s="378"/>
      <c r="J325" s="378"/>
      <c r="K325" s="378"/>
      <c r="L325" s="378"/>
      <c r="M325" s="378"/>
      <c r="N325" s="378"/>
      <c r="O325" s="378"/>
      <c r="P325" s="378"/>
      <c r="Q325" s="378"/>
      <c r="R325" s="378"/>
      <c r="S325" s="378"/>
      <c r="T325" s="378"/>
      <c r="U325" s="378"/>
      <c r="V325" s="378"/>
      <c r="W325" s="378"/>
      <c r="X325" s="378"/>
      <c r="Y325" s="378"/>
    </row>
    <row r="326" spans="1:25" ht="14.25">
      <c r="A326" s="163"/>
      <c r="B326" s="164"/>
      <c r="C326" s="164"/>
      <c r="D326" s="164"/>
      <c r="E326" s="164"/>
      <c r="F326" s="164"/>
      <c r="G326" s="164"/>
      <c r="H326" s="164"/>
      <c r="I326" s="165"/>
      <c r="J326" s="164"/>
      <c r="K326" s="164"/>
      <c r="L326" s="164"/>
      <c r="M326" s="164"/>
      <c r="N326" s="164"/>
      <c r="O326" s="164"/>
      <c r="P326" s="164"/>
      <c r="Q326" s="164"/>
      <c r="R326" s="164"/>
      <c r="S326" s="164"/>
      <c r="T326" s="164"/>
      <c r="U326" s="164"/>
      <c r="V326" s="164"/>
      <c r="W326" s="164"/>
      <c r="X326" s="164"/>
      <c r="Y326" s="165"/>
    </row>
    <row r="327" spans="1:25" ht="14.25">
      <c r="A327" s="163"/>
      <c r="B327" s="163"/>
      <c r="C327" s="163"/>
      <c r="D327" s="163"/>
      <c r="E327" s="163"/>
      <c r="F327" s="163"/>
      <c r="G327" s="163"/>
      <c r="H327" s="163"/>
      <c r="I327" s="166"/>
      <c r="J327" s="163"/>
      <c r="K327" s="163"/>
      <c r="L327" s="163"/>
      <c r="M327" s="163"/>
      <c r="N327" s="163"/>
      <c r="O327" s="163"/>
      <c r="P327" s="163"/>
      <c r="Q327" s="163"/>
      <c r="R327" s="163"/>
      <c r="S327" s="163"/>
      <c r="T327" s="163"/>
      <c r="U327" s="163"/>
      <c r="V327" s="163" t="s">
        <v>648</v>
      </c>
      <c r="W327" s="163"/>
      <c r="X327" s="163"/>
      <c r="Y327" s="166"/>
    </row>
    <row r="328" spans="1:25" ht="14.25">
      <c r="A328" s="163"/>
      <c r="B328" s="163" t="s">
        <v>583</v>
      </c>
      <c r="C328" s="163"/>
      <c r="D328" s="163"/>
      <c r="E328" s="163"/>
      <c r="F328" s="163"/>
      <c r="G328" s="163"/>
      <c r="H328" s="163"/>
      <c r="I328" s="166"/>
      <c r="J328" s="163"/>
      <c r="K328" s="163"/>
      <c r="L328" s="163"/>
      <c r="M328" s="163"/>
      <c r="N328" s="163"/>
      <c r="O328" s="163"/>
      <c r="P328" s="163"/>
      <c r="Q328" s="163"/>
      <c r="R328" s="163"/>
      <c r="S328" s="163"/>
      <c r="T328" s="163"/>
      <c r="U328" s="163"/>
      <c r="V328" s="163"/>
      <c r="W328" s="163"/>
      <c r="X328" s="163"/>
      <c r="Y328" s="166"/>
    </row>
    <row r="329" spans="2:25" ht="14.25">
      <c r="B329" s="163"/>
      <c r="C329" s="163"/>
      <c r="D329" s="163"/>
      <c r="E329" s="163"/>
      <c r="F329" s="163"/>
      <c r="G329" s="163"/>
      <c r="H329" s="163"/>
      <c r="I329" s="166"/>
      <c r="J329" s="163"/>
      <c r="K329" s="163"/>
      <c r="L329" s="163"/>
      <c r="M329" s="163"/>
      <c r="N329" s="163"/>
      <c r="O329" s="163"/>
      <c r="P329" s="163"/>
      <c r="Q329" s="163"/>
      <c r="R329" s="163"/>
      <c r="S329" s="163"/>
      <c r="T329" s="163"/>
      <c r="U329" s="163"/>
      <c r="V329" s="163"/>
      <c r="W329" s="163"/>
      <c r="X329" s="163"/>
      <c r="Y329" s="166"/>
    </row>
    <row r="330" spans="1:25" ht="14.25">
      <c r="A330" s="379" t="s">
        <v>592</v>
      </c>
      <c r="B330" s="382" t="s">
        <v>593</v>
      </c>
      <c r="C330" s="382" t="s">
        <v>594</v>
      </c>
      <c r="D330" s="382" t="s">
        <v>595</v>
      </c>
      <c r="E330" s="382" t="s">
        <v>596</v>
      </c>
      <c r="F330" s="382" t="s">
        <v>597</v>
      </c>
      <c r="G330" s="382" t="s">
        <v>636</v>
      </c>
      <c r="H330" s="382" t="s">
        <v>599</v>
      </c>
      <c r="I330" s="385" t="s">
        <v>600</v>
      </c>
      <c r="J330" s="388" t="s">
        <v>601</v>
      </c>
      <c r="K330" s="389"/>
      <c r="L330" s="389"/>
      <c r="M330" s="389"/>
      <c r="N330" s="389"/>
      <c r="O330" s="389"/>
      <c r="P330" s="389"/>
      <c r="Q330" s="389"/>
      <c r="R330" s="390"/>
      <c r="S330" s="391" t="s">
        <v>602</v>
      </c>
      <c r="T330" s="392"/>
      <c r="U330" s="185"/>
      <c r="V330" s="382" t="s">
        <v>603</v>
      </c>
      <c r="W330" s="397" t="s">
        <v>604</v>
      </c>
      <c r="X330" s="382" t="s">
        <v>605</v>
      </c>
      <c r="Y330" s="385" t="s">
        <v>606</v>
      </c>
    </row>
    <row r="331" spans="1:25" ht="14.25">
      <c r="A331" s="380"/>
      <c r="B331" s="383"/>
      <c r="C331" s="383"/>
      <c r="D331" s="383"/>
      <c r="E331" s="383"/>
      <c r="F331" s="383"/>
      <c r="G331" s="383"/>
      <c r="H331" s="383"/>
      <c r="I331" s="386"/>
      <c r="J331" s="400" t="s">
        <v>607</v>
      </c>
      <c r="K331" s="401"/>
      <c r="L331" s="401"/>
      <c r="M331" s="401"/>
      <c r="N331" s="401"/>
      <c r="O331" s="401"/>
      <c r="P331" s="401"/>
      <c r="Q331" s="401"/>
      <c r="R331" s="402"/>
      <c r="S331" s="393"/>
      <c r="T331" s="394"/>
      <c r="U331" s="186"/>
      <c r="V331" s="383"/>
      <c r="W331" s="398"/>
      <c r="X331" s="383"/>
      <c r="Y331" s="386"/>
    </row>
    <row r="332" spans="1:25" ht="14.25">
      <c r="A332" s="380"/>
      <c r="B332" s="383"/>
      <c r="C332" s="383"/>
      <c r="D332" s="383"/>
      <c r="E332" s="383"/>
      <c r="F332" s="383"/>
      <c r="G332" s="383"/>
      <c r="H332" s="383"/>
      <c r="I332" s="386"/>
      <c r="J332" s="403" t="s">
        <v>608</v>
      </c>
      <c r="K332" s="404"/>
      <c r="L332" s="400" t="s">
        <v>609</v>
      </c>
      <c r="M332" s="402"/>
      <c r="N332" s="403" t="s">
        <v>610</v>
      </c>
      <c r="O332" s="404"/>
      <c r="P332" s="167" t="s">
        <v>611</v>
      </c>
      <c r="Q332" s="403" t="s">
        <v>612</v>
      </c>
      <c r="R332" s="404"/>
      <c r="S332" s="395"/>
      <c r="T332" s="396"/>
      <c r="U332" s="186"/>
      <c r="V332" s="383"/>
      <c r="W332" s="398"/>
      <c r="X332" s="383"/>
      <c r="Y332" s="386"/>
    </row>
    <row r="333" spans="1:25" ht="13.5">
      <c r="A333" s="381"/>
      <c r="B333" s="384"/>
      <c r="C333" s="384"/>
      <c r="D333" s="384"/>
      <c r="E333" s="384"/>
      <c r="F333" s="384"/>
      <c r="G333" s="384"/>
      <c r="H333" s="384"/>
      <c r="I333" s="387"/>
      <c r="J333" s="168" t="s">
        <v>613</v>
      </c>
      <c r="K333" s="168" t="s">
        <v>614</v>
      </c>
      <c r="L333" s="168" t="s">
        <v>613</v>
      </c>
      <c r="M333" s="168" t="s">
        <v>614</v>
      </c>
      <c r="N333" s="168" t="s">
        <v>613</v>
      </c>
      <c r="O333" s="168" t="s">
        <v>614</v>
      </c>
      <c r="P333" s="168" t="s">
        <v>613</v>
      </c>
      <c r="Q333" s="168" t="s">
        <v>613</v>
      </c>
      <c r="R333" s="168" t="s">
        <v>614</v>
      </c>
      <c r="S333" s="168" t="s">
        <v>613</v>
      </c>
      <c r="T333" s="168" t="s">
        <v>614</v>
      </c>
      <c r="U333" s="187"/>
      <c r="V333" s="384"/>
      <c r="W333" s="399"/>
      <c r="X333" s="384"/>
      <c r="Y333" s="387"/>
    </row>
    <row r="334" spans="1:29" ht="15.75">
      <c r="A334" s="169">
        <v>1</v>
      </c>
      <c r="B334" s="170" t="s">
        <v>615</v>
      </c>
      <c r="C334" s="170" t="s">
        <v>616</v>
      </c>
      <c r="D334" s="171">
        <v>2000000</v>
      </c>
      <c r="E334" s="172">
        <v>22</v>
      </c>
      <c r="F334" s="172">
        <v>22</v>
      </c>
      <c r="G334" s="172"/>
      <c r="H334" s="171">
        <f>+D334/E334*F334+G334</f>
        <v>2000000</v>
      </c>
      <c r="I334" s="173">
        <v>800000</v>
      </c>
      <c r="J334" s="174">
        <f>H334*8.5/100</f>
        <v>170000</v>
      </c>
      <c r="K334" s="174">
        <f>+H334*8.5/100</f>
        <v>170000</v>
      </c>
      <c r="L334" s="174">
        <f>+H334*1/100</f>
        <v>20000</v>
      </c>
      <c r="M334" s="174">
        <f>+H334*0.8/100</f>
        <v>16000</v>
      </c>
      <c r="N334" s="174">
        <f>+H334*0.2/100</f>
        <v>4000</v>
      </c>
      <c r="O334" s="174">
        <f>+H334*0.2/100</f>
        <v>4000</v>
      </c>
      <c r="P334" s="174">
        <f>+H334*0.8/100</f>
        <v>16000</v>
      </c>
      <c r="Q334" s="174">
        <f>+H334*0.02</f>
        <v>40000</v>
      </c>
      <c r="R334" s="174">
        <f>+H334*0.02</f>
        <v>40000</v>
      </c>
      <c r="S334" s="174">
        <f>+J334+L334+N334+P334+Q334</f>
        <v>250000</v>
      </c>
      <c r="T334" s="174">
        <f>+K334+M334+O334+R334</f>
        <v>230000</v>
      </c>
      <c r="U334" s="175">
        <f>+H334-T334</f>
        <v>1770000</v>
      </c>
      <c r="V334" s="174">
        <f>+U334*0.1-14000</f>
        <v>163000</v>
      </c>
      <c r="W334" s="176"/>
      <c r="X334" s="177">
        <f>+V334+T334+I334+W334</f>
        <v>1193000</v>
      </c>
      <c r="Y334" s="207">
        <f>+H334-X334</f>
        <v>807000</v>
      </c>
      <c r="AA334" s="405" t="s">
        <v>634</v>
      </c>
      <c r="AB334" s="405"/>
      <c r="AC334" s="405"/>
    </row>
    <row r="335" spans="1:29" ht="14.25">
      <c r="A335" s="179"/>
      <c r="B335" s="180" t="s">
        <v>249</v>
      </c>
      <c r="C335" s="180"/>
      <c r="D335" s="181">
        <f>SUM(D334:D334)</f>
        <v>2000000</v>
      </c>
      <c r="E335" s="181"/>
      <c r="F335" s="181"/>
      <c r="G335" s="181">
        <f aca="true" t="shared" si="19" ref="G335:Y335">SUM(G334:G334)</f>
        <v>0</v>
      </c>
      <c r="H335" s="181">
        <f t="shared" si="19"/>
        <v>2000000</v>
      </c>
      <c r="I335" s="181">
        <f t="shared" si="19"/>
        <v>800000</v>
      </c>
      <c r="J335" s="181">
        <f t="shared" si="19"/>
        <v>170000</v>
      </c>
      <c r="K335" s="181">
        <f t="shared" si="19"/>
        <v>170000</v>
      </c>
      <c r="L335" s="181">
        <f t="shared" si="19"/>
        <v>20000</v>
      </c>
      <c r="M335" s="181">
        <f t="shared" si="19"/>
        <v>16000</v>
      </c>
      <c r="N335" s="181">
        <f t="shared" si="19"/>
        <v>4000</v>
      </c>
      <c r="O335" s="181">
        <f t="shared" si="19"/>
        <v>4000</v>
      </c>
      <c r="P335" s="181">
        <f t="shared" si="19"/>
        <v>16000</v>
      </c>
      <c r="Q335" s="181">
        <f t="shared" si="19"/>
        <v>40000</v>
      </c>
      <c r="R335" s="181">
        <f t="shared" si="19"/>
        <v>40000</v>
      </c>
      <c r="S335" s="181">
        <f t="shared" si="19"/>
        <v>250000</v>
      </c>
      <c r="T335" s="181">
        <f t="shared" si="19"/>
        <v>230000</v>
      </c>
      <c r="U335" s="181">
        <f t="shared" si="19"/>
        <v>1770000</v>
      </c>
      <c r="V335" s="181">
        <f t="shared" si="19"/>
        <v>163000</v>
      </c>
      <c r="W335" s="181">
        <f t="shared" si="19"/>
        <v>0</v>
      </c>
      <c r="X335" s="181">
        <f t="shared" si="19"/>
        <v>1193000</v>
      </c>
      <c r="Y335" s="208">
        <f t="shared" si="19"/>
        <v>807000</v>
      </c>
      <c r="AA335" s="196"/>
      <c r="AB335" s="163"/>
      <c r="AC335" s="184"/>
    </row>
    <row r="336" spans="1:29" ht="15.75">
      <c r="A336" s="163"/>
      <c r="B336" s="163"/>
      <c r="C336" s="163"/>
      <c r="D336" s="163"/>
      <c r="E336" s="163"/>
      <c r="F336" s="163"/>
      <c r="G336" s="163"/>
      <c r="H336" s="163"/>
      <c r="I336" s="166"/>
      <c r="J336" s="163"/>
      <c r="K336" s="163"/>
      <c r="L336" s="163"/>
      <c r="M336" s="163"/>
      <c r="N336" s="163"/>
      <c r="O336" s="163"/>
      <c r="P336" s="163"/>
      <c r="Q336" s="163"/>
      <c r="R336" s="163"/>
      <c r="S336" s="163"/>
      <c r="T336" s="163"/>
      <c r="U336" s="163"/>
      <c r="V336" s="163"/>
      <c r="W336" s="163"/>
      <c r="X336" s="163"/>
      <c r="Y336" s="166"/>
      <c r="AA336" s="197" t="s">
        <v>248</v>
      </c>
      <c r="AB336" s="198" t="s">
        <v>629</v>
      </c>
      <c r="AC336" s="199" t="s">
        <v>599</v>
      </c>
    </row>
    <row r="337" spans="1:30" ht="15.75">
      <c r="A337" s="163"/>
      <c r="B337" s="163"/>
      <c r="C337" s="163"/>
      <c r="D337" s="163"/>
      <c r="E337" s="163"/>
      <c r="F337" s="163"/>
      <c r="G337" s="163"/>
      <c r="H337" s="166"/>
      <c r="I337" s="166"/>
      <c r="J337" s="166"/>
      <c r="K337" s="166"/>
      <c r="L337" s="166"/>
      <c r="M337" s="166"/>
      <c r="N337" s="166"/>
      <c r="O337" s="166"/>
      <c r="P337" s="166"/>
      <c r="Q337" s="166"/>
      <c r="R337" s="166"/>
      <c r="S337" s="166"/>
      <c r="T337" s="166"/>
      <c r="U337" s="166"/>
      <c r="V337" s="166"/>
      <c r="W337" s="163"/>
      <c r="X337" s="163"/>
      <c r="Y337" s="166"/>
      <c r="AA337" s="200">
        <v>1</v>
      </c>
      <c r="AB337" s="201">
        <v>3</v>
      </c>
      <c r="AC337" s="200">
        <v>1789473.68</v>
      </c>
      <c r="AD337">
        <v>17</v>
      </c>
    </row>
    <row r="338" spans="1:30" ht="15.75">
      <c r="A338" s="163"/>
      <c r="B338" s="163"/>
      <c r="C338" s="163"/>
      <c r="D338" s="163"/>
      <c r="E338" s="163"/>
      <c r="F338" s="163"/>
      <c r="G338" s="163"/>
      <c r="H338" s="163"/>
      <c r="I338" s="166"/>
      <c r="J338" s="163"/>
      <c r="K338" s="163"/>
      <c r="L338" s="163"/>
      <c r="M338" s="163"/>
      <c r="N338" s="163"/>
      <c r="O338" s="163"/>
      <c r="P338" s="163"/>
      <c r="Q338" s="163"/>
      <c r="R338" s="182"/>
      <c r="S338" s="182"/>
      <c r="T338" s="166"/>
      <c r="U338" s="163"/>
      <c r="V338" s="183"/>
      <c r="W338" s="182"/>
      <c r="X338" s="163"/>
      <c r="Y338" s="166"/>
      <c r="AA338" s="200">
        <v>2</v>
      </c>
      <c r="AB338" s="201">
        <v>4</v>
      </c>
      <c r="AC338" s="200">
        <v>2000000</v>
      </c>
      <c r="AD338">
        <v>21</v>
      </c>
    </row>
    <row r="339" spans="1:30" ht="15.75">
      <c r="A339" s="163"/>
      <c r="B339" s="163"/>
      <c r="C339" s="163"/>
      <c r="D339" s="163"/>
      <c r="E339" s="163" t="s">
        <v>617</v>
      </c>
      <c r="F339" s="163"/>
      <c r="G339" s="163"/>
      <c r="H339" s="163"/>
      <c r="I339" s="166"/>
      <c r="J339" s="163"/>
      <c r="K339" s="182"/>
      <c r="L339" s="182"/>
      <c r="M339" s="163"/>
      <c r="N339" s="163"/>
      <c r="O339" s="163"/>
      <c r="P339" s="163"/>
      <c r="Q339" s="163"/>
      <c r="R339" s="183"/>
      <c r="S339" s="182"/>
      <c r="T339" s="184"/>
      <c r="U339" s="163"/>
      <c r="V339" s="182"/>
      <c r="W339" s="163"/>
      <c r="X339" s="163"/>
      <c r="Y339" s="166"/>
      <c r="AA339" s="200">
        <v>3</v>
      </c>
      <c r="AB339" s="201">
        <v>5</v>
      </c>
      <c r="AC339" s="200">
        <v>2000000</v>
      </c>
      <c r="AD339">
        <v>22</v>
      </c>
    </row>
    <row r="340" spans="27:30" ht="15.75">
      <c r="AA340" s="200">
        <v>4</v>
      </c>
      <c r="AB340" s="201">
        <v>6</v>
      </c>
      <c r="AC340" s="200">
        <v>2000000</v>
      </c>
      <c r="AD340">
        <v>21</v>
      </c>
    </row>
    <row r="341" spans="27:30" ht="15.75">
      <c r="AA341" s="200">
        <v>5</v>
      </c>
      <c r="AB341" s="201">
        <v>7</v>
      </c>
      <c r="AC341" s="200">
        <v>2000000</v>
      </c>
      <c r="AD341">
        <v>16</v>
      </c>
    </row>
    <row r="342" spans="1:30" ht="15.75">
      <c r="A342" s="378" t="s">
        <v>590</v>
      </c>
      <c r="B342" s="378"/>
      <c r="C342" s="378"/>
      <c r="D342" s="378"/>
      <c r="E342" s="378"/>
      <c r="F342" s="378"/>
      <c r="G342" s="378"/>
      <c r="H342" s="378"/>
      <c r="I342" s="378"/>
      <c r="J342" s="378"/>
      <c r="K342" s="378"/>
      <c r="L342" s="378"/>
      <c r="M342" s="378"/>
      <c r="N342" s="378"/>
      <c r="O342" s="378"/>
      <c r="P342" s="378"/>
      <c r="Q342" s="378"/>
      <c r="R342" s="378"/>
      <c r="S342" s="378"/>
      <c r="T342" s="378"/>
      <c r="U342" s="378"/>
      <c r="V342" s="378"/>
      <c r="W342" s="378"/>
      <c r="X342" s="378"/>
      <c r="Y342" s="378"/>
      <c r="AA342" s="200">
        <v>6</v>
      </c>
      <c r="AB342" s="201">
        <v>8</v>
      </c>
      <c r="AC342" s="200">
        <v>2000000</v>
      </c>
      <c r="AD342">
        <v>23</v>
      </c>
    </row>
    <row r="343" spans="1:30" ht="15.75">
      <c r="A343" s="163"/>
      <c r="B343" s="164"/>
      <c r="C343" s="164"/>
      <c r="D343" s="164"/>
      <c r="E343" s="164"/>
      <c r="F343" s="164"/>
      <c r="G343" s="164"/>
      <c r="H343" s="164"/>
      <c r="I343" s="165"/>
      <c r="J343" s="164"/>
      <c r="K343" s="164"/>
      <c r="L343" s="164"/>
      <c r="M343" s="164"/>
      <c r="N343" s="164"/>
      <c r="O343" s="164"/>
      <c r="P343" s="164"/>
      <c r="Q343" s="164"/>
      <c r="R343" s="164"/>
      <c r="S343" s="164"/>
      <c r="T343" s="164"/>
      <c r="U343" s="164"/>
      <c r="V343" s="164"/>
      <c r="W343" s="164"/>
      <c r="X343" s="164"/>
      <c r="Y343" s="165"/>
      <c r="AA343" s="200">
        <v>7</v>
      </c>
      <c r="AB343" s="201">
        <v>9</v>
      </c>
      <c r="AC343" s="200">
        <v>2000000</v>
      </c>
      <c r="AD343">
        <v>21</v>
      </c>
    </row>
    <row r="344" spans="1:30" ht="15.75">
      <c r="A344" s="163"/>
      <c r="B344" s="163"/>
      <c r="C344" s="163"/>
      <c r="D344" s="163"/>
      <c r="E344" s="163"/>
      <c r="F344" s="163"/>
      <c r="G344" s="163"/>
      <c r="H344" s="163"/>
      <c r="I344" s="166"/>
      <c r="J344" s="163"/>
      <c r="K344" s="163"/>
      <c r="L344" s="163"/>
      <c r="M344" s="163"/>
      <c r="N344" s="163"/>
      <c r="O344" s="163"/>
      <c r="P344" s="163"/>
      <c r="Q344" s="163"/>
      <c r="R344" s="163"/>
      <c r="S344" s="163"/>
      <c r="T344" s="163"/>
      <c r="U344" s="163"/>
      <c r="V344" s="163" t="s">
        <v>649</v>
      </c>
      <c r="W344" s="163"/>
      <c r="X344" s="163"/>
      <c r="Y344" s="166"/>
      <c r="AA344" s="200">
        <v>8</v>
      </c>
      <c r="AB344" s="201">
        <v>10</v>
      </c>
      <c r="AC344" s="200">
        <v>2000000</v>
      </c>
      <c r="AD344">
        <v>22</v>
      </c>
    </row>
    <row r="345" spans="1:30" ht="15.75">
      <c r="A345" s="163"/>
      <c r="B345" s="163" t="s">
        <v>583</v>
      </c>
      <c r="C345" s="163"/>
      <c r="D345" s="163"/>
      <c r="E345" s="163"/>
      <c r="F345" s="163"/>
      <c r="G345" s="163"/>
      <c r="H345" s="163"/>
      <c r="I345" s="166"/>
      <c r="J345" s="163"/>
      <c r="K345" s="163"/>
      <c r="L345" s="163"/>
      <c r="M345" s="163"/>
      <c r="N345" s="163"/>
      <c r="O345" s="163"/>
      <c r="P345" s="163"/>
      <c r="Q345" s="163"/>
      <c r="R345" s="163"/>
      <c r="S345" s="163"/>
      <c r="T345" s="163"/>
      <c r="U345" s="163"/>
      <c r="V345" s="163"/>
      <c r="W345" s="163"/>
      <c r="X345" s="163"/>
      <c r="Y345" s="166"/>
      <c r="AA345" s="200">
        <v>9</v>
      </c>
      <c r="AB345" s="201">
        <v>11</v>
      </c>
      <c r="AC345" s="200">
        <v>2000000</v>
      </c>
      <c r="AD345">
        <v>22</v>
      </c>
    </row>
    <row r="346" spans="2:30" ht="15.75">
      <c r="B346" s="163"/>
      <c r="C346" s="163"/>
      <c r="D346" s="163"/>
      <c r="E346" s="163"/>
      <c r="F346" s="163"/>
      <c r="G346" s="163"/>
      <c r="H346" s="163"/>
      <c r="I346" s="166"/>
      <c r="J346" s="163"/>
      <c r="K346" s="163"/>
      <c r="L346" s="163"/>
      <c r="M346" s="163"/>
      <c r="N346" s="163"/>
      <c r="O346" s="163"/>
      <c r="P346" s="163"/>
      <c r="Q346" s="163"/>
      <c r="R346" s="163"/>
      <c r="S346" s="163"/>
      <c r="T346" s="163"/>
      <c r="U346" s="163"/>
      <c r="V346" s="163"/>
      <c r="W346" s="163"/>
      <c r="X346" s="163"/>
      <c r="Y346" s="166"/>
      <c r="AA346" s="200">
        <v>10</v>
      </c>
      <c r="AB346" s="201">
        <v>12</v>
      </c>
      <c r="AC346" s="200">
        <v>2000000</v>
      </c>
      <c r="AD346">
        <v>22</v>
      </c>
    </row>
    <row r="347" spans="1:29" ht="15.75">
      <c r="A347" s="379" t="s">
        <v>592</v>
      </c>
      <c r="B347" s="382" t="s">
        <v>593</v>
      </c>
      <c r="C347" s="382" t="s">
        <v>594</v>
      </c>
      <c r="D347" s="382" t="s">
        <v>595</v>
      </c>
      <c r="E347" s="382" t="s">
        <v>596</v>
      </c>
      <c r="F347" s="382" t="s">
        <v>597</v>
      </c>
      <c r="G347" s="382" t="s">
        <v>636</v>
      </c>
      <c r="H347" s="382" t="s">
        <v>599</v>
      </c>
      <c r="I347" s="385" t="s">
        <v>600</v>
      </c>
      <c r="J347" s="388" t="s">
        <v>601</v>
      </c>
      <c r="K347" s="389"/>
      <c r="L347" s="389"/>
      <c r="M347" s="389"/>
      <c r="N347" s="389"/>
      <c r="O347" s="389"/>
      <c r="P347" s="389"/>
      <c r="Q347" s="389"/>
      <c r="R347" s="390"/>
      <c r="S347" s="391" t="s">
        <v>602</v>
      </c>
      <c r="T347" s="392"/>
      <c r="U347" s="185"/>
      <c r="V347" s="382" t="s">
        <v>603</v>
      </c>
      <c r="W347" s="397" t="s">
        <v>604</v>
      </c>
      <c r="X347" s="382" t="s">
        <v>605</v>
      </c>
      <c r="Y347" s="385" t="s">
        <v>606</v>
      </c>
      <c r="AA347" s="200"/>
      <c r="AB347" s="201"/>
      <c r="AC347" s="200"/>
    </row>
    <row r="348" spans="1:29" ht="15.75">
      <c r="A348" s="380"/>
      <c r="B348" s="383"/>
      <c r="C348" s="383"/>
      <c r="D348" s="383"/>
      <c r="E348" s="383"/>
      <c r="F348" s="383"/>
      <c r="G348" s="383"/>
      <c r="H348" s="383"/>
      <c r="I348" s="386"/>
      <c r="J348" s="400" t="s">
        <v>607</v>
      </c>
      <c r="K348" s="401"/>
      <c r="L348" s="401"/>
      <c r="M348" s="401"/>
      <c r="N348" s="401"/>
      <c r="O348" s="401"/>
      <c r="P348" s="401"/>
      <c r="Q348" s="401"/>
      <c r="R348" s="402"/>
      <c r="S348" s="393"/>
      <c r="T348" s="394"/>
      <c r="U348" s="186"/>
      <c r="V348" s="383"/>
      <c r="W348" s="398"/>
      <c r="X348" s="383"/>
      <c r="Y348" s="386"/>
      <c r="AA348" s="200"/>
      <c r="AB348" s="201"/>
      <c r="AC348" s="200"/>
    </row>
    <row r="349" spans="1:30" ht="15.75">
      <c r="A349" s="380"/>
      <c r="B349" s="383"/>
      <c r="C349" s="383"/>
      <c r="D349" s="383"/>
      <c r="E349" s="383"/>
      <c r="F349" s="383"/>
      <c r="G349" s="383"/>
      <c r="H349" s="383"/>
      <c r="I349" s="386"/>
      <c r="J349" s="403" t="s">
        <v>608</v>
      </c>
      <c r="K349" s="404"/>
      <c r="L349" s="400" t="s">
        <v>609</v>
      </c>
      <c r="M349" s="402"/>
      <c r="N349" s="403" t="s">
        <v>610</v>
      </c>
      <c r="O349" s="404"/>
      <c r="P349" s="167" t="s">
        <v>611</v>
      </c>
      <c r="Q349" s="403" t="s">
        <v>612</v>
      </c>
      <c r="R349" s="404"/>
      <c r="S349" s="395"/>
      <c r="T349" s="396"/>
      <c r="U349" s="186"/>
      <c r="V349" s="383"/>
      <c r="W349" s="398"/>
      <c r="X349" s="383"/>
      <c r="Y349" s="386"/>
      <c r="AA349" s="178"/>
      <c r="AB349" s="170"/>
      <c r="AC349" s="200">
        <f>SUM(AC337:AC348)</f>
        <v>19789473.68</v>
      </c>
      <c r="AD349">
        <f>SUM(AD337:AD348)</f>
        <v>207</v>
      </c>
    </row>
    <row r="350" spans="1:30" ht="15.75">
      <c r="A350" s="381"/>
      <c r="B350" s="384"/>
      <c r="C350" s="384"/>
      <c r="D350" s="384"/>
      <c r="E350" s="384"/>
      <c r="F350" s="384"/>
      <c r="G350" s="384"/>
      <c r="H350" s="384"/>
      <c r="I350" s="387"/>
      <c r="J350" s="168" t="s">
        <v>613</v>
      </c>
      <c r="K350" s="168" t="s">
        <v>614</v>
      </c>
      <c r="L350" s="168" t="s">
        <v>613</v>
      </c>
      <c r="M350" s="168" t="s">
        <v>614</v>
      </c>
      <c r="N350" s="168" t="s">
        <v>613</v>
      </c>
      <c r="O350" s="168" t="s">
        <v>614</v>
      </c>
      <c r="P350" s="168" t="s">
        <v>613</v>
      </c>
      <c r="Q350" s="168" t="s">
        <v>613</v>
      </c>
      <c r="R350" s="168" t="s">
        <v>614</v>
      </c>
      <c r="S350" s="168" t="s">
        <v>613</v>
      </c>
      <c r="T350" s="168" t="s">
        <v>614</v>
      </c>
      <c r="U350" s="187"/>
      <c r="V350" s="384"/>
      <c r="W350" s="399"/>
      <c r="X350" s="384"/>
      <c r="Y350" s="387"/>
      <c r="AA350" s="202"/>
      <c r="AB350" s="203" t="s">
        <v>635</v>
      </c>
      <c r="AC350" s="204">
        <f>+AC349/10</f>
        <v>1978947.368</v>
      </c>
      <c r="AD350">
        <f>+AD349/10</f>
        <v>20.7</v>
      </c>
    </row>
    <row r="351" spans="1:29" ht="15.75">
      <c r="A351" s="169">
        <v>1</v>
      </c>
      <c r="B351" s="170" t="s">
        <v>615</v>
      </c>
      <c r="C351" s="170" t="s">
        <v>616</v>
      </c>
      <c r="D351" s="171">
        <v>2000000</v>
      </c>
      <c r="E351" s="172">
        <v>22</v>
      </c>
      <c r="F351" s="172">
        <v>22</v>
      </c>
      <c r="G351" s="172"/>
      <c r="H351" s="171">
        <f>+D351/E351*F351+G351</f>
        <v>2000000</v>
      </c>
      <c r="I351" s="173">
        <v>800000</v>
      </c>
      <c r="J351" s="174">
        <f>H351*8.5/100</f>
        <v>170000</v>
      </c>
      <c r="K351" s="174">
        <f>+H351*8.5/100</f>
        <v>170000</v>
      </c>
      <c r="L351" s="174">
        <f>+H351*1/100</f>
        <v>20000</v>
      </c>
      <c r="M351" s="174">
        <f>+H351*0.8/100</f>
        <v>16000</v>
      </c>
      <c r="N351" s="174">
        <f>+H351*0.2/100</f>
        <v>4000</v>
      </c>
      <c r="O351" s="174">
        <f>+H351*0.2/100</f>
        <v>4000</v>
      </c>
      <c r="P351" s="174">
        <f>+H351*0.8/100</f>
        <v>16000</v>
      </c>
      <c r="Q351" s="174">
        <f>+H351*0.02</f>
        <v>40000</v>
      </c>
      <c r="R351" s="174">
        <f>+H351*0.02</f>
        <v>40000</v>
      </c>
      <c r="S351" s="174">
        <f>+J351+L351+N351+P351+Q351</f>
        <v>250000</v>
      </c>
      <c r="T351" s="174">
        <f>+K351+M351+O351+R351</f>
        <v>230000</v>
      </c>
      <c r="U351" s="175">
        <f>+H351-T351</f>
        <v>1770000</v>
      </c>
      <c r="V351" s="174">
        <f>+U351*0.1-14000</f>
        <v>163000</v>
      </c>
      <c r="W351" s="176"/>
      <c r="X351" s="177">
        <f>+V351+T351+I351+W351</f>
        <v>1193000</v>
      </c>
      <c r="Y351" s="207">
        <f>+H351-X351</f>
        <v>807000</v>
      </c>
      <c r="AA351" s="202"/>
      <c r="AB351" s="203" t="s">
        <v>630</v>
      </c>
      <c r="AC351" s="205">
        <f>AC350/20.7</f>
        <v>95601.32212560387</v>
      </c>
    </row>
    <row r="352" spans="1:29" ht="15.75">
      <c r="A352" s="179"/>
      <c r="B352" s="180" t="s">
        <v>249</v>
      </c>
      <c r="C352" s="180"/>
      <c r="D352" s="181">
        <f>SUM(D351:D351)</f>
        <v>2000000</v>
      </c>
      <c r="E352" s="181"/>
      <c r="F352" s="181"/>
      <c r="G352" s="181">
        <f aca="true" t="shared" si="20" ref="G352:Y352">SUM(G351:G351)</f>
        <v>0</v>
      </c>
      <c r="H352" s="181">
        <f t="shared" si="20"/>
        <v>2000000</v>
      </c>
      <c r="I352" s="181">
        <f t="shared" si="20"/>
        <v>800000</v>
      </c>
      <c r="J352" s="181">
        <f t="shared" si="20"/>
        <v>170000</v>
      </c>
      <c r="K352" s="181">
        <f t="shared" si="20"/>
        <v>170000</v>
      </c>
      <c r="L352" s="181">
        <f t="shared" si="20"/>
        <v>20000</v>
      </c>
      <c r="M352" s="181">
        <f t="shared" si="20"/>
        <v>16000</v>
      </c>
      <c r="N352" s="181">
        <f t="shared" si="20"/>
        <v>4000</v>
      </c>
      <c r="O352" s="181">
        <f t="shared" si="20"/>
        <v>4000</v>
      </c>
      <c r="P352" s="181">
        <f t="shared" si="20"/>
        <v>16000</v>
      </c>
      <c r="Q352" s="181">
        <f t="shared" si="20"/>
        <v>40000</v>
      </c>
      <c r="R352" s="181">
        <f t="shared" si="20"/>
        <v>40000</v>
      </c>
      <c r="S352" s="181">
        <f t="shared" si="20"/>
        <v>250000</v>
      </c>
      <c r="T352" s="181">
        <f t="shared" si="20"/>
        <v>230000</v>
      </c>
      <c r="U352" s="181">
        <f t="shared" si="20"/>
        <v>1770000</v>
      </c>
      <c r="V352" s="181">
        <f t="shared" si="20"/>
        <v>163000</v>
      </c>
      <c r="W352" s="181">
        <f t="shared" si="20"/>
        <v>0</v>
      </c>
      <c r="X352" s="181">
        <f t="shared" si="20"/>
        <v>1193000</v>
      </c>
      <c r="Y352" s="208">
        <f t="shared" si="20"/>
        <v>807000</v>
      </c>
      <c r="AA352" s="202"/>
      <c r="AB352" s="203" t="s">
        <v>631</v>
      </c>
      <c r="AC352" s="205">
        <v>22</v>
      </c>
    </row>
    <row r="353" spans="1:29" ht="15.75">
      <c r="A353" s="163"/>
      <c r="B353" s="163"/>
      <c r="C353" s="163"/>
      <c r="D353" s="163"/>
      <c r="E353" s="163"/>
      <c r="F353" s="163"/>
      <c r="G353" s="163"/>
      <c r="H353" s="163"/>
      <c r="I353" s="166"/>
      <c r="J353" s="163"/>
      <c r="K353" s="163"/>
      <c r="L353" s="163"/>
      <c r="M353" s="163"/>
      <c r="N353" s="163"/>
      <c r="O353" s="163"/>
      <c r="P353" s="163"/>
      <c r="Q353" s="163"/>
      <c r="R353" s="163"/>
      <c r="S353" s="163"/>
      <c r="T353" s="163"/>
      <c r="U353" s="163"/>
      <c r="V353" s="163"/>
      <c r="W353" s="163"/>
      <c r="X353" s="163"/>
      <c r="Y353" s="166"/>
      <c r="AA353" s="202"/>
      <c r="AB353" s="203" t="s">
        <v>632</v>
      </c>
      <c r="AC353" s="204">
        <f>+AC352*AC351</f>
        <v>2103229.086763285</v>
      </c>
    </row>
    <row r="354" spans="1:29" ht="14.25">
      <c r="A354" s="163"/>
      <c r="B354" s="163"/>
      <c r="C354" s="163"/>
      <c r="D354" s="163"/>
      <c r="E354" s="163"/>
      <c r="F354" s="163"/>
      <c r="G354" s="163"/>
      <c r="H354" s="166"/>
      <c r="I354" s="166"/>
      <c r="J354" s="166"/>
      <c r="K354" s="166"/>
      <c r="L354" s="166"/>
      <c r="M354" s="166"/>
      <c r="N354" s="166"/>
      <c r="O354" s="166"/>
      <c r="P354" s="166"/>
      <c r="Q354" s="166"/>
      <c r="R354" s="166"/>
      <c r="S354" s="166"/>
      <c r="T354" s="166"/>
      <c r="U354" s="166"/>
      <c r="V354" s="166"/>
      <c r="W354" s="163"/>
      <c r="X354" s="163"/>
      <c r="Y354" s="166"/>
      <c r="AA354" s="196"/>
      <c r="AB354" s="163"/>
      <c r="AC354" s="163"/>
    </row>
    <row r="355" spans="1:29" ht="14.25">
      <c r="A355" s="163"/>
      <c r="B355" s="163"/>
      <c r="C355" s="163"/>
      <c r="D355" s="163"/>
      <c r="E355" s="163"/>
      <c r="F355" s="163"/>
      <c r="G355" s="163"/>
      <c r="H355" s="163"/>
      <c r="I355" s="166"/>
      <c r="J355" s="163"/>
      <c r="K355" s="163"/>
      <c r="L355" s="163"/>
      <c r="M355" s="163"/>
      <c r="N355" s="163"/>
      <c r="O355" s="163"/>
      <c r="P355" s="163"/>
      <c r="Q355" s="163"/>
      <c r="R355" s="182"/>
      <c r="S355" s="182"/>
      <c r="T355" s="166"/>
      <c r="U355" s="163"/>
      <c r="V355" s="183"/>
      <c r="W355" s="182"/>
      <c r="X355" s="163"/>
      <c r="Y355" s="166"/>
      <c r="AA355" s="196"/>
      <c r="AB355" s="163"/>
      <c r="AC355" s="163"/>
    </row>
    <row r="356" spans="1:29" ht="14.25">
      <c r="A356" s="163"/>
      <c r="B356" s="163"/>
      <c r="C356" s="163"/>
      <c r="D356" s="163"/>
      <c r="E356" s="163" t="s">
        <v>617</v>
      </c>
      <c r="F356" s="163"/>
      <c r="G356" s="163"/>
      <c r="H356" s="163"/>
      <c r="I356" s="166"/>
      <c r="J356" s="163"/>
      <c r="K356" s="182"/>
      <c r="L356" s="182"/>
      <c r="M356" s="163"/>
      <c r="N356" s="163"/>
      <c r="O356" s="163"/>
      <c r="P356" s="163"/>
      <c r="Q356" s="163"/>
      <c r="R356" s="183"/>
      <c r="S356" s="182"/>
      <c r="T356" s="184"/>
      <c r="U356" s="163"/>
      <c r="V356" s="182"/>
      <c r="W356" s="163"/>
      <c r="X356" s="163"/>
      <c r="Y356" s="166"/>
      <c r="AA356" s="196"/>
      <c r="AB356" s="163"/>
      <c r="AC356" s="163"/>
    </row>
    <row r="357" spans="27:29" ht="14.25">
      <c r="AA357" s="196"/>
      <c r="AB357" s="163"/>
      <c r="AC357" s="163"/>
    </row>
    <row r="358" spans="27:29" ht="14.25">
      <c r="AA358" s="196"/>
      <c r="AB358" s="163" t="s">
        <v>633</v>
      </c>
      <c r="AC358" s="163"/>
    </row>
    <row r="359" spans="1:25" ht="13.5">
      <c r="A359" s="378" t="s">
        <v>590</v>
      </c>
      <c r="B359" s="378"/>
      <c r="C359" s="378"/>
      <c r="D359" s="378"/>
      <c r="E359" s="378"/>
      <c r="F359" s="378"/>
      <c r="G359" s="378"/>
      <c r="H359" s="378"/>
      <c r="I359" s="378"/>
      <c r="J359" s="378"/>
      <c r="K359" s="378"/>
      <c r="L359" s="378"/>
      <c r="M359" s="378"/>
      <c r="N359" s="378"/>
      <c r="O359" s="378"/>
      <c r="P359" s="378"/>
      <c r="Q359" s="378"/>
      <c r="R359" s="378"/>
      <c r="S359" s="378"/>
      <c r="T359" s="378"/>
      <c r="U359" s="378"/>
      <c r="V359" s="378"/>
      <c r="W359" s="378"/>
      <c r="X359" s="378"/>
      <c r="Y359" s="378"/>
    </row>
    <row r="360" spans="1:25" ht="14.25">
      <c r="A360" s="163"/>
      <c r="B360" s="164"/>
      <c r="C360" s="164"/>
      <c r="D360" s="164"/>
      <c r="E360" s="164"/>
      <c r="F360" s="164"/>
      <c r="G360" s="164"/>
      <c r="H360" s="164"/>
      <c r="I360" s="165"/>
      <c r="J360" s="164"/>
      <c r="K360" s="164"/>
      <c r="L360" s="164"/>
      <c r="M360" s="164"/>
      <c r="N360" s="164"/>
      <c r="O360" s="164"/>
      <c r="P360" s="164"/>
      <c r="Q360" s="164"/>
      <c r="R360" s="164"/>
      <c r="S360" s="164"/>
      <c r="T360" s="164"/>
      <c r="U360" s="164"/>
      <c r="V360" s="164"/>
      <c r="W360" s="164"/>
      <c r="X360" s="164"/>
      <c r="Y360" s="165"/>
    </row>
    <row r="361" spans="1:25" ht="14.25">
      <c r="A361" s="163"/>
      <c r="B361" s="163"/>
      <c r="C361" s="163"/>
      <c r="D361" s="163"/>
      <c r="E361" s="163"/>
      <c r="F361" s="163"/>
      <c r="G361" s="163"/>
      <c r="H361" s="163"/>
      <c r="I361" s="166"/>
      <c r="J361" s="163"/>
      <c r="K361" s="163"/>
      <c r="L361" s="163"/>
      <c r="M361" s="163"/>
      <c r="N361" s="163"/>
      <c r="O361" s="163"/>
      <c r="P361" s="163"/>
      <c r="Q361" s="163"/>
      <c r="R361" s="163"/>
      <c r="S361" s="163"/>
      <c r="T361" s="163"/>
      <c r="U361" s="163"/>
      <c r="V361" s="163" t="s">
        <v>650</v>
      </c>
      <c r="W361" s="163"/>
      <c r="X361" s="163"/>
      <c r="Y361" s="166"/>
    </row>
    <row r="362" spans="1:25" ht="14.25">
      <c r="A362" s="163"/>
      <c r="B362" s="163" t="s">
        <v>583</v>
      </c>
      <c r="C362" s="163"/>
      <c r="D362" s="163"/>
      <c r="E362" s="163"/>
      <c r="F362" s="163"/>
      <c r="G362" s="163"/>
      <c r="H362" s="163"/>
      <c r="I362" s="166"/>
      <c r="J362" s="163"/>
      <c r="K362" s="163"/>
      <c r="L362" s="163"/>
      <c r="M362" s="163"/>
      <c r="N362" s="163"/>
      <c r="O362" s="163"/>
      <c r="P362" s="163"/>
      <c r="Q362" s="163"/>
      <c r="R362" s="163"/>
      <c r="S362" s="163"/>
      <c r="T362" s="163"/>
      <c r="U362" s="163"/>
      <c r="V362" s="163"/>
      <c r="W362" s="163"/>
      <c r="X362" s="163"/>
      <c r="Y362" s="166"/>
    </row>
    <row r="363" spans="2:25" ht="14.25">
      <c r="B363" s="163"/>
      <c r="C363" s="163"/>
      <c r="D363" s="163"/>
      <c r="E363" s="163"/>
      <c r="F363" s="163"/>
      <c r="G363" s="163"/>
      <c r="H363" s="163"/>
      <c r="I363" s="166"/>
      <c r="J363" s="163"/>
      <c r="K363" s="163"/>
      <c r="L363" s="163"/>
      <c r="M363" s="163"/>
      <c r="N363" s="163"/>
      <c r="O363" s="163"/>
      <c r="P363" s="163"/>
      <c r="Q363" s="163"/>
      <c r="R363" s="163"/>
      <c r="S363" s="163"/>
      <c r="T363" s="163"/>
      <c r="U363" s="163"/>
      <c r="V363" s="163"/>
      <c r="W363" s="163"/>
      <c r="X363" s="163"/>
      <c r="Y363" s="166"/>
    </row>
    <row r="364" spans="1:25" ht="14.25">
      <c r="A364" s="379" t="s">
        <v>592</v>
      </c>
      <c r="B364" s="382" t="s">
        <v>593</v>
      </c>
      <c r="C364" s="382" t="s">
        <v>594</v>
      </c>
      <c r="D364" s="382" t="s">
        <v>595</v>
      </c>
      <c r="E364" s="382" t="s">
        <v>596</v>
      </c>
      <c r="F364" s="382" t="s">
        <v>597</v>
      </c>
      <c r="G364" s="382" t="s">
        <v>636</v>
      </c>
      <c r="H364" s="382" t="s">
        <v>599</v>
      </c>
      <c r="I364" s="385" t="s">
        <v>600</v>
      </c>
      <c r="J364" s="388" t="s">
        <v>601</v>
      </c>
      <c r="K364" s="389"/>
      <c r="L364" s="389"/>
      <c r="M364" s="389"/>
      <c r="N364" s="389"/>
      <c r="O364" s="389"/>
      <c r="P364" s="389"/>
      <c r="Q364" s="389"/>
      <c r="R364" s="390"/>
      <c r="S364" s="391" t="s">
        <v>602</v>
      </c>
      <c r="T364" s="392"/>
      <c r="U364" s="185"/>
      <c r="V364" s="382" t="s">
        <v>603</v>
      </c>
      <c r="W364" s="397" t="s">
        <v>604</v>
      </c>
      <c r="X364" s="382" t="s">
        <v>605</v>
      </c>
      <c r="Y364" s="385" t="s">
        <v>606</v>
      </c>
    </row>
    <row r="365" spans="1:25" ht="14.25">
      <c r="A365" s="380"/>
      <c r="B365" s="383"/>
      <c r="C365" s="383"/>
      <c r="D365" s="383"/>
      <c r="E365" s="383"/>
      <c r="F365" s="383"/>
      <c r="G365" s="383"/>
      <c r="H365" s="383"/>
      <c r="I365" s="386"/>
      <c r="J365" s="400" t="s">
        <v>607</v>
      </c>
      <c r="K365" s="401"/>
      <c r="L365" s="401"/>
      <c r="M365" s="401"/>
      <c r="N365" s="401"/>
      <c r="O365" s="401"/>
      <c r="P365" s="401"/>
      <c r="Q365" s="401"/>
      <c r="R365" s="402"/>
      <c r="S365" s="393"/>
      <c r="T365" s="394"/>
      <c r="U365" s="186"/>
      <c r="V365" s="383"/>
      <c r="W365" s="398"/>
      <c r="X365" s="383"/>
      <c r="Y365" s="386"/>
    </row>
    <row r="366" spans="1:25" ht="14.25">
      <c r="A366" s="380"/>
      <c r="B366" s="383"/>
      <c r="C366" s="383"/>
      <c r="D366" s="383"/>
      <c r="E366" s="383"/>
      <c r="F366" s="383"/>
      <c r="G366" s="383"/>
      <c r="H366" s="383"/>
      <c r="I366" s="386"/>
      <c r="J366" s="403" t="s">
        <v>608</v>
      </c>
      <c r="K366" s="404"/>
      <c r="L366" s="400" t="s">
        <v>609</v>
      </c>
      <c r="M366" s="402"/>
      <c r="N366" s="403" t="s">
        <v>610</v>
      </c>
      <c r="O366" s="404"/>
      <c r="P366" s="167" t="s">
        <v>611</v>
      </c>
      <c r="Q366" s="403" t="s">
        <v>612</v>
      </c>
      <c r="R366" s="404"/>
      <c r="S366" s="395"/>
      <c r="T366" s="396"/>
      <c r="U366" s="186"/>
      <c r="V366" s="383"/>
      <c r="W366" s="398"/>
      <c r="X366" s="383"/>
      <c r="Y366" s="386"/>
    </row>
    <row r="367" spans="1:25" ht="13.5">
      <c r="A367" s="381"/>
      <c r="B367" s="384"/>
      <c r="C367" s="384"/>
      <c r="D367" s="384"/>
      <c r="E367" s="384"/>
      <c r="F367" s="384"/>
      <c r="G367" s="384"/>
      <c r="H367" s="384"/>
      <c r="I367" s="387"/>
      <c r="J367" s="168" t="s">
        <v>613</v>
      </c>
      <c r="K367" s="168" t="s">
        <v>614</v>
      </c>
      <c r="L367" s="168" t="s">
        <v>613</v>
      </c>
      <c r="M367" s="168" t="s">
        <v>614</v>
      </c>
      <c r="N367" s="168" t="s">
        <v>613</v>
      </c>
      <c r="O367" s="168" t="s">
        <v>614</v>
      </c>
      <c r="P367" s="168" t="s">
        <v>613</v>
      </c>
      <c r="Q367" s="168" t="s">
        <v>613</v>
      </c>
      <c r="R367" s="168" t="s">
        <v>614</v>
      </c>
      <c r="S367" s="168" t="s">
        <v>613</v>
      </c>
      <c r="T367" s="168" t="s">
        <v>614</v>
      </c>
      <c r="U367" s="187"/>
      <c r="V367" s="384"/>
      <c r="W367" s="399"/>
      <c r="X367" s="384"/>
      <c r="Y367" s="387"/>
    </row>
    <row r="368" spans="1:25" ht="14.25">
      <c r="A368" s="169">
        <v>1</v>
      </c>
      <c r="B368" s="170" t="s">
        <v>615</v>
      </c>
      <c r="C368" s="170" t="s">
        <v>616</v>
      </c>
      <c r="D368" s="171">
        <v>2000000</v>
      </c>
      <c r="E368" s="172">
        <v>22</v>
      </c>
      <c r="F368" s="172">
        <v>22</v>
      </c>
      <c r="G368" s="172">
        <f>+AC353</f>
        <v>2103229.086763285</v>
      </c>
      <c r="H368" s="171">
        <f>+D368/E368*F368+G368</f>
        <v>4103229.086763285</v>
      </c>
      <c r="I368" s="173">
        <v>800000</v>
      </c>
      <c r="J368" s="174">
        <f>H368*8.5/100</f>
        <v>348774.4723748793</v>
      </c>
      <c r="K368" s="174">
        <f>+H368*8.5/100</f>
        <v>348774.4723748793</v>
      </c>
      <c r="L368" s="174">
        <f>+H368*1/100</f>
        <v>41032.29086763285</v>
      </c>
      <c r="M368" s="174">
        <f>+H368*0.8/100</f>
        <v>32825.832694106284</v>
      </c>
      <c r="N368" s="174">
        <f>+H368*0.2/100</f>
        <v>8206.458173526571</v>
      </c>
      <c r="O368" s="174">
        <f>+H368*0.2/100</f>
        <v>8206.458173526571</v>
      </c>
      <c r="P368" s="174">
        <f>+H368*0.8/100</f>
        <v>32825.832694106284</v>
      </c>
      <c r="Q368" s="174">
        <f>+H368*0.02</f>
        <v>82064.5817352657</v>
      </c>
      <c r="R368" s="174">
        <f>+H368*0.02</f>
        <v>82064.5817352657</v>
      </c>
      <c r="S368" s="174">
        <f>+J368+L368+N368+P368+Q368</f>
        <v>512903.63584541064</v>
      </c>
      <c r="T368" s="174">
        <f>+K368+M368+O368+R368</f>
        <v>471871.3449777778</v>
      </c>
      <c r="U368" s="175">
        <f>+H368-T368</f>
        <v>3631357.741785507</v>
      </c>
      <c r="V368" s="174">
        <f>+U368*0.1-14000</f>
        <v>349135.77417855075</v>
      </c>
      <c r="W368" s="176"/>
      <c r="X368" s="177">
        <f>+V368+T368+I368+W368</f>
        <v>1621007.1191563285</v>
      </c>
      <c r="Y368" s="207">
        <f>+H368-X368</f>
        <v>2482221.9676069566</v>
      </c>
    </row>
    <row r="369" spans="1:25" ht="14.25">
      <c r="A369" s="179"/>
      <c r="B369" s="180" t="s">
        <v>249</v>
      </c>
      <c r="C369" s="180"/>
      <c r="D369" s="181">
        <f>SUM(D368:D368)</f>
        <v>2000000</v>
      </c>
      <c r="E369" s="181"/>
      <c r="F369" s="181"/>
      <c r="G369" s="181">
        <f aca="true" t="shared" si="21" ref="G369:Y369">SUM(G368:G368)</f>
        <v>2103229.086763285</v>
      </c>
      <c r="H369" s="181">
        <f t="shared" si="21"/>
        <v>4103229.086763285</v>
      </c>
      <c r="I369" s="181">
        <f t="shared" si="21"/>
        <v>800000</v>
      </c>
      <c r="J369" s="181">
        <f t="shared" si="21"/>
        <v>348774.4723748793</v>
      </c>
      <c r="K369" s="181">
        <f t="shared" si="21"/>
        <v>348774.4723748793</v>
      </c>
      <c r="L369" s="181">
        <f t="shared" si="21"/>
        <v>41032.29086763285</v>
      </c>
      <c r="M369" s="181">
        <f t="shared" si="21"/>
        <v>32825.832694106284</v>
      </c>
      <c r="N369" s="181">
        <f t="shared" si="21"/>
        <v>8206.458173526571</v>
      </c>
      <c r="O369" s="181">
        <f t="shared" si="21"/>
        <v>8206.458173526571</v>
      </c>
      <c r="P369" s="181">
        <f t="shared" si="21"/>
        <v>32825.832694106284</v>
      </c>
      <c r="Q369" s="181">
        <f t="shared" si="21"/>
        <v>82064.5817352657</v>
      </c>
      <c r="R369" s="181">
        <f t="shared" si="21"/>
        <v>82064.5817352657</v>
      </c>
      <c r="S369" s="181">
        <f t="shared" si="21"/>
        <v>512903.63584541064</v>
      </c>
      <c r="T369" s="181">
        <f t="shared" si="21"/>
        <v>471871.3449777778</v>
      </c>
      <c r="U369" s="181">
        <f t="shared" si="21"/>
        <v>3631357.741785507</v>
      </c>
      <c r="V369" s="181">
        <f t="shared" si="21"/>
        <v>349135.77417855075</v>
      </c>
      <c r="W369" s="181">
        <f t="shared" si="21"/>
        <v>0</v>
      </c>
      <c r="X369" s="181">
        <f t="shared" si="21"/>
        <v>1621007.1191563285</v>
      </c>
      <c r="Y369" s="208">
        <f t="shared" si="21"/>
        <v>2482221.9676069566</v>
      </c>
    </row>
    <row r="370" spans="1:25" ht="14.25">
      <c r="A370" s="163"/>
      <c r="B370" s="163"/>
      <c r="C370" s="163"/>
      <c r="D370" s="163"/>
      <c r="E370" s="163"/>
      <c r="F370" s="163"/>
      <c r="G370" s="163"/>
      <c r="H370" s="163"/>
      <c r="I370" s="166"/>
      <c r="J370" s="163"/>
      <c r="K370" s="163"/>
      <c r="L370" s="163"/>
      <c r="M370" s="163"/>
      <c r="N370" s="163"/>
      <c r="O370" s="163"/>
      <c r="P370" s="163"/>
      <c r="Q370" s="163"/>
      <c r="R370" s="163"/>
      <c r="S370" s="163"/>
      <c r="T370" s="163"/>
      <c r="U370" s="163"/>
      <c r="V370" s="163"/>
      <c r="W370" s="163"/>
      <c r="X370" s="163"/>
      <c r="Y370" s="166"/>
    </row>
    <row r="371" spans="1:25" ht="14.25">
      <c r="A371" s="163"/>
      <c r="B371" s="163"/>
      <c r="C371" s="163"/>
      <c r="D371" s="163"/>
      <c r="E371" s="163"/>
      <c r="F371" s="163"/>
      <c r="G371" s="163"/>
      <c r="H371" s="166"/>
      <c r="I371" s="166"/>
      <c r="J371" s="166"/>
      <c r="K371" s="166"/>
      <c r="L371" s="166"/>
      <c r="M371" s="166"/>
      <c r="N371" s="166"/>
      <c r="O371" s="166"/>
      <c r="P371" s="166"/>
      <c r="Q371" s="166"/>
      <c r="R371" s="166"/>
      <c r="S371" s="166"/>
      <c r="T371" s="166"/>
      <c r="U371" s="166"/>
      <c r="V371" s="166"/>
      <c r="W371" s="163"/>
      <c r="X371" s="163"/>
      <c r="Y371" s="166"/>
    </row>
    <row r="372" spans="1:25" ht="14.25">
      <c r="A372" s="163"/>
      <c r="B372" s="163"/>
      <c r="C372" s="163"/>
      <c r="D372" s="163"/>
      <c r="E372" s="163"/>
      <c r="F372" s="163"/>
      <c r="G372" s="163"/>
      <c r="H372" s="163"/>
      <c r="I372" s="166"/>
      <c r="J372" s="163"/>
      <c r="K372" s="163"/>
      <c r="L372" s="163"/>
      <c r="M372" s="163"/>
      <c r="N372" s="163"/>
      <c r="O372" s="163"/>
      <c r="P372" s="163"/>
      <c r="Q372" s="163"/>
      <c r="R372" s="182"/>
      <c r="S372" s="182"/>
      <c r="T372" s="166"/>
      <c r="U372" s="163"/>
      <c r="V372" s="183"/>
      <c r="W372" s="182"/>
      <c r="X372" s="163"/>
      <c r="Y372" s="166"/>
    </row>
    <row r="373" spans="1:25" ht="14.25">
      <c r="A373" s="163"/>
      <c r="B373" s="163"/>
      <c r="C373" s="163"/>
      <c r="D373" s="163"/>
      <c r="E373" s="163" t="s">
        <v>617</v>
      </c>
      <c r="F373" s="163"/>
      <c r="G373" s="163"/>
      <c r="H373" s="163"/>
      <c r="I373" s="166"/>
      <c r="J373" s="163"/>
      <c r="K373" s="182"/>
      <c r="L373" s="182"/>
      <c r="M373" s="163"/>
      <c r="N373" s="163"/>
      <c r="O373" s="163"/>
      <c r="P373" s="163"/>
      <c r="Q373" s="163"/>
      <c r="R373" s="183"/>
      <c r="S373" s="182"/>
      <c r="T373" s="184"/>
      <c r="U373" s="163"/>
      <c r="V373" s="182"/>
      <c r="W373" s="163"/>
      <c r="X373" s="163"/>
      <c r="Y373" s="166"/>
    </row>
  </sheetData>
  <sheetProtection/>
  <mergeCells count="463">
    <mergeCell ref="A325:Y325"/>
    <mergeCell ref="A330:A333"/>
    <mergeCell ref="B330:B333"/>
    <mergeCell ref="C330:C333"/>
    <mergeCell ref="D330:D333"/>
    <mergeCell ref="E330:E333"/>
    <mergeCell ref="F330:F333"/>
    <mergeCell ref="G330:G333"/>
    <mergeCell ref="H330:H333"/>
    <mergeCell ref="I330:I333"/>
    <mergeCell ref="J330:R330"/>
    <mergeCell ref="S330:T332"/>
    <mergeCell ref="V330:V333"/>
    <mergeCell ref="W330:W333"/>
    <mergeCell ref="X330:X333"/>
    <mergeCell ref="Y330:Y333"/>
    <mergeCell ref="J331:R331"/>
    <mergeCell ref="J332:K332"/>
    <mergeCell ref="L332:M332"/>
    <mergeCell ref="N332:O332"/>
    <mergeCell ref="Q332:R332"/>
    <mergeCell ref="A291:Y291"/>
    <mergeCell ref="A296:A299"/>
    <mergeCell ref="B296:B299"/>
    <mergeCell ref="C296:C299"/>
    <mergeCell ref="D296:D299"/>
    <mergeCell ref="E296:E299"/>
    <mergeCell ref="F296:F299"/>
    <mergeCell ref="G296:G299"/>
    <mergeCell ref="H296:H299"/>
    <mergeCell ref="I296:I299"/>
    <mergeCell ref="J296:R296"/>
    <mergeCell ref="S296:T298"/>
    <mergeCell ref="V296:V299"/>
    <mergeCell ref="W296:W299"/>
    <mergeCell ref="X296:X299"/>
    <mergeCell ref="Y296:Y299"/>
    <mergeCell ref="J297:R297"/>
    <mergeCell ref="J298:K298"/>
    <mergeCell ref="L298:M298"/>
    <mergeCell ref="N298:O298"/>
    <mergeCell ref="Q298:R298"/>
    <mergeCell ref="A257:Y257"/>
    <mergeCell ref="A262:A265"/>
    <mergeCell ref="B262:B265"/>
    <mergeCell ref="C262:C265"/>
    <mergeCell ref="D262:D265"/>
    <mergeCell ref="E262:E265"/>
    <mergeCell ref="F262:F265"/>
    <mergeCell ref="G262:G265"/>
    <mergeCell ref="H262:H265"/>
    <mergeCell ref="I262:I265"/>
    <mergeCell ref="J262:R262"/>
    <mergeCell ref="S262:T264"/>
    <mergeCell ref="V262:V265"/>
    <mergeCell ref="W262:W265"/>
    <mergeCell ref="X262:X265"/>
    <mergeCell ref="Y262:Y265"/>
    <mergeCell ref="J263:R263"/>
    <mergeCell ref="J264:K264"/>
    <mergeCell ref="L264:M264"/>
    <mergeCell ref="N264:O264"/>
    <mergeCell ref="Q264:R264"/>
    <mergeCell ref="A240:Y240"/>
    <mergeCell ref="A245:A248"/>
    <mergeCell ref="B245:B248"/>
    <mergeCell ref="C245:C248"/>
    <mergeCell ref="D245:D248"/>
    <mergeCell ref="E245:E248"/>
    <mergeCell ref="F245:F248"/>
    <mergeCell ref="G245:G248"/>
    <mergeCell ref="H245:H248"/>
    <mergeCell ref="I245:I248"/>
    <mergeCell ref="J245:R245"/>
    <mergeCell ref="S245:T247"/>
    <mergeCell ref="V245:V248"/>
    <mergeCell ref="W245:W248"/>
    <mergeCell ref="X245:X248"/>
    <mergeCell ref="Y245:Y248"/>
    <mergeCell ref="J246:R246"/>
    <mergeCell ref="J247:K247"/>
    <mergeCell ref="L247:M247"/>
    <mergeCell ref="N247:O247"/>
    <mergeCell ref="Q247:R247"/>
    <mergeCell ref="A221:Y221"/>
    <mergeCell ref="A226:A229"/>
    <mergeCell ref="B226:B229"/>
    <mergeCell ref="C226:C229"/>
    <mergeCell ref="D226:D229"/>
    <mergeCell ref="E226:E229"/>
    <mergeCell ref="F226:F229"/>
    <mergeCell ref="G226:G229"/>
    <mergeCell ref="H226:H229"/>
    <mergeCell ref="I226:I229"/>
    <mergeCell ref="J226:R226"/>
    <mergeCell ref="S226:T228"/>
    <mergeCell ref="V226:V229"/>
    <mergeCell ref="W226:W229"/>
    <mergeCell ref="X226:X229"/>
    <mergeCell ref="Y226:Y229"/>
    <mergeCell ref="J227:R227"/>
    <mergeCell ref="J228:K228"/>
    <mergeCell ref="L228:M228"/>
    <mergeCell ref="N228:O228"/>
    <mergeCell ref="Q228:R228"/>
    <mergeCell ref="AA123:AC123"/>
    <mergeCell ref="A187:Y187"/>
    <mergeCell ref="A192:A195"/>
    <mergeCell ref="B192:B195"/>
    <mergeCell ref="C192:C195"/>
    <mergeCell ref="D192:D195"/>
    <mergeCell ref="E192:E195"/>
    <mergeCell ref="F192:F195"/>
    <mergeCell ref="G192:G195"/>
    <mergeCell ref="H192:H195"/>
    <mergeCell ref="I192:I195"/>
    <mergeCell ref="J192:R192"/>
    <mergeCell ref="S192:T194"/>
    <mergeCell ref="V192:V195"/>
    <mergeCell ref="W192:W195"/>
    <mergeCell ref="X192:X195"/>
    <mergeCell ref="Y192:Y195"/>
    <mergeCell ref="J193:R193"/>
    <mergeCell ref="J194:K194"/>
    <mergeCell ref="L194:M194"/>
    <mergeCell ref="N194:O194"/>
    <mergeCell ref="Q194:R194"/>
    <mergeCell ref="A170:Y170"/>
    <mergeCell ref="A175:A178"/>
    <mergeCell ref="B175:B178"/>
    <mergeCell ref="C175:C178"/>
    <mergeCell ref="D175:D178"/>
    <mergeCell ref="E175:E178"/>
    <mergeCell ref="F175:F178"/>
    <mergeCell ref="G175:G178"/>
    <mergeCell ref="H175:H178"/>
    <mergeCell ref="I175:I178"/>
    <mergeCell ref="J175:R175"/>
    <mergeCell ref="S175:T177"/>
    <mergeCell ref="V175:V178"/>
    <mergeCell ref="W175:W178"/>
    <mergeCell ref="X175:X178"/>
    <mergeCell ref="Y175:Y178"/>
    <mergeCell ref="J176:R176"/>
    <mergeCell ref="J177:K177"/>
    <mergeCell ref="L177:M177"/>
    <mergeCell ref="N177:O177"/>
    <mergeCell ref="Q177:R177"/>
    <mergeCell ref="A153:Y153"/>
    <mergeCell ref="A158:A161"/>
    <mergeCell ref="B158:B161"/>
    <mergeCell ref="C158:C161"/>
    <mergeCell ref="D158:D161"/>
    <mergeCell ref="E158:E161"/>
    <mergeCell ref="F158:F161"/>
    <mergeCell ref="G158:G161"/>
    <mergeCell ref="H158:H161"/>
    <mergeCell ref="I158:I161"/>
    <mergeCell ref="J158:R158"/>
    <mergeCell ref="S158:T160"/>
    <mergeCell ref="V158:V161"/>
    <mergeCell ref="W158:W161"/>
    <mergeCell ref="X158:X161"/>
    <mergeCell ref="Y158:Y161"/>
    <mergeCell ref="J159:R159"/>
    <mergeCell ref="J160:K160"/>
    <mergeCell ref="L160:M160"/>
    <mergeCell ref="N160:O160"/>
    <mergeCell ref="Q160:R160"/>
    <mergeCell ref="N125:O125"/>
    <mergeCell ref="Q125:R125"/>
    <mergeCell ref="S89:T91"/>
    <mergeCell ref="V89:V92"/>
    <mergeCell ref="W89:W92"/>
    <mergeCell ref="X89:X92"/>
    <mergeCell ref="Y89:Y92"/>
    <mergeCell ref="A118:Y118"/>
    <mergeCell ref="A123:A126"/>
    <mergeCell ref="B123:B126"/>
    <mergeCell ref="C123:C126"/>
    <mergeCell ref="D123:D126"/>
    <mergeCell ref="E123:E126"/>
    <mergeCell ref="F123:F126"/>
    <mergeCell ref="G123:G126"/>
    <mergeCell ref="H123:H126"/>
    <mergeCell ref="I123:I126"/>
    <mergeCell ref="J123:R123"/>
    <mergeCell ref="S123:T125"/>
    <mergeCell ref="V123:V126"/>
    <mergeCell ref="W123:W126"/>
    <mergeCell ref="X123:X126"/>
    <mergeCell ref="Y123:Y126"/>
    <mergeCell ref="J124:R124"/>
    <mergeCell ref="J125:K125"/>
    <mergeCell ref="L125:M125"/>
    <mergeCell ref="J90:R90"/>
    <mergeCell ref="J91:K91"/>
    <mergeCell ref="L91:M91"/>
    <mergeCell ref="N91:O91"/>
    <mergeCell ref="Q91:R91"/>
    <mergeCell ref="A89:A92"/>
    <mergeCell ref="B89:B92"/>
    <mergeCell ref="C89:C92"/>
    <mergeCell ref="D89:D92"/>
    <mergeCell ref="E89:E92"/>
    <mergeCell ref="F89:F92"/>
    <mergeCell ref="G89:G92"/>
    <mergeCell ref="H89:H92"/>
    <mergeCell ref="I89:I92"/>
    <mergeCell ref="J89:R89"/>
    <mergeCell ref="A101:Y101"/>
    <mergeCell ref="A106:A109"/>
    <mergeCell ref="B106:B109"/>
    <mergeCell ref="C106:C109"/>
    <mergeCell ref="D106:D109"/>
    <mergeCell ref="E106:E109"/>
    <mergeCell ref="F106:F109"/>
    <mergeCell ref="A1:Y1"/>
    <mergeCell ref="A6:A9"/>
    <mergeCell ref="B6:B9"/>
    <mergeCell ref="C6:C9"/>
    <mergeCell ref="D6:D9"/>
    <mergeCell ref="E6:E9"/>
    <mergeCell ref="F6:F9"/>
    <mergeCell ref="G6:G9"/>
    <mergeCell ref="H6:H9"/>
    <mergeCell ref="I6:I9"/>
    <mergeCell ref="X6:X9"/>
    <mergeCell ref="Y6:Y9"/>
    <mergeCell ref="J7:R7"/>
    <mergeCell ref="J8:K8"/>
    <mergeCell ref="L8:M8"/>
    <mergeCell ref="N8:O8"/>
    <mergeCell ref="Q8:R8"/>
    <mergeCell ref="J6:R6"/>
    <mergeCell ref="S6:T8"/>
    <mergeCell ref="V6:V9"/>
    <mergeCell ref="W6:W9"/>
    <mergeCell ref="A18:Y18"/>
    <mergeCell ref="A23:A26"/>
    <mergeCell ref="B23:B26"/>
    <mergeCell ref="C23:C26"/>
    <mergeCell ref="D23:D26"/>
    <mergeCell ref="E23:E26"/>
    <mergeCell ref="F23:F26"/>
    <mergeCell ref="G23:G26"/>
    <mergeCell ref="H23:H26"/>
    <mergeCell ref="I23:I26"/>
    <mergeCell ref="J23:R23"/>
    <mergeCell ref="S23:T25"/>
    <mergeCell ref="V23:V26"/>
    <mergeCell ref="W23:W26"/>
    <mergeCell ref="X23:X26"/>
    <mergeCell ref="Y23:Y26"/>
    <mergeCell ref="J24:R24"/>
    <mergeCell ref="J25:K25"/>
    <mergeCell ref="L25:M25"/>
    <mergeCell ref="N25:O25"/>
    <mergeCell ref="Q25:R25"/>
    <mergeCell ref="A35:Y35"/>
    <mergeCell ref="A40:A43"/>
    <mergeCell ref="B40:B43"/>
    <mergeCell ref="C40:C43"/>
    <mergeCell ref="D40:D43"/>
    <mergeCell ref="E40:E43"/>
    <mergeCell ref="F40:F43"/>
    <mergeCell ref="G40:G43"/>
    <mergeCell ref="H40:H43"/>
    <mergeCell ref="I40:I43"/>
    <mergeCell ref="J40:R40"/>
    <mergeCell ref="S40:T42"/>
    <mergeCell ref="V40:V43"/>
    <mergeCell ref="W40:W43"/>
    <mergeCell ref="X40:X43"/>
    <mergeCell ref="Y40:Y43"/>
    <mergeCell ref="J41:R41"/>
    <mergeCell ref="J42:K42"/>
    <mergeCell ref="L42:M42"/>
    <mergeCell ref="N42:O42"/>
    <mergeCell ref="Q42:R42"/>
    <mergeCell ref="A52:Y52"/>
    <mergeCell ref="A57:A60"/>
    <mergeCell ref="B57:B60"/>
    <mergeCell ref="C57:C60"/>
    <mergeCell ref="D57:D60"/>
    <mergeCell ref="E57:E60"/>
    <mergeCell ref="F57:F60"/>
    <mergeCell ref="G57:G60"/>
    <mergeCell ref="H57:H60"/>
    <mergeCell ref="I57:I60"/>
    <mergeCell ref="J57:R57"/>
    <mergeCell ref="S57:T59"/>
    <mergeCell ref="V57:V60"/>
    <mergeCell ref="W57:W60"/>
    <mergeCell ref="X57:X60"/>
    <mergeCell ref="Y57:Y60"/>
    <mergeCell ref="J58:R58"/>
    <mergeCell ref="J59:K59"/>
    <mergeCell ref="L59:M59"/>
    <mergeCell ref="N59:O59"/>
    <mergeCell ref="Q59:R59"/>
    <mergeCell ref="G106:G109"/>
    <mergeCell ref="H106:H109"/>
    <mergeCell ref="I106:I109"/>
    <mergeCell ref="J106:R106"/>
    <mergeCell ref="S106:T108"/>
    <mergeCell ref="V106:V109"/>
    <mergeCell ref="W106:W109"/>
    <mergeCell ref="X106:X109"/>
    <mergeCell ref="Y106:Y109"/>
    <mergeCell ref="J107:R107"/>
    <mergeCell ref="J108:K108"/>
    <mergeCell ref="L108:M108"/>
    <mergeCell ref="N108:O108"/>
    <mergeCell ref="Q108:R108"/>
    <mergeCell ref="A70:Y70"/>
    <mergeCell ref="A75:A78"/>
    <mergeCell ref="B75:B78"/>
    <mergeCell ref="C75:C78"/>
    <mergeCell ref="D75:D78"/>
    <mergeCell ref="E75:E78"/>
    <mergeCell ref="F75:F78"/>
    <mergeCell ref="G75:G78"/>
    <mergeCell ref="H75:H78"/>
    <mergeCell ref="I75:I78"/>
    <mergeCell ref="J75:R75"/>
    <mergeCell ref="S75:T77"/>
    <mergeCell ref="V75:V78"/>
    <mergeCell ref="W75:W78"/>
    <mergeCell ref="X75:X78"/>
    <mergeCell ref="Y75:Y78"/>
    <mergeCell ref="J76:R76"/>
    <mergeCell ref="J77:K77"/>
    <mergeCell ref="L77:M77"/>
    <mergeCell ref="N77:O77"/>
    <mergeCell ref="Q77:R77"/>
    <mergeCell ref="A135:Y135"/>
    <mergeCell ref="A140:A143"/>
    <mergeCell ref="B140:B143"/>
    <mergeCell ref="C140:C143"/>
    <mergeCell ref="D140:D143"/>
    <mergeCell ref="E140:E143"/>
    <mergeCell ref="F140:F143"/>
    <mergeCell ref="G140:G143"/>
    <mergeCell ref="H140:H143"/>
    <mergeCell ref="I140:I143"/>
    <mergeCell ref="J140:R140"/>
    <mergeCell ref="S140:T142"/>
    <mergeCell ref="V140:V143"/>
    <mergeCell ref="W140:W143"/>
    <mergeCell ref="X140:X143"/>
    <mergeCell ref="Y140:Y143"/>
    <mergeCell ref="J141:R141"/>
    <mergeCell ref="J142:K142"/>
    <mergeCell ref="L142:M142"/>
    <mergeCell ref="N142:O142"/>
    <mergeCell ref="Q142:R142"/>
    <mergeCell ref="A204:Y204"/>
    <mergeCell ref="A209:A212"/>
    <mergeCell ref="B209:B212"/>
    <mergeCell ref="C209:C212"/>
    <mergeCell ref="D209:D212"/>
    <mergeCell ref="E209:E212"/>
    <mergeCell ref="F209:F212"/>
    <mergeCell ref="G209:G212"/>
    <mergeCell ref="H209:H212"/>
    <mergeCell ref="I209:I212"/>
    <mergeCell ref="J209:R209"/>
    <mergeCell ref="S209:T211"/>
    <mergeCell ref="V209:V212"/>
    <mergeCell ref="W209:W212"/>
    <mergeCell ref="X209:X212"/>
    <mergeCell ref="Y209:Y212"/>
    <mergeCell ref="J210:R210"/>
    <mergeCell ref="J211:K211"/>
    <mergeCell ref="L211:M211"/>
    <mergeCell ref="N211:O211"/>
    <mergeCell ref="Q211:R211"/>
    <mergeCell ref="A274:Y274"/>
    <mergeCell ref="A279:A282"/>
    <mergeCell ref="B279:B282"/>
    <mergeCell ref="C279:C282"/>
    <mergeCell ref="D279:D282"/>
    <mergeCell ref="E279:E282"/>
    <mergeCell ref="F279:F282"/>
    <mergeCell ref="G279:G282"/>
    <mergeCell ref="H279:H282"/>
    <mergeCell ref="I279:I282"/>
    <mergeCell ref="J279:R279"/>
    <mergeCell ref="S279:T281"/>
    <mergeCell ref="V279:V282"/>
    <mergeCell ref="W279:W282"/>
    <mergeCell ref="X279:X282"/>
    <mergeCell ref="Y279:Y282"/>
    <mergeCell ref="J280:R280"/>
    <mergeCell ref="J281:K281"/>
    <mergeCell ref="L281:M281"/>
    <mergeCell ref="N281:O281"/>
    <mergeCell ref="Q281:R281"/>
    <mergeCell ref="A308:Y308"/>
    <mergeCell ref="A313:A316"/>
    <mergeCell ref="B313:B316"/>
    <mergeCell ref="C313:C316"/>
    <mergeCell ref="D313:D316"/>
    <mergeCell ref="E313:E316"/>
    <mergeCell ref="F313:F316"/>
    <mergeCell ref="G313:G316"/>
    <mergeCell ref="H313:H316"/>
    <mergeCell ref="I313:I316"/>
    <mergeCell ref="J313:R313"/>
    <mergeCell ref="S313:T315"/>
    <mergeCell ref="V313:V316"/>
    <mergeCell ref="W313:W316"/>
    <mergeCell ref="X313:X316"/>
    <mergeCell ref="Y313:Y316"/>
    <mergeCell ref="J314:R314"/>
    <mergeCell ref="J315:K315"/>
    <mergeCell ref="L315:M315"/>
    <mergeCell ref="N315:O315"/>
    <mergeCell ref="Q315:R315"/>
    <mergeCell ref="AA334:AC334"/>
    <mergeCell ref="A342:Y342"/>
    <mergeCell ref="A347:A350"/>
    <mergeCell ref="B347:B350"/>
    <mergeCell ref="C347:C350"/>
    <mergeCell ref="D347:D350"/>
    <mergeCell ref="E347:E350"/>
    <mergeCell ref="F347:F350"/>
    <mergeCell ref="G347:G350"/>
    <mergeCell ref="H347:H350"/>
    <mergeCell ref="I347:I350"/>
    <mergeCell ref="J347:R347"/>
    <mergeCell ref="S347:T349"/>
    <mergeCell ref="V347:V350"/>
    <mergeCell ref="W347:W350"/>
    <mergeCell ref="X347:X350"/>
    <mergeCell ref="Y347:Y350"/>
    <mergeCell ref="J348:R348"/>
    <mergeCell ref="J349:K349"/>
    <mergeCell ref="L349:M349"/>
    <mergeCell ref="N349:O349"/>
    <mergeCell ref="Q349:R349"/>
    <mergeCell ref="A359:Y359"/>
    <mergeCell ref="A364:A367"/>
    <mergeCell ref="B364:B367"/>
    <mergeCell ref="C364:C367"/>
    <mergeCell ref="D364:D367"/>
    <mergeCell ref="E364:E367"/>
    <mergeCell ref="F364:F367"/>
    <mergeCell ref="G364:G367"/>
    <mergeCell ref="H364:H367"/>
    <mergeCell ref="I364:I367"/>
    <mergeCell ref="J364:R364"/>
    <mergeCell ref="S364:T366"/>
    <mergeCell ref="V364:V367"/>
    <mergeCell ref="W364:W367"/>
    <mergeCell ref="X364:X367"/>
    <mergeCell ref="Y364:Y367"/>
    <mergeCell ref="J365:R365"/>
    <mergeCell ref="J366:K366"/>
    <mergeCell ref="L366:M366"/>
    <mergeCell ref="N366:O366"/>
    <mergeCell ref="Q366:R366"/>
  </mergeCells>
  <printOptions/>
  <pageMargins left="0.7" right="0.7" top="0.75" bottom="0.75" header="0.3" footer="0.3"/>
  <pageSetup horizontalDpi="600" verticalDpi="600" orientation="landscape" scale="95" r:id="rId1"/>
</worksheet>
</file>

<file path=xl/worksheets/sheet2.xml><?xml version="1.0" encoding="utf-8"?>
<worksheet xmlns="http://schemas.openxmlformats.org/spreadsheetml/2006/main" xmlns:r="http://schemas.openxmlformats.org/officeDocument/2006/relationships">
  <sheetPr>
    <tabColor theme="5" tint="-0.4999699890613556"/>
  </sheetPr>
  <dimension ref="A1:BF43"/>
  <sheetViews>
    <sheetView zoomScale="90" zoomScaleNormal="90" zoomScalePageLayoutView="0" workbookViewId="0" topLeftCell="A1">
      <selection activeCell="BG17" sqref="BG17"/>
    </sheetView>
  </sheetViews>
  <sheetFormatPr defaultColWidth="8.88671875" defaultRowHeight="13.5"/>
  <cols>
    <col min="1" max="1" width="0.9921875" style="0" customWidth="1"/>
    <col min="2" max="2" width="1.2265625" style="0" hidden="1" customWidth="1"/>
    <col min="3" max="3" width="1.4375" style="0" customWidth="1"/>
    <col min="4" max="4" width="0.23046875" style="0" customWidth="1"/>
    <col min="5" max="5" width="0.44140625" style="0" customWidth="1"/>
    <col min="6" max="6" width="5.99609375" style="0" customWidth="1"/>
    <col min="7" max="7" width="0.23046875" style="0" customWidth="1"/>
    <col min="8" max="8" width="0.88671875" style="0" customWidth="1"/>
    <col min="9" max="9" width="0.44140625" style="0" customWidth="1"/>
    <col min="10" max="10" width="1.2265625" style="0" customWidth="1"/>
    <col min="11" max="11" width="1.77734375" style="0" customWidth="1"/>
    <col min="12" max="12" width="0.44140625" style="0" customWidth="1"/>
    <col min="13" max="13" width="2.88671875" style="0" customWidth="1"/>
    <col min="14" max="14" width="1.99609375" style="0" customWidth="1"/>
    <col min="15" max="15" width="0.3359375" style="0" customWidth="1"/>
    <col min="16" max="16" width="0.10546875" style="0" customWidth="1"/>
    <col min="17" max="17" width="6.77734375" style="0" customWidth="1"/>
    <col min="18" max="18" width="3.99609375" style="0" customWidth="1"/>
    <col min="19" max="19" width="1.1171875" style="0" customWidth="1"/>
    <col min="20" max="20" width="0.3359375" style="0" customWidth="1"/>
    <col min="21" max="21" width="1.1171875" style="0" customWidth="1"/>
    <col min="22" max="22" width="0.78125" style="0" customWidth="1"/>
    <col min="23" max="23" width="0.44140625" style="0" customWidth="1"/>
    <col min="24" max="24" width="0.23046875" style="0" customWidth="1"/>
    <col min="25" max="25" width="0.10546875" style="0" customWidth="1"/>
    <col min="26" max="26" width="2.6640625" style="0" customWidth="1"/>
    <col min="27" max="27" width="0.671875" style="0" customWidth="1"/>
    <col min="28" max="28" width="1.99609375" style="0" customWidth="1"/>
    <col min="29" max="29" width="0.78125" style="0" customWidth="1"/>
    <col min="30" max="30" width="1.2265625" style="0" customWidth="1"/>
    <col min="31" max="32" width="0.3359375" style="0" customWidth="1"/>
    <col min="33" max="33" width="2.21484375" style="0" customWidth="1"/>
    <col min="34" max="34" width="0.44140625" style="0" customWidth="1"/>
    <col min="35" max="35" width="4.21484375" style="0" customWidth="1"/>
    <col min="36" max="36" width="0.23046875" style="0" customWidth="1"/>
    <col min="37" max="37" width="1.99609375" style="0" customWidth="1"/>
    <col min="38" max="38" width="0.3359375" style="0" customWidth="1"/>
    <col min="39" max="39" width="0.10546875" style="0" customWidth="1"/>
    <col min="40" max="40" width="0.23046875" style="0" customWidth="1"/>
    <col min="41" max="41" width="0.3359375" style="0" customWidth="1"/>
    <col min="42" max="42" width="0.10546875" style="0" customWidth="1"/>
    <col min="43" max="43" width="0.671875" style="0" customWidth="1"/>
    <col min="44" max="44" width="0.3359375" style="0" customWidth="1"/>
    <col min="45" max="45" width="0.10546875" style="0" customWidth="1"/>
    <col min="46" max="47" width="3.99609375" style="0" customWidth="1"/>
    <col min="48" max="48" width="1.33203125" style="0" customWidth="1"/>
    <col min="49" max="49" width="0.44140625" style="0" customWidth="1"/>
    <col min="50" max="50" width="1.4375" style="0" customWidth="1"/>
    <col min="51" max="51" width="2.3359375" style="0" customWidth="1"/>
    <col min="52" max="52" width="4.3359375" style="0" customWidth="1"/>
    <col min="53" max="53" width="3.21484375" style="0" customWidth="1"/>
    <col min="54" max="54" width="0.23046875" style="0" customWidth="1"/>
    <col min="55" max="55" width="1.66796875" style="0" customWidth="1"/>
    <col min="56" max="56" width="1.4375" style="0" customWidth="1"/>
    <col min="57" max="57" width="4.4453125" style="0" customWidth="1"/>
    <col min="58" max="58" width="6.6640625" style="0" customWidth="1"/>
  </cols>
  <sheetData>
    <row r="1" spans="18:55" ht="15" customHeight="1">
      <c r="R1" s="235" t="s">
        <v>582</v>
      </c>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4" t="s">
        <v>229</v>
      </c>
      <c r="AW1" s="234"/>
      <c r="AX1" s="234"/>
      <c r="AY1" s="234"/>
      <c r="AZ1" s="234"/>
      <c r="BA1" s="234"/>
      <c r="BB1" s="234"/>
      <c r="BC1" s="234"/>
    </row>
    <row r="3" spans="18:50" ht="15">
      <c r="R3" s="235">
        <v>2023</v>
      </c>
      <c r="S3" s="235"/>
      <c r="T3" s="235"/>
      <c r="U3" s="235"/>
      <c r="V3" s="236" t="s">
        <v>230</v>
      </c>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236"/>
    </row>
    <row r="5" spans="18:49" ht="15">
      <c r="R5" s="230" t="s">
        <v>79</v>
      </c>
      <c r="S5" s="230"/>
      <c r="T5" s="230"/>
      <c r="U5" s="230"/>
      <c r="V5" s="230"/>
      <c r="W5" s="230"/>
      <c r="X5" s="230"/>
      <c r="Y5" s="230"/>
      <c r="Z5" s="230"/>
      <c r="AA5" s="230"/>
      <c r="AB5" s="230"/>
      <c r="AC5" s="230"/>
      <c r="AD5" s="230"/>
      <c r="AE5" s="230"/>
      <c r="AF5" s="230"/>
      <c r="AG5" s="230"/>
      <c r="AH5" s="230"/>
      <c r="AI5" s="230"/>
      <c r="AJ5" s="230"/>
      <c r="AK5" s="230"/>
      <c r="AL5" s="230"/>
      <c r="AM5" s="230"/>
      <c r="AN5" s="230"/>
      <c r="AO5" s="230"/>
      <c r="AP5" s="230"/>
      <c r="AQ5" s="230"/>
      <c r="AR5" s="230"/>
      <c r="AS5" s="230"/>
      <c r="AT5" s="230"/>
      <c r="AU5" s="230"/>
      <c r="AV5" s="230"/>
      <c r="AW5" s="230"/>
    </row>
    <row r="7" spans="18:48" ht="14.25">
      <c r="R7" s="217">
        <v>2023</v>
      </c>
      <c r="S7" s="217"/>
      <c r="T7" s="217"/>
      <c r="U7" s="217"/>
      <c r="V7" s="217"/>
      <c r="W7" s="217" t="s">
        <v>135</v>
      </c>
      <c r="X7" s="217"/>
      <c r="Y7" s="217"/>
      <c r="Z7" s="217"/>
      <c r="AA7" s="217"/>
      <c r="AB7" s="217">
        <v>12</v>
      </c>
      <c r="AC7" s="217"/>
      <c r="AD7" s="217"/>
      <c r="AE7" s="217" t="s">
        <v>136</v>
      </c>
      <c r="AF7" s="217"/>
      <c r="AG7" s="217"/>
      <c r="AH7" s="217"/>
      <c r="AI7" s="217"/>
      <c r="AJ7" s="217">
        <v>31</v>
      </c>
      <c r="AK7" s="217"/>
      <c r="AL7" s="217"/>
      <c r="AM7" s="217"/>
      <c r="AN7" s="217"/>
      <c r="AO7" s="217"/>
      <c r="AP7" s="217"/>
      <c r="AQ7" s="217"/>
      <c r="AR7" s="217" t="s">
        <v>137</v>
      </c>
      <c r="AS7" s="217"/>
      <c r="AT7" s="217"/>
      <c r="AU7" s="217"/>
      <c r="AV7" s="217"/>
    </row>
    <row r="9" spans="1:58" ht="15" customHeight="1">
      <c r="A9" s="217" t="s">
        <v>190</v>
      </c>
      <c r="B9" s="217"/>
      <c r="C9" s="217"/>
      <c r="D9" s="217"/>
      <c r="E9" s="217"/>
      <c r="F9" s="217"/>
      <c r="G9" s="230" t="s">
        <v>578</v>
      </c>
      <c r="H9" s="230"/>
      <c r="I9" s="230"/>
      <c r="J9" s="230"/>
      <c r="K9" s="230"/>
      <c r="L9" s="230"/>
      <c r="M9" s="230"/>
      <c r="N9" s="230"/>
      <c r="O9" s="230"/>
      <c r="P9" s="230"/>
      <c r="Q9" s="230"/>
      <c r="R9" s="217" t="s">
        <v>231</v>
      </c>
      <c r="S9" s="217"/>
      <c r="T9" s="217"/>
      <c r="U9" s="217"/>
      <c r="V9" s="217"/>
      <c r="W9" s="217"/>
      <c r="X9" s="217"/>
      <c r="Y9" s="217"/>
      <c r="Z9" s="217"/>
      <c r="AA9" s="230" t="s">
        <v>579</v>
      </c>
      <c r="AB9" s="230"/>
      <c r="AC9" s="230"/>
      <c r="AD9" s="230"/>
      <c r="AE9" s="230"/>
      <c r="AF9" s="230"/>
      <c r="AG9" s="230"/>
      <c r="AH9" s="230"/>
      <c r="AI9" s="230"/>
      <c r="AJ9" s="230"/>
      <c r="AK9" s="230"/>
      <c r="AL9" s="230"/>
      <c r="AM9" s="230"/>
      <c r="AN9" s="230"/>
      <c r="AO9" s="230"/>
      <c r="AP9" s="230"/>
      <c r="AQ9" s="230"/>
      <c r="AR9" s="230"/>
      <c r="AS9" s="230"/>
      <c r="AT9" s="237" t="s">
        <v>232</v>
      </c>
      <c r="AU9" s="237"/>
      <c r="AV9" s="237"/>
      <c r="AW9" s="237"/>
      <c r="AX9" s="237"/>
      <c r="AY9" s="237"/>
      <c r="AZ9" s="237"/>
      <c r="BA9" s="237"/>
      <c r="BB9" s="237"/>
      <c r="BC9" s="237"/>
      <c r="BD9" s="237"/>
      <c r="BE9" s="237"/>
      <c r="BF9" s="237"/>
    </row>
    <row r="11" spans="1:57" ht="15" customHeight="1">
      <c r="A11" s="220"/>
      <c r="B11" s="220"/>
      <c r="C11" s="220"/>
      <c r="D11" s="220"/>
      <c r="E11" s="220"/>
      <c r="F11" s="220"/>
      <c r="G11" s="220"/>
      <c r="H11" s="220"/>
      <c r="I11" s="220"/>
      <c r="J11" s="220"/>
      <c r="K11" s="220"/>
      <c r="L11" s="220"/>
      <c r="M11" s="220"/>
      <c r="N11" s="217" t="s">
        <v>231</v>
      </c>
      <c r="O11" s="217"/>
      <c r="P11" s="217"/>
      <c r="Q11" s="217"/>
      <c r="R11" s="233"/>
      <c r="S11" s="233"/>
      <c r="T11" s="233"/>
      <c r="U11" s="233"/>
      <c r="V11" s="233"/>
      <c r="W11" s="233"/>
      <c r="X11" s="233"/>
      <c r="Y11" s="233"/>
      <c r="Z11" s="233"/>
      <c r="AA11" s="233"/>
      <c r="AB11" s="233"/>
      <c r="AC11" s="43"/>
      <c r="AD11" s="217" t="s">
        <v>233</v>
      </c>
      <c r="AE11" s="217"/>
      <c r="AF11" s="217"/>
      <c r="AG11" s="217"/>
      <c r="AH11" s="217"/>
      <c r="AI11" s="217"/>
      <c r="AJ11" s="217"/>
      <c r="AK11" s="217"/>
      <c r="AL11" s="217"/>
      <c r="AM11" s="217"/>
      <c r="AN11" s="217"/>
      <c r="AO11" s="217"/>
      <c r="AP11" s="217"/>
      <c r="AQ11" s="217"/>
      <c r="AR11" s="217"/>
      <c r="AS11" s="217"/>
      <c r="AT11" s="217"/>
      <c r="AU11" s="217"/>
      <c r="AV11" s="217"/>
      <c r="AW11" s="217"/>
      <c r="AX11" s="217"/>
      <c r="AY11" s="217"/>
      <c r="AZ11" s="217"/>
      <c r="BA11" s="217">
        <v>2023</v>
      </c>
      <c r="BB11" s="217"/>
      <c r="BC11" s="217"/>
      <c r="BD11" s="217" t="s">
        <v>135</v>
      </c>
      <c r="BE11" s="217"/>
    </row>
    <row r="13" spans="1:58" ht="15" customHeight="1">
      <c r="A13" s="217">
        <v>12</v>
      </c>
      <c r="B13" s="217"/>
      <c r="C13" s="217"/>
      <c r="D13" s="217"/>
      <c r="E13" s="217"/>
      <c r="F13" s="217" t="s">
        <v>136</v>
      </c>
      <c r="G13" s="217"/>
      <c r="H13" s="217"/>
      <c r="I13" s="217">
        <v>31</v>
      </c>
      <c r="J13" s="217"/>
      <c r="K13" s="217"/>
      <c r="L13" s="217"/>
      <c r="M13" s="232" t="s">
        <v>234</v>
      </c>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48"/>
    </row>
    <row r="15" spans="1:58" ht="14.25" customHeight="1">
      <c r="A15" s="231" t="s">
        <v>235</v>
      </c>
      <c r="B15" s="231"/>
      <c r="C15" s="231"/>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c r="BD15" s="231"/>
      <c r="BE15" s="231"/>
      <c r="BF15" s="231"/>
    </row>
    <row r="17" spans="1:58" ht="14.25">
      <c r="A17" s="231" t="s">
        <v>236</v>
      </c>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row>
    <row r="19" spans="1:58" ht="15" customHeight="1">
      <c r="A19" s="231" t="s">
        <v>239</v>
      </c>
      <c r="B19" s="231"/>
      <c r="C19" s="231"/>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1"/>
      <c r="BE19" s="231"/>
      <c r="BF19" s="231"/>
    </row>
    <row r="21" spans="1:58" ht="14.25" customHeight="1">
      <c r="A21" s="231" t="s">
        <v>240</v>
      </c>
      <c r="B21" s="231"/>
      <c r="C21" s="231"/>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c r="BF21" s="231"/>
    </row>
    <row r="23" spans="1:58" ht="14.25" customHeight="1">
      <c r="A23" s="231" t="s">
        <v>238</v>
      </c>
      <c r="B23" s="231"/>
      <c r="C23" s="231"/>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1"/>
    </row>
    <row r="25" spans="1:58" ht="15" customHeight="1">
      <c r="A25" s="231" t="s">
        <v>237</v>
      </c>
      <c r="B25" s="231"/>
      <c r="C25" s="231"/>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1"/>
    </row>
    <row r="27" spans="1:58" ht="14.25">
      <c r="A27" s="231" t="s">
        <v>241</v>
      </c>
      <c r="B27" s="231"/>
      <c r="C27" s="231"/>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1"/>
    </row>
    <row r="29" spans="1:58" ht="14.25">
      <c r="A29" s="231" t="s">
        <v>242</v>
      </c>
      <c r="B29" s="231"/>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row>
    <row r="31" spans="1:58" ht="14.25">
      <c r="A31" s="231" t="s">
        <v>243</v>
      </c>
      <c r="B31" s="231"/>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row>
    <row r="33" spans="1:58" ht="14.25">
      <c r="A33" s="231" t="s">
        <v>244</v>
      </c>
      <c r="B33" s="23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row>
    <row r="35" spans="1:58" ht="14.25">
      <c r="A35" s="231" t="s">
        <v>245</v>
      </c>
      <c r="B35" s="231"/>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row>
    <row r="37" spans="1:58" ht="14.25">
      <c r="A37" s="231" t="s">
        <v>246</v>
      </c>
      <c r="B37" s="231"/>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row>
    <row r="39" spans="1:58" ht="14.25">
      <c r="A39" s="231" t="s">
        <v>247</v>
      </c>
      <c r="B39" s="231"/>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row>
    <row r="41" spans="12:55" ht="14.25">
      <c r="L41" s="231" t="s">
        <v>250</v>
      </c>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Q41" s="238" t="s">
        <v>144</v>
      </c>
      <c r="AR41" s="238"/>
      <c r="AT41" s="238" t="s">
        <v>580</v>
      </c>
      <c r="AU41" s="238"/>
      <c r="AV41" s="238"/>
      <c r="AW41" s="238"/>
      <c r="AX41" s="238"/>
      <c r="AY41" s="238"/>
      <c r="AZ41" s="238"/>
      <c r="BA41" s="238"/>
      <c r="BB41" s="238"/>
      <c r="BC41" s="44" t="s">
        <v>144</v>
      </c>
    </row>
    <row r="43" spans="12:55" ht="14.25">
      <c r="L43" s="231" t="s">
        <v>251</v>
      </c>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Q43" s="238" t="s">
        <v>144</v>
      </c>
      <c r="AR43" s="238"/>
      <c r="AT43" s="238"/>
      <c r="AU43" s="238"/>
      <c r="AV43" s="238"/>
      <c r="AW43" s="238"/>
      <c r="AX43" s="238"/>
      <c r="AY43" s="238"/>
      <c r="AZ43" s="238"/>
      <c r="BA43" s="238"/>
      <c r="BB43" s="238"/>
      <c r="BC43" s="44" t="s">
        <v>144</v>
      </c>
    </row>
  </sheetData>
  <sheetProtection/>
  <mergeCells count="45">
    <mergeCell ref="A19:BF19"/>
    <mergeCell ref="A21:BF21"/>
    <mergeCell ref="A23:BF23"/>
    <mergeCell ref="A39:BF39"/>
    <mergeCell ref="A29:BF29"/>
    <mergeCell ref="A31:BF31"/>
    <mergeCell ref="A33:BF33"/>
    <mergeCell ref="A35:BF35"/>
    <mergeCell ref="A37:BF37"/>
    <mergeCell ref="A25:BF25"/>
    <mergeCell ref="A27:BF27"/>
    <mergeCell ref="L41:AO41"/>
    <mergeCell ref="AQ41:AR41"/>
    <mergeCell ref="AT41:BB41"/>
    <mergeCell ref="L43:AO43"/>
    <mergeCell ref="AQ43:AR43"/>
    <mergeCell ref="AT43:BB43"/>
    <mergeCell ref="AR7:AV7"/>
    <mergeCell ref="AT9:BF9"/>
    <mergeCell ref="R7:V7"/>
    <mergeCell ref="W7:AA7"/>
    <mergeCell ref="AB7:AD7"/>
    <mergeCell ref="AE7:AI7"/>
    <mergeCell ref="AJ7:AQ7"/>
    <mergeCell ref="R9:Z9"/>
    <mergeCell ref="AA9:AS9"/>
    <mergeCell ref="AV1:BC1"/>
    <mergeCell ref="R3:U3"/>
    <mergeCell ref="V3:AX3"/>
    <mergeCell ref="R5:AW5"/>
    <mergeCell ref="R1:AU1"/>
    <mergeCell ref="A9:F9"/>
    <mergeCell ref="G9:Q9"/>
    <mergeCell ref="A17:BF17"/>
    <mergeCell ref="A11:M11"/>
    <mergeCell ref="A13:E13"/>
    <mergeCell ref="F13:H13"/>
    <mergeCell ref="I13:L13"/>
    <mergeCell ref="N11:Q11"/>
    <mergeCell ref="BA11:BC11"/>
    <mergeCell ref="BD11:BE11"/>
    <mergeCell ref="AD11:AZ11"/>
    <mergeCell ref="A15:BF15"/>
    <mergeCell ref="M13:BE13"/>
    <mergeCell ref="R11:AB11"/>
  </mergeCells>
  <printOptions/>
  <pageMargins left="0.45" right="0.25"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2:AA24"/>
  <sheetViews>
    <sheetView zoomScalePageLayoutView="0" workbookViewId="0" topLeftCell="A1">
      <selection activeCell="H28" sqref="H28"/>
    </sheetView>
  </sheetViews>
  <sheetFormatPr defaultColWidth="8.88671875" defaultRowHeight="13.5"/>
  <cols>
    <col min="1" max="1" width="2.88671875" style="0" bestFit="1" customWidth="1"/>
    <col min="2" max="2" width="10.77734375" style="0" customWidth="1"/>
    <col min="3" max="3" width="10.88671875" style="0" customWidth="1"/>
    <col min="4" max="4" width="10.4453125" style="0" bestFit="1" customWidth="1"/>
    <col min="8" max="8" width="10.4453125" style="0" bestFit="1" customWidth="1"/>
    <col min="9" max="9" width="13.6640625" style="0" bestFit="1" customWidth="1"/>
    <col min="10" max="17" width="8.99609375" style="0" hidden="1" customWidth="1"/>
    <col min="18" max="18" width="8.4453125" style="0" hidden="1" customWidth="1"/>
    <col min="19" max="19" width="12.4453125" style="0" bestFit="1" customWidth="1"/>
    <col min="21" max="21" width="10.21484375" style="0" bestFit="1" customWidth="1"/>
    <col min="22" max="22" width="11.6640625" style="0" bestFit="1" customWidth="1"/>
    <col min="25" max="25" width="10.4453125" style="0" bestFit="1" customWidth="1"/>
    <col min="26" max="26" width="13.3359375" style="0" bestFit="1" customWidth="1"/>
    <col min="27" max="27" width="12.21484375" style="0" bestFit="1" customWidth="1"/>
  </cols>
  <sheetData>
    <row r="2" spans="1:25" ht="13.5">
      <c r="A2" s="378" t="s">
        <v>590</v>
      </c>
      <c r="B2" s="378"/>
      <c r="C2" s="378"/>
      <c r="D2" s="378"/>
      <c r="E2" s="378"/>
      <c r="F2" s="378"/>
      <c r="G2" s="378"/>
      <c r="H2" s="378"/>
      <c r="I2" s="378"/>
      <c r="J2" s="378"/>
      <c r="K2" s="378"/>
      <c r="L2" s="378"/>
      <c r="M2" s="378"/>
      <c r="N2" s="378"/>
      <c r="O2" s="378"/>
      <c r="P2" s="378"/>
      <c r="Q2" s="378"/>
      <c r="R2" s="378"/>
      <c r="S2" s="378"/>
      <c r="T2" s="378"/>
      <c r="U2" s="378"/>
      <c r="V2" s="378"/>
      <c r="W2" s="378"/>
      <c r="X2" s="378"/>
      <c r="Y2" s="378"/>
    </row>
    <row r="3" spans="1:25" ht="14.25">
      <c r="A3" s="163"/>
      <c r="B3" s="164"/>
      <c r="C3" s="164"/>
      <c r="D3" s="164"/>
      <c r="E3" s="164"/>
      <c r="F3" s="164"/>
      <c r="G3" s="164"/>
      <c r="H3" s="164"/>
      <c r="I3" s="165"/>
      <c r="J3" s="164"/>
      <c r="K3" s="164"/>
      <c r="L3" s="164"/>
      <c r="M3" s="164"/>
      <c r="N3" s="164"/>
      <c r="O3" s="164"/>
      <c r="P3" s="164"/>
      <c r="Q3" s="164"/>
      <c r="R3" s="164"/>
      <c r="S3" s="164"/>
      <c r="T3" s="164"/>
      <c r="U3" s="164"/>
      <c r="V3" s="164"/>
      <c r="W3" s="164"/>
      <c r="X3" s="164"/>
      <c r="Y3" s="164"/>
    </row>
    <row r="4" spans="1:25" ht="14.25">
      <c r="A4" s="163"/>
      <c r="B4" s="163"/>
      <c r="C4" s="163"/>
      <c r="D4" s="163"/>
      <c r="E4" s="163"/>
      <c r="F4" s="163"/>
      <c r="G4" s="163"/>
      <c r="H4" s="163"/>
      <c r="I4" s="166"/>
      <c r="J4" s="163"/>
      <c r="K4" s="163"/>
      <c r="L4" s="163"/>
      <c r="M4" s="163"/>
      <c r="N4" s="163"/>
      <c r="O4" s="163"/>
      <c r="P4" s="163"/>
      <c r="Q4" s="163"/>
      <c r="R4" s="163"/>
      <c r="S4" s="163"/>
      <c r="T4" s="163"/>
      <c r="U4" s="163"/>
      <c r="V4" s="163" t="s">
        <v>647</v>
      </c>
      <c r="W4" s="163"/>
      <c r="X4" s="163"/>
      <c r="Y4" s="163"/>
    </row>
    <row r="5" spans="1:25" ht="14.25">
      <c r="A5" s="163"/>
      <c r="B5" s="163" t="s">
        <v>583</v>
      </c>
      <c r="C5" s="163"/>
      <c r="D5" s="163"/>
      <c r="E5" s="163"/>
      <c r="F5" s="163"/>
      <c r="G5" s="163"/>
      <c r="H5" s="163"/>
      <c r="I5" s="166"/>
      <c r="J5" s="163"/>
      <c r="K5" s="163"/>
      <c r="L5" s="163"/>
      <c r="M5" s="163"/>
      <c r="N5" s="163"/>
      <c r="O5" s="163"/>
      <c r="P5" s="163"/>
      <c r="Q5" s="163"/>
      <c r="R5" s="163"/>
      <c r="S5" s="163"/>
      <c r="T5" s="163"/>
      <c r="U5" s="163"/>
      <c r="V5" s="163"/>
      <c r="W5" s="163"/>
      <c r="X5" s="163"/>
      <c r="Y5" s="163"/>
    </row>
    <row r="6" spans="2:25" ht="14.25">
      <c r="B6" s="163"/>
      <c r="C6" s="163"/>
      <c r="D6" s="163"/>
      <c r="E6" s="163"/>
      <c r="F6" s="163"/>
      <c r="G6" s="163"/>
      <c r="H6" s="163"/>
      <c r="I6" s="166"/>
      <c r="J6" s="163"/>
      <c r="K6" s="163"/>
      <c r="L6" s="163"/>
      <c r="M6" s="163"/>
      <c r="N6" s="163"/>
      <c r="O6" s="163"/>
      <c r="P6" s="163"/>
      <c r="Q6" s="163"/>
      <c r="R6" s="163"/>
      <c r="S6" s="163"/>
      <c r="T6" s="163"/>
      <c r="U6" s="163"/>
      <c r="V6" s="163"/>
      <c r="W6" s="163"/>
      <c r="X6" s="163"/>
      <c r="Y6" s="163"/>
    </row>
    <row r="7" spans="1:25" ht="14.25">
      <c r="A7" s="379" t="s">
        <v>592</v>
      </c>
      <c r="B7" s="382" t="s">
        <v>593</v>
      </c>
      <c r="C7" s="382" t="s">
        <v>594</v>
      </c>
      <c r="D7" s="382" t="s">
        <v>595</v>
      </c>
      <c r="E7" s="382" t="s">
        <v>596</v>
      </c>
      <c r="F7" s="382" t="s">
        <v>597</v>
      </c>
      <c r="G7" s="382" t="s">
        <v>598</v>
      </c>
      <c r="H7" s="382" t="s">
        <v>599</v>
      </c>
      <c r="I7" s="385" t="s">
        <v>600</v>
      </c>
      <c r="J7" s="388" t="s">
        <v>601</v>
      </c>
      <c r="K7" s="389"/>
      <c r="L7" s="389"/>
      <c r="M7" s="389"/>
      <c r="N7" s="389"/>
      <c r="O7" s="389"/>
      <c r="P7" s="389"/>
      <c r="Q7" s="389"/>
      <c r="R7" s="390"/>
      <c r="S7" s="391" t="s">
        <v>602</v>
      </c>
      <c r="T7" s="392"/>
      <c r="U7" s="185"/>
      <c r="V7" s="382" t="s">
        <v>603</v>
      </c>
      <c r="W7" s="397" t="s">
        <v>604</v>
      </c>
      <c r="X7" s="382" t="s">
        <v>605</v>
      </c>
      <c r="Y7" s="382" t="s">
        <v>606</v>
      </c>
    </row>
    <row r="8" spans="1:25" ht="14.25">
      <c r="A8" s="380"/>
      <c r="B8" s="383"/>
      <c r="C8" s="383"/>
      <c r="D8" s="383"/>
      <c r="E8" s="383"/>
      <c r="F8" s="383"/>
      <c r="G8" s="383"/>
      <c r="H8" s="383"/>
      <c r="I8" s="386"/>
      <c r="J8" s="400" t="s">
        <v>607</v>
      </c>
      <c r="K8" s="401"/>
      <c r="L8" s="401"/>
      <c r="M8" s="401"/>
      <c r="N8" s="401"/>
      <c r="O8" s="401"/>
      <c r="P8" s="401"/>
      <c r="Q8" s="401"/>
      <c r="R8" s="402"/>
      <c r="S8" s="393"/>
      <c r="T8" s="394"/>
      <c r="U8" s="186"/>
      <c r="V8" s="383"/>
      <c r="W8" s="398"/>
      <c r="X8" s="383"/>
      <c r="Y8" s="383"/>
    </row>
    <row r="9" spans="1:25" ht="14.25">
      <c r="A9" s="380"/>
      <c r="B9" s="383"/>
      <c r="C9" s="383"/>
      <c r="D9" s="383"/>
      <c r="E9" s="383"/>
      <c r="F9" s="383"/>
      <c r="G9" s="383"/>
      <c r="H9" s="383"/>
      <c r="I9" s="386"/>
      <c r="J9" s="403" t="s">
        <v>608</v>
      </c>
      <c r="K9" s="404"/>
      <c r="L9" s="400" t="s">
        <v>609</v>
      </c>
      <c r="M9" s="402"/>
      <c r="N9" s="403" t="s">
        <v>610</v>
      </c>
      <c r="O9" s="404"/>
      <c r="P9" s="167" t="s">
        <v>611</v>
      </c>
      <c r="Q9" s="403" t="s">
        <v>612</v>
      </c>
      <c r="R9" s="404"/>
      <c r="S9" s="395"/>
      <c r="T9" s="396"/>
      <c r="U9" s="186"/>
      <c r="V9" s="383"/>
      <c r="W9" s="398"/>
      <c r="X9" s="383"/>
      <c r="Y9" s="383"/>
    </row>
    <row r="10" spans="1:25" ht="13.5">
      <c r="A10" s="381"/>
      <c r="B10" s="384"/>
      <c r="C10" s="384"/>
      <c r="D10" s="384"/>
      <c r="E10" s="384"/>
      <c r="F10" s="384"/>
      <c r="G10" s="384"/>
      <c r="H10" s="384"/>
      <c r="I10" s="387"/>
      <c r="J10" s="168" t="s">
        <v>613</v>
      </c>
      <c r="K10" s="168" t="s">
        <v>614</v>
      </c>
      <c r="L10" s="168" t="s">
        <v>613</v>
      </c>
      <c r="M10" s="168" t="s">
        <v>614</v>
      </c>
      <c r="N10" s="168" t="s">
        <v>613</v>
      </c>
      <c r="O10" s="168" t="s">
        <v>614</v>
      </c>
      <c r="P10" s="168" t="s">
        <v>613</v>
      </c>
      <c r="Q10" s="168" t="s">
        <v>613</v>
      </c>
      <c r="R10" s="168" t="s">
        <v>614</v>
      </c>
      <c r="S10" s="168" t="s">
        <v>613</v>
      </c>
      <c r="T10" s="168" t="s">
        <v>614</v>
      </c>
      <c r="U10" s="187"/>
      <c r="V10" s="384"/>
      <c r="W10" s="399"/>
      <c r="X10" s="384"/>
      <c r="Y10" s="384"/>
    </row>
    <row r="11" spans="1:27" ht="14.25">
      <c r="A11" s="169">
        <v>1</v>
      </c>
      <c r="B11" s="170" t="s">
        <v>615</v>
      </c>
      <c r="C11" s="170" t="s">
        <v>616</v>
      </c>
      <c r="D11" s="171">
        <f>2000000*6</f>
        <v>12000000</v>
      </c>
      <c r="E11" s="172">
        <v>21</v>
      </c>
      <c r="F11" s="172">
        <v>21</v>
      </c>
      <c r="G11" s="172"/>
      <c r="H11" s="171">
        <f>+цалин!H179+цалин!H196+цалин!H213+цалин!H230+цалин!H249+цалин!H266+цалин!H283+цалин!H300+цалин!H317+цалин!H334+цалин!H351</f>
        <v>23931489.441164844</v>
      </c>
      <c r="I11" s="171">
        <f>+цалин!I179+цалин!I196+цалин!I213+цалин!I230+цалин!I249+цалин!I266+цалин!I283+цалин!I300+цалин!I317+цалин!I334+цалин!I351</f>
        <v>7900000</v>
      </c>
      <c r="J11" s="174">
        <f>H11*8.5/100</f>
        <v>2034176.6024990117</v>
      </c>
      <c r="K11" s="174">
        <f>+H11*8.5/100</f>
        <v>2034176.6024990117</v>
      </c>
      <c r="L11" s="174">
        <f>+H11*1/100</f>
        <v>239314.89441164845</v>
      </c>
      <c r="M11" s="174">
        <f>+H11*0.8/100</f>
        <v>191451.91552931874</v>
      </c>
      <c r="N11" s="174">
        <f>+H11*0.2/100</f>
        <v>47862.978882329684</v>
      </c>
      <c r="O11" s="174">
        <f>+H11*0.2/100</f>
        <v>47862.978882329684</v>
      </c>
      <c r="P11" s="174">
        <f>+H11*0.8/100</f>
        <v>191451.91552931874</v>
      </c>
      <c r="Q11" s="174">
        <f>+H11*0.02</f>
        <v>478629.7888232969</v>
      </c>
      <c r="R11" s="174">
        <f>+H11*0.02</f>
        <v>478629.7888232969</v>
      </c>
      <c r="S11" s="174">
        <f>+J11+L11+N11+P11+Q11</f>
        <v>2991436.180145605</v>
      </c>
      <c r="T11" s="174">
        <f>+K11+M11+O11+R11</f>
        <v>2752121.285733957</v>
      </c>
      <c r="U11" s="176">
        <f>+H11-T11</f>
        <v>21179368.155430887</v>
      </c>
      <c r="V11" s="174">
        <f>+U11*0.1-168000</f>
        <v>1949936.8155430886</v>
      </c>
      <c r="W11" s="176"/>
      <c r="X11" s="177">
        <f>+V11+T11+I11+W11</f>
        <v>12602058.101277046</v>
      </c>
      <c r="Y11" s="178">
        <f>+H11-X11</f>
        <v>11329431.339887798</v>
      </c>
      <c r="Z11" s="188">
        <f>+цалин!Y179+цалин!Y196+цалин!Y213+цалин!Y230+цалин!Y249+цалин!Y266+цалин!Y283+цалин!Y300+цалин!Y317+цалин!Y334+цалин!Y351</f>
        <v>11301431.339887796</v>
      </c>
      <c r="AA11" s="188">
        <f>+Y11-Z11</f>
        <v>28000.000000001863</v>
      </c>
    </row>
    <row r="12" spans="1:25" ht="14.25">
      <c r="A12" s="179"/>
      <c r="B12" s="180" t="s">
        <v>249</v>
      </c>
      <c r="C12" s="180"/>
      <c r="D12" s="181">
        <f>SUM(D11:D11)</f>
        <v>12000000</v>
      </c>
      <c r="E12" s="181"/>
      <c r="F12" s="181"/>
      <c r="G12" s="181">
        <f aca="true" t="shared" si="0" ref="G12:Y12">SUM(G11:G11)</f>
        <v>0</v>
      </c>
      <c r="H12" s="181">
        <f t="shared" si="0"/>
        <v>23931489.441164844</v>
      </c>
      <c r="I12" s="181">
        <f t="shared" si="0"/>
        <v>7900000</v>
      </c>
      <c r="J12" s="181">
        <f t="shared" si="0"/>
        <v>2034176.6024990117</v>
      </c>
      <c r="K12" s="181">
        <f t="shared" si="0"/>
        <v>2034176.6024990117</v>
      </c>
      <c r="L12" s="181">
        <f t="shared" si="0"/>
        <v>239314.89441164845</v>
      </c>
      <c r="M12" s="181">
        <f t="shared" si="0"/>
        <v>191451.91552931874</v>
      </c>
      <c r="N12" s="181">
        <f t="shared" si="0"/>
        <v>47862.978882329684</v>
      </c>
      <c r="O12" s="181">
        <f t="shared" si="0"/>
        <v>47862.978882329684</v>
      </c>
      <c r="P12" s="181">
        <f t="shared" si="0"/>
        <v>191451.91552931874</v>
      </c>
      <c r="Q12" s="181">
        <f t="shared" si="0"/>
        <v>478629.7888232969</v>
      </c>
      <c r="R12" s="181">
        <f t="shared" si="0"/>
        <v>478629.7888232969</v>
      </c>
      <c r="S12" s="181">
        <f t="shared" si="0"/>
        <v>2991436.180145605</v>
      </c>
      <c r="T12" s="181">
        <f t="shared" si="0"/>
        <v>2752121.285733957</v>
      </c>
      <c r="U12" s="181">
        <f t="shared" si="0"/>
        <v>21179368.155430887</v>
      </c>
      <c r="V12" s="181">
        <f t="shared" si="0"/>
        <v>1949936.8155430886</v>
      </c>
      <c r="W12" s="181">
        <f t="shared" si="0"/>
        <v>0</v>
      </c>
      <c r="X12" s="181">
        <f t="shared" si="0"/>
        <v>12602058.101277046</v>
      </c>
      <c r="Y12" s="181">
        <f t="shared" si="0"/>
        <v>11329431.339887798</v>
      </c>
    </row>
    <row r="13" spans="1:25" ht="14.25">
      <c r="A13" s="163"/>
      <c r="B13" s="163"/>
      <c r="C13" s="163"/>
      <c r="D13" s="163"/>
      <c r="E13" s="163"/>
      <c r="F13" s="163"/>
      <c r="G13" s="163"/>
      <c r="H13" s="163"/>
      <c r="I13" s="166"/>
      <c r="J13" s="163"/>
      <c r="K13" s="163"/>
      <c r="L13" s="163"/>
      <c r="M13" s="163"/>
      <c r="N13" s="163"/>
      <c r="O13" s="163"/>
      <c r="P13" s="163"/>
      <c r="Q13" s="163"/>
      <c r="R13" s="163"/>
      <c r="S13" s="163"/>
      <c r="T13" s="163"/>
      <c r="U13" s="163"/>
      <c r="V13" s="163"/>
      <c r="W13" s="163"/>
      <c r="X13" s="163"/>
      <c r="Y13" s="163"/>
    </row>
    <row r="14" spans="1:25" ht="14.25">
      <c r="A14" s="163"/>
      <c r="B14" s="163"/>
      <c r="C14" s="163"/>
      <c r="D14" s="163"/>
      <c r="E14" s="163"/>
      <c r="F14" s="163"/>
      <c r="G14" s="163"/>
      <c r="H14" s="166"/>
      <c r="I14" s="166">
        <v>1789473.67</v>
      </c>
      <c r="J14" s="166"/>
      <c r="K14" s="166"/>
      <c r="L14" s="166"/>
      <c r="M14" s="166"/>
      <c r="N14" s="166"/>
      <c r="O14" s="166"/>
      <c r="P14" s="166"/>
      <c r="Q14" s="166"/>
      <c r="R14" s="166"/>
      <c r="S14" s="166"/>
      <c r="T14" s="166"/>
      <c r="U14" s="166"/>
      <c r="V14" s="166"/>
      <c r="W14" s="163"/>
      <c r="X14" s="163"/>
      <c r="Y14" s="182"/>
    </row>
    <row r="15" spans="1:25" ht="14.25">
      <c r="A15" s="163"/>
      <c r="B15" s="163"/>
      <c r="C15" s="163"/>
      <c r="D15" s="163"/>
      <c r="E15" s="163"/>
      <c r="F15" s="163"/>
      <c r="G15" s="163"/>
      <c r="H15" s="163"/>
      <c r="I15" s="166">
        <v>2000000</v>
      </c>
      <c r="J15" s="163"/>
      <c r="K15" s="163"/>
      <c r="L15" s="163"/>
      <c r="M15" s="163"/>
      <c r="N15" s="163"/>
      <c r="O15" s="163"/>
      <c r="P15" s="163"/>
      <c r="Q15" s="163"/>
      <c r="R15" s="182"/>
      <c r="S15" s="182"/>
      <c r="T15" s="166"/>
      <c r="U15" s="163"/>
      <c r="V15" s="183"/>
      <c r="W15" s="182"/>
      <c r="X15" s="163"/>
      <c r="Y15" s="183"/>
    </row>
    <row r="16" spans="1:25" ht="14.25">
      <c r="A16" s="163"/>
      <c r="B16" s="163"/>
      <c r="C16" s="163"/>
      <c r="D16" s="163"/>
      <c r="E16" s="163" t="s">
        <v>617</v>
      </c>
      <c r="F16" s="163"/>
      <c r="G16" s="163"/>
      <c r="H16" s="163"/>
      <c r="I16" s="166">
        <v>2000000</v>
      </c>
      <c r="J16" s="163"/>
      <c r="K16" s="182"/>
      <c r="L16" s="182"/>
      <c r="M16" s="163"/>
      <c r="N16" s="163"/>
      <c r="O16" s="163"/>
      <c r="P16" s="163"/>
      <c r="Q16" s="163"/>
      <c r="R16" s="183"/>
      <c r="S16" s="182"/>
      <c r="T16" s="184"/>
      <c r="U16" s="163"/>
      <c r="V16" s="182"/>
      <c r="W16" s="163"/>
      <c r="X16" s="163"/>
      <c r="Y16" s="183"/>
    </row>
    <row r="17" ht="14.25">
      <c r="I17" s="209">
        <v>2000000</v>
      </c>
    </row>
    <row r="18" ht="14.25">
      <c r="I18" s="209">
        <v>2000000</v>
      </c>
    </row>
    <row r="19" ht="14.25">
      <c r="I19" s="209">
        <v>1391303.78</v>
      </c>
    </row>
    <row r="20" ht="14.25">
      <c r="I20" s="209">
        <v>2000000</v>
      </c>
    </row>
    <row r="21" ht="14.25">
      <c r="I21" s="209">
        <v>2000000</v>
      </c>
    </row>
    <row r="22" ht="14.25">
      <c r="I22" s="209">
        <v>2000000</v>
      </c>
    </row>
    <row r="23" ht="14.25">
      <c r="I23" s="209">
        <v>2000000</v>
      </c>
    </row>
    <row r="24" spans="9:19" ht="13.5">
      <c r="I24" s="210">
        <f>SUM(I14:I23)</f>
        <v>19180777.45</v>
      </c>
      <c r="S24" s="206">
        <f>+I24*12.5/100</f>
        <v>2397597.18125</v>
      </c>
    </row>
  </sheetData>
  <sheetProtection/>
  <mergeCells count="21">
    <mergeCell ref="A2:Y2"/>
    <mergeCell ref="A7:A10"/>
    <mergeCell ref="B7:B10"/>
    <mergeCell ref="C7:C10"/>
    <mergeCell ref="D7:D10"/>
    <mergeCell ref="E7:E10"/>
    <mergeCell ref="F7:F10"/>
    <mergeCell ref="G7:G10"/>
    <mergeCell ref="H7:H10"/>
    <mergeCell ref="I7:I10"/>
    <mergeCell ref="X7:X10"/>
    <mergeCell ref="Y7:Y10"/>
    <mergeCell ref="J8:R8"/>
    <mergeCell ref="J9:K9"/>
    <mergeCell ref="L9:M9"/>
    <mergeCell ref="N9:O9"/>
    <mergeCell ref="Q9:R9"/>
    <mergeCell ref="J7:R7"/>
    <mergeCell ref="S7:T9"/>
    <mergeCell ref="V7:V10"/>
    <mergeCell ref="W7:W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5" tint="-0.4999699890613556"/>
  </sheetPr>
  <dimension ref="A1:I77"/>
  <sheetViews>
    <sheetView tabSelected="1" zoomScalePageLayoutView="0" workbookViewId="0" topLeftCell="A1">
      <selection activeCell="I14" sqref="I14"/>
    </sheetView>
  </sheetViews>
  <sheetFormatPr defaultColWidth="8.88671875" defaultRowHeight="13.5"/>
  <cols>
    <col min="1" max="1" width="1.1171875" style="1" customWidth="1"/>
    <col min="2" max="2" width="1.2265625" style="1" customWidth="1"/>
    <col min="3" max="3" width="4.10546875" style="1" customWidth="1"/>
    <col min="4" max="4" width="20.21484375" style="1" customWidth="1"/>
    <col min="5" max="5" width="6.4453125" style="1" customWidth="1"/>
    <col min="6" max="6" width="8.6640625" style="1" customWidth="1"/>
    <col min="7" max="7" width="13.4453125" style="189" customWidth="1"/>
    <col min="8" max="8" width="4.77734375" style="189" customWidth="1"/>
    <col min="9" max="9" width="17.6640625" style="189" customWidth="1"/>
    <col min="10" max="10" width="16.21484375" style="32" customWidth="1"/>
    <col min="11" max="11" width="16.21484375" style="32" bestFit="1" customWidth="1"/>
    <col min="12" max="16384" width="8.88671875" style="1" customWidth="1"/>
  </cols>
  <sheetData>
    <row r="1" spans="8:9" ht="24" customHeight="1">
      <c r="H1" s="239" t="s">
        <v>87</v>
      </c>
      <c r="I1" s="239"/>
    </row>
    <row r="2" spans="1:9" ht="14.25" customHeight="1">
      <c r="A2" s="240" t="s">
        <v>88</v>
      </c>
      <c r="B2" s="240"/>
      <c r="C2" s="240"/>
      <c r="D2" s="240"/>
      <c r="E2" s="240"/>
      <c r="F2" s="240"/>
      <c r="G2" s="240"/>
      <c r="H2" s="240"/>
      <c r="I2" s="240"/>
    </row>
    <row r="3" spans="1:9" ht="12.75" customHeight="1">
      <c r="A3" s="241" t="str">
        <f>+нүүр№!R1</f>
        <v>"ЭМ ЭН ДИ " ХК</v>
      </c>
      <c r="B3" s="241"/>
      <c r="C3" s="241"/>
      <c r="D3" s="241"/>
      <c r="H3" s="190"/>
      <c r="I3" s="190"/>
    </row>
    <row r="4" spans="1:4" ht="8.25" customHeight="1">
      <c r="A4" s="242" t="s">
        <v>89</v>
      </c>
      <c r="B4" s="242"/>
      <c r="C4" s="242"/>
      <c r="D4" s="242"/>
    </row>
    <row r="5" spans="1:9" ht="14.25">
      <c r="A5" s="242"/>
      <c r="B5" s="242"/>
      <c r="C5" s="242"/>
      <c r="D5" s="242"/>
      <c r="I5" s="191" t="s">
        <v>10</v>
      </c>
    </row>
    <row r="6" spans="1:9" ht="28.5" customHeight="1">
      <c r="A6" s="243" t="s">
        <v>2</v>
      </c>
      <c r="B6" s="243"/>
      <c r="C6" s="243"/>
      <c r="D6" s="244" t="s">
        <v>80</v>
      </c>
      <c r="E6" s="244"/>
      <c r="F6" s="244"/>
      <c r="G6" s="245" t="s">
        <v>638</v>
      </c>
      <c r="H6" s="245"/>
      <c r="I6" s="26" t="s">
        <v>639</v>
      </c>
    </row>
    <row r="7" spans="1:9" ht="15" customHeight="1">
      <c r="A7" s="250">
        <v>1</v>
      </c>
      <c r="B7" s="250"/>
      <c r="C7" s="250"/>
      <c r="D7" s="251" t="s">
        <v>11</v>
      </c>
      <c r="E7" s="251"/>
      <c r="F7" s="251"/>
      <c r="G7" s="252"/>
      <c r="H7" s="252"/>
      <c r="I7" s="161"/>
    </row>
    <row r="8" spans="1:9" ht="14.25" customHeight="1">
      <c r="A8" s="250">
        <v>1.1</v>
      </c>
      <c r="B8" s="250"/>
      <c r="C8" s="250"/>
      <c r="D8" s="251" t="s">
        <v>90</v>
      </c>
      <c r="E8" s="251"/>
      <c r="F8" s="251"/>
      <c r="G8" s="252" t="s">
        <v>91</v>
      </c>
      <c r="H8" s="252"/>
      <c r="I8" s="161"/>
    </row>
    <row r="9" spans="1:9" ht="14.25" customHeight="1">
      <c r="A9" s="246" t="s">
        <v>12</v>
      </c>
      <c r="B9" s="246"/>
      <c r="C9" s="246"/>
      <c r="D9" s="247" t="s">
        <v>92</v>
      </c>
      <c r="E9" s="247"/>
      <c r="F9" s="247"/>
      <c r="G9" s="248">
        <v>27575278.45</v>
      </c>
      <c r="H9" s="249"/>
      <c r="I9" s="157">
        <v>28043097.09</v>
      </c>
    </row>
    <row r="10" spans="1:9" ht="14.25" customHeight="1">
      <c r="A10" s="246" t="s">
        <v>13</v>
      </c>
      <c r="B10" s="246"/>
      <c r="C10" s="246"/>
      <c r="D10" s="247" t="s">
        <v>16</v>
      </c>
      <c r="E10" s="247"/>
      <c r="F10" s="247"/>
      <c r="G10" s="248">
        <v>199656540.14</v>
      </c>
      <c r="H10" s="249"/>
      <c r="I10" s="157">
        <v>253809092.84</v>
      </c>
    </row>
    <row r="11" spans="1:9" ht="14.25" customHeight="1">
      <c r="A11" s="246" t="s">
        <v>14</v>
      </c>
      <c r="B11" s="246"/>
      <c r="C11" s="246"/>
      <c r="D11" s="247" t="s">
        <v>93</v>
      </c>
      <c r="E11" s="247"/>
      <c r="F11" s="247"/>
      <c r="G11" s="248">
        <v>2606300</v>
      </c>
      <c r="H11" s="249"/>
      <c r="I11" s="157">
        <v>2606300</v>
      </c>
    </row>
    <row r="12" spans="1:9" ht="15" customHeight="1">
      <c r="A12" s="246" t="s">
        <v>15</v>
      </c>
      <c r="B12" s="246"/>
      <c r="C12" s="246"/>
      <c r="D12" s="247" t="s">
        <v>0</v>
      </c>
      <c r="E12" s="247"/>
      <c r="F12" s="247"/>
      <c r="G12" s="253"/>
      <c r="H12" s="253"/>
      <c r="I12" s="157" t="s">
        <v>91</v>
      </c>
    </row>
    <row r="13" spans="1:9" ht="14.25" customHeight="1">
      <c r="A13" s="246" t="s">
        <v>17</v>
      </c>
      <c r="B13" s="246"/>
      <c r="C13" s="246"/>
      <c r="D13" s="247" t="s">
        <v>94</v>
      </c>
      <c r="E13" s="247"/>
      <c r="F13" s="247"/>
      <c r="G13" s="253"/>
      <c r="H13" s="253"/>
      <c r="I13" s="157" t="s">
        <v>91</v>
      </c>
    </row>
    <row r="14" spans="1:9" ht="14.25" customHeight="1">
      <c r="A14" s="246" t="s">
        <v>18</v>
      </c>
      <c r="B14" s="246"/>
      <c r="C14" s="246"/>
      <c r="D14" s="247" t="s">
        <v>20</v>
      </c>
      <c r="E14" s="247"/>
      <c r="F14" s="247"/>
      <c r="G14" s="253"/>
      <c r="H14" s="253"/>
      <c r="I14" s="157"/>
    </row>
    <row r="15" spans="1:9" ht="14.25" customHeight="1">
      <c r="A15" s="246" t="s">
        <v>19</v>
      </c>
      <c r="B15" s="246"/>
      <c r="C15" s="246"/>
      <c r="D15" s="247" t="s">
        <v>23</v>
      </c>
      <c r="E15" s="247"/>
      <c r="F15" s="247"/>
      <c r="G15" s="253">
        <v>233393800</v>
      </c>
      <c r="H15" s="253"/>
      <c r="I15" s="157">
        <v>253393800</v>
      </c>
    </row>
    <row r="16" spans="1:9" ht="14.25" customHeight="1">
      <c r="A16" s="246" t="s">
        <v>21</v>
      </c>
      <c r="B16" s="246"/>
      <c r="C16" s="246"/>
      <c r="D16" s="247" t="s">
        <v>95</v>
      </c>
      <c r="E16" s="247"/>
      <c r="F16" s="247"/>
      <c r="G16" s="253"/>
      <c r="H16" s="253"/>
      <c r="I16" s="157" t="s">
        <v>91</v>
      </c>
    </row>
    <row r="17" spans="1:9" ht="21.75" customHeight="1">
      <c r="A17" s="246" t="s">
        <v>22</v>
      </c>
      <c r="B17" s="246"/>
      <c r="C17" s="246"/>
      <c r="D17" s="247" t="s">
        <v>96</v>
      </c>
      <c r="E17" s="247"/>
      <c r="F17" s="247"/>
      <c r="G17" s="253"/>
      <c r="H17" s="253"/>
      <c r="I17" s="157" t="s">
        <v>91</v>
      </c>
    </row>
    <row r="18" spans="1:9" ht="14.25" customHeight="1">
      <c r="A18" s="246" t="s">
        <v>24</v>
      </c>
      <c r="B18" s="246"/>
      <c r="C18" s="246"/>
      <c r="D18" s="247" t="s">
        <v>91</v>
      </c>
      <c r="E18" s="247"/>
      <c r="F18" s="247"/>
      <c r="G18" s="253" t="s">
        <v>91</v>
      </c>
      <c r="H18" s="253"/>
      <c r="I18" s="157" t="s">
        <v>91</v>
      </c>
    </row>
    <row r="19" spans="1:9" ht="12.75" customHeight="1">
      <c r="A19" s="250" t="s">
        <v>97</v>
      </c>
      <c r="B19" s="250"/>
      <c r="C19" s="250"/>
      <c r="D19" s="251" t="s">
        <v>25</v>
      </c>
      <c r="E19" s="251"/>
      <c r="F19" s="251"/>
      <c r="G19" s="254">
        <f>SUM(G9:G18)</f>
        <v>463231918.59</v>
      </c>
      <c r="H19" s="255"/>
      <c r="I19" s="161">
        <f>SUM(I9:I18)</f>
        <v>537852289.9300001</v>
      </c>
    </row>
    <row r="20" spans="1:9" ht="14.25" customHeight="1">
      <c r="A20" s="250">
        <v>1.2</v>
      </c>
      <c r="B20" s="250"/>
      <c r="C20" s="250"/>
      <c r="D20" s="251" t="s">
        <v>98</v>
      </c>
      <c r="E20" s="251"/>
      <c r="F20" s="251"/>
      <c r="G20" s="252" t="s">
        <v>91</v>
      </c>
      <c r="H20" s="252"/>
      <c r="I20" s="161"/>
    </row>
    <row r="21" spans="1:9" ht="14.25" customHeight="1">
      <c r="A21" s="246" t="s">
        <v>26</v>
      </c>
      <c r="B21" s="246"/>
      <c r="C21" s="246"/>
      <c r="D21" s="247" t="s">
        <v>27</v>
      </c>
      <c r="E21" s="247"/>
      <c r="F21" s="247"/>
      <c r="G21" s="253">
        <v>167800176.8</v>
      </c>
      <c r="H21" s="253"/>
      <c r="I21" s="157">
        <v>159718073.25</v>
      </c>
    </row>
    <row r="22" spans="1:9" ht="14.25" customHeight="1">
      <c r="A22" s="246" t="s">
        <v>1</v>
      </c>
      <c r="B22" s="246"/>
      <c r="C22" s="246"/>
      <c r="D22" s="247" t="s">
        <v>33</v>
      </c>
      <c r="E22" s="247"/>
      <c r="F22" s="247"/>
      <c r="G22" s="253" t="s">
        <v>91</v>
      </c>
      <c r="H22" s="253"/>
      <c r="I22" s="157" t="s">
        <v>91</v>
      </c>
    </row>
    <row r="23" spans="1:9" ht="14.25" customHeight="1">
      <c r="A23" s="246" t="s">
        <v>28</v>
      </c>
      <c r="B23" s="246"/>
      <c r="C23" s="246"/>
      <c r="D23" s="247" t="s">
        <v>99</v>
      </c>
      <c r="E23" s="247"/>
      <c r="F23" s="247"/>
      <c r="G23" s="253" t="s">
        <v>91</v>
      </c>
      <c r="H23" s="253"/>
      <c r="I23" s="157" t="s">
        <v>91</v>
      </c>
    </row>
    <row r="24" spans="1:9" ht="15" customHeight="1">
      <c r="A24" s="246" t="s">
        <v>29</v>
      </c>
      <c r="B24" s="246"/>
      <c r="C24" s="246"/>
      <c r="D24" s="247" t="s">
        <v>100</v>
      </c>
      <c r="E24" s="247"/>
      <c r="F24" s="247"/>
      <c r="G24" s="253" t="s">
        <v>91</v>
      </c>
      <c r="H24" s="253"/>
      <c r="I24" s="157" t="s">
        <v>91</v>
      </c>
    </row>
    <row r="25" spans="1:9" ht="14.25" customHeight="1">
      <c r="A25" s="246" t="s">
        <v>30</v>
      </c>
      <c r="B25" s="246"/>
      <c r="C25" s="246"/>
      <c r="D25" s="247" t="s">
        <v>101</v>
      </c>
      <c r="E25" s="247"/>
      <c r="F25" s="247"/>
      <c r="G25" s="253" t="s">
        <v>91</v>
      </c>
      <c r="H25" s="253"/>
      <c r="I25" s="157" t="s">
        <v>91</v>
      </c>
    </row>
    <row r="26" spans="1:9" ht="14.25" customHeight="1">
      <c r="A26" s="246" t="s">
        <v>31</v>
      </c>
      <c r="B26" s="246"/>
      <c r="C26" s="246"/>
      <c r="D26" s="247" t="s">
        <v>102</v>
      </c>
      <c r="E26" s="247"/>
      <c r="F26" s="247"/>
      <c r="G26" s="253" t="s">
        <v>91</v>
      </c>
      <c r="H26" s="253"/>
      <c r="I26" s="157" t="s">
        <v>91</v>
      </c>
    </row>
    <row r="27" spans="1:9" ht="14.25" customHeight="1">
      <c r="A27" s="246" t="s">
        <v>32</v>
      </c>
      <c r="B27" s="246"/>
      <c r="C27" s="246"/>
      <c r="D27" s="247" t="s">
        <v>103</v>
      </c>
      <c r="E27" s="247"/>
      <c r="F27" s="247"/>
      <c r="G27" s="253" t="s">
        <v>91</v>
      </c>
      <c r="H27" s="253"/>
      <c r="I27" s="157" t="s">
        <v>91</v>
      </c>
    </row>
    <row r="28" spans="1:9" ht="14.25" customHeight="1">
      <c r="A28" s="246" t="s">
        <v>34</v>
      </c>
      <c r="B28" s="246"/>
      <c r="C28" s="246"/>
      <c r="D28" s="247" t="s">
        <v>104</v>
      </c>
      <c r="E28" s="247"/>
      <c r="F28" s="247"/>
      <c r="G28" s="253" t="s">
        <v>91</v>
      </c>
      <c r="H28" s="253"/>
      <c r="I28" s="157" t="s">
        <v>91</v>
      </c>
    </row>
    <row r="29" spans="1:9" ht="15" customHeight="1">
      <c r="A29" s="246" t="s">
        <v>35</v>
      </c>
      <c r="B29" s="246"/>
      <c r="C29" s="246"/>
      <c r="D29" s="247" t="s">
        <v>91</v>
      </c>
      <c r="E29" s="247"/>
      <c r="F29" s="247"/>
      <c r="G29" s="253" t="s">
        <v>91</v>
      </c>
      <c r="H29" s="253"/>
      <c r="I29" s="157" t="s">
        <v>91</v>
      </c>
    </row>
    <row r="30" spans="1:9" ht="12" customHeight="1">
      <c r="A30" s="250" t="s">
        <v>36</v>
      </c>
      <c r="B30" s="250"/>
      <c r="C30" s="250"/>
      <c r="D30" s="251" t="s">
        <v>37</v>
      </c>
      <c r="E30" s="251"/>
      <c r="F30" s="251"/>
      <c r="G30" s="254">
        <f>SUM(G20:G29)</f>
        <v>167800176.8</v>
      </c>
      <c r="H30" s="255"/>
      <c r="I30" s="161">
        <f>SUM(I20:I29)</f>
        <v>159718073.25</v>
      </c>
    </row>
    <row r="31" spans="1:9" ht="12" customHeight="1">
      <c r="A31" s="250">
        <v>1.3</v>
      </c>
      <c r="B31" s="250"/>
      <c r="C31" s="250"/>
      <c r="D31" s="251" t="s">
        <v>38</v>
      </c>
      <c r="E31" s="251"/>
      <c r="F31" s="251"/>
      <c r="G31" s="256">
        <v>631032095.39</v>
      </c>
      <c r="H31" s="257"/>
      <c r="I31" s="157">
        <f>I30+I19</f>
        <v>697570363.1800001</v>
      </c>
    </row>
    <row r="32" spans="1:9" ht="14.25" customHeight="1">
      <c r="A32" s="250">
        <v>2</v>
      </c>
      <c r="B32" s="250"/>
      <c r="C32" s="250"/>
      <c r="D32" s="251" t="s">
        <v>105</v>
      </c>
      <c r="E32" s="251"/>
      <c r="F32" s="251"/>
      <c r="G32" s="252" t="s">
        <v>91</v>
      </c>
      <c r="H32" s="252"/>
      <c r="I32" s="161" t="s">
        <v>91</v>
      </c>
    </row>
    <row r="33" spans="1:9" ht="14.25" customHeight="1">
      <c r="A33" s="250">
        <v>2.1</v>
      </c>
      <c r="B33" s="250"/>
      <c r="C33" s="250"/>
      <c r="D33" s="251" t="s">
        <v>106</v>
      </c>
      <c r="E33" s="251"/>
      <c r="F33" s="251"/>
      <c r="G33" s="252" t="s">
        <v>91</v>
      </c>
      <c r="H33" s="252"/>
      <c r="I33" s="161" t="s">
        <v>91</v>
      </c>
    </row>
    <row r="34" spans="1:9" ht="15" customHeight="1">
      <c r="A34" s="250" t="s">
        <v>39</v>
      </c>
      <c r="B34" s="250"/>
      <c r="C34" s="250"/>
      <c r="D34" s="251" t="s">
        <v>107</v>
      </c>
      <c r="E34" s="251"/>
      <c r="F34" s="251"/>
      <c r="G34" s="252" t="s">
        <v>91</v>
      </c>
      <c r="H34" s="252"/>
      <c r="I34" s="161" t="s">
        <v>91</v>
      </c>
    </row>
    <row r="35" spans="1:9" ht="14.25" customHeight="1">
      <c r="A35" s="246" t="s">
        <v>40</v>
      </c>
      <c r="B35" s="246"/>
      <c r="C35" s="246"/>
      <c r="D35" s="247" t="s">
        <v>41</v>
      </c>
      <c r="E35" s="247"/>
      <c r="F35" s="247"/>
      <c r="G35" s="253">
        <v>241946600</v>
      </c>
      <c r="H35" s="253"/>
      <c r="I35" s="157">
        <v>336477462.28</v>
      </c>
    </row>
    <row r="36" spans="1:9" ht="14.25" customHeight="1">
      <c r="A36" s="246" t="s">
        <v>42</v>
      </c>
      <c r="B36" s="246"/>
      <c r="C36" s="246"/>
      <c r="D36" s="247" t="s">
        <v>43</v>
      </c>
      <c r="E36" s="247"/>
      <c r="F36" s="247"/>
      <c r="G36" s="253"/>
      <c r="H36" s="253"/>
      <c r="I36" s="157">
        <v>28000.1</v>
      </c>
    </row>
    <row r="37" spans="1:9" ht="14.25" customHeight="1">
      <c r="A37" s="246" t="s">
        <v>44</v>
      </c>
      <c r="B37" s="246"/>
      <c r="C37" s="246"/>
      <c r="D37" s="247" t="s">
        <v>108</v>
      </c>
      <c r="E37" s="247"/>
      <c r="F37" s="247"/>
      <c r="G37" s="253">
        <v>31410585.59</v>
      </c>
      <c r="H37" s="253"/>
      <c r="I37" s="157">
        <v>32807287.01</v>
      </c>
    </row>
    <row r="38" spans="1:9" ht="14.25" customHeight="1">
      <c r="A38" s="246" t="s">
        <v>45</v>
      </c>
      <c r="B38" s="246"/>
      <c r="C38" s="246"/>
      <c r="D38" s="247" t="s">
        <v>109</v>
      </c>
      <c r="E38" s="247"/>
      <c r="F38" s="247"/>
      <c r="G38" s="253"/>
      <c r="H38" s="253"/>
      <c r="I38" s="157">
        <v>479999.99</v>
      </c>
    </row>
    <row r="39" spans="1:9" ht="15" customHeight="1">
      <c r="A39" s="246" t="s">
        <v>46</v>
      </c>
      <c r="B39" s="246"/>
      <c r="C39" s="246"/>
      <c r="D39" s="247" t="s">
        <v>110</v>
      </c>
      <c r="E39" s="247"/>
      <c r="F39" s="247"/>
      <c r="G39" s="253"/>
      <c r="H39" s="253"/>
      <c r="I39" s="157" t="s">
        <v>91</v>
      </c>
    </row>
    <row r="40" spans="1:9" ht="14.25" customHeight="1">
      <c r="A40" s="246" t="s">
        <v>47</v>
      </c>
      <c r="B40" s="246"/>
      <c r="C40" s="246"/>
      <c r="D40" s="247" t="s">
        <v>111</v>
      </c>
      <c r="E40" s="247"/>
      <c r="F40" s="247"/>
      <c r="G40" s="253"/>
      <c r="H40" s="253"/>
      <c r="I40" s="157" t="s">
        <v>91</v>
      </c>
    </row>
    <row r="41" spans="1:9" ht="14.25" customHeight="1">
      <c r="A41" s="246" t="s">
        <v>48</v>
      </c>
      <c r="B41" s="246"/>
      <c r="C41" s="246"/>
      <c r="D41" s="247" t="s">
        <v>50</v>
      </c>
      <c r="E41" s="247"/>
      <c r="F41" s="247"/>
      <c r="G41" s="253" t="s">
        <v>91</v>
      </c>
      <c r="H41" s="253"/>
      <c r="I41" s="157" t="s">
        <v>91</v>
      </c>
    </row>
    <row r="42" spans="1:9" ht="14.25" customHeight="1">
      <c r="A42" s="246" t="s">
        <v>49</v>
      </c>
      <c r="B42" s="246"/>
      <c r="C42" s="246"/>
      <c r="D42" s="247" t="s">
        <v>54</v>
      </c>
      <c r="E42" s="247"/>
      <c r="F42" s="247"/>
      <c r="G42" s="253">
        <v>253253000</v>
      </c>
      <c r="H42" s="253"/>
      <c r="I42" s="157">
        <v>253253000</v>
      </c>
    </row>
    <row r="43" spans="1:9" ht="14.25" customHeight="1">
      <c r="A43" s="246" t="s">
        <v>51</v>
      </c>
      <c r="B43" s="246"/>
      <c r="C43" s="246"/>
      <c r="D43" s="247" t="s">
        <v>112</v>
      </c>
      <c r="E43" s="247"/>
      <c r="F43" s="247"/>
      <c r="G43" s="253" t="s">
        <v>91</v>
      </c>
      <c r="H43" s="253"/>
      <c r="I43" s="157" t="s">
        <v>91</v>
      </c>
    </row>
    <row r="44" spans="1:9" ht="15" customHeight="1">
      <c r="A44" s="246" t="s">
        <v>52</v>
      </c>
      <c r="B44" s="246"/>
      <c r="C44" s="246"/>
      <c r="D44" s="247" t="s">
        <v>113</v>
      </c>
      <c r="E44" s="247"/>
      <c r="F44" s="247"/>
      <c r="G44" s="253" t="s">
        <v>91</v>
      </c>
      <c r="H44" s="253"/>
      <c r="I44" s="157" t="s">
        <v>91</v>
      </c>
    </row>
    <row r="45" spans="1:9" ht="21" customHeight="1">
      <c r="A45" s="246" t="s">
        <v>53</v>
      </c>
      <c r="B45" s="246"/>
      <c r="C45" s="246"/>
      <c r="D45" s="247" t="s">
        <v>114</v>
      </c>
      <c r="E45" s="247"/>
      <c r="F45" s="247"/>
      <c r="G45" s="253" t="s">
        <v>91</v>
      </c>
      <c r="H45" s="253"/>
      <c r="I45" s="157" t="s">
        <v>91</v>
      </c>
    </row>
    <row r="46" spans="1:9" ht="12" customHeight="1">
      <c r="A46" s="250" t="s">
        <v>115</v>
      </c>
      <c r="B46" s="250"/>
      <c r="C46" s="250"/>
      <c r="D46" s="251" t="s">
        <v>55</v>
      </c>
      <c r="E46" s="251"/>
      <c r="F46" s="251"/>
      <c r="G46" s="254">
        <f>SUM(G35:G45)</f>
        <v>526610185.59</v>
      </c>
      <c r="H46" s="255"/>
      <c r="I46" s="161">
        <f>SUM(I35:I45)</f>
        <v>623045749.38</v>
      </c>
    </row>
    <row r="47" spans="1:9" ht="14.25" customHeight="1">
      <c r="A47" s="250" t="s">
        <v>56</v>
      </c>
      <c r="B47" s="250"/>
      <c r="C47" s="250"/>
      <c r="D47" s="251" t="s">
        <v>116</v>
      </c>
      <c r="E47" s="251"/>
      <c r="F47" s="251"/>
      <c r="G47" s="252" t="s">
        <v>91</v>
      </c>
      <c r="H47" s="252"/>
      <c r="I47" s="161" t="s">
        <v>91</v>
      </c>
    </row>
    <row r="48" spans="1:9" ht="14.25" customHeight="1">
      <c r="A48" s="246" t="s">
        <v>57</v>
      </c>
      <c r="B48" s="246"/>
      <c r="C48" s="246"/>
      <c r="D48" s="247" t="s">
        <v>59</v>
      </c>
      <c r="E48" s="247"/>
      <c r="F48" s="247"/>
      <c r="G48" s="253" t="s">
        <v>91</v>
      </c>
      <c r="H48" s="253"/>
      <c r="I48" s="157" t="s">
        <v>91</v>
      </c>
    </row>
    <row r="49" spans="1:9" ht="14.25" customHeight="1">
      <c r="A49" s="246" t="s">
        <v>58</v>
      </c>
      <c r="B49" s="246"/>
      <c r="C49" s="246"/>
      <c r="D49" s="247" t="s">
        <v>112</v>
      </c>
      <c r="E49" s="247"/>
      <c r="F49" s="247"/>
      <c r="G49" s="253" t="s">
        <v>91</v>
      </c>
      <c r="H49" s="253"/>
      <c r="I49" s="157" t="s">
        <v>91</v>
      </c>
    </row>
    <row r="50" spans="1:9" ht="15" customHeight="1">
      <c r="A50" s="246" t="s">
        <v>60</v>
      </c>
      <c r="B50" s="246"/>
      <c r="C50" s="246"/>
      <c r="D50" s="247" t="s">
        <v>117</v>
      </c>
      <c r="E50" s="247"/>
      <c r="F50" s="247"/>
      <c r="G50" s="253" t="s">
        <v>91</v>
      </c>
      <c r="H50" s="253"/>
      <c r="I50" s="157" t="s">
        <v>91</v>
      </c>
    </row>
    <row r="51" spans="1:9" ht="14.25" customHeight="1">
      <c r="A51" s="246" t="s">
        <v>61</v>
      </c>
      <c r="B51" s="246"/>
      <c r="C51" s="246"/>
      <c r="D51" s="247" t="s">
        <v>118</v>
      </c>
      <c r="E51" s="247"/>
      <c r="F51" s="247"/>
      <c r="G51" s="253" t="s">
        <v>91</v>
      </c>
      <c r="H51" s="253"/>
      <c r="I51" s="157" t="s">
        <v>91</v>
      </c>
    </row>
    <row r="52" spans="1:9" ht="14.25" customHeight="1">
      <c r="A52" s="246" t="s">
        <v>62</v>
      </c>
      <c r="B52" s="246"/>
      <c r="C52" s="246"/>
      <c r="D52" s="247" t="s">
        <v>91</v>
      </c>
      <c r="E52" s="247"/>
      <c r="F52" s="247"/>
      <c r="G52" s="253" t="s">
        <v>91</v>
      </c>
      <c r="H52" s="253"/>
      <c r="I52" s="157" t="s">
        <v>91</v>
      </c>
    </row>
    <row r="53" spans="1:9" ht="12" customHeight="1">
      <c r="A53" s="250" t="s">
        <v>63</v>
      </c>
      <c r="B53" s="250"/>
      <c r="C53" s="250"/>
      <c r="D53" s="251" t="s">
        <v>64</v>
      </c>
      <c r="E53" s="251"/>
      <c r="F53" s="251"/>
      <c r="G53" s="254">
        <f>SUM(G48:G52)</f>
        <v>0</v>
      </c>
      <c r="H53" s="255"/>
      <c r="I53" s="192">
        <f>SUM(I48:I52)</f>
        <v>0</v>
      </c>
    </row>
    <row r="54" spans="1:9" ht="12" customHeight="1">
      <c r="A54" s="250">
        <v>2.2</v>
      </c>
      <c r="B54" s="250"/>
      <c r="C54" s="250"/>
      <c r="D54" s="251" t="s">
        <v>119</v>
      </c>
      <c r="E54" s="251"/>
      <c r="F54" s="251"/>
      <c r="G54" s="254">
        <f>G46+G53</f>
        <v>526610185.59</v>
      </c>
      <c r="H54" s="258"/>
      <c r="I54" s="193">
        <f>I46+I53</f>
        <v>623045749.38</v>
      </c>
    </row>
    <row r="55" spans="1:9" ht="15" customHeight="1">
      <c r="A55" s="250">
        <v>2.3</v>
      </c>
      <c r="B55" s="250"/>
      <c r="C55" s="250"/>
      <c r="D55" s="251" t="s">
        <v>120</v>
      </c>
      <c r="E55" s="251"/>
      <c r="F55" s="251"/>
      <c r="G55" s="252" t="s">
        <v>91</v>
      </c>
      <c r="H55" s="252"/>
      <c r="I55" s="161" t="s">
        <v>91</v>
      </c>
    </row>
    <row r="56" spans="1:9" ht="14.25" customHeight="1">
      <c r="A56" s="246" t="s">
        <v>65</v>
      </c>
      <c r="B56" s="246"/>
      <c r="C56" s="246"/>
      <c r="D56" s="247" t="s">
        <v>121</v>
      </c>
      <c r="E56" s="247"/>
      <c r="F56" s="247"/>
      <c r="G56" s="253" t="s">
        <v>91</v>
      </c>
      <c r="H56" s="253"/>
      <c r="I56" s="157" t="s">
        <v>91</v>
      </c>
    </row>
    <row r="57" spans="1:9" ht="14.25" customHeight="1">
      <c r="A57" s="246" t="s">
        <v>66</v>
      </c>
      <c r="B57" s="246"/>
      <c r="C57" s="246"/>
      <c r="D57" s="247" t="s">
        <v>122</v>
      </c>
      <c r="E57" s="247"/>
      <c r="F57" s="247"/>
      <c r="G57" s="253">
        <v>9736000</v>
      </c>
      <c r="H57" s="253"/>
      <c r="I57" s="157">
        <v>9736000</v>
      </c>
    </row>
    <row r="58" spans="1:9" ht="14.25" customHeight="1">
      <c r="A58" s="246" t="s">
        <v>67</v>
      </c>
      <c r="B58" s="246"/>
      <c r="C58" s="246"/>
      <c r="D58" s="247" t="s">
        <v>123</v>
      </c>
      <c r="E58" s="247"/>
      <c r="F58" s="247"/>
      <c r="G58" s="253" t="s">
        <v>91</v>
      </c>
      <c r="H58" s="253"/>
      <c r="I58" s="157" t="s">
        <v>91</v>
      </c>
    </row>
    <row r="59" spans="1:9" ht="14.25" customHeight="1">
      <c r="A59" s="246" t="s">
        <v>69</v>
      </c>
      <c r="B59" s="246"/>
      <c r="C59" s="246"/>
      <c r="D59" s="247" t="s">
        <v>68</v>
      </c>
      <c r="E59" s="247"/>
      <c r="F59" s="247"/>
      <c r="G59" s="253" t="s">
        <v>91</v>
      </c>
      <c r="H59" s="253"/>
      <c r="I59" s="157" t="s">
        <v>91</v>
      </c>
    </row>
    <row r="60" spans="1:9" ht="15" customHeight="1">
      <c r="A60" s="246" t="s">
        <v>70</v>
      </c>
      <c r="B60" s="246"/>
      <c r="C60" s="246"/>
      <c r="D60" s="247" t="s">
        <v>71</v>
      </c>
      <c r="E60" s="247"/>
      <c r="F60" s="247"/>
      <c r="G60" s="253" t="s">
        <v>91</v>
      </c>
      <c r="H60" s="253"/>
      <c r="I60" s="157" t="s">
        <v>91</v>
      </c>
    </row>
    <row r="61" spans="1:9" ht="14.25" customHeight="1">
      <c r="A61" s="259" t="s">
        <v>72</v>
      </c>
      <c r="B61" s="259"/>
      <c r="C61" s="259"/>
      <c r="D61" s="247" t="s">
        <v>124</v>
      </c>
      <c r="E61" s="247"/>
      <c r="F61" s="247"/>
      <c r="G61" s="260" t="s">
        <v>91</v>
      </c>
      <c r="H61" s="260"/>
      <c r="I61" s="22" t="s">
        <v>91</v>
      </c>
    </row>
    <row r="62" spans="1:9" ht="14.25" customHeight="1">
      <c r="A62" s="246" t="s">
        <v>73</v>
      </c>
      <c r="B62" s="246"/>
      <c r="C62" s="246"/>
      <c r="D62" s="247" t="s">
        <v>5</v>
      </c>
      <c r="E62" s="247"/>
      <c r="F62" s="247"/>
      <c r="G62" s="253" t="s">
        <v>91</v>
      </c>
      <c r="H62" s="253"/>
      <c r="I62" s="157" t="s">
        <v>91</v>
      </c>
    </row>
    <row r="63" spans="1:9" ht="14.25" customHeight="1">
      <c r="A63" s="246" t="s">
        <v>74</v>
      </c>
      <c r="B63" s="246"/>
      <c r="C63" s="246"/>
      <c r="D63" s="247" t="s">
        <v>125</v>
      </c>
      <c r="E63" s="247"/>
      <c r="F63" s="247"/>
      <c r="G63" s="253" t="s">
        <v>91</v>
      </c>
      <c r="H63" s="253"/>
      <c r="I63" s="157" t="s">
        <v>91</v>
      </c>
    </row>
    <row r="64" spans="1:9" ht="14.25" customHeight="1">
      <c r="A64" s="246" t="s">
        <v>126</v>
      </c>
      <c r="B64" s="246"/>
      <c r="C64" s="246"/>
      <c r="D64" s="247" t="s">
        <v>3</v>
      </c>
      <c r="E64" s="247"/>
      <c r="F64" s="247"/>
      <c r="G64" s="253">
        <v>94685909.8</v>
      </c>
      <c r="H64" s="253"/>
      <c r="I64" s="157">
        <v>64788613.81</v>
      </c>
    </row>
    <row r="65" spans="1:9" ht="15" customHeight="1">
      <c r="A65" s="246" t="s">
        <v>127</v>
      </c>
      <c r="B65" s="246"/>
      <c r="C65" s="246"/>
      <c r="D65" s="247" t="s">
        <v>91</v>
      </c>
      <c r="E65" s="247"/>
      <c r="F65" s="247"/>
      <c r="G65" s="253" t="s">
        <v>91</v>
      </c>
      <c r="H65" s="253"/>
      <c r="I65" s="157"/>
    </row>
    <row r="66" spans="1:9" ht="12" customHeight="1">
      <c r="A66" s="250" t="s">
        <v>128</v>
      </c>
      <c r="B66" s="250"/>
      <c r="C66" s="250"/>
      <c r="D66" s="251" t="s">
        <v>129</v>
      </c>
      <c r="E66" s="251"/>
      <c r="F66" s="251"/>
      <c r="G66" s="254">
        <f>SUM(G56:G65)</f>
        <v>104421909.8</v>
      </c>
      <c r="H66" s="255"/>
      <c r="I66" s="161">
        <f>SUM(I56:I65)</f>
        <v>74524613.81</v>
      </c>
    </row>
    <row r="67" spans="1:9" ht="14.25" customHeight="1">
      <c r="A67" s="250">
        <v>2.4</v>
      </c>
      <c r="B67" s="250"/>
      <c r="C67" s="250"/>
      <c r="D67" s="251" t="s">
        <v>130</v>
      </c>
      <c r="E67" s="251"/>
      <c r="F67" s="251"/>
      <c r="G67" s="254">
        <f>G54+G66</f>
        <v>631032095.39</v>
      </c>
      <c r="H67" s="255"/>
      <c r="I67" s="161">
        <f>I54+I66</f>
        <v>697570363.19</v>
      </c>
    </row>
    <row r="68" spans="7:9" ht="22.5" customHeight="1">
      <c r="G68" s="265">
        <f>G67-G31</f>
        <v>0</v>
      </c>
      <c r="H68" s="265"/>
      <c r="I68" s="213">
        <f>I67-I31</f>
        <v>0.009999990463256836</v>
      </c>
    </row>
    <row r="69" spans="7:9" ht="14.25">
      <c r="G69" s="194"/>
      <c r="H69" s="194"/>
      <c r="I69" s="195"/>
    </row>
    <row r="70" spans="7:9" ht="14.25">
      <c r="G70" s="194"/>
      <c r="H70" s="194"/>
      <c r="I70" s="195"/>
    </row>
    <row r="71" spans="7:9" ht="14.25">
      <c r="G71" s="194"/>
      <c r="H71" s="194"/>
      <c r="I71" s="195"/>
    </row>
    <row r="72" spans="7:9" ht="14.25">
      <c r="G72" s="194"/>
      <c r="H72" s="194"/>
      <c r="I72" s="195"/>
    </row>
    <row r="73" spans="2:9" ht="12" customHeight="1">
      <c r="B73" s="262" t="s">
        <v>131</v>
      </c>
      <c r="C73" s="262"/>
      <c r="D73" s="262"/>
      <c r="E73" s="262"/>
      <c r="F73" s="261" t="s">
        <v>132</v>
      </c>
      <c r="G73" s="261"/>
      <c r="H73" s="263" t="str">
        <f>+нүүр№!AT41</f>
        <v>Н.Отгон-Од</v>
      </c>
      <c r="I73" s="263"/>
    </row>
    <row r="74" spans="2:9" ht="12" customHeight="1">
      <c r="B74" s="261" t="s">
        <v>77</v>
      </c>
      <c r="C74" s="261"/>
      <c r="D74" s="261"/>
      <c r="E74" s="261"/>
      <c r="F74" s="261"/>
      <c r="G74" s="261"/>
      <c r="H74" s="261"/>
      <c r="I74" s="261"/>
    </row>
    <row r="75" spans="2:9" ht="12" customHeight="1">
      <c r="B75" s="262" t="s">
        <v>133</v>
      </c>
      <c r="C75" s="262"/>
      <c r="D75" s="262"/>
      <c r="E75" s="262"/>
      <c r="F75" s="261" t="s">
        <v>132</v>
      </c>
      <c r="G75" s="261"/>
      <c r="H75" s="263"/>
      <c r="I75" s="263"/>
    </row>
    <row r="76" ht="5.25" customHeight="1"/>
    <row r="77" spans="2:9" ht="8.25" customHeight="1">
      <c r="B77" s="3"/>
      <c r="C77" s="264"/>
      <c r="D77" s="264"/>
      <c r="E77" s="264"/>
      <c r="F77" s="264"/>
      <c r="G77" s="264"/>
      <c r="H77" s="264"/>
      <c r="I77" s="264"/>
    </row>
  </sheetData>
  <sheetProtection/>
  <mergeCells count="199">
    <mergeCell ref="B74:I74"/>
    <mergeCell ref="B75:E75"/>
    <mergeCell ref="F75:G75"/>
    <mergeCell ref="H75:I75"/>
    <mergeCell ref="C77:I77"/>
    <mergeCell ref="A67:C67"/>
    <mergeCell ref="D67:F67"/>
    <mergeCell ref="G67:H67"/>
    <mergeCell ref="G68:H68"/>
    <mergeCell ref="B73:E73"/>
    <mergeCell ref="F73:G73"/>
    <mergeCell ref="H73:I73"/>
    <mergeCell ref="A65:C65"/>
    <mergeCell ref="D65:F65"/>
    <mergeCell ref="G65:H65"/>
    <mergeCell ref="A66:C66"/>
    <mergeCell ref="D66:F66"/>
    <mergeCell ref="G66:H66"/>
    <mergeCell ref="A63:C63"/>
    <mergeCell ref="D63:F63"/>
    <mergeCell ref="G63:H63"/>
    <mergeCell ref="A64:C64"/>
    <mergeCell ref="D64:F64"/>
    <mergeCell ref="G64:H64"/>
    <mergeCell ref="A61:C61"/>
    <mergeCell ref="D61:F61"/>
    <mergeCell ref="G61:H61"/>
    <mergeCell ref="A62:C62"/>
    <mergeCell ref="D62:F62"/>
    <mergeCell ref="G62:H62"/>
    <mergeCell ref="A59:C59"/>
    <mergeCell ref="D59:F59"/>
    <mergeCell ref="G59:H59"/>
    <mergeCell ref="A60:C60"/>
    <mergeCell ref="D60:F60"/>
    <mergeCell ref="G60:H60"/>
    <mergeCell ref="A57:C57"/>
    <mergeCell ref="D57:F57"/>
    <mergeCell ref="G57:H57"/>
    <mergeCell ref="A58:C58"/>
    <mergeCell ref="D58:F58"/>
    <mergeCell ref="G58:H58"/>
    <mergeCell ref="A55:C55"/>
    <mergeCell ref="D55:F55"/>
    <mergeCell ref="G55:H55"/>
    <mergeCell ref="A56:C56"/>
    <mergeCell ref="D56:F56"/>
    <mergeCell ref="G56:H56"/>
    <mergeCell ref="A53:C53"/>
    <mergeCell ref="D53:F53"/>
    <mergeCell ref="G53:H53"/>
    <mergeCell ref="A54:C54"/>
    <mergeCell ref="D54:F54"/>
    <mergeCell ref="G54:H54"/>
    <mergeCell ref="A51:C51"/>
    <mergeCell ref="D51:F51"/>
    <mergeCell ref="G51:H51"/>
    <mergeCell ref="A52:C52"/>
    <mergeCell ref="D52:F52"/>
    <mergeCell ref="G52:H52"/>
    <mergeCell ref="A49:C49"/>
    <mergeCell ref="D49:F49"/>
    <mergeCell ref="G49:H49"/>
    <mergeCell ref="A50:C50"/>
    <mergeCell ref="D50:F50"/>
    <mergeCell ref="G50:H50"/>
    <mergeCell ref="A47:C47"/>
    <mergeCell ref="D47:F47"/>
    <mergeCell ref="G47:H47"/>
    <mergeCell ref="A48:C48"/>
    <mergeCell ref="D48:F48"/>
    <mergeCell ref="G48:H48"/>
    <mergeCell ref="A45:C45"/>
    <mergeCell ref="D45:F45"/>
    <mergeCell ref="G45:H45"/>
    <mergeCell ref="A46:C46"/>
    <mergeCell ref="D46:F46"/>
    <mergeCell ref="G46:H46"/>
    <mergeCell ref="A43:C43"/>
    <mergeCell ref="D43:F43"/>
    <mergeCell ref="G43:H43"/>
    <mergeCell ref="A44:C44"/>
    <mergeCell ref="D44:F44"/>
    <mergeCell ref="G44:H44"/>
    <mergeCell ref="A41:C41"/>
    <mergeCell ref="D41:F41"/>
    <mergeCell ref="G41:H41"/>
    <mergeCell ref="A42:C42"/>
    <mergeCell ref="D42:F42"/>
    <mergeCell ref="G42:H42"/>
    <mergeCell ref="A39:C39"/>
    <mergeCell ref="D39:F39"/>
    <mergeCell ref="G39:H39"/>
    <mergeCell ref="A40:C40"/>
    <mergeCell ref="D40:F40"/>
    <mergeCell ref="G40:H40"/>
    <mergeCell ref="A37:C37"/>
    <mergeCell ref="D37:F37"/>
    <mergeCell ref="G37:H37"/>
    <mergeCell ref="A38:C38"/>
    <mergeCell ref="D38:F38"/>
    <mergeCell ref="G38:H38"/>
    <mergeCell ref="A35:C35"/>
    <mergeCell ref="D35:F35"/>
    <mergeCell ref="G35:H35"/>
    <mergeCell ref="A36:C36"/>
    <mergeCell ref="D36:F36"/>
    <mergeCell ref="G36:H36"/>
    <mergeCell ref="A33:C33"/>
    <mergeCell ref="D33:F33"/>
    <mergeCell ref="G33:H33"/>
    <mergeCell ref="A34:C34"/>
    <mergeCell ref="D34:F34"/>
    <mergeCell ref="G34:H34"/>
    <mergeCell ref="A31:C31"/>
    <mergeCell ref="D31:F31"/>
    <mergeCell ref="G31:H31"/>
    <mergeCell ref="A32:C32"/>
    <mergeCell ref="D32:F32"/>
    <mergeCell ref="G32:H32"/>
    <mergeCell ref="A29:C29"/>
    <mergeCell ref="D29:F29"/>
    <mergeCell ref="G29:H29"/>
    <mergeCell ref="A30:C30"/>
    <mergeCell ref="D30:F30"/>
    <mergeCell ref="G30:H30"/>
    <mergeCell ref="A27:C27"/>
    <mergeCell ref="D27:F27"/>
    <mergeCell ref="G27:H27"/>
    <mergeCell ref="A28:C28"/>
    <mergeCell ref="D28:F28"/>
    <mergeCell ref="G28:H28"/>
    <mergeCell ref="A25:C25"/>
    <mergeCell ref="D25:F25"/>
    <mergeCell ref="G25:H25"/>
    <mergeCell ref="A26:C26"/>
    <mergeCell ref="D26:F26"/>
    <mergeCell ref="G26:H26"/>
    <mergeCell ref="A23:C23"/>
    <mergeCell ref="D23:F23"/>
    <mergeCell ref="G23:H23"/>
    <mergeCell ref="A24:C24"/>
    <mergeCell ref="D24:F24"/>
    <mergeCell ref="G24:H24"/>
    <mergeCell ref="A21:C21"/>
    <mergeCell ref="D21:F21"/>
    <mergeCell ref="G21:H21"/>
    <mergeCell ref="A22:C22"/>
    <mergeCell ref="D22:F22"/>
    <mergeCell ref="G22:H22"/>
    <mergeCell ref="A19:C19"/>
    <mergeCell ref="D19:F19"/>
    <mergeCell ref="G19:H19"/>
    <mergeCell ref="A20:C20"/>
    <mergeCell ref="D20:F20"/>
    <mergeCell ref="G20:H20"/>
    <mergeCell ref="A17:C17"/>
    <mergeCell ref="D17:F17"/>
    <mergeCell ref="G17:H17"/>
    <mergeCell ref="A18:C18"/>
    <mergeCell ref="D18:F18"/>
    <mergeCell ref="G18:H18"/>
    <mergeCell ref="A15:C15"/>
    <mergeCell ref="D15:F15"/>
    <mergeCell ref="G15:H15"/>
    <mergeCell ref="A16:C16"/>
    <mergeCell ref="D16:F16"/>
    <mergeCell ref="G16:H16"/>
    <mergeCell ref="A13:C13"/>
    <mergeCell ref="D13:F13"/>
    <mergeCell ref="G13:H13"/>
    <mergeCell ref="A14:C14"/>
    <mergeCell ref="D14:F14"/>
    <mergeCell ref="G14:H14"/>
    <mergeCell ref="A11:C11"/>
    <mergeCell ref="D11:F11"/>
    <mergeCell ref="G11:H11"/>
    <mergeCell ref="A12:C12"/>
    <mergeCell ref="D12:F12"/>
    <mergeCell ref="G12:H12"/>
    <mergeCell ref="A10:C10"/>
    <mergeCell ref="D10:F10"/>
    <mergeCell ref="G10:H10"/>
    <mergeCell ref="A7:C7"/>
    <mergeCell ref="D7:F7"/>
    <mergeCell ref="G7:H7"/>
    <mergeCell ref="A8:C8"/>
    <mergeCell ref="D8:F8"/>
    <mergeCell ref="G8:H8"/>
    <mergeCell ref="H1:I1"/>
    <mergeCell ref="A2:I2"/>
    <mergeCell ref="A3:D3"/>
    <mergeCell ref="A4:D5"/>
    <mergeCell ref="A6:C6"/>
    <mergeCell ref="D6:F6"/>
    <mergeCell ref="G6:H6"/>
    <mergeCell ref="A9:C9"/>
    <mergeCell ref="D9:F9"/>
    <mergeCell ref="G9:H9"/>
  </mergeCells>
  <printOptions/>
  <pageMargins left="0.7" right="0"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5" tint="-0.4999699890613556"/>
  </sheetPr>
  <dimension ref="A1:G38"/>
  <sheetViews>
    <sheetView zoomScale="86" zoomScaleNormal="86" zoomScalePageLayoutView="0" workbookViewId="0" topLeftCell="A1">
      <selection activeCell="I38" sqref="I38"/>
    </sheetView>
  </sheetViews>
  <sheetFormatPr defaultColWidth="8.88671875" defaultRowHeight="13.5"/>
  <cols>
    <col min="1" max="1" width="8.88671875" style="20" customWidth="1"/>
    <col min="2" max="2" width="23.77734375" style="1" customWidth="1"/>
    <col min="3" max="3" width="7.10546875" style="1" customWidth="1"/>
    <col min="4" max="4" width="15.4453125" style="1" customWidth="1"/>
    <col min="5" max="5" width="16.88671875" style="32" bestFit="1" customWidth="1"/>
    <col min="6" max="6" width="30.4453125" style="32" customWidth="1"/>
    <col min="7" max="16384" width="8.88671875" style="1" customWidth="1"/>
  </cols>
  <sheetData>
    <row r="1" spans="1:5" ht="26.25" customHeight="1">
      <c r="A1" s="240" t="s">
        <v>192</v>
      </c>
      <c r="B1" s="240"/>
      <c r="C1" s="240"/>
      <c r="D1" s="240"/>
      <c r="E1" s="240"/>
    </row>
    <row r="3" spans="1:2" ht="15">
      <c r="A3" s="240" t="str">
        <f>+'CT-1'!A3:D3</f>
        <v>"ЭМ ЭН ДИ " ХК</v>
      </c>
      <c r="B3" s="240"/>
    </row>
    <row r="4" spans="1:2" ht="14.25">
      <c r="A4" s="269" t="s">
        <v>89</v>
      </c>
      <c r="B4" s="269"/>
    </row>
    <row r="5" spans="1:2" ht="14.25">
      <c r="A5" s="42"/>
      <c r="B5" s="42"/>
    </row>
    <row r="6" spans="1:5" ht="30">
      <c r="A6" s="35" t="s">
        <v>2</v>
      </c>
      <c r="B6" s="270" t="s">
        <v>75</v>
      </c>
      <c r="C6" s="270"/>
      <c r="D6" s="270"/>
      <c r="E6" s="36" t="s">
        <v>639</v>
      </c>
    </row>
    <row r="7" spans="1:5" ht="15">
      <c r="A7" s="37">
        <v>1</v>
      </c>
      <c r="B7" s="267" t="s">
        <v>193</v>
      </c>
      <c r="C7" s="267"/>
      <c r="D7" s="267"/>
      <c r="E7" s="33">
        <v>429881818.18</v>
      </c>
    </row>
    <row r="8" spans="1:5" ht="14.25">
      <c r="A8" s="38">
        <v>2</v>
      </c>
      <c r="B8" s="266" t="s">
        <v>194</v>
      </c>
      <c r="C8" s="266"/>
      <c r="D8" s="266"/>
      <c r="E8" s="34"/>
    </row>
    <row r="9" spans="1:5" ht="15">
      <c r="A9" s="37">
        <v>3</v>
      </c>
      <c r="B9" s="267" t="s">
        <v>195</v>
      </c>
      <c r="C9" s="267"/>
      <c r="D9" s="267"/>
      <c r="E9" s="33">
        <f>E7-E8</f>
        <v>429881818.18</v>
      </c>
    </row>
    <row r="10" spans="1:5" ht="14.25">
      <c r="A10" s="38">
        <v>4</v>
      </c>
      <c r="B10" s="266" t="s">
        <v>196</v>
      </c>
      <c r="C10" s="266"/>
      <c r="D10" s="266"/>
      <c r="E10" s="34"/>
    </row>
    <row r="11" spans="1:5" ht="14.25">
      <c r="A11" s="38">
        <v>5</v>
      </c>
      <c r="B11" s="266" t="s">
        <v>197</v>
      </c>
      <c r="C11" s="266"/>
      <c r="D11" s="266"/>
      <c r="E11" s="34"/>
    </row>
    <row r="12" spans="1:5" ht="14.25">
      <c r="A12" s="38">
        <v>6</v>
      </c>
      <c r="B12" s="266" t="s">
        <v>7</v>
      </c>
      <c r="C12" s="266"/>
      <c r="D12" s="266"/>
      <c r="E12" s="34"/>
    </row>
    <row r="13" spans="1:5" ht="14.25">
      <c r="A13" s="38">
        <v>7</v>
      </c>
      <c r="B13" s="266" t="s">
        <v>198</v>
      </c>
      <c r="C13" s="266"/>
      <c r="D13" s="266"/>
      <c r="E13" s="34"/>
    </row>
    <row r="14" spans="1:5" ht="14.25">
      <c r="A14" s="38">
        <v>8</v>
      </c>
      <c r="B14" s="266" t="s">
        <v>199</v>
      </c>
      <c r="C14" s="266"/>
      <c r="D14" s="266"/>
      <c r="E14" s="34"/>
    </row>
    <row r="15" spans="1:5" ht="14.25">
      <c r="A15" s="38">
        <v>9</v>
      </c>
      <c r="B15" s="266" t="s">
        <v>200</v>
      </c>
      <c r="C15" s="266"/>
      <c r="D15" s="266"/>
      <c r="E15" s="34"/>
    </row>
    <row r="16" spans="1:5" ht="14.25">
      <c r="A16" s="38">
        <v>10</v>
      </c>
      <c r="B16" s="266" t="s">
        <v>201</v>
      </c>
      <c r="C16" s="266"/>
      <c r="D16" s="266"/>
      <c r="E16" s="34">
        <v>459779114.17</v>
      </c>
    </row>
    <row r="17" spans="1:5" ht="14.25">
      <c r="A17" s="38">
        <v>11</v>
      </c>
      <c r="B17" s="266" t="s">
        <v>202</v>
      </c>
      <c r="C17" s="266"/>
      <c r="D17" s="266"/>
      <c r="E17" s="34"/>
    </row>
    <row r="18" spans="1:5" ht="14.25">
      <c r="A18" s="38">
        <v>12</v>
      </c>
      <c r="B18" s="266" t="s">
        <v>6</v>
      </c>
      <c r="C18" s="266"/>
      <c r="D18" s="266"/>
      <c r="E18" s="34"/>
    </row>
    <row r="19" spans="1:5" ht="14.25">
      <c r="A19" s="38">
        <v>13</v>
      </c>
      <c r="B19" s="266" t="s">
        <v>203</v>
      </c>
      <c r="C19" s="266"/>
      <c r="D19" s="266"/>
      <c r="E19" s="34"/>
    </row>
    <row r="20" spans="1:5" ht="14.25">
      <c r="A20" s="38">
        <v>14</v>
      </c>
      <c r="B20" s="266" t="s">
        <v>204</v>
      </c>
      <c r="C20" s="266"/>
      <c r="D20" s="266"/>
      <c r="E20" s="34"/>
    </row>
    <row r="21" spans="1:5" ht="14.25">
      <c r="A21" s="38">
        <v>15</v>
      </c>
      <c r="B21" s="266" t="s">
        <v>205</v>
      </c>
      <c r="C21" s="266"/>
      <c r="D21" s="266"/>
      <c r="E21" s="34"/>
    </row>
    <row r="22" spans="1:5" ht="14.25">
      <c r="A22" s="38">
        <v>16</v>
      </c>
      <c r="B22" s="266" t="s">
        <v>206</v>
      </c>
      <c r="C22" s="266"/>
      <c r="D22" s="266"/>
      <c r="E22" s="34"/>
    </row>
    <row r="23" spans="1:5" ht="14.25">
      <c r="A23" s="38">
        <v>17</v>
      </c>
      <c r="B23" s="266" t="s">
        <v>207</v>
      </c>
      <c r="C23" s="266"/>
      <c r="D23" s="266"/>
      <c r="E23" s="34"/>
    </row>
    <row r="24" spans="1:5" ht="15">
      <c r="A24" s="37">
        <v>18</v>
      </c>
      <c r="B24" s="267" t="s">
        <v>208</v>
      </c>
      <c r="C24" s="267"/>
      <c r="D24" s="267"/>
      <c r="E24" s="33">
        <f>E9-E16</f>
        <v>-29897295.99000001</v>
      </c>
    </row>
    <row r="25" spans="1:5" ht="14.25">
      <c r="A25" s="38">
        <v>19</v>
      </c>
      <c r="B25" s="266" t="s">
        <v>8</v>
      </c>
      <c r="C25" s="266"/>
      <c r="D25" s="266"/>
      <c r="E25" s="34"/>
    </row>
    <row r="26" spans="1:5" ht="15">
      <c r="A26" s="37">
        <v>20</v>
      </c>
      <c r="B26" s="267" t="s">
        <v>209</v>
      </c>
      <c r="C26" s="267"/>
      <c r="D26" s="267"/>
      <c r="E26" s="33">
        <f>E24-E25</f>
        <v>-29897295.99000001</v>
      </c>
    </row>
    <row r="27" spans="1:5" ht="15">
      <c r="A27" s="37">
        <v>21</v>
      </c>
      <c r="B27" s="267" t="s">
        <v>210</v>
      </c>
      <c r="C27" s="267"/>
      <c r="D27" s="267"/>
      <c r="E27" s="34"/>
    </row>
    <row r="28" spans="1:5" ht="15">
      <c r="A28" s="37">
        <v>22</v>
      </c>
      <c r="B28" s="267" t="s">
        <v>211</v>
      </c>
      <c r="C28" s="267"/>
      <c r="D28" s="267"/>
      <c r="E28" s="33">
        <f>+E26</f>
        <v>-29897295.99000001</v>
      </c>
    </row>
    <row r="29" spans="1:5" ht="15">
      <c r="A29" s="37">
        <v>23</v>
      </c>
      <c r="B29" s="267" t="s">
        <v>140</v>
      </c>
      <c r="C29" s="267"/>
      <c r="D29" s="267"/>
      <c r="E29" s="34"/>
    </row>
    <row r="30" spans="1:5" ht="14.25">
      <c r="A30" s="38" t="s">
        <v>91</v>
      </c>
      <c r="B30" s="266" t="s">
        <v>212</v>
      </c>
      <c r="C30" s="266"/>
      <c r="D30" s="266"/>
      <c r="E30" s="34"/>
    </row>
    <row r="31" spans="1:5" ht="14.25">
      <c r="A31" s="38" t="s">
        <v>91</v>
      </c>
      <c r="B31" s="266" t="s">
        <v>213</v>
      </c>
      <c r="C31" s="266"/>
      <c r="D31" s="266"/>
      <c r="E31" s="34"/>
    </row>
    <row r="32" spans="1:5" ht="14.25">
      <c r="A32" s="38" t="s">
        <v>91</v>
      </c>
      <c r="B32" s="266" t="s">
        <v>214</v>
      </c>
      <c r="C32" s="266"/>
      <c r="D32" s="266"/>
      <c r="E32" s="34"/>
    </row>
    <row r="33" spans="1:5" ht="15">
      <c r="A33" s="37">
        <v>24</v>
      </c>
      <c r="B33" s="267" t="s">
        <v>215</v>
      </c>
      <c r="C33" s="267"/>
      <c r="D33" s="267"/>
      <c r="E33" s="34"/>
    </row>
    <row r="34" spans="1:5" ht="15">
      <c r="A34" s="37">
        <v>25</v>
      </c>
      <c r="B34" s="267" t="s">
        <v>216</v>
      </c>
      <c r="C34" s="267"/>
      <c r="D34" s="267"/>
      <c r="E34" s="34">
        <f>+E28</f>
        <v>-29897295.99000001</v>
      </c>
    </row>
    <row r="36" spans="2:7" ht="15" customHeight="1">
      <c r="B36" s="39" t="s">
        <v>131</v>
      </c>
      <c r="C36" s="268" t="s">
        <v>132</v>
      </c>
      <c r="D36" s="268"/>
      <c r="G36" s="40"/>
    </row>
    <row r="37" spans="2:7" ht="14.25">
      <c r="B37" s="39" t="s">
        <v>77</v>
      </c>
      <c r="C37" s="39"/>
      <c r="D37" s="39"/>
      <c r="E37" s="41"/>
      <c r="F37" s="214"/>
      <c r="G37" s="39"/>
    </row>
    <row r="38" spans="2:7" ht="15" customHeight="1">
      <c r="B38" s="39" t="s">
        <v>133</v>
      </c>
      <c r="C38" s="268" t="s">
        <v>132</v>
      </c>
      <c r="D38" s="268"/>
      <c r="E38" s="41"/>
      <c r="F38" s="41"/>
      <c r="G38" s="40"/>
    </row>
  </sheetData>
  <sheetProtection/>
  <mergeCells count="34">
    <mergeCell ref="A1:E1"/>
    <mergeCell ref="C36:D36"/>
    <mergeCell ref="B26:D26"/>
    <mergeCell ref="B24:D24"/>
    <mergeCell ref="B25:D25"/>
    <mergeCell ref="B13:D13"/>
    <mergeCell ref="B19:D19"/>
    <mergeCell ref="B21:D21"/>
    <mergeCell ref="B22:D22"/>
    <mergeCell ref="B23:D23"/>
    <mergeCell ref="A3:B3"/>
    <mergeCell ref="A4:B4"/>
    <mergeCell ref="B20:D20"/>
    <mergeCell ref="B6:D6"/>
    <mergeCell ref="B7:D7"/>
    <mergeCell ref="B8:D8"/>
    <mergeCell ref="C38:D38"/>
    <mergeCell ref="B33:D33"/>
    <mergeCell ref="B34:D34"/>
    <mergeCell ref="B27:D27"/>
    <mergeCell ref="B28:D28"/>
    <mergeCell ref="B29:D29"/>
    <mergeCell ref="B30:D30"/>
    <mergeCell ref="B31:D31"/>
    <mergeCell ref="B32:D32"/>
    <mergeCell ref="B18:D18"/>
    <mergeCell ref="B14:D14"/>
    <mergeCell ref="B11:D11"/>
    <mergeCell ref="B12:D12"/>
    <mergeCell ref="B9:D9"/>
    <mergeCell ref="B10:D10"/>
    <mergeCell ref="B15:D15"/>
    <mergeCell ref="B16:D16"/>
    <mergeCell ref="B17:D17"/>
  </mergeCells>
  <printOptions/>
  <pageMargins left="0.25" right="0.25"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5" tint="-0.4999699890613556"/>
  </sheetPr>
  <dimension ref="A1:W19"/>
  <sheetViews>
    <sheetView zoomScalePageLayoutView="0" workbookViewId="0" topLeftCell="A1">
      <selection activeCell="AA19" sqref="AA19"/>
    </sheetView>
  </sheetViews>
  <sheetFormatPr defaultColWidth="8.88671875" defaultRowHeight="13.5"/>
  <cols>
    <col min="1" max="1" width="3.10546875" style="1" customWidth="1"/>
    <col min="2" max="2" width="18.10546875" style="1" customWidth="1"/>
    <col min="3" max="3" width="4.4453125" style="1" customWidth="1"/>
    <col min="4" max="4" width="6.4453125" style="1" customWidth="1"/>
    <col min="5" max="5" width="9.6640625" style="1" customWidth="1"/>
    <col min="6" max="6" width="8.99609375" style="1" customWidth="1"/>
    <col min="7" max="7" width="2.4453125" style="1" customWidth="1"/>
    <col min="8" max="8" width="7.4453125" style="1" customWidth="1"/>
    <col min="9" max="9" width="14.10546875" style="1" customWidth="1"/>
    <col min="10" max="10" width="12.77734375" style="1" customWidth="1"/>
    <col min="11" max="11" width="0.9921875" style="1" customWidth="1"/>
    <col min="12" max="12" width="9.3359375" style="1" customWidth="1"/>
    <col min="13" max="13" width="1.33203125" style="1" customWidth="1"/>
    <col min="14" max="14" width="3.99609375" style="1" customWidth="1"/>
    <col min="15" max="15" width="3.4453125" style="1" customWidth="1"/>
    <col min="16" max="16" width="0.78125" style="1" customWidth="1"/>
    <col min="17" max="17" width="2.4453125" style="1" customWidth="1"/>
    <col min="18" max="18" width="0.23046875" style="1" customWidth="1"/>
    <col min="19" max="19" width="5.10546875" style="1" customWidth="1"/>
    <col min="20" max="21" width="2.6640625" style="1" customWidth="1"/>
    <col min="22" max="22" width="0.9921875" style="1" customWidth="1"/>
    <col min="23" max="23" width="14.77734375" style="1" bestFit="1" customWidth="1"/>
    <col min="24" max="24" width="14.77734375" style="32" bestFit="1" customWidth="1"/>
    <col min="25" max="16384" width="8.88671875" style="1" customWidth="1"/>
  </cols>
  <sheetData>
    <row r="1" spans="13:22" ht="32.25" customHeight="1">
      <c r="M1" s="271" t="s">
        <v>87</v>
      </c>
      <c r="N1" s="271"/>
      <c r="O1" s="271"/>
      <c r="P1" s="271"/>
      <c r="Q1" s="271"/>
      <c r="R1" s="271"/>
      <c r="S1" s="271"/>
      <c r="T1" s="271"/>
      <c r="U1" s="271"/>
      <c r="V1" s="271"/>
    </row>
    <row r="2" spans="1:22" ht="15">
      <c r="A2" s="240" t="s">
        <v>134</v>
      </c>
      <c r="B2" s="240"/>
      <c r="C2" s="240"/>
      <c r="D2" s="240"/>
      <c r="E2" s="240"/>
      <c r="F2" s="240"/>
      <c r="G2" s="240"/>
      <c r="H2" s="240"/>
      <c r="I2" s="240"/>
      <c r="J2" s="240"/>
      <c r="K2" s="240"/>
      <c r="L2" s="240"/>
      <c r="M2" s="240"/>
      <c r="N2" s="240"/>
      <c r="O2" s="240"/>
      <c r="P2" s="240"/>
      <c r="Q2" s="240"/>
      <c r="R2" s="240"/>
      <c r="S2" s="240"/>
      <c r="T2" s="240"/>
      <c r="U2" s="240"/>
      <c r="V2" s="240"/>
    </row>
    <row r="3" spans="1:22" ht="14.25">
      <c r="A3" s="241" t="str">
        <f>+'CT-1'!A3:D3</f>
        <v>"ЭМ ЭН ДИ " ХК</v>
      </c>
      <c r="B3" s="241"/>
      <c r="C3" s="241"/>
      <c r="N3" s="4">
        <v>2023</v>
      </c>
      <c r="O3" s="272" t="s">
        <v>135</v>
      </c>
      <c r="P3" s="272"/>
      <c r="Q3" s="272">
        <v>12</v>
      </c>
      <c r="R3" s="272"/>
      <c r="S3" s="4" t="s">
        <v>136</v>
      </c>
      <c r="T3" s="4">
        <v>31</v>
      </c>
      <c r="U3" s="272" t="s">
        <v>137</v>
      </c>
      <c r="V3" s="272"/>
    </row>
    <row r="4" spans="1:3" ht="14.25">
      <c r="A4" s="242" t="s">
        <v>89</v>
      </c>
      <c r="B4" s="242"/>
      <c r="C4" s="242"/>
    </row>
    <row r="5" spans="1:22" ht="14.25">
      <c r="A5" s="242"/>
      <c r="B5" s="242"/>
      <c r="C5" s="242"/>
      <c r="P5" s="271" t="s">
        <v>10</v>
      </c>
      <c r="Q5" s="271"/>
      <c r="R5" s="271"/>
      <c r="S5" s="271"/>
      <c r="T5" s="271"/>
      <c r="U5" s="271"/>
      <c r="V5" s="271"/>
    </row>
    <row r="6" spans="1:22" ht="33.75" customHeight="1">
      <c r="A6" s="5" t="s">
        <v>86</v>
      </c>
      <c r="B6" s="244" t="s">
        <v>75</v>
      </c>
      <c r="C6" s="244"/>
      <c r="D6" s="244"/>
      <c r="E6" s="6" t="s">
        <v>138</v>
      </c>
      <c r="F6" s="6" t="s">
        <v>68</v>
      </c>
      <c r="G6" s="244" t="s">
        <v>71</v>
      </c>
      <c r="H6" s="244"/>
      <c r="I6" s="6" t="s">
        <v>124</v>
      </c>
      <c r="J6" s="244" t="s">
        <v>5</v>
      </c>
      <c r="K6" s="244"/>
      <c r="L6" s="6" t="s">
        <v>125</v>
      </c>
      <c r="M6" s="244" t="s">
        <v>3</v>
      </c>
      <c r="N6" s="244"/>
      <c r="O6" s="244"/>
      <c r="P6" s="244"/>
      <c r="Q6" s="244"/>
      <c r="R6" s="244" t="s">
        <v>76</v>
      </c>
      <c r="S6" s="244"/>
      <c r="T6" s="244"/>
      <c r="U6" s="244"/>
      <c r="V6" s="244"/>
    </row>
    <row r="7" spans="1:23" ht="30" customHeight="1">
      <c r="A7" s="7">
        <v>1</v>
      </c>
      <c r="B7" s="251" t="s">
        <v>654</v>
      </c>
      <c r="C7" s="251"/>
      <c r="D7" s="251"/>
      <c r="E7" s="2">
        <v>9736000</v>
      </c>
      <c r="F7" s="8" t="s">
        <v>91</v>
      </c>
      <c r="G7" s="275" t="s">
        <v>91</v>
      </c>
      <c r="H7" s="275"/>
      <c r="I7" s="8" t="s">
        <v>91</v>
      </c>
      <c r="J7" s="275" t="s">
        <v>91</v>
      </c>
      <c r="K7" s="275"/>
      <c r="L7" s="8" t="s">
        <v>91</v>
      </c>
      <c r="M7" s="252">
        <v>94685909.8</v>
      </c>
      <c r="N7" s="252"/>
      <c r="O7" s="252"/>
      <c r="P7" s="252"/>
      <c r="Q7" s="252"/>
      <c r="R7" s="276">
        <f>E7+M7</f>
        <v>104421909.8</v>
      </c>
      <c r="S7" s="276"/>
      <c r="T7" s="276"/>
      <c r="U7" s="276"/>
      <c r="V7" s="276"/>
      <c r="W7" s="32"/>
    </row>
    <row r="8" spans="1:22" ht="30" customHeight="1">
      <c r="A8" s="9">
        <v>2</v>
      </c>
      <c r="B8" s="247" t="s">
        <v>139</v>
      </c>
      <c r="C8" s="247"/>
      <c r="D8" s="247"/>
      <c r="E8" s="10" t="s">
        <v>91</v>
      </c>
      <c r="F8" s="10" t="s">
        <v>91</v>
      </c>
      <c r="G8" s="273" t="s">
        <v>91</v>
      </c>
      <c r="H8" s="273"/>
      <c r="I8" s="10" t="s">
        <v>91</v>
      </c>
      <c r="J8" s="273" t="s">
        <v>91</v>
      </c>
      <c r="K8" s="273"/>
      <c r="L8" s="10" t="s">
        <v>91</v>
      </c>
      <c r="M8" s="274" t="s">
        <v>91</v>
      </c>
      <c r="N8" s="274"/>
      <c r="O8" s="274"/>
      <c r="P8" s="274"/>
      <c r="Q8" s="274"/>
      <c r="R8" s="273" t="s">
        <v>91</v>
      </c>
      <c r="S8" s="273"/>
      <c r="T8" s="273"/>
      <c r="U8" s="273"/>
      <c r="V8" s="273"/>
    </row>
    <row r="9" spans="1:22" ht="30" customHeight="1">
      <c r="A9" s="7">
        <v>3</v>
      </c>
      <c r="B9" s="251" t="s">
        <v>4</v>
      </c>
      <c r="C9" s="251"/>
      <c r="D9" s="251"/>
      <c r="E9" s="161"/>
      <c r="F9" s="8" t="s">
        <v>91</v>
      </c>
      <c r="G9" s="275" t="s">
        <v>91</v>
      </c>
      <c r="H9" s="275"/>
      <c r="I9" s="8" t="s">
        <v>91</v>
      </c>
      <c r="J9" s="275" t="s">
        <v>91</v>
      </c>
      <c r="K9" s="275"/>
      <c r="L9" s="8" t="s">
        <v>91</v>
      </c>
      <c r="M9" s="276"/>
      <c r="N9" s="276"/>
      <c r="O9" s="276"/>
      <c r="P9" s="276"/>
      <c r="Q9" s="276"/>
      <c r="R9" s="278">
        <f>+E9</f>
        <v>0</v>
      </c>
      <c r="S9" s="275"/>
      <c r="T9" s="275"/>
      <c r="U9" s="275"/>
      <c r="V9" s="275"/>
    </row>
    <row r="10" spans="1:23" ht="30" customHeight="1">
      <c r="A10" s="9">
        <v>4</v>
      </c>
      <c r="B10" s="247" t="s">
        <v>9</v>
      </c>
      <c r="C10" s="247"/>
      <c r="D10" s="247"/>
      <c r="E10" s="10" t="s">
        <v>91</v>
      </c>
      <c r="F10" s="10" t="s">
        <v>91</v>
      </c>
      <c r="G10" s="273" t="s">
        <v>91</v>
      </c>
      <c r="H10" s="273"/>
      <c r="I10" s="10" t="s">
        <v>91</v>
      </c>
      <c r="J10" s="273" t="s">
        <v>91</v>
      </c>
      <c r="K10" s="273"/>
      <c r="L10" s="10" t="s">
        <v>91</v>
      </c>
      <c r="M10" s="253">
        <v>-29897295.99</v>
      </c>
      <c r="N10" s="253"/>
      <c r="O10" s="253"/>
      <c r="P10" s="253"/>
      <c r="Q10" s="253"/>
      <c r="R10" s="277">
        <f>+M10</f>
        <v>-29897295.99</v>
      </c>
      <c r="S10" s="273"/>
      <c r="T10" s="273"/>
      <c r="U10" s="273"/>
      <c r="V10" s="273"/>
      <c r="W10" s="32"/>
    </row>
    <row r="11" spans="1:22" ht="30" customHeight="1">
      <c r="A11" s="9">
        <v>5</v>
      </c>
      <c r="B11" s="247" t="s">
        <v>140</v>
      </c>
      <c r="C11" s="247"/>
      <c r="D11" s="247"/>
      <c r="E11" s="10" t="s">
        <v>91</v>
      </c>
      <c r="F11" s="10" t="s">
        <v>91</v>
      </c>
      <c r="G11" s="273" t="s">
        <v>91</v>
      </c>
      <c r="H11" s="273"/>
      <c r="I11" s="10" t="s">
        <v>91</v>
      </c>
      <c r="J11" s="273" t="s">
        <v>91</v>
      </c>
      <c r="K11" s="273"/>
      <c r="L11" s="10" t="s">
        <v>91</v>
      </c>
      <c r="M11" s="274" t="s">
        <v>91</v>
      </c>
      <c r="N11" s="274"/>
      <c r="O11" s="274"/>
      <c r="P11" s="274"/>
      <c r="Q11" s="274"/>
      <c r="R11" s="273" t="s">
        <v>91</v>
      </c>
      <c r="S11" s="273"/>
      <c r="T11" s="273"/>
      <c r="U11" s="273"/>
      <c r="V11" s="273"/>
    </row>
    <row r="12" spans="1:22" ht="30" customHeight="1">
      <c r="A12" s="9">
        <v>6</v>
      </c>
      <c r="B12" s="247" t="s">
        <v>141</v>
      </c>
      <c r="C12" s="247"/>
      <c r="D12" s="247"/>
      <c r="E12" s="10" t="s">
        <v>91</v>
      </c>
      <c r="F12" s="10" t="s">
        <v>91</v>
      </c>
      <c r="G12" s="273" t="s">
        <v>91</v>
      </c>
      <c r="H12" s="273"/>
      <c r="I12" s="10" t="s">
        <v>91</v>
      </c>
      <c r="J12" s="273" t="s">
        <v>91</v>
      </c>
      <c r="K12" s="273"/>
      <c r="L12" s="10" t="s">
        <v>91</v>
      </c>
      <c r="M12" s="274" t="s">
        <v>91</v>
      </c>
      <c r="N12" s="274"/>
      <c r="O12" s="274"/>
      <c r="P12" s="274"/>
      <c r="Q12" s="274"/>
      <c r="R12" s="273" t="s">
        <v>91</v>
      </c>
      <c r="S12" s="273"/>
      <c r="T12" s="273"/>
      <c r="U12" s="273"/>
      <c r="V12" s="273"/>
    </row>
    <row r="13" spans="1:22" ht="30" customHeight="1">
      <c r="A13" s="9">
        <v>7</v>
      </c>
      <c r="B13" s="247" t="s">
        <v>142</v>
      </c>
      <c r="C13" s="247"/>
      <c r="D13" s="247"/>
      <c r="E13" s="10" t="s">
        <v>91</v>
      </c>
      <c r="F13" s="10" t="s">
        <v>91</v>
      </c>
      <c r="G13" s="273" t="s">
        <v>91</v>
      </c>
      <c r="H13" s="273"/>
      <c r="I13" s="10" t="s">
        <v>91</v>
      </c>
      <c r="J13" s="273" t="s">
        <v>91</v>
      </c>
      <c r="K13" s="273"/>
      <c r="L13" s="10" t="s">
        <v>91</v>
      </c>
      <c r="M13" s="274" t="s">
        <v>91</v>
      </c>
      <c r="N13" s="274"/>
      <c r="O13" s="274"/>
      <c r="P13" s="274"/>
      <c r="Q13" s="274"/>
      <c r="R13" s="273" t="s">
        <v>91</v>
      </c>
      <c r="S13" s="273"/>
      <c r="T13" s="273"/>
      <c r="U13" s="273"/>
      <c r="V13" s="273"/>
    </row>
    <row r="14" spans="1:22" ht="30" customHeight="1">
      <c r="A14" s="9">
        <v>8</v>
      </c>
      <c r="B14" s="247" t="s">
        <v>143</v>
      </c>
      <c r="C14" s="247"/>
      <c r="D14" s="247"/>
      <c r="E14" s="10" t="s">
        <v>91</v>
      </c>
      <c r="F14" s="10" t="s">
        <v>91</v>
      </c>
      <c r="G14" s="273" t="s">
        <v>91</v>
      </c>
      <c r="H14" s="273"/>
      <c r="I14" s="10" t="s">
        <v>91</v>
      </c>
      <c r="J14" s="273" t="s">
        <v>91</v>
      </c>
      <c r="K14" s="273"/>
      <c r="L14" s="10" t="s">
        <v>91</v>
      </c>
      <c r="M14" s="273" t="s">
        <v>91</v>
      </c>
      <c r="N14" s="273"/>
      <c r="O14" s="273"/>
      <c r="P14" s="273"/>
      <c r="Q14" s="273"/>
      <c r="R14" s="273" t="s">
        <v>91</v>
      </c>
      <c r="S14" s="273"/>
      <c r="T14" s="273"/>
      <c r="U14" s="273"/>
      <c r="V14" s="273"/>
    </row>
    <row r="15" spans="1:23" ht="30" customHeight="1">
      <c r="A15" s="9">
        <v>9</v>
      </c>
      <c r="B15" s="247" t="s">
        <v>655</v>
      </c>
      <c r="C15" s="247"/>
      <c r="D15" s="247"/>
      <c r="E15" s="24">
        <f>+E7+E9</f>
        <v>9736000</v>
      </c>
      <c r="F15" s="10" t="s">
        <v>91</v>
      </c>
      <c r="G15" s="273" t="s">
        <v>91</v>
      </c>
      <c r="H15" s="273"/>
      <c r="I15" s="10" t="s">
        <v>91</v>
      </c>
      <c r="J15" s="273" t="s">
        <v>91</v>
      </c>
      <c r="K15" s="273"/>
      <c r="L15" s="10" t="s">
        <v>91</v>
      </c>
      <c r="M15" s="277">
        <f>M7+M10</f>
        <v>64788613.81</v>
      </c>
      <c r="N15" s="273"/>
      <c r="O15" s="273"/>
      <c r="P15" s="273"/>
      <c r="Q15" s="273"/>
      <c r="R15" s="277">
        <f>R7+R10+R9</f>
        <v>74524613.81</v>
      </c>
      <c r="S15" s="273"/>
      <c r="T15" s="273"/>
      <c r="U15" s="273"/>
      <c r="V15" s="273"/>
      <c r="W15" s="160">
        <f>+R15-'CT-1'!I66</f>
        <v>0</v>
      </c>
    </row>
    <row r="17" spans="3:11" ht="14.25">
      <c r="C17" s="262" t="s">
        <v>131</v>
      </c>
      <c r="D17" s="262"/>
      <c r="E17" s="262"/>
      <c r="F17" s="262"/>
      <c r="G17" s="262"/>
      <c r="H17" s="261" t="s">
        <v>132</v>
      </c>
      <c r="I17" s="261"/>
      <c r="J17" s="11" t="s">
        <v>588</v>
      </c>
      <c r="K17" s="11" t="s">
        <v>144</v>
      </c>
    </row>
    <row r="18" spans="3:11" ht="14.25">
      <c r="C18" s="261" t="s">
        <v>77</v>
      </c>
      <c r="D18" s="261"/>
      <c r="E18" s="261"/>
      <c r="F18" s="261"/>
      <c r="G18" s="261"/>
      <c r="H18" s="261"/>
      <c r="I18" s="261"/>
      <c r="J18" s="261"/>
      <c r="K18" s="261"/>
    </row>
    <row r="19" spans="3:11" ht="14.25">
      <c r="C19" s="262" t="s">
        <v>133</v>
      </c>
      <c r="D19" s="262"/>
      <c r="E19" s="262"/>
      <c r="F19" s="262"/>
      <c r="G19" s="262"/>
      <c r="H19" s="261" t="s">
        <v>132</v>
      </c>
      <c r="I19" s="261"/>
      <c r="J19" s="11"/>
      <c r="K19" s="11" t="s">
        <v>144</v>
      </c>
    </row>
  </sheetData>
  <sheetProtection/>
  <mergeCells count="63">
    <mergeCell ref="C18:K18"/>
    <mergeCell ref="C19:G19"/>
    <mergeCell ref="H19:I19"/>
    <mergeCell ref="B15:D15"/>
    <mergeCell ref="G15:H15"/>
    <mergeCell ref="J15:K15"/>
    <mergeCell ref="M15:Q15"/>
    <mergeCell ref="R15:V15"/>
    <mergeCell ref="C17:G17"/>
    <mergeCell ref="H17:I17"/>
    <mergeCell ref="B13:D13"/>
    <mergeCell ref="G13:H13"/>
    <mergeCell ref="J13:K13"/>
    <mergeCell ref="M13:Q13"/>
    <mergeCell ref="R13:V13"/>
    <mergeCell ref="B14:D14"/>
    <mergeCell ref="G14:H14"/>
    <mergeCell ref="J14:K14"/>
    <mergeCell ref="M14:Q14"/>
    <mergeCell ref="R14:V14"/>
    <mergeCell ref="B11:D11"/>
    <mergeCell ref="G11:H11"/>
    <mergeCell ref="J11:K11"/>
    <mergeCell ref="M11:Q11"/>
    <mergeCell ref="R11:V11"/>
    <mergeCell ref="B12:D12"/>
    <mergeCell ref="G12:H12"/>
    <mergeCell ref="J12:K12"/>
    <mergeCell ref="M12:Q12"/>
    <mergeCell ref="R12:V12"/>
    <mergeCell ref="B9:D9"/>
    <mergeCell ref="G9:H9"/>
    <mergeCell ref="J9:K9"/>
    <mergeCell ref="M9:Q9"/>
    <mergeCell ref="R9:V9"/>
    <mergeCell ref="B10:D10"/>
    <mergeCell ref="G10:H10"/>
    <mergeCell ref="J10:K10"/>
    <mergeCell ref="M10:Q10"/>
    <mergeCell ref="R10:V10"/>
    <mergeCell ref="B7:D7"/>
    <mergeCell ref="G7:H7"/>
    <mergeCell ref="J7:K7"/>
    <mergeCell ref="M7:Q7"/>
    <mergeCell ref="R7:V7"/>
    <mergeCell ref="B8:D8"/>
    <mergeCell ref="G8:H8"/>
    <mergeCell ref="J8:K8"/>
    <mergeCell ref="M8:Q8"/>
    <mergeCell ref="R8:V8"/>
    <mergeCell ref="A4:C5"/>
    <mergeCell ref="P5:V5"/>
    <mergeCell ref="B6:D6"/>
    <mergeCell ref="G6:H6"/>
    <mergeCell ref="J6:K6"/>
    <mergeCell ref="M6:Q6"/>
    <mergeCell ref="R6:V6"/>
    <mergeCell ref="M1:V1"/>
    <mergeCell ref="A2:V2"/>
    <mergeCell ref="A3:C3"/>
    <mergeCell ref="O3:P3"/>
    <mergeCell ref="Q3:R3"/>
    <mergeCell ref="U3:V3"/>
  </mergeCells>
  <printOptions/>
  <pageMargins left="0.9" right="0.15748031496062992" top="0.7480314960629921" bottom="0.7480314960629921" header="0.31496062992125984" footer="0.31496062992125984"/>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theme="5" tint="-0.4999699890613556"/>
  </sheetPr>
  <dimension ref="A1:F72"/>
  <sheetViews>
    <sheetView zoomScalePageLayoutView="0" workbookViewId="0" topLeftCell="A1">
      <selection activeCell="E69" sqref="E69"/>
    </sheetView>
  </sheetViews>
  <sheetFormatPr defaultColWidth="8.88671875" defaultRowHeight="13.5"/>
  <cols>
    <col min="1" max="1" width="6.99609375" style="12" customWidth="1"/>
    <col min="2" max="2" width="20.21484375" style="13" customWidth="1"/>
    <col min="3" max="3" width="7.10546875" style="13" customWidth="1"/>
    <col min="4" max="4" width="17.77734375" style="13" customWidth="1"/>
    <col min="5" max="5" width="15.3359375" style="30" customWidth="1"/>
    <col min="6" max="6" width="13.99609375" style="30" bestFit="1" customWidth="1"/>
    <col min="7" max="16384" width="8.88671875" style="13" customWidth="1"/>
  </cols>
  <sheetData>
    <row r="1" ht="15" customHeight="1">
      <c r="E1" s="25"/>
    </row>
    <row r="2" spans="1:5" ht="15">
      <c r="A2" s="240" t="s">
        <v>145</v>
      </c>
      <c r="B2" s="240"/>
      <c r="C2" s="240"/>
      <c r="D2" s="240"/>
      <c r="E2" s="240"/>
    </row>
    <row r="3" spans="1:5" ht="22.5" customHeight="1">
      <c r="A3" s="241" t="str">
        <f>+'CT-1'!A3:D3</f>
        <v>"ЭМ ЭН ДИ " ХК</v>
      </c>
      <c r="B3" s="241"/>
      <c r="E3" s="25"/>
    </row>
    <row r="4" spans="1:5" ht="15">
      <c r="A4" s="242" t="s">
        <v>89</v>
      </c>
      <c r="B4" s="242"/>
      <c r="E4" s="25"/>
    </row>
    <row r="5" spans="1:5" ht="15" customHeight="1">
      <c r="A5" s="242"/>
      <c r="B5" s="242"/>
      <c r="E5" s="25"/>
    </row>
    <row r="6" ht="15.75" customHeight="1">
      <c r="E6" s="25"/>
    </row>
    <row r="7" ht="15">
      <c r="E7" s="25"/>
    </row>
    <row r="8" spans="1:5" ht="22.5">
      <c r="A8" s="5" t="s">
        <v>2</v>
      </c>
      <c r="B8" s="244" t="s">
        <v>75</v>
      </c>
      <c r="C8" s="244"/>
      <c r="D8" s="244"/>
      <c r="E8" s="26" t="s">
        <v>639</v>
      </c>
    </row>
    <row r="9" spans="1:5" ht="15">
      <c r="A9" s="7">
        <v>1</v>
      </c>
      <c r="B9" s="280" t="s">
        <v>146</v>
      </c>
      <c r="C9" s="280"/>
      <c r="D9" s="280"/>
      <c r="E9" s="27">
        <f>+E10-E17</f>
        <v>2288576.3600000143</v>
      </c>
    </row>
    <row r="10" spans="1:5" ht="15">
      <c r="A10" s="14">
        <v>1.1</v>
      </c>
      <c r="B10" s="281" t="s">
        <v>147</v>
      </c>
      <c r="C10" s="281"/>
      <c r="D10" s="281"/>
      <c r="E10" s="31">
        <f>+E11+E16</f>
        <v>472870000</v>
      </c>
    </row>
    <row r="11" spans="1:5" ht="15">
      <c r="A11" s="15" t="s">
        <v>91</v>
      </c>
      <c r="B11" s="279" t="s">
        <v>148</v>
      </c>
      <c r="C11" s="279"/>
      <c r="D11" s="279"/>
      <c r="E11" s="22">
        <v>472870000</v>
      </c>
    </row>
    <row r="12" spans="1:5" ht="15">
      <c r="A12" s="15" t="s">
        <v>91</v>
      </c>
      <c r="B12" s="279" t="s">
        <v>149</v>
      </c>
      <c r="C12" s="279"/>
      <c r="D12" s="279"/>
      <c r="E12" s="22" t="s">
        <v>91</v>
      </c>
    </row>
    <row r="13" spans="1:5" ht="15">
      <c r="A13" s="15" t="s">
        <v>91</v>
      </c>
      <c r="B13" s="279" t="s">
        <v>150</v>
      </c>
      <c r="C13" s="279"/>
      <c r="D13" s="279"/>
      <c r="E13" s="22" t="s">
        <v>91</v>
      </c>
    </row>
    <row r="14" spans="1:5" ht="15">
      <c r="A14" s="15" t="s">
        <v>91</v>
      </c>
      <c r="B14" s="279" t="s">
        <v>151</v>
      </c>
      <c r="C14" s="279"/>
      <c r="D14" s="279"/>
      <c r="E14" s="22" t="s">
        <v>91</v>
      </c>
    </row>
    <row r="15" spans="1:5" ht="15">
      <c r="A15" s="16" t="s">
        <v>91</v>
      </c>
      <c r="B15" s="281" t="s">
        <v>152</v>
      </c>
      <c r="C15" s="281"/>
      <c r="D15" s="281"/>
      <c r="E15" s="28"/>
    </row>
    <row r="16" spans="1:5" ht="15">
      <c r="A16" s="9" t="s">
        <v>91</v>
      </c>
      <c r="B16" s="279" t="s">
        <v>153</v>
      </c>
      <c r="C16" s="279"/>
      <c r="D16" s="279"/>
      <c r="E16" s="22"/>
    </row>
    <row r="17" spans="1:5" ht="15">
      <c r="A17" s="9">
        <v>1.2</v>
      </c>
      <c r="B17" s="279" t="s">
        <v>154</v>
      </c>
      <c r="C17" s="279"/>
      <c r="D17" s="279"/>
      <c r="E17" s="31">
        <f>SUM(E18:E26)</f>
        <v>470581423.64</v>
      </c>
    </row>
    <row r="18" spans="1:5" ht="15">
      <c r="A18" s="15" t="s">
        <v>91</v>
      </c>
      <c r="B18" s="279" t="s">
        <v>155</v>
      </c>
      <c r="C18" s="279"/>
      <c r="D18" s="279"/>
      <c r="E18" s="22">
        <v>19201431.34</v>
      </c>
    </row>
    <row r="19" spans="1:5" ht="15">
      <c r="A19" s="15" t="s">
        <v>91</v>
      </c>
      <c r="B19" s="279" t="s">
        <v>156</v>
      </c>
      <c r="C19" s="279"/>
      <c r="D19" s="279"/>
      <c r="E19" s="22">
        <v>5263557.48</v>
      </c>
    </row>
    <row r="20" spans="1:5" ht="15">
      <c r="A20" s="15" t="s">
        <v>91</v>
      </c>
      <c r="B20" s="279" t="s">
        <v>157</v>
      </c>
      <c r="C20" s="279"/>
      <c r="D20" s="279"/>
      <c r="E20" s="22"/>
    </row>
    <row r="21" spans="1:5" ht="15">
      <c r="A21" s="15" t="s">
        <v>91</v>
      </c>
      <c r="B21" s="279" t="s">
        <v>158</v>
      </c>
      <c r="C21" s="279"/>
      <c r="D21" s="279"/>
      <c r="E21" s="22"/>
    </row>
    <row r="22" spans="1:5" ht="15">
      <c r="A22" s="15" t="s">
        <v>91</v>
      </c>
      <c r="B22" s="279" t="s">
        <v>159</v>
      </c>
      <c r="C22" s="279"/>
      <c r="D22" s="279"/>
      <c r="E22" s="22">
        <v>13276005.45</v>
      </c>
    </row>
    <row r="23" spans="1:5" ht="15">
      <c r="A23" s="15" t="s">
        <v>91</v>
      </c>
      <c r="B23" s="279" t="s">
        <v>160</v>
      </c>
      <c r="C23" s="279"/>
      <c r="D23" s="279"/>
      <c r="E23" s="22"/>
    </row>
    <row r="24" spans="1:5" ht="15">
      <c r="A24" s="15" t="s">
        <v>91</v>
      </c>
      <c r="B24" s="279" t="s">
        <v>161</v>
      </c>
      <c r="C24" s="279"/>
      <c r="D24" s="279"/>
      <c r="E24" s="22">
        <v>41683110.09</v>
      </c>
    </row>
    <row r="25" spans="1:5" ht="15">
      <c r="A25" s="15" t="s">
        <v>91</v>
      </c>
      <c r="B25" s="279" t="s">
        <v>162</v>
      </c>
      <c r="C25" s="279"/>
      <c r="D25" s="279"/>
      <c r="E25" s="22"/>
    </row>
    <row r="26" spans="1:5" ht="15">
      <c r="A26" s="7" t="s">
        <v>91</v>
      </c>
      <c r="B26" s="280" t="s">
        <v>163</v>
      </c>
      <c r="C26" s="280"/>
      <c r="D26" s="280"/>
      <c r="E26" s="22">
        <v>391157319.28</v>
      </c>
    </row>
    <row r="27" spans="1:5" ht="15">
      <c r="A27" s="7">
        <v>1.3</v>
      </c>
      <c r="B27" s="280" t="s">
        <v>164</v>
      </c>
      <c r="C27" s="280"/>
      <c r="D27" s="280"/>
      <c r="E27" s="21" t="s">
        <v>91</v>
      </c>
    </row>
    <row r="28" spans="1:5" ht="15">
      <c r="A28" s="282">
        <v>2</v>
      </c>
      <c r="B28" s="279" t="s">
        <v>165</v>
      </c>
      <c r="C28" s="279"/>
      <c r="D28" s="279"/>
      <c r="E28" s="283">
        <f>E30-E39</f>
        <v>-93939120</v>
      </c>
    </row>
    <row r="29" spans="1:5" ht="15">
      <c r="A29" s="282"/>
      <c r="B29" s="279"/>
      <c r="C29" s="279"/>
      <c r="D29" s="279"/>
      <c r="E29" s="283"/>
    </row>
    <row r="30" spans="1:5" ht="15">
      <c r="A30" s="9">
        <v>2.1</v>
      </c>
      <c r="B30" s="279" t="s">
        <v>147</v>
      </c>
      <c r="C30" s="279"/>
      <c r="D30" s="279"/>
      <c r="E30" s="22">
        <f>+E35</f>
        <v>190000</v>
      </c>
    </row>
    <row r="31" spans="1:5" ht="15">
      <c r="A31" s="15" t="s">
        <v>91</v>
      </c>
      <c r="B31" s="279" t="s">
        <v>166</v>
      </c>
      <c r="C31" s="279"/>
      <c r="D31" s="279"/>
      <c r="E31" s="22" t="s">
        <v>91</v>
      </c>
    </row>
    <row r="32" spans="1:5" ht="15">
      <c r="A32" s="15" t="s">
        <v>91</v>
      </c>
      <c r="B32" s="279" t="s">
        <v>81</v>
      </c>
      <c r="C32" s="279"/>
      <c r="D32" s="279"/>
      <c r="E32" s="22" t="s">
        <v>91</v>
      </c>
    </row>
    <row r="33" spans="1:5" ht="15">
      <c r="A33" s="15" t="s">
        <v>91</v>
      </c>
      <c r="B33" s="279" t="s">
        <v>167</v>
      </c>
      <c r="C33" s="279"/>
      <c r="D33" s="279"/>
      <c r="E33" s="22" t="s">
        <v>91</v>
      </c>
    </row>
    <row r="34" spans="1:5" ht="15">
      <c r="A34" s="17" t="s">
        <v>91</v>
      </c>
      <c r="B34" s="280" t="s">
        <v>168</v>
      </c>
      <c r="C34" s="280"/>
      <c r="D34" s="280"/>
      <c r="E34" s="21" t="s">
        <v>91</v>
      </c>
    </row>
    <row r="35" spans="1:5" ht="15">
      <c r="A35" s="17" t="s">
        <v>91</v>
      </c>
      <c r="B35" s="280" t="s">
        <v>169</v>
      </c>
      <c r="C35" s="280"/>
      <c r="D35" s="280"/>
      <c r="E35" s="21">
        <v>190000</v>
      </c>
    </row>
    <row r="36" spans="1:5" ht="15">
      <c r="A36" s="15" t="s">
        <v>91</v>
      </c>
      <c r="B36" s="279" t="s">
        <v>170</v>
      </c>
      <c r="C36" s="279"/>
      <c r="D36" s="279"/>
      <c r="E36" s="22" t="s">
        <v>91</v>
      </c>
    </row>
    <row r="37" spans="1:5" ht="15">
      <c r="A37" s="15" t="s">
        <v>91</v>
      </c>
      <c r="B37" s="279" t="s">
        <v>171</v>
      </c>
      <c r="C37" s="279"/>
      <c r="D37" s="279"/>
      <c r="E37" s="22" t="s">
        <v>91</v>
      </c>
    </row>
    <row r="38" spans="1:5" ht="15">
      <c r="A38" s="9" t="s">
        <v>91</v>
      </c>
      <c r="B38" s="279" t="s">
        <v>91</v>
      </c>
      <c r="C38" s="279"/>
      <c r="D38" s="279"/>
      <c r="E38" s="22" t="s">
        <v>91</v>
      </c>
    </row>
    <row r="39" spans="1:6" s="156" customFormat="1" ht="15">
      <c r="A39" s="7">
        <v>2.2</v>
      </c>
      <c r="B39" s="280" t="s">
        <v>154</v>
      </c>
      <c r="C39" s="280"/>
      <c r="D39" s="280"/>
      <c r="E39" s="21">
        <f>+E40+E44</f>
        <v>94129120</v>
      </c>
      <c r="F39" s="215"/>
    </row>
    <row r="40" spans="1:5" ht="15">
      <c r="A40" s="15" t="s">
        <v>91</v>
      </c>
      <c r="B40" s="279" t="s">
        <v>172</v>
      </c>
      <c r="C40" s="279"/>
      <c r="D40" s="279"/>
      <c r="E40" s="22"/>
    </row>
    <row r="41" spans="1:5" ht="15">
      <c r="A41" s="15" t="s">
        <v>91</v>
      </c>
      <c r="B41" s="279" t="s">
        <v>173</v>
      </c>
      <c r="C41" s="279"/>
      <c r="D41" s="279"/>
      <c r="E41" s="22" t="s">
        <v>91</v>
      </c>
    </row>
    <row r="42" spans="1:5" ht="15">
      <c r="A42" s="15" t="s">
        <v>91</v>
      </c>
      <c r="B42" s="279" t="s">
        <v>174</v>
      </c>
      <c r="C42" s="279"/>
      <c r="D42" s="279"/>
      <c r="E42" s="22" t="s">
        <v>91</v>
      </c>
    </row>
    <row r="43" spans="1:5" ht="15">
      <c r="A43" s="15" t="s">
        <v>91</v>
      </c>
      <c r="B43" s="279" t="s">
        <v>175</v>
      </c>
      <c r="C43" s="279"/>
      <c r="D43" s="279"/>
      <c r="E43" s="22" t="s">
        <v>91</v>
      </c>
    </row>
    <row r="44" spans="1:5" ht="15">
      <c r="A44" s="15" t="s">
        <v>91</v>
      </c>
      <c r="B44" s="279" t="s">
        <v>176</v>
      </c>
      <c r="C44" s="279"/>
      <c r="D44" s="279"/>
      <c r="E44" s="22">
        <v>94129120</v>
      </c>
    </row>
    <row r="45" spans="1:5" ht="15">
      <c r="A45" s="9" t="s">
        <v>91</v>
      </c>
      <c r="B45" s="279" t="s">
        <v>91</v>
      </c>
      <c r="C45" s="279"/>
      <c r="D45" s="279"/>
      <c r="E45" s="22" t="s">
        <v>91</v>
      </c>
    </row>
    <row r="46" spans="1:5" ht="15">
      <c r="A46" s="9">
        <v>2.3</v>
      </c>
      <c r="B46" s="279" t="s">
        <v>177</v>
      </c>
      <c r="C46" s="279"/>
      <c r="D46" s="279"/>
      <c r="E46" s="22" t="s">
        <v>91</v>
      </c>
    </row>
    <row r="47" spans="1:5" ht="15">
      <c r="A47" s="285">
        <v>3</v>
      </c>
      <c r="B47" s="280" t="s">
        <v>178</v>
      </c>
      <c r="C47" s="280"/>
      <c r="D47" s="280"/>
      <c r="E47" s="286">
        <f>E49-E54</f>
        <v>92118362.28</v>
      </c>
    </row>
    <row r="48" spans="1:5" ht="15">
      <c r="A48" s="285"/>
      <c r="B48" s="280"/>
      <c r="C48" s="280"/>
      <c r="D48" s="280"/>
      <c r="E48" s="286"/>
    </row>
    <row r="49" spans="1:5" ht="15">
      <c r="A49" s="7">
        <v>3.1</v>
      </c>
      <c r="B49" s="280" t="s">
        <v>147</v>
      </c>
      <c r="C49" s="280"/>
      <c r="D49" s="280"/>
      <c r="E49" s="21">
        <f>+E50</f>
        <v>105084362.28</v>
      </c>
    </row>
    <row r="50" spans="1:5" ht="15">
      <c r="A50" s="17" t="s">
        <v>91</v>
      </c>
      <c r="B50" s="280" t="s">
        <v>179</v>
      </c>
      <c r="C50" s="280"/>
      <c r="D50" s="280"/>
      <c r="E50" s="21">
        <v>105084362.28</v>
      </c>
    </row>
    <row r="51" spans="1:5" ht="15">
      <c r="A51" s="18" t="s">
        <v>91</v>
      </c>
      <c r="B51" s="284" t="s">
        <v>180</v>
      </c>
      <c r="C51" s="284"/>
      <c r="D51" s="284"/>
      <c r="E51" s="21"/>
    </row>
    <row r="52" spans="1:5" ht="15">
      <c r="A52" s="15" t="s">
        <v>91</v>
      </c>
      <c r="B52" s="279" t="s">
        <v>181</v>
      </c>
      <c r="C52" s="279"/>
      <c r="D52" s="279"/>
      <c r="E52" s="29" t="s">
        <v>91</v>
      </c>
    </row>
    <row r="53" spans="1:5" ht="15">
      <c r="A53" s="9" t="s">
        <v>91</v>
      </c>
      <c r="B53" s="279" t="s">
        <v>91</v>
      </c>
      <c r="C53" s="279"/>
      <c r="D53" s="279"/>
      <c r="E53" s="29"/>
    </row>
    <row r="54" spans="1:5" ht="15">
      <c r="A54" s="9">
        <v>3.2</v>
      </c>
      <c r="B54" s="279" t="s">
        <v>154</v>
      </c>
      <c r="C54" s="279"/>
      <c r="D54" s="279"/>
      <c r="E54" s="29">
        <f>+E55</f>
        <v>12966000</v>
      </c>
    </row>
    <row r="55" spans="1:5" ht="15">
      <c r="A55" s="15" t="s">
        <v>91</v>
      </c>
      <c r="B55" s="279" t="s">
        <v>182</v>
      </c>
      <c r="C55" s="279"/>
      <c r="D55" s="279"/>
      <c r="E55" s="29">
        <v>12966000</v>
      </c>
    </row>
    <row r="56" spans="1:5" ht="15">
      <c r="A56" s="15" t="s">
        <v>91</v>
      </c>
      <c r="B56" s="279" t="s">
        <v>183</v>
      </c>
      <c r="C56" s="279"/>
      <c r="D56" s="279"/>
      <c r="E56" s="29" t="s">
        <v>91</v>
      </c>
    </row>
    <row r="57" spans="1:5" ht="15">
      <c r="A57" s="15" t="s">
        <v>91</v>
      </c>
      <c r="B57" s="279" t="s">
        <v>184</v>
      </c>
      <c r="C57" s="279"/>
      <c r="D57" s="279"/>
      <c r="E57" s="29" t="s">
        <v>91</v>
      </c>
    </row>
    <row r="58" spans="1:5" ht="15">
      <c r="A58" s="15" t="s">
        <v>91</v>
      </c>
      <c r="B58" s="279" t="s">
        <v>185</v>
      </c>
      <c r="C58" s="279"/>
      <c r="D58" s="279"/>
      <c r="E58" s="29" t="s">
        <v>91</v>
      </c>
    </row>
    <row r="59" spans="1:5" ht="15">
      <c r="A59" s="9" t="s">
        <v>91</v>
      </c>
      <c r="B59" s="279" t="s">
        <v>91</v>
      </c>
      <c r="C59" s="279"/>
      <c r="D59" s="279"/>
      <c r="E59" s="29" t="s">
        <v>91</v>
      </c>
    </row>
    <row r="60" spans="1:5" ht="15">
      <c r="A60" s="282">
        <v>3.3</v>
      </c>
      <c r="B60" s="279" t="s">
        <v>186</v>
      </c>
      <c r="C60" s="279"/>
      <c r="D60" s="279"/>
      <c r="E60" s="287">
        <f>+E9+E47+E28</f>
        <v>467818.6400000155</v>
      </c>
    </row>
    <row r="61" spans="1:5" ht="15">
      <c r="A61" s="282"/>
      <c r="B61" s="279"/>
      <c r="C61" s="279"/>
      <c r="D61" s="279"/>
      <c r="E61" s="287"/>
    </row>
    <row r="62" spans="1:5" ht="15">
      <c r="A62" s="282">
        <v>4</v>
      </c>
      <c r="B62" s="279" t="s">
        <v>187</v>
      </c>
      <c r="C62" s="279"/>
      <c r="D62" s="279"/>
      <c r="E62" s="287">
        <f>E66-E64</f>
        <v>467818.6400000006</v>
      </c>
    </row>
    <row r="63" spans="1:6" ht="15">
      <c r="A63" s="282"/>
      <c r="B63" s="279"/>
      <c r="C63" s="279"/>
      <c r="D63" s="279"/>
      <c r="E63" s="287"/>
      <c r="F63" s="30">
        <f>+E60-E62</f>
        <v>1.4901161193847656E-08</v>
      </c>
    </row>
    <row r="64" spans="1:5" ht="15">
      <c r="A64" s="282">
        <v>5</v>
      </c>
      <c r="B64" s="279" t="s">
        <v>188</v>
      </c>
      <c r="C64" s="279"/>
      <c r="D64" s="279"/>
      <c r="E64" s="287">
        <v>27575278.45</v>
      </c>
    </row>
    <row r="65" spans="1:5" ht="15">
      <c r="A65" s="282"/>
      <c r="B65" s="279"/>
      <c r="C65" s="279"/>
      <c r="D65" s="279"/>
      <c r="E65" s="288"/>
    </row>
    <row r="66" spans="1:5" ht="15">
      <c r="A66" s="282">
        <v>6</v>
      </c>
      <c r="B66" s="279" t="s">
        <v>189</v>
      </c>
      <c r="C66" s="279"/>
      <c r="D66" s="289"/>
      <c r="E66" s="290">
        <f>+'CT-1'!I9</f>
        <v>28043097.09</v>
      </c>
    </row>
    <row r="67" spans="1:5" ht="15">
      <c r="A67" s="282"/>
      <c r="B67" s="279"/>
      <c r="C67" s="279"/>
      <c r="D67" s="289"/>
      <c r="E67" s="291"/>
    </row>
    <row r="68" spans="1:5" ht="15">
      <c r="A68" s="282"/>
      <c r="B68" s="279"/>
      <c r="C68" s="279"/>
      <c r="D68" s="289"/>
      <c r="E68" s="292"/>
    </row>
    <row r="69" ht="15">
      <c r="E69" s="25"/>
    </row>
    <row r="70" spans="2:5" ht="15" customHeight="1">
      <c r="B70" s="262" t="s">
        <v>190</v>
      </c>
      <c r="C70" s="262"/>
      <c r="D70" s="19" t="s">
        <v>132</v>
      </c>
      <c r="E70" s="30" t="s">
        <v>580</v>
      </c>
    </row>
    <row r="71" spans="2:5" ht="15">
      <c r="B71" s="261"/>
      <c r="C71" s="261"/>
      <c r="D71" s="261"/>
      <c r="E71" s="261"/>
    </row>
    <row r="72" spans="2:5" ht="15" customHeight="1">
      <c r="B72" s="262" t="s">
        <v>191</v>
      </c>
      <c r="C72" s="262"/>
      <c r="D72" s="19" t="s">
        <v>132</v>
      </c>
      <c r="E72" s="23"/>
    </row>
  </sheetData>
  <sheetProtection/>
  <mergeCells count="72">
    <mergeCell ref="B70:C70"/>
    <mergeCell ref="B71:E71"/>
    <mergeCell ref="B72:C72"/>
    <mergeCell ref="A64:A65"/>
    <mergeCell ref="B64:D65"/>
    <mergeCell ref="E64:E65"/>
    <mergeCell ref="A66:A68"/>
    <mergeCell ref="B66:D68"/>
    <mergeCell ref="E66:E68"/>
    <mergeCell ref="A62:A63"/>
    <mergeCell ref="B62:D63"/>
    <mergeCell ref="E62:E63"/>
    <mergeCell ref="B52:D52"/>
    <mergeCell ref="B53:D53"/>
    <mergeCell ref="B54:D54"/>
    <mergeCell ref="B55:D55"/>
    <mergeCell ref="B56:D56"/>
    <mergeCell ref="B57:D57"/>
    <mergeCell ref="B58:D58"/>
    <mergeCell ref="B59:D59"/>
    <mergeCell ref="A60:A61"/>
    <mergeCell ref="B60:D61"/>
    <mergeCell ref="E60:E61"/>
    <mergeCell ref="A47:A48"/>
    <mergeCell ref="B47:D48"/>
    <mergeCell ref="E47:E48"/>
    <mergeCell ref="B49:D49"/>
    <mergeCell ref="B50:D50"/>
    <mergeCell ref="B51:D51"/>
    <mergeCell ref="B41:D41"/>
    <mergeCell ref="B42:D42"/>
    <mergeCell ref="B43:D43"/>
    <mergeCell ref="B44:D44"/>
    <mergeCell ref="B45:D45"/>
    <mergeCell ref="B46:D46"/>
    <mergeCell ref="B40:D40"/>
    <mergeCell ref="E28:E29"/>
    <mergeCell ref="B30:D30"/>
    <mergeCell ref="B31:D31"/>
    <mergeCell ref="B32:D32"/>
    <mergeCell ref="B33:D33"/>
    <mergeCell ref="B34:D34"/>
    <mergeCell ref="B35:D35"/>
    <mergeCell ref="B36:D36"/>
    <mergeCell ref="B37:D37"/>
    <mergeCell ref="B38:D38"/>
    <mergeCell ref="B39:D39"/>
    <mergeCell ref="A28:A29"/>
    <mergeCell ref="B28:D29"/>
    <mergeCell ref="B17:D17"/>
    <mergeCell ref="B18:D18"/>
    <mergeCell ref="B19:D19"/>
    <mergeCell ref="B20:D20"/>
    <mergeCell ref="B21:D21"/>
    <mergeCell ref="B22:D22"/>
    <mergeCell ref="B23:D23"/>
    <mergeCell ref="B24:D24"/>
    <mergeCell ref="B25:D25"/>
    <mergeCell ref="B26:D26"/>
    <mergeCell ref="B27:D27"/>
    <mergeCell ref="B16:D16"/>
    <mergeCell ref="A2:E2"/>
    <mergeCell ref="A3:B3"/>
    <mergeCell ref="A4:B5"/>
    <mergeCell ref="B8:D8"/>
    <mergeCell ref="B9:D9"/>
    <mergeCell ref="B10:D10"/>
    <mergeCell ref="B11:D11"/>
    <mergeCell ref="B12:D12"/>
    <mergeCell ref="B13:D13"/>
    <mergeCell ref="B14:D14"/>
    <mergeCell ref="B15:D15"/>
  </mergeCells>
  <printOptions/>
  <pageMargins left="0.87" right="0.15" top="0.46"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56"/>
  <sheetViews>
    <sheetView zoomScalePageLayoutView="0" workbookViewId="0" topLeftCell="A1">
      <selection activeCell="O36" sqref="O36"/>
    </sheetView>
  </sheetViews>
  <sheetFormatPr defaultColWidth="8.88671875" defaultRowHeight="13.5"/>
  <cols>
    <col min="1" max="8" width="8.88671875" style="49" customWidth="1"/>
    <col min="9" max="10" width="5.77734375" style="49" customWidth="1"/>
    <col min="11" max="16384" width="8.88671875" style="49" customWidth="1"/>
  </cols>
  <sheetData>
    <row r="1" spans="1:10" ht="12.75">
      <c r="A1" s="295" t="s">
        <v>295</v>
      </c>
      <c r="B1" s="295"/>
      <c r="C1" s="295"/>
      <c r="D1" s="295"/>
      <c r="E1" s="295"/>
      <c r="F1" s="295"/>
      <c r="G1" s="295"/>
      <c r="H1" s="295"/>
      <c r="I1" s="295"/>
      <c r="J1" s="295"/>
    </row>
    <row r="2" spans="1:10" ht="12.75">
      <c r="A2" s="295" t="s">
        <v>296</v>
      </c>
      <c r="B2" s="295"/>
      <c r="C2" s="295"/>
      <c r="D2" s="295"/>
      <c r="E2" s="295"/>
      <c r="F2" s="295"/>
      <c r="G2" s="295"/>
      <c r="H2" s="295"/>
      <c r="I2" s="295"/>
      <c r="J2" s="295"/>
    </row>
    <row r="3" ht="12.75">
      <c r="A3" s="59"/>
    </row>
    <row r="4" spans="1:10" ht="12.75">
      <c r="A4" s="296" t="s">
        <v>583</v>
      </c>
      <c r="B4" s="296"/>
      <c r="C4" s="296"/>
      <c r="E4" s="60" t="s">
        <v>297</v>
      </c>
      <c r="H4" s="297" t="s">
        <v>651</v>
      </c>
      <c r="I4" s="297"/>
      <c r="J4" s="297"/>
    </row>
    <row r="5" ht="12.75">
      <c r="A5" s="50" t="s">
        <v>298</v>
      </c>
    </row>
    <row r="6" ht="12.75">
      <c r="A6" s="50"/>
    </row>
    <row r="7" ht="12.75">
      <c r="A7" s="50" t="s">
        <v>299</v>
      </c>
    </row>
    <row r="8" ht="12.75">
      <c r="A8" s="61"/>
    </row>
    <row r="9" spans="1:10" ht="12.75">
      <c r="A9" s="61" t="s">
        <v>300</v>
      </c>
      <c r="B9" s="62" t="s">
        <v>584</v>
      </c>
      <c r="C9" s="63"/>
      <c r="D9" s="63"/>
      <c r="E9" s="63"/>
      <c r="F9" s="63"/>
      <c r="G9" s="63"/>
      <c r="H9" s="63"/>
      <c r="I9" s="63"/>
      <c r="J9" s="63"/>
    </row>
    <row r="10" spans="1:10" ht="12.75">
      <c r="A10" s="61" t="s">
        <v>301</v>
      </c>
      <c r="B10" s="62"/>
      <c r="C10" s="63"/>
      <c r="D10" s="63"/>
      <c r="E10" s="63"/>
      <c r="F10" s="63"/>
      <c r="G10" s="63"/>
      <c r="H10" s="63"/>
      <c r="I10" s="63"/>
      <c r="J10" s="63"/>
    </row>
    <row r="11" spans="1:10" ht="12.75">
      <c r="A11" s="61" t="s">
        <v>302</v>
      </c>
      <c r="B11" s="62"/>
      <c r="C11" s="63"/>
      <c r="D11" s="63"/>
      <c r="E11" s="63"/>
      <c r="F11" s="63"/>
      <c r="G11" s="63"/>
      <c r="H11" s="63"/>
      <c r="I11" s="63"/>
      <c r="J11" s="63"/>
    </row>
    <row r="12" ht="12.75">
      <c r="A12" s="61"/>
    </row>
    <row r="13" ht="12.75">
      <c r="A13" s="50" t="s">
        <v>303</v>
      </c>
    </row>
    <row r="14" ht="12.75">
      <c r="A14" s="61"/>
    </row>
    <row r="15" spans="1:10" ht="12.75">
      <c r="A15" s="61" t="s">
        <v>300</v>
      </c>
      <c r="B15" s="62" t="s">
        <v>585</v>
      </c>
      <c r="C15" s="63"/>
      <c r="D15" s="63"/>
      <c r="E15" s="63"/>
      <c r="F15" s="61" t="s">
        <v>304</v>
      </c>
      <c r="G15" s="63" t="s">
        <v>586</v>
      </c>
      <c r="H15" s="63"/>
      <c r="I15" s="63"/>
      <c r="J15" s="63"/>
    </row>
    <row r="16" spans="1:10" ht="12.75">
      <c r="A16" s="61" t="s">
        <v>302</v>
      </c>
      <c r="B16" s="62" t="s">
        <v>587</v>
      </c>
      <c r="C16" s="63"/>
      <c r="D16" s="63"/>
      <c r="E16" s="63"/>
      <c r="F16" s="63"/>
      <c r="G16" s="63"/>
      <c r="H16" s="63"/>
      <c r="I16" s="63"/>
      <c r="J16" s="63"/>
    </row>
    <row r="17" ht="12.75">
      <c r="A17" s="50" t="s">
        <v>305</v>
      </c>
    </row>
    <row r="18" ht="12.75">
      <c r="A18" s="61"/>
    </row>
    <row r="19" spans="1:10" ht="12.75">
      <c r="A19" s="61" t="s">
        <v>300</v>
      </c>
      <c r="B19" s="62"/>
      <c r="C19" s="63"/>
      <c r="D19" s="63"/>
      <c r="E19" s="63"/>
      <c r="F19" s="63"/>
      <c r="G19" s="63"/>
      <c r="H19" s="63"/>
      <c r="I19" s="63"/>
      <c r="J19" s="63"/>
    </row>
    <row r="20" spans="1:10" ht="12.75">
      <c r="A20" s="61" t="s">
        <v>301</v>
      </c>
      <c r="B20" s="62"/>
      <c r="C20" s="63"/>
      <c r="D20" s="63"/>
      <c r="E20" s="63"/>
      <c r="F20" s="63"/>
      <c r="G20" s="63"/>
      <c r="H20" s="63"/>
      <c r="I20" s="63"/>
      <c r="J20" s="63"/>
    </row>
    <row r="21" spans="1:10" ht="12.75">
      <c r="A21" s="61" t="s">
        <v>302</v>
      </c>
      <c r="B21" s="62"/>
      <c r="C21" s="63"/>
      <c r="D21" s="63"/>
      <c r="E21" s="63"/>
      <c r="F21" s="63"/>
      <c r="G21" s="63"/>
      <c r="H21" s="63"/>
      <c r="I21" s="63"/>
      <c r="J21" s="63"/>
    </row>
    <row r="22" ht="12.75">
      <c r="A22" s="50"/>
    </row>
    <row r="23" spans="1:10" ht="12.75">
      <c r="A23" s="293" t="s">
        <v>306</v>
      </c>
      <c r="B23" s="294"/>
      <c r="C23" s="294"/>
      <c r="D23" s="294"/>
      <c r="E23" s="294"/>
      <c r="F23" s="294"/>
      <c r="G23" s="294"/>
      <c r="H23" s="294"/>
      <c r="I23" s="294"/>
      <c r="J23" s="294"/>
    </row>
    <row r="24" spans="1:10" ht="13.5" customHeight="1">
      <c r="A24" s="64"/>
      <c r="B24" s="65"/>
      <c r="C24" s="65"/>
      <c r="D24" s="65"/>
      <c r="E24" s="65"/>
      <c r="F24" s="65"/>
      <c r="G24" s="65"/>
      <c r="H24" s="65"/>
      <c r="I24" s="65"/>
      <c r="J24" s="65"/>
    </row>
    <row r="25" spans="1:10" ht="13.5" customHeight="1">
      <c r="A25" s="66"/>
      <c r="B25" s="65"/>
      <c r="C25" s="65"/>
      <c r="D25" s="65"/>
      <c r="E25" s="65"/>
      <c r="F25" s="65"/>
      <c r="G25" s="65"/>
      <c r="H25" s="65"/>
      <c r="I25" s="65"/>
      <c r="J25" s="65"/>
    </row>
    <row r="26" spans="1:10" ht="13.5" customHeight="1">
      <c r="A26" s="66"/>
      <c r="B26" s="65"/>
      <c r="C26" s="65"/>
      <c r="D26" s="65"/>
      <c r="E26" s="65"/>
      <c r="F26" s="65"/>
      <c r="G26" s="65"/>
      <c r="H26" s="65"/>
      <c r="I26" s="65"/>
      <c r="J26" s="65"/>
    </row>
    <row r="27" spans="1:10" ht="13.5" customHeight="1">
      <c r="A27" s="65"/>
      <c r="B27" s="65"/>
      <c r="C27" s="65"/>
      <c r="D27" s="65"/>
      <c r="E27" s="65"/>
      <c r="F27" s="65"/>
      <c r="G27" s="65"/>
      <c r="H27" s="65"/>
      <c r="I27" s="65"/>
      <c r="J27" s="65"/>
    </row>
    <row r="28" spans="1:10" ht="12.75">
      <c r="A28" s="65"/>
      <c r="B28" s="65"/>
      <c r="C28" s="65"/>
      <c r="D28" s="65"/>
      <c r="E28" s="65"/>
      <c r="F28" s="65"/>
      <c r="G28" s="65"/>
      <c r="H28" s="65"/>
      <c r="I28" s="65"/>
      <c r="J28" s="65"/>
    </row>
    <row r="29" spans="1:10" ht="12.75">
      <c r="A29" s="65"/>
      <c r="B29" s="65"/>
      <c r="C29" s="65"/>
      <c r="D29" s="65"/>
      <c r="E29" s="65"/>
      <c r="F29" s="65"/>
      <c r="G29" s="65"/>
      <c r="H29" s="65"/>
      <c r="I29" s="65"/>
      <c r="J29" s="65"/>
    </row>
    <row r="30" spans="1:10" ht="12.75">
      <c r="A30" s="65"/>
      <c r="B30" s="65"/>
      <c r="C30" s="65"/>
      <c r="D30" s="65"/>
      <c r="E30" s="65"/>
      <c r="F30" s="65"/>
      <c r="G30" s="65"/>
      <c r="H30" s="65"/>
      <c r="I30" s="65"/>
      <c r="J30" s="65"/>
    </row>
    <row r="31" spans="1:10" ht="12.75">
      <c r="A31" s="65"/>
      <c r="B31" s="65"/>
      <c r="C31" s="65"/>
      <c r="D31" s="65"/>
      <c r="E31" s="65"/>
      <c r="F31" s="65"/>
      <c r="G31" s="65"/>
      <c r="H31" s="65"/>
      <c r="I31" s="65"/>
      <c r="J31" s="65"/>
    </row>
    <row r="32" spans="1:10" ht="12.75">
      <c r="A32" s="65"/>
      <c r="B32" s="65"/>
      <c r="C32" s="65"/>
      <c r="D32" s="65"/>
      <c r="E32" s="65"/>
      <c r="F32" s="65"/>
      <c r="G32" s="65"/>
      <c r="H32" s="65"/>
      <c r="I32" s="65"/>
      <c r="J32" s="65"/>
    </row>
    <row r="33" spans="1:10" ht="12.75">
      <c r="A33" s="65"/>
      <c r="B33" s="65"/>
      <c r="C33" s="65"/>
      <c r="D33" s="65"/>
      <c r="E33" s="65"/>
      <c r="F33" s="65"/>
      <c r="G33" s="65"/>
      <c r="H33" s="65"/>
      <c r="I33" s="65"/>
      <c r="J33" s="65"/>
    </row>
    <row r="34" spans="1:10" ht="12.75">
      <c r="A34" s="65"/>
      <c r="B34" s="65"/>
      <c r="C34" s="65"/>
      <c r="D34" s="65"/>
      <c r="E34" s="65"/>
      <c r="F34" s="65"/>
      <c r="G34" s="65"/>
      <c r="H34" s="65"/>
      <c r="I34" s="65"/>
      <c r="J34" s="65"/>
    </row>
    <row r="35" spans="1:10" ht="12.75">
      <c r="A35" s="65"/>
      <c r="B35" s="65"/>
      <c r="C35" s="65"/>
      <c r="D35" s="65"/>
      <c r="E35" s="65"/>
      <c r="F35" s="65"/>
      <c r="G35" s="65"/>
      <c r="H35" s="65"/>
      <c r="I35" s="65"/>
      <c r="J35" s="65"/>
    </row>
    <row r="36" spans="1:10" ht="12.75">
      <c r="A36" s="65"/>
      <c r="B36" s="65"/>
      <c r="C36" s="65"/>
      <c r="D36" s="65"/>
      <c r="E36" s="65"/>
      <c r="F36" s="65"/>
      <c r="G36" s="65"/>
      <c r="H36" s="65"/>
      <c r="I36" s="65"/>
      <c r="J36" s="65"/>
    </row>
    <row r="37" spans="1:10" ht="12.75">
      <c r="A37" s="65"/>
      <c r="B37" s="65"/>
      <c r="C37" s="65"/>
      <c r="D37" s="65"/>
      <c r="E37" s="65"/>
      <c r="F37" s="65"/>
      <c r="G37" s="65"/>
      <c r="H37" s="65"/>
      <c r="I37" s="65"/>
      <c r="J37" s="65"/>
    </row>
    <row r="38" spans="1:10" ht="12.75">
      <c r="A38" s="50"/>
      <c r="B38" s="50"/>
      <c r="C38" s="50"/>
      <c r="D38" s="50"/>
      <c r="E38" s="50"/>
      <c r="F38" s="50"/>
      <c r="G38" s="50"/>
      <c r="H38" s="50"/>
      <c r="I38" s="50"/>
      <c r="J38" s="50"/>
    </row>
    <row r="39" spans="1:10" ht="12.75">
      <c r="A39" s="293" t="s">
        <v>307</v>
      </c>
      <c r="B39" s="294"/>
      <c r="C39" s="294"/>
      <c r="D39" s="294"/>
      <c r="E39" s="294"/>
      <c r="F39" s="294"/>
      <c r="G39" s="294"/>
      <c r="H39" s="294"/>
      <c r="I39" s="294"/>
      <c r="J39" s="294"/>
    </row>
    <row r="40" spans="1:10" ht="12.75">
      <c r="A40" s="65"/>
      <c r="B40" s="65"/>
      <c r="C40" s="65"/>
      <c r="D40" s="65"/>
      <c r="E40" s="65"/>
      <c r="F40" s="65"/>
      <c r="G40" s="65"/>
      <c r="H40" s="65"/>
      <c r="I40" s="65"/>
      <c r="J40" s="65"/>
    </row>
    <row r="41" spans="1:10" ht="15">
      <c r="A41" s="64" t="s">
        <v>83</v>
      </c>
      <c r="B41" s="65"/>
      <c r="C41" s="65"/>
      <c r="D41" s="65"/>
      <c r="E41" s="65"/>
      <c r="F41" s="65"/>
      <c r="G41" s="65"/>
      <c r="H41" s="65"/>
      <c r="I41" s="65"/>
      <c r="J41" s="65"/>
    </row>
    <row r="42" spans="1:10" ht="15">
      <c r="A42" s="66" t="s">
        <v>84</v>
      </c>
      <c r="B42" s="65"/>
      <c r="C42" s="65"/>
      <c r="D42" s="65"/>
      <c r="E42" s="65"/>
      <c r="F42" s="65"/>
      <c r="G42" s="65"/>
      <c r="H42" s="65"/>
      <c r="I42" s="65"/>
      <c r="J42" s="65"/>
    </row>
    <row r="43" spans="1:10" ht="15">
      <c r="A43" s="66" t="s">
        <v>85</v>
      </c>
      <c r="B43" s="65"/>
      <c r="C43" s="65"/>
      <c r="D43" s="65"/>
      <c r="E43" s="65"/>
      <c r="F43" s="65"/>
      <c r="G43" s="65"/>
      <c r="H43" s="65"/>
      <c r="I43" s="65"/>
      <c r="J43" s="65"/>
    </row>
    <row r="44" spans="1:10" ht="12.75">
      <c r="A44" s="65"/>
      <c r="B44" s="65"/>
      <c r="C44" s="65"/>
      <c r="D44" s="65"/>
      <c r="E44" s="65"/>
      <c r="F44" s="65"/>
      <c r="G44" s="65"/>
      <c r="H44" s="65"/>
      <c r="I44" s="65"/>
      <c r="J44" s="65"/>
    </row>
    <row r="45" spans="1:10" ht="12.75">
      <c r="A45" s="65"/>
      <c r="B45" s="65"/>
      <c r="C45" s="65"/>
      <c r="D45" s="65"/>
      <c r="E45" s="65"/>
      <c r="F45" s="65"/>
      <c r="G45" s="65"/>
      <c r="H45" s="65"/>
      <c r="I45" s="65"/>
      <c r="J45" s="65"/>
    </row>
    <row r="46" spans="1:10" ht="12.75">
      <c r="A46" s="65"/>
      <c r="B46" s="65"/>
      <c r="C46" s="65"/>
      <c r="D46" s="65"/>
      <c r="E46" s="65"/>
      <c r="F46" s="65"/>
      <c r="G46" s="65"/>
      <c r="H46" s="65"/>
      <c r="I46" s="65"/>
      <c r="J46" s="65"/>
    </row>
    <row r="47" spans="1:10" ht="12.75">
      <c r="A47" s="65"/>
      <c r="B47" s="65"/>
      <c r="C47" s="65"/>
      <c r="D47" s="65"/>
      <c r="E47" s="65"/>
      <c r="F47" s="65"/>
      <c r="G47" s="65"/>
      <c r="H47" s="65"/>
      <c r="I47" s="65"/>
      <c r="J47" s="65"/>
    </row>
    <row r="48" spans="1:10" ht="12.75">
      <c r="A48" s="65"/>
      <c r="B48" s="65"/>
      <c r="C48" s="65"/>
      <c r="D48" s="65"/>
      <c r="E48" s="65"/>
      <c r="F48" s="65"/>
      <c r="G48" s="65"/>
      <c r="H48" s="65"/>
      <c r="I48" s="65"/>
      <c r="J48" s="65"/>
    </row>
    <row r="49" spans="1:10" ht="12.75">
      <c r="A49" s="65"/>
      <c r="B49" s="65"/>
      <c r="C49" s="65"/>
      <c r="D49" s="65"/>
      <c r="E49" s="65"/>
      <c r="F49" s="65"/>
      <c r="G49" s="65"/>
      <c r="H49" s="65"/>
      <c r="I49" s="65"/>
      <c r="J49" s="65"/>
    </row>
    <row r="50" spans="1:10" ht="12.75">
      <c r="A50" s="65"/>
      <c r="B50" s="65"/>
      <c r="C50" s="65"/>
      <c r="D50" s="65"/>
      <c r="E50" s="65"/>
      <c r="F50" s="65"/>
      <c r="G50" s="65"/>
      <c r="H50" s="65"/>
      <c r="I50" s="65"/>
      <c r="J50" s="65"/>
    </row>
    <row r="51" spans="1:10" ht="12.75">
      <c r="A51" s="65"/>
      <c r="B51" s="65"/>
      <c r="C51" s="65"/>
      <c r="D51" s="65"/>
      <c r="E51" s="65"/>
      <c r="F51" s="65"/>
      <c r="G51" s="65"/>
      <c r="H51" s="65"/>
      <c r="I51" s="65"/>
      <c r="J51" s="65"/>
    </row>
    <row r="52" spans="1:10" ht="12.75">
      <c r="A52" s="65"/>
      <c r="B52" s="65"/>
      <c r="C52" s="65"/>
      <c r="D52" s="65"/>
      <c r="E52" s="65"/>
      <c r="F52" s="65"/>
      <c r="G52" s="65"/>
      <c r="H52" s="65"/>
      <c r="I52" s="65"/>
      <c r="J52" s="65"/>
    </row>
    <row r="53" spans="1:10" ht="12.75">
      <c r="A53" s="65"/>
      <c r="B53" s="65"/>
      <c r="C53" s="65"/>
      <c r="D53" s="65"/>
      <c r="E53" s="65"/>
      <c r="F53" s="65"/>
      <c r="G53" s="65"/>
      <c r="H53" s="65"/>
      <c r="I53" s="65"/>
      <c r="J53" s="65"/>
    </row>
    <row r="54" spans="1:10" ht="12.75">
      <c r="A54" s="65"/>
      <c r="B54" s="65"/>
      <c r="C54" s="65"/>
      <c r="D54" s="65"/>
      <c r="E54" s="65"/>
      <c r="F54" s="65"/>
      <c r="G54" s="65"/>
      <c r="H54" s="65"/>
      <c r="I54" s="65"/>
      <c r="J54" s="65"/>
    </row>
    <row r="55" spans="1:10" ht="12.75">
      <c r="A55" s="65"/>
      <c r="B55" s="65"/>
      <c r="C55" s="65"/>
      <c r="D55" s="65"/>
      <c r="E55" s="65"/>
      <c r="F55" s="65"/>
      <c r="G55" s="65"/>
      <c r="H55" s="65"/>
      <c r="I55" s="65"/>
      <c r="J55" s="65"/>
    </row>
    <row r="56" spans="1:10" ht="12.75">
      <c r="A56" s="65"/>
      <c r="B56" s="65"/>
      <c r="C56" s="65"/>
      <c r="D56" s="65"/>
      <c r="E56" s="65"/>
      <c r="F56" s="65"/>
      <c r="G56" s="65"/>
      <c r="H56" s="65"/>
      <c r="I56" s="65"/>
      <c r="J56" s="65"/>
    </row>
  </sheetData>
  <sheetProtection/>
  <mergeCells count="6">
    <mergeCell ref="A39:J39"/>
    <mergeCell ref="A1:J1"/>
    <mergeCell ref="A2:J2"/>
    <mergeCell ref="A4:C4"/>
    <mergeCell ref="H4:J4"/>
    <mergeCell ref="A23:J23"/>
  </mergeCells>
  <printOptions/>
  <pageMargins left="0.65" right="0.16"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54"/>
  <sheetViews>
    <sheetView zoomScalePageLayoutView="0" workbookViewId="0" topLeftCell="A25">
      <selection activeCell="G45" sqref="G45"/>
    </sheetView>
  </sheetViews>
  <sheetFormatPr defaultColWidth="8.88671875" defaultRowHeight="13.5"/>
  <cols>
    <col min="1" max="1" width="3.21484375" style="49" customWidth="1"/>
    <col min="2" max="2" width="26.4453125" style="49" customWidth="1"/>
    <col min="3" max="3" width="9.88671875" style="49" customWidth="1"/>
    <col min="4" max="4" width="8.21484375" style="49" customWidth="1"/>
    <col min="5" max="5" width="11.10546875" style="49" customWidth="1"/>
    <col min="6" max="6" width="15.99609375" style="49" customWidth="1"/>
    <col min="7" max="16384" width="8.88671875" style="49" customWidth="1"/>
  </cols>
  <sheetData>
    <row r="1" spans="1:6" ht="13.5" customHeight="1">
      <c r="A1" s="293" t="s">
        <v>308</v>
      </c>
      <c r="B1" s="294"/>
      <c r="C1" s="294"/>
      <c r="D1" s="294"/>
      <c r="E1" s="294"/>
      <c r="F1" s="294"/>
    </row>
    <row r="2" ht="14.25">
      <c r="I2" s="67"/>
    </row>
    <row r="3" spans="1:6" ht="12.75">
      <c r="A3" s="68" t="s">
        <v>86</v>
      </c>
      <c r="B3" s="68" t="s">
        <v>309</v>
      </c>
      <c r="C3" s="299" t="s">
        <v>253</v>
      </c>
      <c r="D3" s="299"/>
      <c r="E3" s="299" t="s">
        <v>310</v>
      </c>
      <c r="F3" s="299"/>
    </row>
    <row r="4" spans="1:6" ht="12.75">
      <c r="A4" s="69">
        <v>1</v>
      </c>
      <c r="B4" s="69" t="s">
        <v>311</v>
      </c>
      <c r="C4" s="300" t="e">
        <f>+#REF!</f>
        <v>#REF!</v>
      </c>
      <c r="D4" s="300"/>
      <c r="E4" s="300" t="e">
        <f>+#REF!</f>
        <v>#REF!</v>
      </c>
      <c r="F4" s="300"/>
    </row>
    <row r="5" spans="1:6" ht="12.75">
      <c r="A5" s="69">
        <v>2</v>
      </c>
      <c r="B5" s="69" t="s">
        <v>312</v>
      </c>
      <c r="C5" s="300" t="e">
        <f>+#REF!</f>
        <v>#REF!</v>
      </c>
      <c r="D5" s="300"/>
      <c r="E5" s="300" t="e">
        <f>+#REF!</f>
        <v>#REF!</v>
      </c>
      <c r="F5" s="300"/>
    </row>
    <row r="6" spans="1:6" ht="12.75">
      <c r="A6" s="69">
        <v>3</v>
      </c>
      <c r="B6" s="69" t="s">
        <v>313</v>
      </c>
      <c r="C6" s="300"/>
      <c r="D6" s="300"/>
      <c r="E6" s="300"/>
      <c r="F6" s="300"/>
    </row>
    <row r="7" spans="1:6" ht="12.75">
      <c r="A7" s="70">
        <v>4</v>
      </c>
      <c r="B7" s="71" t="s">
        <v>76</v>
      </c>
      <c r="C7" s="300" t="e">
        <f>SUM(C4:D6)</f>
        <v>#REF!</v>
      </c>
      <c r="D7" s="300"/>
      <c r="E7" s="300" t="e">
        <f>SUM(E4:F6)</f>
        <v>#REF!</v>
      </c>
      <c r="F7" s="300"/>
    </row>
    <row r="8" ht="12.75">
      <c r="A8" s="60"/>
    </row>
    <row r="9" ht="12.75">
      <c r="A9" s="50" t="s">
        <v>314</v>
      </c>
    </row>
    <row r="10" spans="1:6" ht="12.75">
      <c r="A10" s="72"/>
      <c r="B10" s="72"/>
      <c r="C10" s="72"/>
      <c r="D10" s="72"/>
      <c r="E10" s="72"/>
      <c r="F10" s="72"/>
    </row>
    <row r="11" spans="1:6" ht="12.75">
      <c r="A11" s="72"/>
      <c r="B11" s="72"/>
      <c r="C11" s="72"/>
      <c r="D11" s="72"/>
      <c r="E11" s="72"/>
      <c r="F11" s="72"/>
    </row>
    <row r="13" spans="1:6" ht="12.75" customHeight="1">
      <c r="A13" s="293" t="s">
        <v>315</v>
      </c>
      <c r="B13" s="294"/>
      <c r="C13" s="294"/>
      <c r="D13" s="294"/>
      <c r="E13" s="294"/>
      <c r="F13" s="294"/>
    </row>
    <row r="14" ht="12.75">
      <c r="A14" s="73"/>
    </row>
    <row r="15" spans="1:2" ht="12.75">
      <c r="A15" s="298" t="s">
        <v>316</v>
      </c>
      <c r="B15" s="298"/>
    </row>
    <row r="16" ht="12.75">
      <c r="A16" s="60"/>
    </row>
    <row r="17" spans="1:6" ht="38.25">
      <c r="A17" s="70" t="s">
        <v>86</v>
      </c>
      <c r="B17" s="74" t="s">
        <v>80</v>
      </c>
      <c r="C17" s="301" t="s">
        <v>317</v>
      </c>
      <c r="D17" s="302"/>
      <c r="E17" s="70" t="s">
        <v>318</v>
      </c>
      <c r="F17" s="70" t="s">
        <v>319</v>
      </c>
    </row>
    <row r="18" spans="1:6" ht="12.75">
      <c r="A18" s="75">
        <v>1</v>
      </c>
      <c r="B18" s="75" t="s">
        <v>253</v>
      </c>
      <c r="C18" s="300" t="e">
        <f>+#REF!+#REF!+#REF!+#REF!+#REF!+#REF!</f>
        <v>#REF!</v>
      </c>
      <c r="D18" s="300"/>
      <c r="E18" s="76"/>
      <c r="F18" s="76" t="e">
        <f>+C18</f>
        <v>#REF!</v>
      </c>
    </row>
    <row r="19" spans="1:6" ht="12.75">
      <c r="A19" s="75">
        <v>2</v>
      </c>
      <c r="B19" s="75" t="s">
        <v>320</v>
      </c>
      <c r="C19" s="300" t="e">
        <f>+#REF!+#REF!+#REF!</f>
        <v>#REF!</v>
      </c>
      <c r="D19" s="300"/>
      <c r="E19" s="76"/>
      <c r="F19" s="77" t="e">
        <f>+C19</f>
        <v>#REF!</v>
      </c>
    </row>
    <row r="20" spans="1:6" ht="12.75">
      <c r="A20" s="75">
        <v>3</v>
      </c>
      <c r="B20" s="75" t="s">
        <v>321</v>
      </c>
      <c r="C20" s="300"/>
      <c r="D20" s="300"/>
      <c r="E20" s="76"/>
      <c r="F20" s="77"/>
    </row>
    <row r="21" spans="1:6" ht="12.75">
      <c r="A21" s="303"/>
      <c r="B21" s="75" t="s">
        <v>322</v>
      </c>
      <c r="C21" s="300" t="e">
        <f>+#REF!+#REF!+#REF!+#REF!</f>
        <v>#REF!</v>
      </c>
      <c r="D21" s="300"/>
      <c r="E21" s="76"/>
      <c r="F21" s="77" t="e">
        <f>+C21</f>
        <v>#REF!</v>
      </c>
    </row>
    <row r="22" spans="1:6" ht="12.75">
      <c r="A22" s="303"/>
      <c r="B22" s="71" t="s">
        <v>323</v>
      </c>
      <c r="C22" s="300"/>
      <c r="D22" s="300"/>
      <c r="E22" s="76"/>
      <c r="F22" s="77"/>
    </row>
    <row r="23" spans="1:6" ht="12.75">
      <c r="A23" s="75">
        <v>4</v>
      </c>
      <c r="B23" s="75" t="s">
        <v>255</v>
      </c>
      <c r="C23" s="300" t="e">
        <f>+C18+C19-C21</f>
        <v>#REF!</v>
      </c>
      <c r="D23" s="300"/>
      <c r="E23" s="76"/>
      <c r="F23" s="76" t="e">
        <f>+F18+F19-F21</f>
        <v>#REF!</v>
      </c>
    </row>
    <row r="24" ht="12.75">
      <c r="A24" s="60"/>
    </row>
    <row r="25" spans="1:6" ht="12.75">
      <c r="A25" s="298" t="s">
        <v>324</v>
      </c>
      <c r="B25" s="298"/>
      <c r="C25" s="298"/>
      <c r="D25" s="298"/>
      <c r="E25" s="298"/>
      <c r="F25" s="298"/>
    </row>
    <row r="26" ht="12.75">
      <c r="A26" s="60"/>
    </row>
    <row r="27" spans="1:6" s="52" customFormat="1" ht="26.25" customHeight="1">
      <c r="A27" s="74" t="s">
        <v>86</v>
      </c>
      <c r="B27" s="74" t="s">
        <v>325</v>
      </c>
      <c r="C27" s="304" t="s">
        <v>253</v>
      </c>
      <c r="D27" s="304"/>
      <c r="E27" s="304" t="s">
        <v>255</v>
      </c>
      <c r="F27" s="304"/>
    </row>
    <row r="28" spans="1:6" ht="12.75">
      <c r="A28" s="75">
        <v>1</v>
      </c>
      <c r="B28" s="75" t="s">
        <v>326</v>
      </c>
      <c r="C28" s="300" t="e">
        <f>+#REF!</f>
        <v>#REF!</v>
      </c>
      <c r="D28" s="300"/>
      <c r="E28" s="300">
        <v>60000</v>
      </c>
      <c r="F28" s="300"/>
    </row>
    <row r="29" spans="1:6" ht="12.75">
      <c r="A29" s="75">
        <v>2</v>
      </c>
      <c r="B29" s="75" t="s">
        <v>327</v>
      </c>
      <c r="C29" s="305"/>
      <c r="D29" s="305"/>
      <c r="E29" s="305"/>
      <c r="F29" s="305"/>
    </row>
    <row r="30" spans="1:6" ht="12.75">
      <c r="A30" s="75">
        <v>3</v>
      </c>
      <c r="B30" s="75" t="s">
        <v>328</v>
      </c>
      <c r="C30" s="305"/>
      <c r="D30" s="305"/>
      <c r="E30" s="305"/>
      <c r="F30" s="305"/>
    </row>
    <row r="31" spans="1:6" ht="12.75">
      <c r="A31" s="75">
        <v>4</v>
      </c>
      <c r="B31" s="47" t="s">
        <v>589</v>
      </c>
      <c r="C31" s="305" t="e">
        <f>+#REF!</f>
        <v>#REF!</v>
      </c>
      <c r="D31" s="305"/>
      <c r="E31" s="306">
        <v>2546300</v>
      </c>
      <c r="F31" s="306"/>
    </row>
    <row r="32" spans="1:6" ht="12.75">
      <c r="A32" s="75">
        <v>5</v>
      </c>
      <c r="B32" s="71" t="s">
        <v>76</v>
      </c>
      <c r="C32" s="307" t="e">
        <f>+C28</f>
        <v>#REF!</v>
      </c>
      <c r="D32" s="305"/>
      <c r="E32" s="307">
        <f>+E28+E31</f>
        <v>2606300</v>
      </c>
      <c r="F32" s="305"/>
    </row>
    <row r="33" ht="12.75">
      <c r="A33" s="60"/>
    </row>
    <row r="34" spans="1:6" ht="12.75">
      <c r="A34" s="298" t="s">
        <v>329</v>
      </c>
      <c r="B34" s="298"/>
      <c r="C34" s="298"/>
      <c r="D34" s="298"/>
      <c r="E34" s="298"/>
      <c r="F34" s="298"/>
    </row>
    <row r="35" ht="12.75">
      <c r="A35" s="60"/>
    </row>
    <row r="36" spans="1:6" ht="13.5" customHeight="1">
      <c r="A36" s="68" t="s">
        <v>86</v>
      </c>
      <c r="B36" s="70" t="s">
        <v>325</v>
      </c>
      <c r="C36" s="304" t="s">
        <v>253</v>
      </c>
      <c r="D36" s="304"/>
      <c r="E36" s="304" t="s">
        <v>255</v>
      </c>
      <c r="F36" s="304"/>
    </row>
    <row r="37" spans="1:6" ht="25.5">
      <c r="A37" s="75">
        <v>1</v>
      </c>
      <c r="B37" s="71" t="s">
        <v>330</v>
      </c>
      <c r="C37" s="305"/>
      <c r="D37" s="305"/>
      <c r="E37" s="305"/>
      <c r="F37" s="305"/>
    </row>
    <row r="38" spans="1:6" ht="12.75">
      <c r="A38" s="75">
        <v>2</v>
      </c>
      <c r="B38" s="75" t="s">
        <v>331</v>
      </c>
      <c r="C38" s="305"/>
      <c r="D38" s="305"/>
      <c r="E38" s="305"/>
      <c r="F38" s="305"/>
    </row>
    <row r="39" spans="1:6" ht="12.75">
      <c r="A39" s="75">
        <v>3</v>
      </c>
      <c r="B39" s="75" t="s">
        <v>332</v>
      </c>
      <c r="C39" s="305"/>
      <c r="D39" s="305"/>
      <c r="E39" s="305"/>
      <c r="F39" s="305"/>
    </row>
    <row r="40" spans="1:6" ht="12.75">
      <c r="A40" s="75">
        <v>4</v>
      </c>
      <c r="B40" s="75" t="s">
        <v>333</v>
      </c>
      <c r="C40" s="305"/>
      <c r="D40" s="305"/>
      <c r="E40" s="305"/>
      <c r="F40" s="305"/>
    </row>
    <row r="41" spans="1:6" ht="12.75">
      <c r="A41" s="75">
        <v>5</v>
      </c>
      <c r="B41" s="71" t="s">
        <v>334</v>
      </c>
      <c r="C41" s="305"/>
      <c r="D41" s="305"/>
      <c r="E41" s="305"/>
      <c r="F41" s="305"/>
    </row>
    <row r="42" spans="1:6" ht="12.75">
      <c r="A42" s="75">
        <v>6</v>
      </c>
      <c r="B42" s="71" t="s">
        <v>335</v>
      </c>
      <c r="C42" s="305"/>
      <c r="D42" s="305"/>
      <c r="E42" s="305"/>
      <c r="F42" s="305"/>
    </row>
    <row r="43" spans="1:6" ht="12.75">
      <c r="A43" s="75">
        <v>7</v>
      </c>
      <c r="B43" s="71"/>
      <c r="C43" s="305"/>
      <c r="D43" s="305"/>
      <c r="E43" s="305"/>
      <c r="F43" s="305"/>
    </row>
    <row r="44" spans="1:6" ht="12.75">
      <c r="A44" s="75">
        <v>8</v>
      </c>
      <c r="B44" s="71" t="s">
        <v>76</v>
      </c>
      <c r="C44" s="305"/>
      <c r="D44" s="305"/>
      <c r="E44" s="305"/>
      <c r="F44" s="305"/>
    </row>
    <row r="45" ht="12.75">
      <c r="A45" s="50"/>
    </row>
    <row r="46" spans="1:6" ht="37.5" customHeight="1">
      <c r="A46" s="308" t="s">
        <v>336</v>
      </c>
      <c r="B46" s="308"/>
      <c r="C46" s="308"/>
      <c r="D46" s="308"/>
      <c r="E46" s="308"/>
      <c r="F46" s="308"/>
    </row>
    <row r="47" spans="1:6" ht="12.75">
      <c r="A47" s="78"/>
      <c r="B47" s="79"/>
      <c r="C47" s="79"/>
      <c r="D47" s="79"/>
      <c r="E47" s="79"/>
      <c r="F47" s="79"/>
    </row>
    <row r="48" spans="1:6" ht="12.75">
      <c r="A48" s="78"/>
      <c r="B48" s="79"/>
      <c r="C48" s="79"/>
      <c r="D48" s="79"/>
      <c r="E48" s="79"/>
      <c r="F48" s="79"/>
    </row>
    <row r="49" spans="1:6" ht="12.75">
      <c r="A49" s="78"/>
      <c r="B49" s="79"/>
      <c r="C49" s="79"/>
      <c r="D49" s="79"/>
      <c r="E49" s="79"/>
      <c r="F49" s="79"/>
    </row>
    <row r="50" spans="1:6" ht="12.75">
      <c r="A50" s="78"/>
      <c r="B50" s="79"/>
      <c r="C50" s="79"/>
      <c r="D50" s="79"/>
      <c r="E50" s="79"/>
      <c r="F50" s="79"/>
    </row>
    <row r="51" ht="12.75">
      <c r="A51" s="60"/>
    </row>
    <row r="52" ht="12.75">
      <c r="A52" s="60"/>
    </row>
    <row r="53" ht="12.75">
      <c r="A53" s="80"/>
    </row>
    <row r="54" ht="12.75">
      <c r="A54" s="81"/>
    </row>
  </sheetData>
  <sheetProtection/>
  <mergeCells count="54">
    <mergeCell ref="C44:D44"/>
    <mergeCell ref="E44:F44"/>
    <mergeCell ref="A46:F46"/>
    <mergeCell ref="C41:D41"/>
    <mergeCell ref="E41:F41"/>
    <mergeCell ref="C42:D42"/>
    <mergeCell ref="E42:F42"/>
    <mergeCell ref="C43:D43"/>
    <mergeCell ref="E43:F43"/>
    <mergeCell ref="C38:D38"/>
    <mergeCell ref="E38:F38"/>
    <mergeCell ref="C39:D39"/>
    <mergeCell ref="E39:F39"/>
    <mergeCell ref="C40:D40"/>
    <mergeCell ref="E40:F40"/>
    <mergeCell ref="C37:D37"/>
    <mergeCell ref="E37:F37"/>
    <mergeCell ref="C29:D29"/>
    <mergeCell ref="E29:F29"/>
    <mergeCell ref="C30:D30"/>
    <mergeCell ref="E30:F30"/>
    <mergeCell ref="C31:D31"/>
    <mergeCell ref="E31:F31"/>
    <mergeCell ref="C32:D32"/>
    <mergeCell ref="E32:F32"/>
    <mergeCell ref="A34:F34"/>
    <mergeCell ref="C36:D36"/>
    <mergeCell ref="E36:F36"/>
    <mergeCell ref="C23:D23"/>
    <mergeCell ref="A25:F25"/>
    <mergeCell ref="C27:D27"/>
    <mergeCell ref="E27:F27"/>
    <mergeCell ref="C28:D28"/>
    <mergeCell ref="E28:F28"/>
    <mergeCell ref="C17:D17"/>
    <mergeCell ref="C18:D18"/>
    <mergeCell ref="C19:D19"/>
    <mergeCell ref="C20:D20"/>
    <mergeCell ref="A21:A22"/>
    <mergeCell ref="C21:D21"/>
    <mergeCell ref="C22:D22"/>
    <mergeCell ref="A15:B15"/>
    <mergeCell ref="A1:F1"/>
    <mergeCell ref="C3:D3"/>
    <mergeCell ref="E3:F3"/>
    <mergeCell ref="C4:D4"/>
    <mergeCell ref="E4:F4"/>
    <mergeCell ref="C5:D5"/>
    <mergeCell ref="E5:F5"/>
    <mergeCell ref="C6:D6"/>
    <mergeCell ref="E6:F6"/>
    <mergeCell ref="C7:D7"/>
    <mergeCell ref="E7:F7"/>
    <mergeCell ref="A13:F13"/>
  </mergeCells>
  <printOptions/>
  <pageMargins left="0.7" right="0.7" top="0.75" bottom="0.75" header="0.3" footer="0.3"/>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A1:J69"/>
  <sheetViews>
    <sheetView zoomScalePageLayoutView="0" workbookViewId="0" topLeftCell="A1">
      <selection activeCell="L37" sqref="L37"/>
    </sheetView>
  </sheetViews>
  <sheetFormatPr defaultColWidth="8.88671875" defaultRowHeight="13.5"/>
  <cols>
    <col min="1" max="1" width="3.21484375" style="49" customWidth="1"/>
    <col min="2" max="3" width="8.88671875" style="49" customWidth="1"/>
    <col min="4" max="4" width="8.6640625" style="49" customWidth="1"/>
    <col min="5" max="5" width="8.99609375" style="49" customWidth="1"/>
    <col min="6" max="6" width="9.77734375" style="49" customWidth="1"/>
    <col min="7" max="7" width="9.6640625" style="49" customWidth="1"/>
    <col min="8" max="8" width="10.21484375" style="49" customWidth="1"/>
    <col min="9" max="9" width="7.88671875" style="49" customWidth="1"/>
    <col min="10" max="10" width="9.88671875" style="49" customWidth="1"/>
    <col min="11" max="16384" width="8.88671875" style="49" customWidth="1"/>
  </cols>
  <sheetData>
    <row r="1" spans="1:10" ht="12.75" customHeight="1">
      <c r="A1" s="293" t="s">
        <v>337</v>
      </c>
      <c r="B1" s="294"/>
      <c r="C1" s="294"/>
      <c r="D1" s="294"/>
      <c r="E1" s="294"/>
      <c r="F1" s="294"/>
      <c r="G1" s="294"/>
      <c r="H1" s="294"/>
      <c r="I1" s="294"/>
      <c r="J1" s="294"/>
    </row>
    <row r="2" ht="12.75">
      <c r="A2" s="81"/>
    </row>
    <row r="3" spans="1:10" ht="13.5" customHeight="1">
      <c r="A3" s="69" t="s">
        <v>86</v>
      </c>
      <c r="B3" s="305" t="s">
        <v>325</v>
      </c>
      <c r="C3" s="305"/>
      <c r="D3" s="305"/>
      <c r="E3" s="305"/>
      <c r="F3" s="305"/>
      <c r="G3" s="309" t="s">
        <v>253</v>
      </c>
      <c r="H3" s="309"/>
      <c r="I3" s="299" t="s">
        <v>255</v>
      </c>
      <c r="J3" s="299"/>
    </row>
    <row r="4" spans="1:10" ht="12.75">
      <c r="A4" s="71">
        <v>1</v>
      </c>
      <c r="B4" s="310"/>
      <c r="C4" s="310"/>
      <c r="D4" s="310"/>
      <c r="E4" s="310"/>
      <c r="F4" s="310"/>
      <c r="G4" s="309"/>
      <c r="H4" s="309"/>
      <c r="I4" s="299"/>
      <c r="J4" s="299"/>
    </row>
    <row r="5" spans="1:10" ht="12.75">
      <c r="A5" s="71">
        <v>2</v>
      </c>
      <c r="B5" s="310"/>
      <c r="C5" s="310"/>
      <c r="D5" s="310"/>
      <c r="E5" s="310"/>
      <c r="F5" s="310"/>
      <c r="G5" s="309"/>
      <c r="H5" s="309"/>
      <c r="I5" s="299"/>
      <c r="J5" s="299"/>
    </row>
    <row r="6" spans="1:10" ht="12.75">
      <c r="A6" s="71">
        <v>3</v>
      </c>
      <c r="B6" s="310" t="s">
        <v>76</v>
      </c>
      <c r="C6" s="310"/>
      <c r="D6" s="310"/>
      <c r="E6" s="310"/>
      <c r="F6" s="310"/>
      <c r="G6" s="309"/>
      <c r="H6" s="309"/>
      <c r="I6" s="299"/>
      <c r="J6" s="299"/>
    </row>
    <row r="7" ht="12.75">
      <c r="A7" s="50" t="s">
        <v>338</v>
      </c>
    </row>
    <row r="8" spans="1:10" ht="12.75">
      <c r="A8" s="293" t="s">
        <v>339</v>
      </c>
      <c r="B8" s="294"/>
      <c r="C8" s="294"/>
      <c r="D8" s="294"/>
      <c r="E8" s="294"/>
      <c r="F8" s="294"/>
      <c r="G8" s="294"/>
      <c r="H8" s="294"/>
      <c r="I8" s="294"/>
      <c r="J8" s="294"/>
    </row>
    <row r="9" ht="12.75">
      <c r="A9" s="50"/>
    </row>
    <row r="10" spans="1:10" ht="12.75" customHeight="1">
      <c r="A10" s="312" t="s">
        <v>86</v>
      </c>
      <c r="B10" s="313" t="s">
        <v>80</v>
      </c>
      <c r="C10" s="313"/>
      <c r="D10" s="313" t="s">
        <v>340</v>
      </c>
      <c r="E10" s="313"/>
      <c r="F10" s="313"/>
      <c r="G10" s="313"/>
      <c r="H10" s="313"/>
      <c r="I10" s="313"/>
      <c r="J10" s="314" t="s">
        <v>76</v>
      </c>
    </row>
    <row r="11" spans="1:10" ht="12.75">
      <c r="A11" s="312"/>
      <c r="B11" s="313"/>
      <c r="C11" s="313"/>
      <c r="D11" s="313"/>
      <c r="E11" s="313"/>
      <c r="F11" s="313"/>
      <c r="G11" s="313"/>
      <c r="H11" s="313"/>
      <c r="I11" s="313"/>
      <c r="J11" s="315"/>
    </row>
    <row r="12" spans="1:10" ht="24">
      <c r="A12" s="312"/>
      <c r="B12" s="313"/>
      <c r="C12" s="313"/>
      <c r="D12" s="82" t="s">
        <v>341</v>
      </c>
      <c r="E12" s="82" t="s">
        <v>342</v>
      </c>
      <c r="F12" s="82" t="s">
        <v>343</v>
      </c>
      <c r="G12" s="82" t="s">
        <v>344</v>
      </c>
      <c r="H12" s="82" t="s">
        <v>345</v>
      </c>
      <c r="I12" s="83"/>
      <c r="J12" s="316"/>
    </row>
    <row r="13" spans="1:10" ht="25.5" customHeight="1">
      <c r="A13" s="71">
        <v>1</v>
      </c>
      <c r="B13" s="311" t="s">
        <v>346</v>
      </c>
      <c r="C13" s="311"/>
      <c r="D13" s="84"/>
      <c r="E13" s="84"/>
      <c r="F13" s="84"/>
      <c r="G13" s="85" t="e">
        <f>+#REF!</f>
        <v>#REF!</v>
      </c>
      <c r="H13" s="86"/>
      <c r="I13" s="85"/>
      <c r="J13" s="87" t="e">
        <f>+G13</f>
        <v>#REF!</v>
      </c>
    </row>
    <row r="14" spans="1:10" ht="12.75">
      <c r="A14" s="71">
        <v>2</v>
      </c>
      <c r="B14" s="311" t="s">
        <v>347</v>
      </c>
      <c r="C14" s="311"/>
      <c r="D14" s="84"/>
      <c r="E14" s="84"/>
      <c r="F14" s="84"/>
      <c r="G14" s="85" t="e">
        <f>+#REF!</f>
        <v>#REF!</v>
      </c>
      <c r="H14" s="86"/>
      <c r="I14" s="85"/>
      <c r="J14" s="87" t="e">
        <f aca="true" t="shared" si="0" ref="J14:J21">+G14</f>
        <v>#REF!</v>
      </c>
    </row>
    <row r="15" spans="1:10" ht="12.75">
      <c r="A15" s="71">
        <v>3</v>
      </c>
      <c r="B15" s="311" t="s">
        <v>348</v>
      </c>
      <c r="C15" s="311"/>
      <c r="D15" s="84"/>
      <c r="E15" s="84"/>
      <c r="F15" s="84"/>
      <c r="G15" s="85" t="e">
        <f>+#REF!</f>
        <v>#REF!</v>
      </c>
      <c r="H15" s="86"/>
      <c r="I15" s="85"/>
      <c r="J15" s="87" t="e">
        <f t="shared" si="0"/>
        <v>#REF!</v>
      </c>
    </row>
    <row r="16" spans="1:10" ht="25.5" customHeight="1">
      <c r="A16" s="71">
        <v>4</v>
      </c>
      <c r="B16" s="311" t="s">
        <v>349</v>
      </c>
      <c r="C16" s="311"/>
      <c r="D16" s="84"/>
      <c r="E16" s="84"/>
      <c r="F16" s="84"/>
      <c r="G16" s="85" t="e">
        <f>G13+G14-G15</f>
        <v>#REF!</v>
      </c>
      <c r="H16" s="86"/>
      <c r="I16" s="85"/>
      <c r="J16" s="87" t="e">
        <f t="shared" si="0"/>
        <v>#REF!</v>
      </c>
    </row>
    <row r="17" spans="1:10" ht="26.25" customHeight="1">
      <c r="A17" s="71">
        <v>5</v>
      </c>
      <c r="B17" s="311" t="s">
        <v>350</v>
      </c>
      <c r="C17" s="311"/>
      <c r="D17" s="84"/>
      <c r="E17" s="84"/>
      <c r="F17" s="84"/>
      <c r="G17" s="85"/>
      <c r="H17" s="86"/>
      <c r="I17" s="85"/>
      <c r="J17" s="87">
        <f t="shared" si="0"/>
        <v>0</v>
      </c>
    </row>
    <row r="18" spans="1:10" ht="12.75">
      <c r="A18" s="71">
        <v>6</v>
      </c>
      <c r="B18" s="311" t="s">
        <v>351</v>
      </c>
      <c r="C18" s="311"/>
      <c r="D18" s="84"/>
      <c r="E18" s="84"/>
      <c r="F18" s="84"/>
      <c r="G18" s="85"/>
      <c r="H18" s="86"/>
      <c r="I18" s="85"/>
      <c r="J18" s="87">
        <f t="shared" si="0"/>
        <v>0</v>
      </c>
    </row>
    <row r="19" spans="1:10" ht="12.75">
      <c r="A19" s="71">
        <v>7</v>
      </c>
      <c r="B19" s="311" t="s">
        <v>352</v>
      </c>
      <c r="C19" s="311"/>
      <c r="D19" s="84"/>
      <c r="E19" s="84"/>
      <c r="F19" s="84"/>
      <c r="G19" s="85" t="e">
        <f>G13+G14</f>
        <v>#REF!</v>
      </c>
      <c r="H19" s="86"/>
      <c r="I19" s="85"/>
      <c r="J19" s="87" t="e">
        <f>+G19</f>
        <v>#REF!</v>
      </c>
    </row>
    <row r="20" spans="1:10" ht="12.75">
      <c r="A20" s="71">
        <v>7.1</v>
      </c>
      <c r="B20" s="317" t="s">
        <v>353</v>
      </c>
      <c r="C20" s="317"/>
      <c r="D20" s="84"/>
      <c r="E20" s="84"/>
      <c r="F20" s="84"/>
      <c r="G20" s="85" t="e">
        <f>+G13</f>
        <v>#REF!</v>
      </c>
      <c r="H20" s="86"/>
      <c r="I20" s="85"/>
      <c r="J20" s="87" t="e">
        <f t="shared" si="0"/>
        <v>#REF!</v>
      </c>
    </row>
    <row r="21" spans="1:10" ht="12.75">
      <c r="A21" s="71">
        <v>7.2</v>
      </c>
      <c r="B21" s="317" t="s">
        <v>354</v>
      </c>
      <c r="C21" s="317"/>
      <c r="D21" s="84"/>
      <c r="E21" s="84"/>
      <c r="F21" s="84"/>
      <c r="G21" s="85" t="e">
        <f>G19</f>
        <v>#REF!</v>
      </c>
      <c r="H21" s="86"/>
      <c r="I21" s="85"/>
      <c r="J21" s="87" t="e">
        <f t="shared" si="0"/>
        <v>#REF!</v>
      </c>
    </row>
    <row r="22" ht="12.75">
      <c r="A22" s="50"/>
    </row>
    <row r="23" spans="1:10" ht="24" customHeight="1">
      <c r="A23" s="318" t="s">
        <v>355</v>
      </c>
      <c r="B23" s="318"/>
      <c r="C23" s="318"/>
      <c r="D23" s="318"/>
      <c r="E23" s="318"/>
      <c r="F23" s="318"/>
      <c r="G23" s="318"/>
      <c r="H23" s="318"/>
      <c r="I23" s="318"/>
      <c r="J23" s="318"/>
    </row>
    <row r="24" spans="1:10" ht="12.75">
      <c r="A24" s="88"/>
      <c r="B24" s="88"/>
      <c r="C24" s="88"/>
      <c r="D24" s="88"/>
      <c r="E24" s="88"/>
      <c r="F24" s="88"/>
      <c r="G24" s="88"/>
      <c r="H24" s="88"/>
      <c r="I24" s="88"/>
      <c r="J24" s="88"/>
    </row>
    <row r="25" spans="1:10" ht="24" customHeight="1">
      <c r="A25" s="308" t="s">
        <v>356</v>
      </c>
      <c r="B25" s="308"/>
      <c r="C25" s="308"/>
      <c r="D25" s="308"/>
      <c r="E25" s="308"/>
      <c r="F25" s="308"/>
      <c r="G25" s="308"/>
      <c r="H25" s="308"/>
      <c r="I25" s="308"/>
      <c r="J25" s="308"/>
    </row>
    <row r="26" spans="1:10" ht="12.75">
      <c r="A26" s="78"/>
      <c r="B26" s="78"/>
      <c r="C26" s="78"/>
      <c r="D26" s="78"/>
      <c r="E26" s="78"/>
      <c r="F26" s="78"/>
      <c r="G26" s="78"/>
      <c r="H26" s="78"/>
      <c r="I26" s="78"/>
      <c r="J26" s="78"/>
    </row>
    <row r="27" spans="1:10" ht="12.75">
      <c r="A27" s="78"/>
      <c r="B27" s="78"/>
      <c r="C27" s="78"/>
      <c r="D27" s="78"/>
      <c r="E27" s="78"/>
      <c r="F27" s="78"/>
      <c r="G27" s="78"/>
      <c r="H27" s="78"/>
      <c r="I27" s="78"/>
      <c r="J27" s="78"/>
    </row>
    <row r="28" spans="1:10" ht="12.75">
      <c r="A28" s="78"/>
      <c r="B28" s="78"/>
      <c r="C28" s="78"/>
      <c r="D28" s="78"/>
      <c r="E28" s="78"/>
      <c r="F28" s="78"/>
      <c r="G28" s="78"/>
      <c r="H28" s="78"/>
      <c r="I28" s="78"/>
      <c r="J28" s="78"/>
    </row>
    <row r="29" spans="1:10" ht="12.75">
      <c r="A29" s="78"/>
      <c r="B29" s="78"/>
      <c r="C29" s="78"/>
      <c r="D29" s="78"/>
      <c r="E29" s="78"/>
      <c r="F29" s="78"/>
      <c r="G29" s="78"/>
      <c r="H29" s="78"/>
      <c r="I29" s="78"/>
      <c r="J29" s="78"/>
    </row>
    <row r="30" ht="12.75">
      <c r="A30" s="50" t="s">
        <v>357</v>
      </c>
    </row>
    <row r="31" spans="1:10" ht="27.75" customHeight="1">
      <c r="A31" s="293" t="s">
        <v>358</v>
      </c>
      <c r="B31" s="294"/>
      <c r="C31" s="294"/>
      <c r="D31" s="294"/>
      <c r="E31" s="294"/>
      <c r="F31" s="294"/>
      <c r="G31" s="294"/>
      <c r="H31" s="294"/>
      <c r="I31" s="294"/>
      <c r="J31" s="294"/>
    </row>
    <row r="32" ht="12.75">
      <c r="A32" s="89" t="s">
        <v>359</v>
      </c>
    </row>
    <row r="33" spans="1:10" ht="37.5" customHeight="1">
      <c r="A33" s="308" t="s">
        <v>360</v>
      </c>
      <c r="B33" s="308"/>
      <c r="C33" s="308"/>
      <c r="D33" s="308"/>
      <c r="E33" s="308"/>
      <c r="F33" s="308"/>
      <c r="G33" s="308"/>
      <c r="H33" s="308"/>
      <c r="I33" s="308"/>
      <c r="J33" s="308"/>
    </row>
    <row r="34" spans="1:10" ht="12.75">
      <c r="A34" s="78"/>
      <c r="B34" s="78"/>
      <c r="C34" s="78"/>
      <c r="D34" s="78"/>
      <c r="E34" s="78"/>
      <c r="F34" s="78"/>
      <c r="G34" s="78"/>
      <c r="H34" s="78"/>
      <c r="I34" s="78"/>
      <c r="J34" s="78"/>
    </row>
    <row r="35" spans="1:10" ht="12.75">
      <c r="A35" s="78"/>
      <c r="B35" s="78"/>
      <c r="C35" s="78"/>
      <c r="D35" s="78"/>
      <c r="E35" s="78"/>
      <c r="F35" s="78"/>
      <c r="G35" s="78"/>
      <c r="H35" s="78"/>
      <c r="I35" s="78"/>
      <c r="J35" s="78"/>
    </row>
    <row r="36" spans="1:10" ht="12.75">
      <c r="A36" s="78"/>
      <c r="B36" s="78"/>
      <c r="C36" s="78"/>
      <c r="D36" s="78"/>
      <c r="E36" s="78"/>
      <c r="F36" s="78"/>
      <c r="G36" s="78"/>
      <c r="H36" s="78"/>
      <c r="I36" s="78"/>
      <c r="J36" s="78"/>
    </row>
    <row r="37" spans="1:10" ht="12.75">
      <c r="A37" s="78"/>
      <c r="B37" s="78"/>
      <c r="C37" s="78"/>
      <c r="D37" s="78"/>
      <c r="E37" s="78"/>
      <c r="F37" s="78"/>
      <c r="G37" s="78"/>
      <c r="H37" s="78"/>
      <c r="I37" s="78"/>
      <c r="J37" s="78"/>
    </row>
    <row r="38" spans="1:10" ht="12.75">
      <c r="A38" s="78"/>
      <c r="B38" s="78"/>
      <c r="C38" s="78"/>
      <c r="D38" s="78"/>
      <c r="E38" s="78"/>
      <c r="F38" s="78"/>
      <c r="G38" s="78"/>
      <c r="H38" s="78"/>
      <c r="I38" s="78"/>
      <c r="J38" s="78"/>
    </row>
    <row r="39" spans="1:10" ht="12.75">
      <c r="A39" s="81"/>
      <c r="B39" s="81"/>
      <c r="C39" s="81"/>
      <c r="D39" s="81"/>
      <c r="E39" s="81"/>
      <c r="F39" s="81"/>
      <c r="G39" s="81"/>
      <c r="H39" s="81"/>
      <c r="I39" s="81"/>
      <c r="J39" s="81"/>
    </row>
    <row r="40" spans="1:10" ht="12.75">
      <c r="A40" s="319" t="s">
        <v>361</v>
      </c>
      <c r="B40" s="319"/>
      <c r="C40" s="319"/>
      <c r="D40" s="319"/>
      <c r="E40" s="319"/>
      <c r="F40" s="319"/>
      <c r="G40" s="319"/>
      <c r="H40" s="319"/>
      <c r="I40" s="319"/>
      <c r="J40" s="319"/>
    </row>
    <row r="42" spans="1:10" ht="26.25" customHeight="1">
      <c r="A42" s="90" t="s">
        <v>86</v>
      </c>
      <c r="B42" s="320" t="s">
        <v>325</v>
      </c>
      <c r="C42" s="320"/>
      <c r="D42" s="320"/>
      <c r="E42" s="320"/>
      <c r="F42" s="320"/>
      <c r="G42" s="320" t="s">
        <v>253</v>
      </c>
      <c r="H42" s="320"/>
      <c r="I42" s="321" t="s">
        <v>255</v>
      </c>
      <c r="J42" s="322"/>
    </row>
    <row r="43" spans="1:10" ht="12.75">
      <c r="A43" s="71">
        <v>1</v>
      </c>
      <c r="B43" s="323" t="s">
        <v>362</v>
      </c>
      <c r="C43" s="323"/>
      <c r="D43" s="323"/>
      <c r="E43" s="323"/>
      <c r="F43" s="323"/>
      <c r="G43" s="324">
        <v>233393800</v>
      </c>
      <c r="H43" s="324"/>
      <c r="I43" s="324">
        <v>253393800</v>
      </c>
      <c r="J43" s="324"/>
    </row>
    <row r="44" spans="1:10" ht="12.75">
      <c r="A44" s="71">
        <v>2</v>
      </c>
      <c r="B44" s="323" t="s">
        <v>363</v>
      </c>
      <c r="C44" s="323"/>
      <c r="D44" s="323"/>
      <c r="E44" s="323"/>
      <c r="F44" s="323"/>
      <c r="G44" s="324"/>
      <c r="H44" s="324"/>
      <c r="I44" s="324"/>
      <c r="J44" s="324"/>
    </row>
    <row r="45" spans="1:10" ht="12.75">
      <c r="A45" s="71">
        <v>3</v>
      </c>
      <c r="B45" s="323" t="s">
        <v>364</v>
      </c>
      <c r="C45" s="323"/>
      <c r="D45" s="323"/>
      <c r="E45" s="323"/>
      <c r="F45" s="323"/>
      <c r="G45" s="324"/>
      <c r="H45" s="324"/>
      <c r="I45" s="324"/>
      <c r="J45" s="324"/>
    </row>
    <row r="46" spans="1:10" ht="12.75">
      <c r="A46" s="71">
        <v>4</v>
      </c>
      <c r="B46" s="323"/>
      <c r="C46" s="323"/>
      <c r="D46" s="323"/>
      <c r="E46" s="323"/>
      <c r="F46" s="323"/>
      <c r="G46" s="324"/>
      <c r="H46" s="324"/>
      <c r="I46" s="324"/>
      <c r="J46" s="324"/>
    </row>
    <row r="47" spans="1:10" ht="12.75">
      <c r="A47" s="71">
        <v>5</v>
      </c>
      <c r="B47" s="323" t="s">
        <v>76</v>
      </c>
      <c r="C47" s="323"/>
      <c r="D47" s="323"/>
      <c r="E47" s="323"/>
      <c r="F47" s="323"/>
      <c r="G47" s="324">
        <f>SUM(G43:G46)</f>
        <v>233393800</v>
      </c>
      <c r="H47" s="324"/>
      <c r="I47" s="324">
        <f>SUM(I43:I46)</f>
        <v>253393800</v>
      </c>
      <c r="J47" s="324"/>
    </row>
    <row r="48" ht="12.75">
      <c r="A48" s="50" t="s">
        <v>359</v>
      </c>
    </row>
    <row r="49" ht="12.75">
      <c r="A49" s="50"/>
    </row>
    <row r="51" ht="12.75">
      <c r="A51" s="91"/>
    </row>
    <row r="52" ht="12.75">
      <c r="A52" s="91"/>
    </row>
    <row r="53" ht="12.75">
      <c r="A53" s="91"/>
    </row>
    <row r="54" ht="12.75">
      <c r="A54" s="50"/>
    </row>
    <row r="61" ht="12.75">
      <c r="A61" s="92"/>
    </row>
    <row r="62" ht="12.75">
      <c r="A62" s="50"/>
    </row>
    <row r="63" ht="12.75">
      <c r="A63" s="81"/>
    </row>
    <row r="64" ht="12.75">
      <c r="A64" s="50" t="s">
        <v>365</v>
      </c>
    </row>
    <row r="65" ht="12.75">
      <c r="A65" s="50"/>
    </row>
    <row r="66" ht="12.75">
      <c r="A66" s="50"/>
    </row>
    <row r="67" ht="12.75">
      <c r="A67" s="50"/>
    </row>
    <row r="68" ht="12.75">
      <c r="A68" s="50"/>
    </row>
    <row r="69" ht="12.75">
      <c r="A69" s="50"/>
    </row>
  </sheetData>
  <sheetProtection/>
  <mergeCells count="50">
    <mergeCell ref="B46:F46"/>
    <mergeCell ref="G46:H46"/>
    <mergeCell ref="I46:J46"/>
    <mergeCell ref="B47:F47"/>
    <mergeCell ref="G47:H47"/>
    <mergeCell ref="I47:J47"/>
    <mergeCell ref="B44:F44"/>
    <mergeCell ref="G44:H44"/>
    <mergeCell ref="I44:J44"/>
    <mergeCell ref="B45:F45"/>
    <mergeCell ref="G45:H45"/>
    <mergeCell ref="I45:J45"/>
    <mergeCell ref="A40:J40"/>
    <mergeCell ref="B42:F42"/>
    <mergeCell ref="G42:H42"/>
    <mergeCell ref="I42:J42"/>
    <mergeCell ref="B43:F43"/>
    <mergeCell ref="G43:H43"/>
    <mergeCell ref="I43:J43"/>
    <mergeCell ref="A33:J33"/>
    <mergeCell ref="B14:C14"/>
    <mergeCell ref="B15:C15"/>
    <mergeCell ref="B16:C16"/>
    <mergeCell ref="B17:C17"/>
    <mergeCell ref="B18:C18"/>
    <mergeCell ref="B19:C19"/>
    <mergeCell ref="B20:C20"/>
    <mergeCell ref="B21:C21"/>
    <mergeCell ref="A23:J23"/>
    <mergeCell ref="A25:J25"/>
    <mergeCell ref="A31:J31"/>
    <mergeCell ref="B13:C13"/>
    <mergeCell ref="B5:F5"/>
    <mergeCell ref="G5:H5"/>
    <mergeCell ref="I5:J5"/>
    <mergeCell ref="B6:F6"/>
    <mergeCell ref="G6:H6"/>
    <mergeCell ref="I6:J6"/>
    <mergeCell ref="A8:J8"/>
    <mergeCell ref="A10:A12"/>
    <mergeCell ref="B10:C12"/>
    <mergeCell ref="D10:I11"/>
    <mergeCell ref="J10:J12"/>
    <mergeCell ref="A1:J1"/>
    <mergeCell ref="B3:F3"/>
    <mergeCell ref="G3:H3"/>
    <mergeCell ref="I3:J3"/>
    <mergeCell ref="B4:F4"/>
    <mergeCell ref="G4:H4"/>
    <mergeCell ref="I4:J4"/>
  </mergeCells>
  <printOptions/>
  <pageMargins left="0.7" right="0.7" top="0.75" bottom="0.75" header="0.3" footer="0.3"/>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dc:creator>
  <cp:keywords/>
  <dc:description/>
  <cp:lastModifiedBy>cloudconvert_19</cp:lastModifiedBy>
  <cp:lastPrinted>2024-02-16T03:45:25Z</cp:lastPrinted>
  <dcterms:created xsi:type="dcterms:W3CDTF">2007-04-17T11:27:49Z</dcterms:created>
  <dcterms:modified xsi:type="dcterms:W3CDTF">2024-02-20T04:23:22Z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