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 Core\Downloads\"/>
    </mc:Choice>
  </mc:AlternateContent>
  <bookViews>
    <workbookView xWindow="0" yWindow="0" windowWidth="21600" windowHeight="9645" tabRatio="803"/>
  </bookViews>
  <sheets>
    <sheet name="Nuur" sheetId="9" r:id="rId1"/>
    <sheet name="СТ1" sheetId="5" r:id="rId2"/>
    <sheet name="СТ2" sheetId="6" r:id="rId3"/>
    <sheet name="СТ3" sheetId="7" r:id="rId4"/>
    <sheet name="СТ4" sheetId="8" r:id="rId5"/>
  </sheets>
  <calcPr calcId="162913"/>
</workbook>
</file>

<file path=xl/calcChain.xml><?xml version="1.0" encoding="utf-8"?>
<calcChain xmlns="http://schemas.openxmlformats.org/spreadsheetml/2006/main">
  <c r="D34" i="8" l="1"/>
  <c r="C34" i="8"/>
  <c r="D30" i="8"/>
  <c r="C30" i="8"/>
  <c r="C4" i="8"/>
  <c r="D15" i="5"/>
  <c r="C15" i="5"/>
  <c r="D4" i="8"/>
  <c r="C28" i="5"/>
  <c r="D28" i="5"/>
  <c r="D3" i="8"/>
  <c r="F5" i="7"/>
  <c r="D41" i="8"/>
  <c r="C41" i="8"/>
  <c r="D12" i="7"/>
  <c r="D17" i="7"/>
  <c r="D7" i="6"/>
  <c r="C7" i="6"/>
  <c r="C37" i="5"/>
  <c r="C31" i="5"/>
  <c r="C32" i="5"/>
  <c r="C38" i="5"/>
  <c r="D31" i="5"/>
  <c r="D32" i="5"/>
  <c r="D37" i="5"/>
  <c r="D38" i="5"/>
  <c r="D40" i="8"/>
  <c r="D38" i="8"/>
  <c r="C38" i="8"/>
  <c r="D25" i="8"/>
  <c r="D23" i="8"/>
  <c r="C25" i="8"/>
  <c r="C23" i="8"/>
  <c r="D10" i="8"/>
  <c r="D6" i="8"/>
  <c r="C10" i="8"/>
  <c r="C6" i="8"/>
  <c r="F16" i="7"/>
  <c r="F15" i="7"/>
  <c r="F14" i="7"/>
  <c r="F9" i="7"/>
  <c r="F10" i="7"/>
  <c r="F11" i="7"/>
  <c r="F7" i="7"/>
  <c r="C12" i="7"/>
  <c r="C17" i="7"/>
  <c r="C11" i="6"/>
  <c r="C20" i="6"/>
  <c r="D27" i="8"/>
  <c r="C20" i="8"/>
  <c r="C27" i="8"/>
  <c r="D20" i="8"/>
  <c r="D39" i="8"/>
  <c r="D42" i="8"/>
  <c r="C39" i="8"/>
  <c r="C42" i="8"/>
  <c r="C22" i="6"/>
  <c r="C24" i="6"/>
  <c r="C29" i="6"/>
  <c r="E8" i="7"/>
  <c r="D20" i="5"/>
  <c r="D21" i="5"/>
  <c r="D39" i="5"/>
  <c r="C20" i="5"/>
  <c r="C21" i="5"/>
  <c r="C39" i="5"/>
  <c r="E12" i="7"/>
  <c r="F8" i="7"/>
  <c r="F12" i="7"/>
  <c r="D11" i="6"/>
  <c r="D20" i="6"/>
  <c r="D22" i="6"/>
  <c r="D24" i="6"/>
  <c r="D29" i="6"/>
  <c r="E13" i="7"/>
  <c r="F13" i="7"/>
  <c r="F17" i="7"/>
  <c r="F18" i="7"/>
  <c r="E17" i="7"/>
  <c r="E18" i="7"/>
</calcChain>
</file>

<file path=xl/sharedStrings.xml><?xml version="1.0" encoding="utf-8"?>
<sst xmlns="http://schemas.openxmlformats.org/spreadsheetml/2006/main" count="115" uniqueCount="105">
  <si>
    <t>Registration number:</t>
  </si>
  <si>
    <t>А</t>
  </si>
  <si>
    <t>STATEMENT OF FINANCIAL POSITION</t>
  </si>
  <si>
    <t>/ MNT/</t>
  </si>
  <si>
    <t>2021.12.31</t>
  </si>
  <si>
    <t>2022.09.30</t>
  </si>
  <si>
    <t>Assets</t>
  </si>
  <si>
    <t>Cash and Cash Equivalents</t>
  </si>
  <si>
    <t>Account receivable</t>
  </si>
  <si>
    <t>Tax and SIC receivable</t>
  </si>
  <si>
    <t>Other receivable</t>
  </si>
  <si>
    <t>Total Current assets</t>
  </si>
  <si>
    <t>Non-current assets</t>
  </si>
  <si>
    <t>Property, plant and equipment</t>
  </si>
  <si>
    <t>Intangible asset</t>
  </si>
  <si>
    <t>Long-term investment</t>
  </si>
  <si>
    <t>Total assets</t>
  </si>
  <si>
    <t>Liabilities</t>
  </si>
  <si>
    <t>Account payable</t>
  </si>
  <si>
    <t>Salary payable</t>
  </si>
  <si>
    <t>Tax payables</t>
  </si>
  <si>
    <t>Social insurance payables</t>
  </si>
  <si>
    <t>Short-term loan</t>
  </si>
  <si>
    <t>Total Short-term liabilities</t>
  </si>
  <si>
    <t>Long-term loan</t>
  </si>
  <si>
    <t xml:space="preserve">Project financing </t>
  </si>
  <si>
    <t xml:space="preserve">Total Long-term liabilities </t>
  </si>
  <si>
    <t>Total liabilities</t>
  </si>
  <si>
    <t>Equity</t>
  </si>
  <si>
    <t>Share capital</t>
  </si>
  <si>
    <t>Additional paid-in capital</t>
  </si>
  <si>
    <t>Retained losses</t>
  </si>
  <si>
    <t>Total equity</t>
  </si>
  <si>
    <t>Total equity and liabilities</t>
  </si>
  <si>
    <t>(MNT)</t>
  </si>
  <si>
    <t>Revenue</t>
  </si>
  <si>
    <t>Cost of sales</t>
  </si>
  <si>
    <t>Gross Profit</t>
  </si>
  <si>
    <t>Rent received</t>
  </si>
  <si>
    <t>Interest received</t>
  </si>
  <si>
    <t>Dividend received</t>
  </si>
  <si>
    <t>Other income</t>
  </si>
  <si>
    <t>Administrative expenses</t>
  </si>
  <si>
    <t>Finance cost</t>
  </si>
  <si>
    <t>Currency exchange rate differences gain/loss</t>
  </si>
  <si>
    <t>Other expenses</t>
  </si>
  <si>
    <t>Profit before taxation</t>
  </si>
  <si>
    <t>Income tax expense</t>
  </si>
  <si>
    <t>Profit after tax</t>
  </si>
  <si>
    <t>Profit after tax for discontinuing operations</t>
  </si>
  <si>
    <t>Net profit for the period</t>
  </si>
  <si>
    <t>Other comprehensive income</t>
  </si>
  <si>
    <t>Revaluation gain difference</t>
  </si>
  <si>
    <t>Currency exchange conversion differences</t>
  </si>
  <si>
    <t>Other gain/loss</t>
  </si>
  <si>
    <t>Total comprehensive income</t>
  </si>
  <si>
    <t>Profit/loss attributable per share</t>
  </si>
  <si>
    <t>STATEMENT OF CHANGES IN EQUITY</t>
  </si>
  <si>
    <t>Capital adjustment</t>
  </si>
  <si>
    <t>Retained Earnings</t>
  </si>
  <si>
    <t>Balance at  at 31 December 2020</t>
  </si>
  <si>
    <t>Total comprehensive income:</t>
  </si>
  <si>
    <t>Loss for the year</t>
  </si>
  <si>
    <t xml:space="preserve">Transactions with owners: </t>
  </si>
  <si>
    <t>Changes in equity due to reverse merger</t>
  </si>
  <si>
    <t>Balance at 31 December 2021</t>
  </si>
  <si>
    <t>Changes in equity</t>
  </si>
  <si>
    <t xml:space="preserve">Balance at 30 September 2022 </t>
  </si>
  <si>
    <t>Cash flows from operating activities</t>
  </si>
  <si>
    <t>Cash Received:</t>
  </si>
  <si>
    <t>Cash income from sale of services</t>
  </si>
  <si>
    <t>Cash income from insurance compensation</t>
  </si>
  <si>
    <t>Other cash income</t>
  </si>
  <si>
    <t>Cash used:</t>
  </si>
  <si>
    <t>Cash payment to employees</t>
  </si>
  <si>
    <t>Payment to social insurance office</t>
  </si>
  <si>
    <t>Payment for inventories</t>
  </si>
  <si>
    <t>Operating costs</t>
  </si>
  <si>
    <t>Payment for fuel, transportation and spare parts</t>
  </si>
  <si>
    <t>Interest paid</t>
  </si>
  <si>
    <t>Taxes paid</t>
  </si>
  <si>
    <t>Insurance paid</t>
  </si>
  <si>
    <t>Other cash expenses</t>
  </si>
  <si>
    <t>Net cash used in operating activities</t>
  </si>
  <si>
    <t>Cash flows from investing activities</t>
  </si>
  <si>
    <t>Dividends received</t>
  </si>
  <si>
    <t>Acquisition of property, plant and equipment</t>
  </si>
  <si>
    <t>Net cash flow from investing activities</t>
  </si>
  <si>
    <t xml:space="preserve">Cash flows from financing activities </t>
  </si>
  <si>
    <t>Proceeds from short-term borrowings</t>
  </si>
  <si>
    <t>Proceeds from issuance of share capital</t>
  </si>
  <si>
    <t>Money received from the customer</t>
  </si>
  <si>
    <t>Loan, loan note repayment</t>
  </si>
  <si>
    <t>Various charitable expenses</t>
  </si>
  <si>
    <t>Money paid to  the customer</t>
  </si>
  <si>
    <t>Net cash provided by financing activities</t>
  </si>
  <si>
    <t>Net (decrease) increase in cash and cash equivalents</t>
  </si>
  <si>
    <t>Cash and cash equivalents at the beginning of year</t>
  </si>
  <si>
    <t>Cash and cash equivalents at the end of year</t>
  </si>
  <si>
    <t>Prepaid expenses and other</t>
  </si>
  <si>
    <t>STATEMENT OF COMPREHENSIVE INCOME</t>
  </si>
  <si>
    <r>
      <t xml:space="preserve"> </t>
    </r>
    <r>
      <rPr>
        <b/>
        <sz val="12"/>
        <color theme="4" tint="-0.249977111117893"/>
        <rFont val="Times New Roman"/>
        <family val="1"/>
        <charset val="204"/>
      </rPr>
      <t>STATEMENT OF CASH FLOWS</t>
    </r>
  </si>
  <si>
    <t>"BLUE  SKY SECURITIES UTsK" JSC</t>
  </si>
  <si>
    <t>FINANCIAL BALANCE SHEET</t>
  </si>
  <si>
    <t>2022 3th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</si>
</sst>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_₮_-;\-* #,##0.00_₮_-;_-* &quot;-&quot;??_₮_-;_-@_-"/>
    <numFmt numFmtId="166" formatCode="_-* #,##0.00_?_._-;\-* #,##0.00_?_._-;_-* &quot;-&quot;??_?_._-;_-@_-"/>
    <numFmt numFmtId="167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AGCrownStyle Mon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42"/>
      <color indexed="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theme="4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98">
    <xf numFmtId="0" fontId="0" fillId="0" borderId="0" xfId="0"/>
    <xf numFmtId="164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4" fillId="0" borderId="0" xfId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4" fillId="0" borderId="0" xfId="1" applyNumberFormat="1" applyFont="1" applyAlignment="1">
      <alignment vertical="center"/>
    </xf>
    <xf numFmtId="164" fontId="7" fillId="0" borderId="0" xfId="1" applyFont="1" applyAlignment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0" applyFont="1"/>
    <xf numFmtId="0" fontId="6" fillId="0" borderId="0" xfId="0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7" fontId="4" fillId="0" borderId="0" xfId="1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4" fillId="0" borderId="0" xfId="0" applyNumberFormat="1" applyFont="1"/>
    <xf numFmtId="164" fontId="12" fillId="0" borderId="0" xfId="1" applyFont="1"/>
    <xf numFmtId="164" fontId="5" fillId="0" borderId="0" xfId="1" applyFont="1"/>
    <xf numFmtId="165" fontId="4" fillId="0" borderId="0" xfId="1" applyNumberFormat="1" applyFont="1"/>
    <xf numFmtId="165" fontId="5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165" fontId="5" fillId="0" borderId="0" xfId="1" applyNumberFormat="1" applyFont="1"/>
    <xf numFmtId="164" fontId="12" fillId="0" borderId="1" xfId="1" applyFont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/>
    </xf>
    <xf numFmtId="166" fontId="4" fillId="0" borderId="0" xfId="0" applyNumberFormat="1" applyFont="1"/>
    <xf numFmtId="0" fontId="11" fillId="0" borderId="0" xfId="0" applyFont="1" applyAlignment="1">
      <alignment horizontal="left" vertical="center" wrapText="1" indent="1"/>
    </xf>
    <xf numFmtId="165" fontId="5" fillId="0" borderId="0" xfId="1" applyNumberFormat="1" applyFont="1" applyAlignment="1">
      <alignment horizontal="left"/>
    </xf>
    <xf numFmtId="164" fontId="5" fillId="0" borderId="0" xfId="1" applyFont="1" applyAlignment="1">
      <alignment horizontal="center"/>
    </xf>
    <xf numFmtId="164" fontId="12" fillId="0" borderId="0" xfId="1" applyFont="1" applyAlignment="1">
      <alignment horizontal="center"/>
    </xf>
    <xf numFmtId="165" fontId="12" fillId="0" borderId="0" xfId="1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7" fontId="3" fillId="0" borderId="0" xfId="1" applyNumberFormat="1" applyFont="1" applyAlignment="1">
      <alignment horizontal="right" vertical="center"/>
    </xf>
    <xf numFmtId="164" fontId="7" fillId="0" borderId="0" xfId="1" applyFont="1" applyAlignment="1">
      <alignment horizontal="right"/>
    </xf>
    <xf numFmtId="0" fontId="10" fillId="0" borderId="0" xfId="0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3" fillId="0" borderId="2" xfId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164" fontId="3" fillId="0" borderId="4" xfId="1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64" fontId="4" fillId="0" borderId="2" xfId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164" fontId="3" fillId="0" borderId="2" xfId="1" applyFont="1" applyBorder="1" applyAlignment="1">
      <alignment horizontal="right" vertical="center"/>
    </xf>
    <xf numFmtId="164" fontId="3" fillId="0" borderId="4" xfId="1" applyFont="1" applyBorder="1" applyAlignment="1">
      <alignment horizontal="right" vertical="center"/>
    </xf>
    <xf numFmtId="164" fontId="12" fillId="0" borderId="3" xfId="1" applyFont="1" applyBorder="1" applyAlignment="1">
      <alignment horizontal="center" vertical="center"/>
    </xf>
    <xf numFmtId="164" fontId="12" fillId="0" borderId="0" xfId="1" applyFont="1" applyAlignment="1">
      <alignment horizontal="center" vertical="center"/>
    </xf>
    <xf numFmtId="164" fontId="5" fillId="0" borderId="0" xfId="1" applyFont="1" applyAlignment="1">
      <alignment horizontal="left"/>
    </xf>
    <xf numFmtId="164" fontId="12" fillId="0" borderId="4" xfId="1" applyFont="1" applyBorder="1" applyAlignment="1">
      <alignment horizontal="center" vertical="center"/>
    </xf>
    <xf numFmtId="164" fontId="6" fillId="0" borderId="0" xfId="1" applyFont="1" applyAlignment="1">
      <alignment horizontal="right" vertical="center"/>
    </xf>
    <xf numFmtId="164" fontId="4" fillId="0" borderId="0" xfId="1" applyFont="1"/>
    <xf numFmtId="164" fontId="3" fillId="0" borderId="1" xfId="1" applyFont="1" applyBorder="1" applyAlignment="1">
      <alignment horizontal="right" vertical="center"/>
    </xf>
    <xf numFmtId="164" fontId="7" fillId="0" borderId="0" xfId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8" fillId="0" borderId="0" xfId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2" fillId="0" borderId="0" xfId="1" applyFont="1" applyAlignment="1">
      <alignment horizontal="right" vertical="center"/>
    </xf>
    <xf numFmtId="0" fontId="16" fillId="0" borderId="0" xfId="2" applyFont="1"/>
    <xf numFmtId="0" fontId="17" fillId="0" borderId="0" xfId="2" applyFont="1"/>
    <xf numFmtId="0" fontId="17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0" fillId="0" borderId="6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center" vertical="center" wrapText="1"/>
    </xf>
    <xf numFmtId="0" fontId="5" fillId="0" borderId="0" xfId="0" applyFont="1"/>
    <xf numFmtId="164" fontId="5" fillId="0" borderId="0" xfId="1" applyFont="1" applyAlignment="1">
      <alignment vertical="center"/>
    </xf>
    <xf numFmtId="0" fontId="23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right"/>
    </xf>
    <xf numFmtId="0" fontId="19" fillId="0" borderId="5" xfId="2" applyFont="1" applyBorder="1" applyAlignment="1">
      <alignment horizontal="right"/>
    </xf>
    <xf numFmtId="0" fontId="22" fillId="2" borderId="0" xfId="2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12" fillId="0" borderId="0" xfId="1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5" fontId="9" fillId="0" borderId="0" xfId="1" applyNumberFormat="1" applyFont="1" applyAlignment="1">
      <alignment horizontal="center" vertical="center"/>
    </xf>
    <xf numFmtId="165" fontId="26" fillId="0" borderId="0" xfId="1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/>
    </xf>
    <xf numFmtId="0" fontId="17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74"/>
  <sheetViews>
    <sheetView tabSelected="1" topLeftCell="A10" zoomScale="75" workbookViewId="0">
      <selection activeCell="G34" sqref="G34"/>
    </sheetView>
  </sheetViews>
  <sheetFormatPr defaultRowHeight="12.75" x14ac:dyDescent="0.2"/>
  <cols>
    <col min="1" max="1" width="4.42578125" style="65" customWidth="1"/>
    <col min="2" max="2" width="8.140625" style="65" customWidth="1"/>
    <col min="3" max="3" width="9.7109375" style="65" customWidth="1"/>
    <col min="4" max="5" width="3.7109375" style="65" customWidth="1"/>
    <col min="6" max="10" width="3.7109375" style="66" customWidth="1"/>
    <col min="11" max="15" width="9.7109375" style="66" customWidth="1"/>
    <col min="16" max="16" width="8.28515625" style="66" customWidth="1"/>
    <col min="17" max="17" width="10.7109375" style="66" customWidth="1"/>
    <col min="18" max="18" width="16" style="65" customWidth="1"/>
    <col min="19" max="19" width="10.140625" style="65" bestFit="1" customWidth="1"/>
    <col min="20" max="16384" width="9.140625" style="65"/>
  </cols>
  <sheetData>
    <row r="3" spans="1:16" ht="15" customHeight="1" x14ac:dyDescent="0.25">
      <c r="G3" s="67"/>
      <c r="H3" s="67"/>
      <c r="I3" s="67"/>
      <c r="J3" s="67"/>
      <c r="K3" s="67"/>
      <c r="L3" s="78"/>
      <c r="M3" s="78"/>
      <c r="N3" s="78"/>
      <c r="O3" s="78"/>
      <c r="P3" s="68"/>
    </row>
    <row r="4" spans="1:16" ht="15" customHeight="1" x14ac:dyDescent="0.25">
      <c r="G4" s="67"/>
      <c r="H4" s="67"/>
      <c r="I4" s="67"/>
      <c r="J4" s="67"/>
      <c r="K4" s="67"/>
      <c r="L4" s="79"/>
      <c r="M4" s="79"/>
      <c r="N4" s="79"/>
      <c r="O4" s="79"/>
      <c r="P4" s="68"/>
    </row>
    <row r="5" spans="1:16" ht="12" customHeight="1" x14ac:dyDescent="0.2"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2" customHeight="1" x14ac:dyDescent="0.2"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2" customHeight="1" x14ac:dyDescent="0.2"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2" customHeight="1" x14ac:dyDescent="0.2">
      <c r="G8" s="67"/>
      <c r="H8" s="67"/>
      <c r="I8" s="67"/>
      <c r="J8" s="67"/>
      <c r="K8" s="67"/>
      <c r="L8" s="67"/>
      <c r="M8" s="67"/>
      <c r="N8" s="67"/>
      <c r="O8" s="67"/>
      <c r="P8" s="67"/>
    </row>
    <row r="10" spans="1:16" ht="15.75" x14ac:dyDescent="0.25">
      <c r="A10" s="80" t="s">
        <v>0</v>
      </c>
      <c r="B10" s="80"/>
      <c r="C10" s="81"/>
      <c r="D10" s="69">
        <v>2</v>
      </c>
      <c r="E10" s="69">
        <v>0</v>
      </c>
      <c r="F10" s="70">
        <v>5</v>
      </c>
      <c r="G10" s="70">
        <v>7</v>
      </c>
      <c r="H10" s="70">
        <v>8</v>
      </c>
      <c r="I10" s="70">
        <v>1</v>
      </c>
      <c r="J10" s="70">
        <v>6</v>
      </c>
    </row>
    <row r="11" spans="1:16" x14ac:dyDescent="0.2">
      <c r="A11" s="71"/>
      <c r="B11" s="71"/>
      <c r="C11" s="71"/>
    </row>
    <row r="12" spans="1:16" x14ac:dyDescent="0.2">
      <c r="A12" s="71"/>
      <c r="B12" s="71"/>
      <c r="C12" s="71"/>
    </row>
    <row r="13" spans="1:16" x14ac:dyDescent="0.2">
      <c r="A13" s="71"/>
      <c r="B13" s="71"/>
      <c r="C13" s="71"/>
    </row>
    <row r="14" spans="1:16" x14ac:dyDescent="0.2">
      <c r="A14" s="71"/>
      <c r="B14" s="71"/>
      <c r="C14" s="71"/>
    </row>
    <row r="15" spans="1:16" x14ac:dyDescent="0.2">
      <c r="A15" s="71"/>
      <c r="B15" s="71"/>
      <c r="C15" s="71"/>
    </row>
    <row r="16" spans="1:16" x14ac:dyDescent="0.2">
      <c r="A16" s="71"/>
      <c r="B16" s="71"/>
      <c r="C16" s="71"/>
      <c r="D16" s="72"/>
      <c r="E16" s="72"/>
      <c r="F16" s="72"/>
    </row>
    <row r="17" spans="1:16" x14ac:dyDescent="0.2">
      <c r="A17" s="71"/>
      <c r="C17" s="82" t="s">
        <v>1</v>
      </c>
      <c r="D17" s="82"/>
      <c r="E17" s="82"/>
      <c r="F17" s="82"/>
      <c r="G17" s="82"/>
      <c r="H17" s="82"/>
    </row>
    <row r="18" spans="1:16" x14ac:dyDescent="0.2">
      <c r="A18" s="71"/>
      <c r="B18" s="71"/>
      <c r="C18" s="82"/>
      <c r="D18" s="82"/>
      <c r="E18" s="82"/>
      <c r="F18" s="82"/>
      <c r="G18" s="82"/>
      <c r="H18" s="82"/>
    </row>
    <row r="19" spans="1:16" x14ac:dyDescent="0.2">
      <c r="A19" s="71"/>
      <c r="B19" s="71"/>
      <c r="C19" s="82"/>
      <c r="D19" s="82"/>
      <c r="E19" s="82"/>
      <c r="F19" s="82"/>
      <c r="G19" s="82"/>
      <c r="H19" s="82"/>
    </row>
    <row r="20" spans="1:16" x14ac:dyDescent="0.2">
      <c r="A20" s="71"/>
      <c r="B20" s="71"/>
      <c r="C20" s="82"/>
      <c r="D20" s="82"/>
      <c r="E20" s="82"/>
      <c r="F20" s="82"/>
      <c r="G20" s="82"/>
      <c r="H20" s="82"/>
    </row>
    <row r="21" spans="1:16" x14ac:dyDescent="0.2">
      <c r="A21" s="71"/>
      <c r="B21" s="71"/>
      <c r="C21" s="71"/>
    </row>
    <row r="22" spans="1:16" x14ac:dyDescent="0.2">
      <c r="A22" s="71"/>
      <c r="B22" s="71"/>
      <c r="C22" s="71"/>
    </row>
    <row r="23" spans="1:16" x14ac:dyDescent="0.2">
      <c r="A23" s="71"/>
      <c r="B23" s="71"/>
      <c r="C23" s="71"/>
    </row>
    <row r="28" spans="1:16" ht="24.95" customHeight="1" x14ac:dyDescent="0.3">
      <c r="A28" s="77" t="s">
        <v>102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6" ht="24.95" customHeight="1" x14ac:dyDescent="0.3">
      <c r="A29" s="77" t="s">
        <v>104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24.95" customHeight="1" x14ac:dyDescent="0.3">
      <c r="A30" s="77" t="s">
        <v>103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3"/>
    </row>
    <row r="31" spans="1:16" ht="24.95" customHeight="1" x14ac:dyDescent="0.3">
      <c r="P31" s="73"/>
    </row>
    <row r="32" spans="1:16" ht="24.95" customHeight="1" x14ac:dyDescent="0.3">
      <c r="P32" s="73"/>
    </row>
    <row r="33" spans="1:16" ht="12" customHeight="1" x14ac:dyDescent="0.2"/>
    <row r="41" spans="1:16" ht="24.95" customHeight="1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6" ht="24.95" customHeight="1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7"/>
      <c r="L42" s="97"/>
      <c r="M42" s="97"/>
      <c r="N42" s="97"/>
      <c r="O42" s="97"/>
    </row>
    <row r="43" spans="1:16" ht="24.95" customHeight="1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7"/>
      <c r="L43" s="97"/>
      <c r="M43" s="97"/>
      <c r="N43" s="97"/>
      <c r="O43" s="97"/>
    </row>
    <row r="44" spans="1:16" ht="24.95" customHeight="1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7"/>
      <c r="L44" s="97"/>
      <c r="M44" s="97"/>
      <c r="N44" s="97"/>
      <c r="O44" s="97"/>
    </row>
    <row r="45" spans="1:16" ht="24.95" customHeight="1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7"/>
      <c r="L45" s="97"/>
      <c r="M45" s="97"/>
      <c r="N45" s="97"/>
      <c r="O45" s="97"/>
      <c r="P45" s="65"/>
    </row>
    <row r="46" spans="1:16" ht="20.100000000000001" customHeight="1" x14ac:dyDescent="0.2">
      <c r="P46" s="65"/>
    </row>
    <row r="47" spans="1:16" ht="20.100000000000001" customHeight="1" x14ac:dyDescent="0.2"/>
    <row r="48" spans="1:16" ht="20.100000000000001" customHeight="1" x14ac:dyDescent="0.2">
      <c r="P48" s="74"/>
    </row>
    <row r="49" spans="16:16" ht="20.100000000000001" customHeight="1" x14ac:dyDescent="0.2">
      <c r="P49" s="67"/>
    </row>
    <row r="50" spans="16:16" ht="20.100000000000001" customHeight="1" x14ac:dyDescent="0.2">
      <c r="P50" s="67"/>
    </row>
    <row r="51" spans="16:16" ht="20.100000000000001" customHeight="1" x14ac:dyDescent="0.2">
      <c r="P51" s="67"/>
    </row>
    <row r="52" spans="16:16" ht="20.100000000000001" customHeight="1" x14ac:dyDescent="0.2">
      <c r="P52" s="67"/>
    </row>
    <row r="53" spans="16:16" ht="20.100000000000001" customHeight="1" x14ac:dyDescent="0.2"/>
    <row r="54" spans="16:16" ht="20.100000000000001" customHeight="1" x14ac:dyDescent="0.2"/>
    <row r="55" spans="16:16" ht="20.100000000000001" customHeight="1" x14ac:dyDescent="0.2"/>
    <row r="56" spans="16:16" ht="20.100000000000001" customHeight="1" x14ac:dyDescent="0.2"/>
    <row r="57" spans="16:16" ht="20.100000000000001" customHeight="1" x14ac:dyDescent="0.2"/>
    <row r="58" spans="16:16" ht="20.100000000000001" customHeight="1" x14ac:dyDescent="0.2"/>
    <row r="59" spans="16:16" ht="20.100000000000001" customHeight="1" x14ac:dyDescent="0.2"/>
    <row r="60" spans="16:16" ht="20.100000000000001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spans="24:27" ht="16.5" customHeight="1" x14ac:dyDescent="0.2">
      <c r="X129" s="66"/>
      <c r="Y129" s="66"/>
      <c r="Z129" s="66"/>
      <c r="AA129" s="66"/>
    </row>
    <row r="130" spans="24:27" ht="16.5" customHeight="1" x14ac:dyDescent="0.2">
      <c r="X130" s="66"/>
      <c r="Y130" s="66"/>
      <c r="Z130" s="66"/>
      <c r="AA130" s="66"/>
    </row>
    <row r="131" spans="24:27" ht="16.5" customHeight="1" x14ac:dyDescent="0.2">
      <c r="X131" s="66"/>
      <c r="Y131" s="66"/>
      <c r="Z131" s="66"/>
      <c r="AA131" s="66"/>
    </row>
    <row r="132" spans="24:27" ht="16.5" customHeight="1" x14ac:dyDescent="0.2">
      <c r="X132" s="66"/>
      <c r="Y132" s="66"/>
      <c r="Z132" s="66"/>
      <c r="AA132" s="66"/>
    </row>
    <row r="133" spans="24:27" ht="16.5" customHeight="1" x14ac:dyDescent="0.2">
      <c r="X133" s="66"/>
      <c r="Y133" s="66"/>
      <c r="Z133" s="66"/>
      <c r="AA133" s="66"/>
    </row>
    <row r="134" spans="24:27" ht="16.5" customHeight="1" x14ac:dyDescent="0.2">
      <c r="X134" s="66"/>
      <c r="Y134" s="66"/>
      <c r="Z134" s="66"/>
      <c r="AA134" s="66"/>
    </row>
    <row r="135" spans="24:27" ht="16.5" customHeight="1" x14ac:dyDescent="0.2">
      <c r="X135" s="66"/>
      <c r="Y135" s="66"/>
      <c r="Z135" s="66"/>
      <c r="AA135" s="66"/>
    </row>
    <row r="136" spans="24:27" ht="16.5" customHeight="1" x14ac:dyDescent="0.2">
      <c r="X136" s="66"/>
      <c r="Y136" s="66"/>
      <c r="Z136" s="66"/>
      <c r="AA136" s="66"/>
    </row>
    <row r="137" spans="24:27" ht="16.5" customHeight="1" x14ac:dyDescent="0.2">
      <c r="X137" s="66"/>
      <c r="Y137" s="66"/>
      <c r="Z137" s="66"/>
      <c r="AA137" s="66"/>
    </row>
    <row r="138" spans="24:27" ht="16.5" customHeight="1" x14ac:dyDescent="0.2">
      <c r="X138" s="66"/>
      <c r="Y138" s="66"/>
      <c r="Z138" s="66"/>
      <c r="AA138" s="66"/>
    </row>
    <row r="139" spans="24:27" ht="16.5" customHeight="1" x14ac:dyDescent="0.2"/>
    <row r="140" spans="24:27" ht="16.5" customHeight="1" x14ac:dyDescent="0.2"/>
    <row r="141" spans="24:27" ht="16.5" customHeight="1" x14ac:dyDescent="0.2"/>
    <row r="142" spans="24:27" ht="16.5" customHeight="1" x14ac:dyDescent="0.2"/>
    <row r="143" spans="24:27" ht="16.5" customHeight="1" x14ac:dyDescent="0.2"/>
    <row r="144" spans="24:27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</sheetData>
  <mergeCells count="22">
    <mergeCell ref="A45:J45"/>
    <mergeCell ref="K45:L45"/>
    <mergeCell ref="M45:O45"/>
    <mergeCell ref="A43:J43"/>
    <mergeCell ref="K43:L43"/>
    <mergeCell ref="M43:O43"/>
    <mergeCell ref="A44:J44"/>
    <mergeCell ref="K44:L44"/>
    <mergeCell ref="M44:O44"/>
    <mergeCell ref="A30:O30"/>
    <mergeCell ref="A41:J41"/>
    <mergeCell ref="K41:L41"/>
    <mergeCell ref="M41:O41"/>
    <mergeCell ref="A42:J42"/>
    <mergeCell ref="K42:L42"/>
    <mergeCell ref="M42:O42"/>
    <mergeCell ref="A29:O29"/>
    <mergeCell ref="L3:O3"/>
    <mergeCell ref="L4:O4"/>
    <mergeCell ref="A10:C10"/>
    <mergeCell ref="C17:H20"/>
    <mergeCell ref="A28:O28"/>
  </mergeCells>
  <printOptions horizontalCentered="1"/>
  <pageMargins left="0" right="0" top="0.5" bottom="0.5" header="0" footer="0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6"/>
  <sheetViews>
    <sheetView view="pageLayout" topLeftCell="A22" workbookViewId="0">
      <selection activeCell="C41" sqref="C41"/>
    </sheetView>
  </sheetViews>
  <sheetFormatPr defaultRowHeight="15" x14ac:dyDescent="0.25"/>
  <cols>
    <col min="1" max="1" width="3.140625" style="2" customWidth="1"/>
    <col min="2" max="2" width="35.7109375" style="2" customWidth="1"/>
    <col min="3" max="4" width="19.42578125" style="1" customWidth="1"/>
    <col min="5" max="5" width="11.42578125" style="10" bestFit="1" customWidth="1"/>
    <col min="6" max="6" width="9.140625" style="10"/>
    <col min="7" max="16384" width="9.140625" style="2"/>
  </cols>
  <sheetData>
    <row r="4" spans="1:4" ht="15.75" x14ac:dyDescent="0.25">
      <c r="A4" s="94" t="s">
        <v>2</v>
      </c>
      <c r="B4" s="83"/>
      <c r="C4" s="83"/>
      <c r="D4" s="83"/>
    </row>
    <row r="5" spans="1:4" x14ac:dyDescent="0.25">
      <c r="A5" s="3"/>
      <c r="B5" s="3"/>
      <c r="C5" s="4"/>
      <c r="D5" s="4"/>
    </row>
    <row r="6" spans="1:4" x14ac:dyDescent="0.25">
      <c r="D6" s="11" t="s">
        <v>3</v>
      </c>
    </row>
    <row r="7" spans="1:4" ht="23.25" customHeight="1" x14ac:dyDescent="0.25">
      <c r="A7" s="3"/>
      <c r="B7" s="3"/>
      <c r="C7" s="44" t="s">
        <v>4</v>
      </c>
      <c r="D7" s="44" t="s">
        <v>5</v>
      </c>
    </row>
    <row r="8" spans="1:4" ht="23.25" customHeight="1" x14ac:dyDescent="0.25">
      <c r="A8" s="3"/>
      <c r="B8" s="3"/>
      <c r="C8" s="4"/>
      <c r="D8" s="4"/>
    </row>
    <row r="9" spans="1:4" x14ac:dyDescent="0.25">
      <c r="A9" s="6" t="s">
        <v>6</v>
      </c>
      <c r="B9" s="6"/>
    </row>
    <row r="10" spans="1:4" x14ac:dyDescent="0.25">
      <c r="A10" s="6"/>
      <c r="B10" s="2" t="s">
        <v>7</v>
      </c>
      <c r="C10" s="1">
        <v>251641156.15000001</v>
      </c>
      <c r="D10" s="1">
        <v>328866373.51190019</v>
      </c>
    </row>
    <row r="11" spans="1:4" x14ac:dyDescent="0.25">
      <c r="A11" s="6"/>
      <c r="B11" s="2" t="s">
        <v>8</v>
      </c>
      <c r="C11" s="1">
        <v>0</v>
      </c>
    </row>
    <row r="12" spans="1:4" x14ac:dyDescent="0.25">
      <c r="A12" s="6"/>
      <c r="B12" s="2" t="s">
        <v>9</v>
      </c>
      <c r="C12" s="1">
        <v>10507.17</v>
      </c>
      <c r="D12" s="1">
        <v>10507.17</v>
      </c>
    </row>
    <row r="13" spans="1:4" x14ac:dyDescent="0.25">
      <c r="A13" s="6"/>
      <c r="B13" s="2" t="s">
        <v>10</v>
      </c>
    </row>
    <row r="14" spans="1:4" x14ac:dyDescent="0.25">
      <c r="A14" s="6"/>
      <c r="B14" s="2" t="s">
        <v>99</v>
      </c>
      <c r="C14" s="1">
        <v>1180752</v>
      </c>
      <c r="D14" s="1">
        <v>1180752</v>
      </c>
    </row>
    <row r="15" spans="1:4" ht="18.75" customHeight="1" x14ac:dyDescent="0.25">
      <c r="A15" s="85" t="s">
        <v>11</v>
      </c>
      <c r="B15" s="85"/>
      <c r="C15" s="49">
        <f>SUM(C10:C14)</f>
        <v>252832415.31999999</v>
      </c>
      <c r="D15" s="49">
        <f>SUM(D10:D14)</f>
        <v>330057632.6819002</v>
      </c>
    </row>
    <row r="16" spans="1:4" x14ac:dyDescent="0.25">
      <c r="A16" s="86" t="s">
        <v>12</v>
      </c>
      <c r="B16" s="86"/>
    </row>
    <row r="17" spans="1:4" x14ac:dyDescent="0.25">
      <c r="B17" s="2" t="s">
        <v>13</v>
      </c>
      <c r="C17" s="1">
        <v>1344369</v>
      </c>
      <c r="D17" s="1">
        <v>1344369</v>
      </c>
    </row>
    <row r="18" spans="1:4" x14ac:dyDescent="0.25">
      <c r="B18" s="2" t="s">
        <v>14</v>
      </c>
      <c r="C18" s="1">
        <v>10655550</v>
      </c>
      <c r="D18" s="5">
        <v>10655550</v>
      </c>
    </row>
    <row r="19" spans="1:4" x14ac:dyDescent="0.25">
      <c r="B19" s="2" t="s">
        <v>15</v>
      </c>
    </row>
    <row r="20" spans="1:4" ht="20.25" customHeight="1" x14ac:dyDescent="0.25">
      <c r="A20" s="6" t="s">
        <v>12</v>
      </c>
      <c r="B20" s="6"/>
      <c r="C20" s="45">
        <f>SUM(C17:C19)</f>
        <v>11999919</v>
      </c>
      <c r="D20" s="45">
        <f>SUM(D17:D19)</f>
        <v>11999919</v>
      </c>
    </row>
    <row r="21" spans="1:4" ht="19.5" customHeight="1" thickBot="1" x14ac:dyDescent="0.3">
      <c r="A21" s="7" t="s">
        <v>16</v>
      </c>
      <c r="B21" s="7"/>
      <c r="C21" s="46">
        <f>C15+C20</f>
        <v>264832334.31999999</v>
      </c>
      <c r="D21" s="46">
        <f t="shared" ref="D21" si="0">D15+D20</f>
        <v>342057551.6819002</v>
      </c>
    </row>
    <row r="22" spans="1:4" ht="21" customHeight="1" thickTop="1" x14ac:dyDescent="0.2">
      <c r="A22" s="12" t="s">
        <v>17</v>
      </c>
      <c r="B22" s="6"/>
    </row>
    <row r="23" spans="1:4" x14ac:dyDescent="0.25">
      <c r="A23" s="8"/>
      <c r="B23" s="14" t="s">
        <v>18</v>
      </c>
      <c r="D23" s="1">
        <v>3605751.2599999905</v>
      </c>
    </row>
    <row r="24" spans="1:4" x14ac:dyDescent="0.25">
      <c r="B24" s="9" t="s">
        <v>19</v>
      </c>
      <c r="D24" s="1">
        <v>0</v>
      </c>
    </row>
    <row r="25" spans="1:4" x14ac:dyDescent="0.25">
      <c r="A25" s="8"/>
      <c r="B25" s="14" t="s">
        <v>20</v>
      </c>
      <c r="C25" s="1">
        <v>608084.35</v>
      </c>
      <c r="D25" s="1">
        <v>3701558.35</v>
      </c>
    </row>
    <row r="26" spans="1:4" x14ac:dyDescent="0.25">
      <c r="A26" s="8"/>
      <c r="B26" s="8" t="s">
        <v>21</v>
      </c>
      <c r="C26" s="1">
        <v>306259.06</v>
      </c>
      <c r="D26" s="1">
        <v>9742120</v>
      </c>
    </row>
    <row r="27" spans="1:4" x14ac:dyDescent="0.25">
      <c r="A27" s="8"/>
      <c r="B27" s="8" t="s">
        <v>22</v>
      </c>
      <c r="D27" s="1">
        <v>126895934.25</v>
      </c>
    </row>
    <row r="28" spans="1:4" x14ac:dyDescent="0.2">
      <c r="A28" s="12" t="s">
        <v>23</v>
      </c>
      <c r="B28" s="6"/>
      <c r="C28" s="45">
        <f t="shared" ref="C28" si="1">SUM(C23:C27)</f>
        <v>914343.40999999992</v>
      </c>
      <c r="D28" s="45">
        <f>SUM(D23:D27)</f>
        <v>143945363.85999998</v>
      </c>
    </row>
    <row r="29" spans="1:4" x14ac:dyDescent="0.25">
      <c r="B29" s="14" t="s">
        <v>24</v>
      </c>
      <c r="C29" s="50"/>
      <c r="D29" s="50"/>
    </row>
    <row r="30" spans="1:4" x14ac:dyDescent="0.2">
      <c r="A30" s="12"/>
      <c r="B30" s="8" t="s">
        <v>25</v>
      </c>
      <c r="C30" s="48"/>
      <c r="D30" s="48"/>
    </row>
    <row r="31" spans="1:4" x14ac:dyDescent="0.2">
      <c r="A31" s="12"/>
      <c r="B31" s="6" t="s">
        <v>26</v>
      </c>
      <c r="C31" s="48">
        <f>SUM(C29:C30)</f>
        <v>0</v>
      </c>
      <c r="D31" s="48">
        <f>SUM(D29:D30)</f>
        <v>0</v>
      </c>
    </row>
    <row r="32" spans="1:4" x14ac:dyDescent="0.25">
      <c r="A32" s="6"/>
      <c r="B32" s="6" t="s">
        <v>27</v>
      </c>
      <c r="C32" s="48">
        <f>C28+C31</f>
        <v>914343.40999999992</v>
      </c>
      <c r="D32" s="48">
        <f t="shared" ref="D32" si="2">D28+D31</f>
        <v>143945363.85999998</v>
      </c>
    </row>
    <row r="33" spans="1:4" x14ac:dyDescent="0.2">
      <c r="A33" s="12" t="s">
        <v>28</v>
      </c>
      <c r="B33" s="6"/>
    </row>
    <row r="34" spans="1:4" x14ac:dyDescent="0.25">
      <c r="A34" s="8"/>
      <c r="B34" s="13" t="s">
        <v>29</v>
      </c>
      <c r="C34" s="1">
        <v>541821800</v>
      </c>
      <c r="D34" s="1">
        <v>541821800</v>
      </c>
    </row>
    <row r="35" spans="1:4" x14ac:dyDescent="0.25">
      <c r="A35" s="9"/>
      <c r="B35" s="75" t="s">
        <v>30</v>
      </c>
      <c r="C35" s="76">
        <v>82052328</v>
      </c>
      <c r="D35" s="76">
        <v>82052328</v>
      </c>
    </row>
    <row r="36" spans="1:4" x14ac:dyDescent="0.25">
      <c r="A36" s="8"/>
      <c r="B36" s="14" t="s">
        <v>31</v>
      </c>
      <c r="C36" s="1">
        <v>-359956137.08999997</v>
      </c>
      <c r="D36" s="1">
        <v>-425761940.17809999</v>
      </c>
    </row>
    <row r="37" spans="1:4" ht="15.75" thickBot="1" x14ac:dyDescent="0.25">
      <c r="A37" s="12" t="s">
        <v>32</v>
      </c>
      <c r="B37" s="6"/>
      <c r="C37" s="47">
        <f>SUM(C34:C36)</f>
        <v>263917990.91000003</v>
      </c>
      <c r="D37" s="47">
        <f>SUM(D34:D36)</f>
        <v>198112187.82190001</v>
      </c>
    </row>
    <row r="38" spans="1:4" ht="17.25" customHeight="1" thickTop="1" thickBot="1" x14ac:dyDescent="0.25">
      <c r="A38" s="12" t="s">
        <v>33</v>
      </c>
      <c r="B38" s="6"/>
      <c r="C38" s="47">
        <f>C37+C32</f>
        <v>264832334.32000002</v>
      </c>
      <c r="D38" s="47">
        <f t="shared" ref="D38" si="3">D37+D32</f>
        <v>342057551.68190002</v>
      </c>
    </row>
    <row r="39" spans="1:4" ht="15.75" thickTop="1" x14ac:dyDescent="0.25">
      <c r="C39" s="1">
        <f>C21-C38</f>
        <v>0</v>
      </c>
      <c r="D39" s="1">
        <f t="shared" ref="D39" si="4">D21-D38</f>
        <v>0</v>
      </c>
    </row>
    <row r="43" spans="1:4" x14ac:dyDescent="0.25">
      <c r="A43" s="84"/>
      <c r="B43" s="84"/>
      <c r="C43" s="84"/>
      <c r="D43" s="84"/>
    </row>
    <row r="46" spans="1:4" x14ac:dyDescent="0.25">
      <c r="A46" s="84"/>
      <c r="B46" s="84"/>
      <c r="C46" s="84"/>
      <c r="D46" s="84"/>
    </row>
  </sheetData>
  <mergeCells count="5">
    <mergeCell ref="A4:D4"/>
    <mergeCell ref="A46:D46"/>
    <mergeCell ref="A43:D43"/>
    <mergeCell ref="A15:B15"/>
    <mergeCell ref="A16:B16"/>
  </mergeCells>
  <pageMargins left="0.72" right="0.42708333333333331" top="0.75" bottom="0.75" header="0.31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zoomScale="91" zoomScalePageLayoutView="91" workbookViewId="0">
      <selection sqref="A1:D1"/>
    </sheetView>
  </sheetViews>
  <sheetFormatPr defaultRowHeight="15" x14ac:dyDescent="0.25"/>
  <cols>
    <col min="1" max="1" width="3.28515625" style="2" customWidth="1"/>
    <col min="2" max="2" width="40.28515625" style="2" customWidth="1"/>
    <col min="3" max="3" width="19.5703125" style="5" customWidth="1"/>
    <col min="4" max="4" width="19.28515625" style="5" customWidth="1"/>
    <col min="5" max="5" width="15" style="2" customWidth="1"/>
    <col min="6" max="6" width="14.140625" style="2" customWidth="1"/>
    <col min="7" max="7" width="16.42578125" style="2" customWidth="1"/>
    <col min="8" max="16384" width="9.140625" style="2"/>
  </cols>
  <sheetData>
    <row r="1" spans="1:4" x14ac:dyDescent="0.25">
      <c r="A1" s="86"/>
      <c r="B1" s="86"/>
      <c r="C1" s="86"/>
      <c r="D1" s="86"/>
    </row>
    <row r="2" spans="1:4" x14ac:dyDescent="0.25">
      <c r="A2" s="7"/>
      <c r="B2" s="7"/>
      <c r="C2" s="61"/>
      <c r="D2" s="61"/>
    </row>
    <row r="3" spans="1:4" ht="15.75" x14ac:dyDescent="0.25">
      <c r="A3" s="94" t="s">
        <v>100</v>
      </c>
      <c r="B3" s="83"/>
      <c r="C3" s="83"/>
      <c r="D3" s="83"/>
    </row>
    <row r="4" spans="1:4" x14ac:dyDescent="0.25">
      <c r="A4" s="7"/>
      <c r="B4" s="7"/>
      <c r="C4" s="16"/>
      <c r="D4" s="16"/>
    </row>
    <row r="5" spans="1:4" x14ac:dyDescent="0.25">
      <c r="A5" s="87"/>
      <c r="B5" s="87"/>
      <c r="C5" s="87"/>
      <c r="D5" s="87"/>
    </row>
    <row r="6" spans="1:4" x14ac:dyDescent="0.25">
      <c r="D6" s="62" t="s">
        <v>34</v>
      </c>
    </row>
    <row r="7" spans="1:4" ht="20.25" customHeight="1" x14ac:dyDescent="0.25">
      <c r="A7" s="7"/>
      <c r="B7" s="7"/>
      <c r="C7" s="44" t="str">
        <f>СТ1!C7</f>
        <v>2021.12.31</v>
      </c>
      <c r="D7" s="44" t="str">
        <f>СТ1!D7</f>
        <v>2022.09.30</v>
      </c>
    </row>
    <row r="8" spans="1:4" x14ac:dyDescent="0.25">
      <c r="A8" s="15"/>
      <c r="B8" s="15"/>
      <c r="C8" s="16"/>
      <c r="D8" s="16"/>
    </row>
    <row r="9" spans="1:4" x14ac:dyDescent="0.25">
      <c r="B9" s="2" t="s">
        <v>35</v>
      </c>
      <c r="C9" s="1"/>
      <c r="D9" s="1">
        <v>9144275.3361999989</v>
      </c>
    </row>
    <row r="10" spans="1:4" x14ac:dyDescent="0.25">
      <c r="B10" s="2" t="s">
        <v>36</v>
      </c>
      <c r="C10" s="63"/>
    </row>
    <row r="11" spans="1:4" ht="20.25" customHeight="1" x14ac:dyDescent="0.25">
      <c r="A11" s="7" t="s">
        <v>37</v>
      </c>
      <c r="B11" s="7"/>
      <c r="C11" s="51">
        <f>+C9-C10</f>
        <v>0</v>
      </c>
      <c r="D11" s="51">
        <f>D9-D10</f>
        <v>9144275.3361999989</v>
      </c>
    </row>
    <row r="12" spans="1:4" ht="19.5" customHeight="1" x14ac:dyDescent="0.25">
      <c r="B12" s="2" t="s">
        <v>38</v>
      </c>
      <c r="D12" s="1">
        <v>0</v>
      </c>
    </row>
    <row r="13" spans="1:4" ht="19.5" customHeight="1" x14ac:dyDescent="0.25">
      <c r="B13" s="2" t="s">
        <v>39</v>
      </c>
      <c r="D13" s="1">
        <v>0</v>
      </c>
    </row>
    <row r="14" spans="1:4" ht="19.5" customHeight="1" x14ac:dyDescent="0.25">
      <c r="B14" s="2" t="s">
        <v>40</v>
      </c>
      <c r="D14" s="1">
        <v>0</v>
      </c>
    </row>
    <row r="15" spans="1:4" ht="19.5" customHeight="1" x14ac:dyDescent="0.25">
      <c r="B15" s="2" t="s">
        <v>41</v>
      </c>
      <c r="C15" s="64"/>
    </row>
    <row r="16" spans="1:4" ht="19.5" customHeight="1" x14ac:dyDescent="0.25">
      <c r="B16" s="2" t="s">
        <v>42</v>
      </c>
      <c r="C16" s="1">
        <v>18373210.239999998</v>
      </c>
      <c r="D16" s="5">
        <v>77548244.769999996</v>
      </c>
    </row>
    <row r="17" spans="1:7" ht="19.5" customHeight="1" x14ac:dyDescent="0.25">
      <c r="B17" s="2" t="s">
        <v>43</v>
      </c>
      <c r="C17" s="1"/>
      <c r="D17" s="1">
        <v>0</v>
      </c>
    </row>
    <row r="18" spans="1:7" ht="19.5" customHeight="1" x14ac:dyDescent="0.25">
      <c r="B18" s="2" t="s">
        <v>44</v>
      </c>
      <c r="C18" s="1"/>
      <c r="D18" s="1">
        <v>2598166.35</v>
      </c>
    </row>
    <row r="19" spans="1:7" ht="19.5" customHeight="1" x14ac:dyDescent="0.25">
      <c r="B19" s="2" t="s">
        <v>45</v>
      </c>
      <c r="C19" s="5">
        <v>6009079.7800000003</v>
      </c>
      <c r="D19" s="1">
        <v>0</v>
      </c>
    </row>
    <row r="20" spans="1:7" ht="28.5" customHeight="1" x14ac:dyDescent="0.25">
      <c r="A20" s="7" t="s">
        <v>46</v>
      </c>
      <c r="B20" s="7"/>
      <c r="C20" s="51">
        <f>+C11+C15-C16-C17+C18-C19</f>
        <v>-24382290.02</v>
      </c>
      <c r="D20" s="51">
        <f>+D11+D12+D13+D14+D15-D16-D17+D18+D19</f>
        <v>-65805803.083799995</v>
      </c>
    </row>
    <row r="21" spans="1:7" ht="16.5" customHeight="1" x14ac:dyDescent="0.25">
      <c r="A21" s="2" t="s">
        <v>47</v>
      </c>
      <c r="D21" s="1">
        <v>0</v>
      </c>
      <c r="G21" s="17"/>
    </row>
    <row r="22" spans="1:7" ht="28.5" customHeight="1" x14ac:dyDescent="0.25">
      <c r="A22" s="7" t="s">
        <v>48</v>
      </c>
      <c r="B22" s="7"/>
      <c r="C22" s="51">
        <f>+C20-C21</f>
        <v>-24382290.02</v>
      </c>
      <c r="D22" s="51">
        <f>+D20-D21</f>
        <v>-65805803.083799995</v>
      </c>
    </row>
    <row r="23" spans="1:7" x14ac:dyDescent="0.25">
      <c r="A23" s="2" t="s">
        <v>49</v>
      </c>
      <c r="D23" s="5">
        <v>0</v>
      </c>
    </row>
    <row r="24" spans="1:7" ht="21.75" customHeight="1" x14ac:dyDescent="0.25">
      <c r="A24" s="7" t="s">
        <v>50</v>
      </c>
      <c r="B24" s="7"/>
      <c r="C24" s="51">
        <f>+C22+C23</f>
        <v>-24382290.02</v>
      </c>
      <c r="D24" s="51">
        <f>+D22+D23</f>
        <v>-65805803.083799995</v>
      </c>
    </row>
    <row r="25" spans="1:7" x14ac:dyDescent="0.25">
      <c r="A25" s="2" t="s">
        <v>51</v>
      </c>
      <c r="D25" s="5">
        <v>0</v>
      </c>
    </row>
    <row r="26" spans="1:7" x14ac:dyDescent="0.25">
      <c r="A26" s="2" t="s">
        <v>52</v>
      </c>
      <c r="D26" s="5">
        <v>0</v>
      </c>
    </row>
    <row r="27" spans="1:7" x14ac:dyDescent="0.25">
      <c r="A27" s="2" t="s">
        <v>53</v>
      </c>
      <c r="D27" s="5">
        <v>0</v>
      </c>
    </row>
    <row r="28" spans="1:7" x14ac:dyDescent="0.25">
      <c r="A28" s="2" t="s">
        <v>54</v>
      </c>
      <c r="D28" s="5">
        <v>0</v>
      </c>
    </row>
    <row r="29" spans="1:7" ht="24" customHeight="1" thickBot="1" x14ac:dyDescent="0.3">
      <c r="A29" s="7" t="s">
        <v>55</v>
      </c>
      <c r="B29" s="7"/>
      <c r="C29" s="52">
        <f>+SUM(C24:C28)</f>
        <v>-24382290.02</v>
      </c>
      <c r="D29" s="52">
        <f>+SUM(D24:D28)</f>
        <v>-65805803.083799995</v>
      </c>
    </row>
    <row r="30" spans="1:7" ht="15.75" thickTop="1" x14ac:dyDescent="0.25">
      <c r="A30" s="2" t="s">
        <v>56</v>
      </c>
    </row>
    <row r="35" spans="1:4" x14ac:dyDescent="0.25">
      <c r="A35" s="84"/>
      <c r="B35" s="84"/>
      <c r="C35" s="84"/>
      <c r="D35" s="84"/>
    </row>
  </sheetData>
  <mergeCells count="4">
    <mergeCell ref="A35:D35"/>
    <mergeCell ref="A1:D1"/>
    <mergeCell ref="A3:D3"/>
    <mergeCell ref="A5:D5"/>
  </mergeCells>
  <pageMargins left="0.75" right="0.35416666666666669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Layout" topLeftCell="A13" zoomScale="86" zoomScalePageLayoutView="86" workbookViewId="0">
      <selection sqref="A1:F1"/>
    </sheetView>
  </sheetViews>
  <sheetFormatPr defaultRowHeight="15" x14ac:dyDescent="0.25"/>
  <cols>
    <col min="1" max="1" width="2.42578125" style="13" customWidth="1"/>
    <col min="2" max="2" width="38.140625" style="13" customWidth="1"/>
    <col min="3" max="3" width="20" style="21" customWidth="1"/>
    <col min="4" max="4" width="20.42578125" style="21" customWidth="1"/>
    <col min="5" max="5" width="20.5703125" style="21" customWidth="1"/>
    <col min="6" max="6" width="20.85546875" style="21" customWidth="1"/>
    <col min="7" max="7" width="13.5703125" style="13" bestFit="1" customWidth="1"/>
    <col min="8" max="8" width="16.42578125" style="13" customWidth="1"/>
    <col min="9" max="16384" width="9.140625" style="13"/>
  </cols>
  <sheetData>
    <row r="1" spans="1:9" ht="15" customHeight="1" x14ac:dyDescent="0.25">
      <c r="A1" s="86"/>
      <c r="B1" s="86"/>
      <c r="C1" s="86"/>
      <c r="D1" s="86"/>
      <c r="E1" s="86"/>
      <c r="F1" s="86"/>
    </row>
    <row r="2" spans="1:9" ht="15" customHeight="1" x14ac:dyDescent="0.25">
      <c r="A2" s="20"/>
      <c r="B2" s="20"/>
      <c r="D2" s="22"/>
      <c r="E2" s="23"/>
      <c r="F2" s="23"/>
    </row>
    <row r="3" spans="1:9" ht="20.25" customHeight="1" x14ac:dyDescent="0.25">
      <c r="A3" s="93" t="s">
        <v>57</v>
      </c>
      <c r="B3" s="92"/>
      <c r="C3" s="92"/>
      <c r="D3" s="92"/>
      <c r="E3" s="92"/>
      <c r="F3" s="92"/>
      <c r="G3" s="24"/>
    </row>
    <row r="4" spans="1:9" ht="20.25" customHeight="1" x14ac:dyDescent="0.25">
      <c r="A4" s="25"/>
      <c r="B4" s="25"/>
      <c r="C4" s="26"/>
      <c r="D4" s="26"/>
      <c r="E4" s="26"/>
      <c r="F4" s="23"/>
      <c r="G4" s="24"/>
    </row>
    <row r="5" spans="1:9" ht="22.5" customHeight="1" x14ac:dyDescent="0.25">
      <c r="A5" s="27"/>
      <c r="B5" s="27"/>
      <c r="C5" s="23"/>
      <c r="D5" s="23"/>
      <c r="E5" s="23"/>
      <c r="F5" s="19" t="str">
        <f>СТ1!D6</f>
        <v>/ MNT/</v>
      </c>
      <c r="G5" s="24"/>
    </row>
    <row r="6" spans="1:9" ht="24" customHeight="1" x14ac:dyDescent="0.25">
      <c r="A6" s="26"/>
      <c r="B6" s="26"/>
      <c r="C6" s="28" t="s">
        <v>29</v>
      </c>
      <c r="D6" s="28" t="s">
        <v>58</v>
      </c>
      <c r="E6" s="28" t="s">
        <v>59</v>
      </c>
      <c r="F6" s="29" t="s">
        <v>32</v>
      </c>
    </row>
    <row r="7" spans="1:9" ht="21" customHeight="1" thickBot="1" x14ac:dyDescent="0.3">
      <c r="A7" s="90" t="s">
        <v>60</v>
      </c>
      <c r="B7" s="90"/>
      <c r="C7" s="53">
        <v>541821800</v>
      </c>
      <c r="D7" s="53">
        <v>82052328</v>
      </c>
      <c r="E7" s="53">
        <v>-335573847.06999999</v>
      </c>
      <c r="F7" s="53">
        <f>+SUM(C7:E7)</f>
        <v>288300280.93000001</v>
      </c>
      <c r="I7" s="30"/>
    </row>
    <row r="8" spans="1:9" ht="18" customHeight="1" thickTop="1" x14ac:dyDescent="0.25">
      <c r="A8" s="91" t="s">
        <v>61</v>
      </c>
      <c r="B8" s="91"/>
      <c r="C8" s="33"/>
      <c r="D8" s="33"/>
      <c r="E8" s="33">
        <f>СТ2!C29</f>
        <v>-24382290.02</v>
      </c>
      <c r="F8" s="54">
        <f>+SUM(C8:E8)</f>
        <v>-24382290.02</v>
      </c>
    </row>
    <row r="9" spans="1:9" ht="18" customHeight="1" x14ac:dyDescent="0.25">
      <c r="A9" s="31"/>
      <c r="B9" s="31" t="s">
        <v>62</v>
      </c>
      <c r="C9" s="34"/>
      <c r="D9" s="34"/>
      <c r="E9" s="55"/>
      <c r="F9" s="54">
        <f>+SUM(C9:E9)</f>
        <v>0</v>
      </c>
      <c r="G9" s="21"/>
      <c r="H9" s="21"/>
    </row>
    <row r="10" spans="1:9" ht="18" customHeight="1" x14ac:dyDescent="0.25">
      <c r="A10" s="91" t="s">
        <v>63</v>
      </c>
      <c r="B10" s="91"/>
      <c r="C10" s="33"/>
      <c r="D10" s="33"/>
      <c r="E10" s="33"/>
      <c r="F10" s="54">
        <f>+SUM(C10:E10)</f>
        <v>0</v>
      </c>
    </row>
    <row r="11" spans="1:9" ht="30" customHeight="1" x14ac:dyDescent="0.25">
      <c r="A11" s="31"/>
      <c r="B11" s="31" t="s">
        <v>64</v>
      </c>
      <c r="C11" s="33"/>
      <c r="D11" s="33"/>
      <c r="E11" s="33"/>
      <c r="F11" s="54">
        <f>+SUM(C11:E11)</f>
        <v>0</v>
      </c>
    </row>
    <row r="12" spans="1:9" ht="21.75" customHeight="1" thickBot="1" x14ac:dyDescent="0.3">
      <c r="A12" s="90" t="s">
        <v>65</v>
      </c>
      <c r="B12" s="90"/>
      <c r="C12" s="56">
        <f>+C11+C7</f>
        <v>541821800</v>
      </c>
      <c r="D12" s="56">
        <f t="shared" ref="D12" si="0">+D11+D7</f>
        <v>82052328</v>
      </c>
      <c r="E12" s="56">
        <f>+SUM(E7:E11)</f>
        <v>-359956137.08999997</v>
      </c>
      <c r="F12" s="56">
        <f>+SUM(F7:F11)</f>
        <v>263917990.91</v>
      </c>
    </row>
    <row r="13" spans="1:9" ht="18" customHeight="1" thickTop="1" x14ac:dyDescent="0.25">
      <c r="A13" s="91" t="s">
        <v>61</v>
      </c>
      <c r="B13" s="91"/>
      <c r="C13" s="33"/>
      <c r="D13" s="33"/>
      <c r="E13" s="33">
        <f>СТ2!D29</f>
        <v>-65805803.083799995</v>
      </c>
      <c r="F13" s="54">
        <f>+SUM(C13:E13)</f>
        <v>-65805803.083799995</v>
      </c>
      <c r="I13" s="30"/>
    </row>
    <row r="14" spans="1:9" ht="18" customHeight="1" x14ac:dyDescent="0.25">
      <c r="A14" s="31"/>
      <c r="B14" s="31" t="s">
        <v>62</v>
      </c>
      <c r="C14" s="33"/>
      <c r="D14" s="33"/>
      <c r="E14" s="33"/>
      <c r="F14" s="54">
        <f>+SUM(C14:E14)</f>
        <v>0</v>
      </c>
    </row>
    <row r="15" spans="1:9" ht="18" customHeight="1" x14ac:dyDescent="0.25">
      <c r="A15" s="91" t="s">
        <v>63</v>
      </c>
      <c r="B15" s="91"/>
      <c r="C15" s="33"/>
      <c r="D15" s="33"/>
      <c r="E15" s="33"/>
      <c r="F15" s="54">
        <f>+SUM(C15:E15)</f>
        <v>0</v>
      </c>
    </row>
    <row r="16" spans="1:9" ht="18" customHeight="1" x14ac:dyDescent="0.25">
      <c r="A16" s="31"/>
      <c r="B16" s="31" t="s">
        <v>66</v>
      </c>
      <c r="C16" s="33"/>
      <c r="D16" s="33"/>
      <c r="E16" s="55"/>
      <c r="F16" s="54">
        <f>+SUM(C16:E16)</f>
        <v>0</v>
      </c>
      <c r="G16" s="21"/>
      <c r="H16" s="21"/>
    </row>
    <row r="17" spans="1:6" ht="28.5" customHeight="1" thickBot="1" x14ac:dyDescent="0.3">
      <c r="A17" s="90" t="s">
        <v>67</v>
      </c>
      <c r="B17" s="90"/>
      <c r="C17" s="56">
        <f t="shared" ref="C17:D17" si="1">SUM(C12:C16)</f>
        <v>541821800</v>
      </c>
      <c r="D17" s="56">
        <f t="shared" si="1"/>
        <v>82052328</v>
      </c>
      <c r="E17" s="56">
        <f>SUM(E12:E16)</f>
        <v>-425761940.17379999</v>
      </c>
      <c r="F17" s="56">
        <f t="shared" ref="F17" si="2">SUM(F12:F16)</f>
        <v>198112187.82620001</v>
      </c>
    </row>
    <row r="18" spans="1:6" ht="20.100000000000001" customHeight="1" thickTop="1" x14ac:dyDescent="0.25">
      <c r="A18" s="32"/>
      <c r="B18" s="32"/>
      <c r="C18" s="33"/>
      <c r="D18" s="33"/>
      <c r="E18" s="33">
        <f>E17-СТ1!D36</f>
        <v>4.2999982833862305E-3</v>
      </c>
      <c r="F18" s="34">
        <f>F17-СТ1!D37</f>
        <v>4.2999982833862305E-3</v>
      </c>
    </row>
    <row r="19" spans="1:6" ht="20.100000000000001" customHeight="1" x14ac:dyDescent="0.25">
      <c r="A19" s="32"/>
      <c r="B19" s="32"/>
      <c r="C19" s="33"/>
      <c r="D19" s="33"/>
      <c r="E19" s="33"/>
      <c r="F19" s="34"/>
    </row>
    <row r="20" spans="1:6" ht="20.100000000000001" customHeight="1" x14ac:dyDescent="0.25">
      <c r="A20" s="32"/>
      <c r="B20" s="32"/>
      <c r="C20" s="33"/>
      <c r="D20" s="33"/>
      <c r="E20" s="33"/>
      <c r="F20" s="34"/>
    </row>
    <row r="21" spans="1:6" ht="20.100000000000001" customHeight="1" x14ac:dyDescent="0.25">
      <c r="A21" s="32"/>
      <c r="B21" s="32"/>
      <c r="C21" s="33"/>
      <c r="D21" s="33"/>
      <c r="E21" s="33"/>
      <c r="F21" s="34"/>
    </row>
    <row r="22" spans="1:6" ht="20.100000000000001" customHeight="1" x14ac:dyDescent="0.25">
      <c r="A22" s="88"/>
      <c r="B22" s="88"/>
      <c r="C22" s="88"/>
      <c r="D22" s="88"/>
      <c r="E22" s="88"/>
      <c r="F22" s="88"/>
    </row>
    <row r="23" spans="1:6" ht="20.100000000000001" customHeight="1" x14ac:dyDescent="0.25">
      <c r="A23" s="89"/>
      <c r="B23" s="89"/>
      <c r="C23" s="89"/>
      <c r="D23" s="89"/>
      <c r="E23" s="89"/>
      <c r="F23" s="89"/>
    </row>
    <row r="24" spans="1:6" ht="20.100000000000001" customHeight="1" x14ac:dyDescent="0.25">
      <c r="A24" s="32"/>
      <c r="B24" s="32"/>
      <c r="C24" s="34"/>
      <c r="D24" s="34"/>
      <c r="E24" s="33"/>
      <c r="F24" s="34"/>
    </row>
    <row r="25" spans="1:6" ht="20.100000000000001" customHeight="1" x14ac:dyDescent="0.25">
      <c r="C25" s="34"/>
      <c r="D25" s="34"/>
      <c r="E25" s="33"/>
      <c r="F25" s="34"/>
    </row>
    <row r="26" spans="1:6" ht="20.100000000000001" customHeight="1" x14ac:dyDescent="0.25">
      <c r="A26" s="32"/>
      <c r="B26" s="32"/>
      <c r="C26" s="33"/>
      <c r="D26" s="33"/>
      <c r="E26" s="33"/>
      <c r="F26" s="33"/>
    </row>
    <row r="27" spans="1:6" ht="20.100000000000001" customHeight="1" x14ac:dyDescent="0.25">
      <c r="C27" s="34"/>
      <c r="D27" s="33"/>
      <c r="E27" s="34"/>
      <c r="F27" s="34"/>
    </row>
    <row r="28" spans="1:6" x14ac:dyDescent="0.25">
      <c r="A28" s="35"/>
      <c r="B28" s="35"/>
      <c r="C28" s="33"/>
      <c r="D28" s="33"/>
      <c r="E28" s="34"/>
      <c r="F28" s="33"/>
    </row>
    <row r="29" spans="1:6" x14ac:dyDescent="0.25">
      <c r="A29" s="35"/>
      <c r="B29" s="35"/>
      <c r="C29" s="33"/>
      <c r="D29" s="33"/>
      <c r="E29" s="33"/>
      <c r="F29" s="33"/>
    </row>
    <row r="30" spans="1:6" s="27" customFormat="1" x14ac:dyDescent="0.25">
      <c r="C30" s="23"/>
      <c r="D30" s="23"/>
      <c r="E30" s="33"/>
      <c r="F30" s="23"/>
    </row>
    <row r="31" spans="1:6" s="27" customFormat="1" x14ac:dyDescent="0.25">
      <c r="C31" s="23"/>
      <c r="D31" s="23"/>
      <c r="E31" s="23"/>
      <c r="F31" s="23"/>
    </row>
    <row r="32" spans="1:6" x14ac:dyDescent="0.25">
      <c r="D32" s="23"/>
      <c r="E32" s="23"/>
      <c r="F32" s="23"/>
    </row>
    <row r="33" spans="5:5" x14ac:dyDescent="0.25">
      <c r="E33" s="23"/>
    </row>
    <row r="67" spans="4:4" x14ac:dyDescent="0.25">
      <c r="D67" s="36"/>
    </row>
  </sheetData>
  <mergeCells count="11">
    <mergeCell ref="A22:F22"/>
    <mergeCell ref="A23:F23"/>
    <mergeCell ref="A17:B17"/>
    <mergeCell ref="A15:B15"/>
    <mergeCell ref="A1:F1"/>
    <mergeCell ref="A3:F3"/>
    <mergeCell ref="A13:B13"/>
    <mergeCell ref="A12:B12"/>
    <mergeCell ref="A7:B7"/>
    <mergeCell ref="A8:B8"/>
    <mergeCell ref="A10:B10"/>
  </mergeCells>
  <pageMargins left="0.32" right="0.26" top="0.92" bottom="0.75" header="0.32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Layout" workbookViewId="0">
      <selection activeCell="C14" sqref="C14"/>
    </sheetView>
  </sheetViews>
  <sheetFormatPr defaultRowHeight="15" x14ac:dyDescent="0.25"/>
  <cols>
    <col min="1" max="1" width="2.140625" style="2" customWidth="1"/>
    <col min="2" max="2" width="45.140625" style="2" customWidth="1"/>
    <col min="3" max="3" width="21.42578125" style="18" customWidth="1"/>
    <col min="4" max="4" width="21.42578125" style="5" customWidth="1"/>
    <col min="5" max="16384" width="9.140625" style="2"/>
  </cols>
  <sheetData>
    <row r="1" spans="1:4" ht="15.75" x14ac:dyDescent="0.25">
      <c r="A1" s="83" t="s">
        <v>101</v>
      </c>
      <c r="B1" s="83"/>
      <c r="C1" s="83"/>
      <c r="D1" s="83"/>
    </row>
    <row r="2" spans="1:4" ht="22.5" customHeight="1" x14ac:dyDescent="0.25">
      <c r="A2" s="3"/>
      <c r="B2" s="3"/>
      <c r="C2" s="39"/>
      <c r="D2" s="16"/>
    </row>
    <row r="3" spans="1:4" x14ac:dyDescent="0.25">
      <c r="D3" s="40" t="str">
        <f>СТ1!D6</f>
        <v>/ MNT/</v>
      </c>
    </row>
    <row r="4" spans="1:4" ht="20.25" customHeight="1" x14ac:dyDescent="0.25">
      <c r="A4" s="3"/>
      <c r="B4" s="3"/>
      <c r="C4" s="44" t="str">
        <f>СТ1!C7</f>
        <v>2021.12.31</v>
      </c>
      <c r="D4" s="44" t="str">
        <f>СТ1!D7</f>
        <v>2022.09.30</v>
      </c>
    </row>
    <row r="5" spans="1:4" ht="22.5" customHeight="1" x14ac:dyDescent="0.25">
      <c r="A5" s="7" t="s">
        <v>68</v>
      </c>
      <c r="B5" s="7"/>
    </row>
    <row r="6" spans="1:4" x14ac:dyDescent="0.25">
      <c r="A6" s="15" t="s">
        <v>69</v>
      </c>
      <c r="B6" s="15"/>
      <c r="C6" s="57">
        <f>+SUM(C7:C9)</f>
        <v>0</v>
      </c>
      <c r="D6" s="57">
        <f>+SUM(D7:D9)</f>
        <v>11742441.689999999</v>
      </c>
    </row>
    <row r="7" spans="1:4" x14ac:dyDescent="0.25">
      <c r="B7" s="2" t="s">
        <v>70</v>
      </c>
      <c r="C7" s="1"/>
      <c r="D7" s="1">
        <v>9144275.3399999999</v>
      </c>
    </row>
    <row r="8" spans="1:4" x14ac:dyDescent="0.25">
      <c r="B8" s="14" t="s">
        <v>71</v>
      </c>
      <c r="C8" s="1"/>
      <c r="D8" s="1"/>
    </row>
    <row r="9" spans="1:4" x14ac:dyDescent="0.25">
      <c r="B9" s="2" t="s">
        <v>72</v>
      </c>
      <c r="C9" s="1"/>
      <c r="D9" s="1">
        <v>2598166.35</v>
      </c>
    </row>
    <row r="10" spans="1:4" x14ac:dyDescent="0.25">
      <c r="A10" s="15" t="s">
        <v>73</v>
      </c>
      <c r="B10" s="15"/>
      <c r="C10" s="57">
        <f>+SUM(C11:C19)</f>
        <v>32176379.620000001</v>
      </c>
      <c r="D10" s="57">
        <f>+SUM(D11:D19)</f>
        <v>65018909.840000004</v>
      </c>
    </row>
    <row r="11" spans="1:4" x14ac:dyDescent="0.25">
      <c r="B11" s="2" t="s">
        <v>74</v>
      </c>
      <c r="C11" s="1">
        <v>10223867.960000001</v>
      </c>
      <c r="D11" s="1">
        <v>33881266</v>
      </c>
    </row>
    <row r="12" spans="1:4" x14ac:dyDescent="0.25">
      <c r="B12" s="2" t="s">
        <v>75</v>
      </c>
      <c r="C12" s="1">
        <v>0</v>
      </c>
      <c r="D12" s="1">
        <v>563400</v>
      </c>
    </row>
    <row r="13" spans="1:4" x14ac:dyDescent="0.25">
      <c r="B13" s="2" t="s">
        <v>76</v>
      </c>
      <c r="C13" s="1"/>
      <c r="D13" s="1"/>
    </row>
    <row r="14" spans="1:4" x14ac:dyDescent="0.25">
      <c r="B14" s="2" t="s">
        <v>77</v>
      </c>
      <c r="C14" s="1">
        <v>8197200</v>
      </c>
      <c r="D14" s="1">
        <v>6378058.8399999999</v>
      </c>
    </row>
    <row r="15" spans="1:4" x14ac:dyDescent="0.25">
      <c r="B15" s="2" t="s">
        <v>78</v>
      </c>
      <c r="C15" s="1">
        <v>1120116</v>
      </c>
      <c r="D15" s="1"/>
    </row>
    <row r="16" spans="1:4" x14ac:dyDescent="0.25">
      <c r="B16" s="2" t="s">
        <v>79</v>
      </c>
      <c r="C16" s="1"/>
      <c r="D16" s="1"/>
    </row>
    <row r="17" spans="1:4" x14ac:dyDescent="0.25">
      <c r="B17" s="2" t="s">
        <v>80</v>
      </c>
      <c r="C17" s="1"/>
      <c r="D17" s="1"/>
    </row>
    <row r="18" spans="1:4" x14ac:dyDescent="0.25">
      <c r="B18" s="2" t="s">
        <v>81</v>
      </c>
      <c r="C18" s="1"/>
      <c r="D18" s="1"/>
    </row>
    <row r="19" spans="1:4" ht="22.5" customHeight="1" x14ac:dyDescent="0.25">
      <c r="B19" s="2" t="s">
        <v>82</v>
      </c>
      <c r="C19" s="1">
        <v>12635195.66</v>
      </c>
      <c r="D19" s="1">
        <v>24196185</v>
      </c>
    </row>
    <row r="20" spans="1:4" x14ac:dyDescent="0.2">
      <c r="A20" s="12" t="s">
        <v>83</v>
      </c>
      <c r="B20" s="7"/>
      <c r="C20" s="51">
        <f>+C6-C10</f>
        <v>-32176379.620000001</v>
      </c>
      <c r="D20" s="51">
        <f>+D6-D10</f>
        <v>-53276468.150000006</v>
      </c>
    </row>
    <row r="21" spans="1:4" x14ac:dyDescent="0.2">
      <c r="A21" s="12"/>
      <c r="B21" s="7"/>
      <c r="C21" s="16"/>
      <c r="D21" s="16"/>
    </row>
    <row r="22" spans="1:4" x14ac:dyDescent="0.2">
      <c r="A22" s="12" t="s">
        <v>84</v>
      </c>
      <c r="B22" s="7"/>
      <c r="C22" s="16"/>
      <c r="D22" s="16"/>
    </row>
    <row r="23" spans="1:4" x14ac:dyDescent="0.25">
      <c r="A23" s="15" t="s">
        <v>69</v>
      </c>
      <c r="B23" s="15"/>
      <c r="C23" s="16">
        <f>+C24</f>
        <v>0</v>
      </c>
      <c r="D23" s="16">
        <f>+D24</f>
        <v>0</v>
      </c>
    </row>
    <row r="24" spans="1:4" ht="20.25" customHeight="1" x14ac:dyDescent="0.25">
      <c r="A24" s="37"/>
      <c r="B24" s="37" t="s">
        <v>85</v>
      </c>
      <c r="C24" s="5"/>
      <c r="D24" s="1"/>
    </row>
    <row r="25" spans="1:4" x14ac:dyDescent="0.25">
      <c r="A25" s="15" t="s">
        <v>73</v>
      </c>
      <c r="B25" s="15"/>
      <c r="C25" s="57">
        <f>+C26</f>
        <v>0</v>
      </c>
      <c r="D25" s="57">
        <f>+D26</f>
        <v>0</v>
      </c>
    </row>
    <row r="26" spans="1:4" ht="19.5" customHeight="1" x14ac:dyDescent="0.25">
      <c r="A26" s="37"/>
      <c r="B26" s="37" t="s">
        <v>86</v>
      </c>
      <c r="C26" s="1"/>
      <c r="D26" s="1"/>
    </row>
    <row r="27" spans="1:4" x14ac:dyDescent="0.25">
      <c r="A27" s="7" t="s">
        <v>87</v>
      </c>
      <c r="B27" s="7"/>
      <c r="C27" s="51">
        <f>+C23-C25</f>
        <v>0</v>
      </c>
      <c r="D27" s="51">
        <f>+D23-D25</f>
        <v>0</v>
      </c>
    </row>
    <row r="28" spans="1:4" x14ac:dyDescent="0.25">
      <c r="A28" s="7"/>
      <c r="B28" s="7"/>
      <c r="C28" s="16"/>
      <c r="D28" s="16"/>
    </row>
    <row r="29" spans="1:4" x14ac:dyDescent="0.25">
      <c r="A29" s="7" t="s">
        <v>88</v>
      </c>
      <c r="B29" s="7"/>
      <c r="C29" s="16"/>
      <c r="D29" s="16"/>
    </row>
    <row r="30" spans="1:4" x14ac:dyDescent="0.25">
      <c r="A30" s="38" t="s">
        <v>69</v>
      </c>
      <c r="B30" s="38"/>
      <c r="C30" s="57">
        <f>SUM(C31:C33)</f>
        <v>515000000</v>
      </c>
      <c r="D30" s="57">
        <f>SUM(D31:D33)</f>
        <v>290622549.90999997</v>
      </c>
    </row>
    <row r="31" spans="1:4" x14ac:dyDescent="0.25">
      <c r="A31" s="37"/>
      <c r="B31" s="37" t="s">
        <v>89</v>
      </c>
      <c r="C31" s="58"/>
      <c r="D31" s="1">
        <v>126895934.25</v>
      </c>
    </row>
    <row r="32" spans="1:4" x14ac:dyDescent="0.25">
      <c r="A32" s="37"/>
      <c r="B32" s="37" t="s">
        <v>90</v>
      </c>
      <c r="C32" s="1">
        <v>515000000</v>
      </c>
      <c r="D32" s="1"/>
    </row>
    <row r="33" spans="1:4" x14ac:dyDescent="0.25">
      <c r="A33" s="37"/>
      <c r="B33" s="37" t="s">
        <v>91</v>
      </c>
      <c r="C33" s="1"/>
      <c r="D33" s="1">
        <v>163726615.66</v>
      </c>
    </row>
    <row r="34" spans="1:4" x14ac:dyDescent="0.25">
      <c r="A34" s="38" t="s">
        <v>73</v>
      </c>
      <c r="B34" s="38"/>
      <c r="C34" s="57">
        <f>SUM(C35:C37)</f>
        <v>254309699</v>
      </c>
      <c r="D34" s="57">
        <f>SUM(D35:D37)</f>
        <v>160120864.39999998</v>
      </c>
    </row>
    <row r="35" spans="1:4" x14ac:dyDescent="0.25">
      <c r="A35" s="37"/>
      <c r="B35" s="37" t="s">
        <v>92</v>
      </c>
      <c r="C35" s="58">
        <v>254309699</v>
      </c>
    </row>
    <row r="36" spans="1:4" x14ac:dyDescent="0.25">
      <c r="A36" s="37"/>
      <c r="B36" s="37" t="s">
        <v>93</v>
      </c>
      <c r="C36" s="58"/>
    </row>
    <row r="37" spans="1:4" x14ac:dyDescent="0.25">
      <c r="A37" s="37"/>
      <c r="B37" s="37" t="s">
        <v>94</v>
      </c>
      <c r="C37" s="58"/>
      <c r="D37" s="5">
        <v>160120864.39999998</v>
      </c>
    </row>
    <row r="38" spans="1:4" ht="15" customHeight="1" x14ac:dyDescent="0.25">
      <c r="A38" s="41" t="s">
        <v>95</v>
      </c>
      <c r="B38" s="7"/>
      <c r="C38" s="51">
        <f>+C30-C34</f>
        <v>260690301</v>
      </c>
      <c r="D38" s="51">
        <f>+D30-D34</f>
        <v>130501685.50999999</v>
      </c>
    </row>
    <row r="39" spans="1:4" x14ac:dyDescent="0.2">
      <c r="A39" s="12" t="s">
        <v>96</v>
      </c>
      <c r="B39" s="7"/>
      <c r="C39" s="59">
        <f>+C38+C27+C20</f>
        <v>228513921.38</v>
      </c>
      <c r="D39" s="59">
        <f>+D38+D27+D20</f>
        <v>77225217.359999985</v>
      </c>
    </row>
    <row r="40" spans="1:4" x14ac:dyDescent="0.25">
      <c r="A40" s="14" t="s">
        <v>97</v>
      </c>
      <c r="C40" s="5">
        <v>23127234.77</v>
      </c>
      <c r="D40" s="1">
        <f>C41</f>
        <v>251641156.15000001</v>
      </c>
    </row>
    <row r="41" spans="1:4" ht="15.75" thickBot="1" x14ac:dyDescent="0.25">
      <c r="A41" s="12" t="s">
        <v>98</v>
      </c>
      <c r="C41" s="52">
        <f>СТ1!C10</f>
        <v>251641156.15000001</v>
      </c>
      <c r="D41" s="52">
        <f>СТ1!D10</f>
        <v>328866373.51190019</v>
      </c>
    </row>
    <row r="42" spans="1:4" ht="15.75" thickTop="1" x14ac:dyDescent="0.25">
      <c r="C42" s="60">
        <f t="shared" ref="C42" si="0">C41-C40-C39</f>
        <v>0</v>
      </c>
      <c r="D42" s="60">
        <f>D41-D40-D39</f>
        <v>1.9001960754394531E-3</v>
      </c>
    </row>
    <row r="43" spans="1:4" x14ac:dyDescent="0.25">
      <c r="C43" s="60"/>
      <c r="D43" s="60"/>
    </row>
    <row r="44" spans="1:4" x14ac:dyDescent="0.25">
      <c r="C44" s="42"/>
      <c r="D44" s="43"/>
    </row>
    <row r="45" spans="1:4" x14ac:dyDescent="0.25">
      <c r="C45" s="42"/>
      <c r="D45" s="43"/>
    </row>
    <row r="46" spans="1:4" x14ac:dyDescent="0.25">
      <c r="A46" s="89"/>
      <c r="B46" s="89"/>
      <c r="C46" s="89"/>
      <c r="D46" s="89"/>
    </row>
  </sheetData>
  <mergeCells count="2">
    <mergeCell ref="A1:D1"/>
    <mergeCell ref="A46:D46"/>
  </mergeCells>
  <pageMargins left="0.61458333333333337" right="0.35" top="0.75" bottom="0.58333333333333337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Nuur</vt:lpstr>
      <vt:lpstr>СТ1</vt:lpstr>
      <vt:lpstr>СТ2</vt:lpstr>
      <vt:lpstr>СТ3</vt:lpstr>
      <vt:lpstr>СТ4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tsengel</dc:creator>
  <cp:keywords/>
  <dc:description/>
  <cp:lastModifiedBy>Intel Core</cp:lastModifiedBy>
  <cp:revision/>
  <dcterms:created xsi:type="dcterms:W3CDTF">2010-03-10T08:17:58Z</dcterms:created>
  <dcterms:modified xsi:type="dcterms:W3CDTF">2022-11-21T09:39:17Z</dcterms:modified>
  <cp:category/>
  <cp:contentStatus/>
</cp:coreProperties>
</file>