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yambaa\SBTX\Баланс\ЦШХК 2019\Нэгтгэл 2019\"/>
    </mc:Choice>
  </mc:AlternateContent>
  <bookViews>
    <workbookView xWindow="0" yWindow="0" windowWidth="28800" windowHeight="12435" tabRatio="946" firstSheet="1" activeTab="14"/>
  </bookViews>
  <sheets>
    <sheet name="СТ-1" sheetId="15" r:id="rId1"/>
    <sheet name="CT-2" sheetId="16" r:id="rId2"/>
    <sheet name="CT-3" sheetId="17" r:id="rId3"/>
    <sheet name="CT-4" sheetId="18" r:id="rId4"/>
    <sheet name="TD1,2" sheetId="1" r:id="rId5"/>
    <sheet name="cash,avlaga -3,4" sheetId="2" r:id="rId6"/>
    <sheet name="Baraa,UGZ -5,6,7,8" sheetId="3" r:id="rId7"/>
    <sheet name="Capital -9" sheetId="4" r:id="rId8"/>
    <sheet name="Biet bus -10" sheetId="5" r:id="rId9"/>
    <sheet name="DBar,UHHO -11,12,13,14" sheetId="6" r:id="rId10"/>
    <sheet name="Ur tulbur -15,16" sheetId="7" r:id="rId11"/>
    <sheet name="UHHur tulbur -17" sheetId="8" r:id="rId12"/>
    <sheet name="Sales,urtug -18,19" sheetId="9" r:id="rId13"/>
    <sheet name="Zardal -20" sheetId="10" r:id="rId14"/>
    <sheet name="tax,hol.tal 21,22,23,24" sheetId="11" r:id="rId15"/>
    <sheet name="ГБаланс" sheetId="12" r:id="rId16"/>
    <sheet name="ХОруулалт" sheetId="13" r:id="rId17"/>
    <sheet name="HOruulalt" sheetId="14" r:id="rId18"/>
  </sheets>
  <externalReferences>
    <externalReference r:id="rId19"/>
    <externalReference r:id="rId20"/>
    <externalReference r:id="rId21"/>
  </externalReferences>
  <definedNames>
    <definedName name="_xlnm._FilterDatabase" localSheetId="15" hidden="1">ГБаланс!$A$8:$K$11</definedName>
    <definedName name="_xlnm.Print_Area" localSheetId="13">'Zardal -20'!$A$1:$F$77</definedName>
    <definedName name="wglny">'Baraa,UGZ -5,6,7,8'!$D$15:$D$23</definedName>
    <definedName name="Z_25AE0644_CB4F_4F60_8440_67FEC8EE2F9F_.wvu.PrintArea" localSheetId="13" hidden="1">'Zardal -20'!$A$1:$F$77</definedName>
    <definedName name="Z_66252ACB_4469_47A0_863D_EE5C52C90E05_.wvu.FilterData" localSheetId="15" hidden="1">ГБаланс!$A$8:$K$11</definedName>
    <definedName name="Z_66252ACB_4469_47A0_863D_EE5C52C90E05_.wvu.PrintArea" localSheetId="13" hidden="1">'Zardal -20'!$A$1:$F$77</definedName>
    <definedName name="Z_66252ACB_4469_47A0_863D_EE5C52C90E05_.wvu.Rows" localSheetId="15" hidden="1">ГБаланс!$9:$45,ГБаланс!$96:$1895</definedName>
    <definedName name="Z_AF8B735C_93A2_404B_A02D_DFB6EDDEB5BC_.wvu.FilterData" localSheetId="15" hidden="1">ГБаланс!$A$8:$K$11</definedName>
    <definedName name="Z_AF8B735C_93A2_404B_A02D_DFB6EDDEB5BC_.wvu.PrintArea" localSheetId="13" hidden="1">'Zardal -20'!$A$1:$F$77</definedName>
    <definedName name="Z_AF8B735C_93A2_404B_A02D_DFB6EDDEB5BC_.wvu.Rows" localSheetId="15" hidden="1">ГБаланс!$9:$45,ГБаланс!$96:$1895</definedName>
    <definedName name="Z_FAC98FA6_DAA8_4169_B3C9_DE3B5115C8CF_.wvu.PrintArea" localSheetId="13" hidden="1">'Zardal -20'!$A$1:$F$77</definedName>
  </definedNames>
  <calcPr calcId="152511"/>
  <customWorkbookViews>
    <customWorkbookView name="Byambadorj - Personal View" guid="{66252ACB-4469-47A0-863D-EE5C52C90E05}" mergeInterval="0" personalView="1" maximized="1" xWindow="-8" yWindow="-8" windowWidth="1936" windowHeight="1056" tabRatio="946" activeSheetId="2"/>
    <customWorkbookView name="khutulcement - Personal View" guid="{25AE0644-CB4F-4F60-8440-67FEC8EE2F9F}" mergeInterval="0" personalView="1" maximized="1" xWindow="-8" yWindow="-8" windowWidth="1936" windowHeight="1056" tabRatio="946" activeSheetId="7"/>
    <customWorkbookView name="Amartovshin - Personal View" guid="{FAC98FA6-DAA8-4169-B3C9-DE3B5115C8CF}" mergeInterval="0" personalView="1" maximized="1" windowWidth="1916" windowHeight="835" tabRatio="946" activeSheetId="4"/>
    <customWorkbookView name="Сосорбурам Алгаа - Personal View" guid="{AF8B735C-93A2-404B-A02D-DFB6EDDEB5BC}" mergeInterval="0" personalView="1" maximized="1" xWindow="-8" yWindow="-8" windowWidth="1936" windowHeight="1056" tabRatio="946" activeSheetId="11"/>
  </customWorkbookViews>
  <fileRecoveryPr autoRecover="0"/>
</workbook>
</file>

<file path=xl/calcChain.xml><?xml version="1.0" encoding="utf-8"?>
<calcChain xmlns="http://schemas.openxmlformats.org/spreadsheetml/2006/main">
  <c r="E21" i="2" l="1"/>
  <c r="C21" i="2"/>
  <c r="F11" i="15"/>
  <c r="F69" i="18"/>
  <c r="F70" i="18" s="1"/>
  <c r="F66" i="18"/>
  <c r="M59" i="18"/>
  <c r="E59" i="18"/>
  <c r="F57" i="18"/>
  <c r="I54" i="18"/>
  <c r="F54" i="18"/>
  <c r="F53" i="18"/>
  <c r="F52" i="18"/>
  <c r="F49" i="18" s="1"/>
  <c r="F51" i="18"/>
  <c r="F50" i="18"/>
  <c r="M49" i="18"/>
  <c r="L49" i="18"/>
  <c r="J49" i="18"/>
  <c r="I49" i="18"/>
  <c r="F48" i="18"/>
  <c r="F47" i="18"/>
  <c r="F46" i="18"/>
  <c r="F45" i="18"/>
  <c r="M44" i="18"/>
  <c r="M55" i="18" s="1"/>
  <c r="L44" i="18"/>
  <c r="L55" i="18" s="1"/>
  <c r="J44" i="18"/>
  <c r="J55" i="18" s="1"/>
  <c r="I44" i="18"/>
  <c r="I55" i="18" s="1"/>
  <c r="F44" i="18"/>
  <c r="J42" i="18"/>
  <c r="I42" i="18"/>
  <c r="F41" i="18"/>
  <c r="F40" i="18"/>
  <c r="F39" i="18"/>
  <c r="F36" i="18" s="1"/>
  <c r="F38" i="18"/>
  <c r="F37" i="18"/>
  <c r="M36" i="18"/>
  <c r="L36" i="18"/>
  <c r="J36" i="18"/>
  <c r="I36" i="18"/>
  <c r="F35" i="18"/>
  <c r="F34" i="18"/>
  <c r="F33" i="18"/>
  <c r="F32" i="18"/>
  <c r="F31" i="18"/>
  <c r="F28" i="18" s="1"/>
  <c r="F30" i="18"/>
  <c r="F29" i="18"/>
  <c r="M28" i="18"/>
  <c r="M42" i="18" s="1"/>
  <c r="L28" i="18"/>
  <c r="L42" i="18" s="1"/>
  <c r="J28" i="18"/>
  <c r="I28" i="18"/>
  <c r="M25" i="18"/>
  <c r="I25" i="18"/>
  <c r="I16" i="18" s="1"/>
  <c r="I26" i="18" s="1"/>
  <c r="I56" i="18" s="1"/>
  <c r="I58" i="18" s="1"/>
  <c r="I59" i="18" s="1"/>
  <c r="F24" i="18"/>
  <c r="F23" i="18"/>
  <c r="F22" i="18"/>
  <c r="F21" i="18"/>
  <c r="F20" i="18"/>
  <c r="F19" i="18"/>
  <c r="M18" i="18"/>
  <c r="F18" i="18" s="1"/>
  <c r="F17" i="18"/>
  <c r="L16" i="18"/>
  <c r="M15" i="18"/>
  <c r="F15" i="18" s="1"/>
  <c r="J15" i="18"/>
  <c r="F14" i="18"/>
  <c r="F13" i="18"/>
  <c r="F12" i="18"/>
  <c r="F11" i="18"/>
  <c r="N10" i="18"/>
  <c r="K25" i="18" s="1"/>
  <c r="J25" i="18" s="1"/>
  <c r="M10" i="18"/>
  <c r="F10" i="18" s="1"/>
  <c r="J10" i="18"/>
  <c r="L9" i="18"/>
  <c r="L26" i="18" s="1"/>
  <c r="J9" i="18"/>
  <c r="I9" i="18"/>
  <c r="U30" i="17"/>
  <c r="I31" i="17" s="1"/>
  <c r="V27" i="17"/>
  <c r="U27" i="17"/>
  <c r="U23" i="17"/>
  <c r="I23" i="17"/>
  <c r="H23" i="17"/>
  <c r="G23" i="17"/>
  <c r="F23" i="17"/>
  <c r="E23" i="17"/>
  <c r="D23" i="17"/>
  <c r="C23" i="17"/>
  <c r="J22" i="17"/>
  <c r="I22" i="17"/>
  <c r="H22" i="17"/>
  <c r="G22" i="17"/>
  <c r="F22" i="17"/>
  <c r="E22" i="17"/>
  <c r="D22" i="17"/>
  <c r="J21" i="17"/>
  <c r="I21" i="17"/>
  <c r="U28" i="17" s="1"/>
  <c r="H21" i="17"/>
  <c r="G21" i="17"/>
  <c r="F21" i="17"/>
  <c r="E21" i="17"/>
  <c r="D21" i="17"/>
  <c r="J20" i="17"/>
  <c r="I20" i="17"/>
  <c r="H20" i="17"/>
  <c r="G20" i="17"/>
  <c r="F20" i="17"/>
  <c r="E20" i="17"/>
  <c r="D20" i="17"/>
  <c r="J19" i="17"/>
  <c r="I19" i="17"/>
  <c r="H19" i="17"/>
  <c r="G19" i="17"/>
  <c r="F19" i="17"/>
  <c r="E19" i="17"/>
  <c r="D19" i="17"/>
  <c r="J18" i="17"/>
  <c r="I18" i="17"/>
  <c r="H18" i="17"/>
  <c r="G18" i="17"/>
  <c r="F18" i="17"/>
  <c r="E18" i="17"/>
  <c r="D18" i="17"/>
  <c r="AB17" i="17"/>
  <c r="AB23" i="17" s="1"/>
  <c r="J23" i="17" s="1"/>
  <c r="J17" i="17"/>
  <c r="I17" i="17"/>
  <c r="H17" i="17"/>
  <c r="G17" i="17"/>
  <c r="F17" i="17"/>
  <c r="E17" i="17"/>
  <c r="D17" i="17"/>
  <c r="AB16" i="17"/>
  <c r="J16" i="17"/>
  <c r="I16" i="17"/>
  <c r="H16" i="17"/>
  <c r="G16" i="17"/>
  <c r="F16" i="17"/>
  <c r="E16" i="17"/>
  <c r="D16" i="17"/>
  <c r="U15" i="17"/>
  <c r="AB15" i="17" s="1"/>
  <c r="J15" i="17" s="1"/>
  <c r="I15" i="17"/>
  <c r="H15" i="17"/>
  <c r="G15" i="17"/>
  <c r="F15" i="17"/>
  <c r="E15" i="17"/>
  <c r="D15" i="17"/>
  <c r="AB14" i="17"/>
  <c r="J14" i="17" s="1"/>
  <c r="I14" i="17"/>
  <c r="H14" i="17"/>
  <c r="G14" i="17"/>
  <c r="F14" i="17"/>
  <c r="E14" i="17"/>
  <c r="D14" i="17"/>
  <c r="AB13" i="17"/>
  <c r="J13" i="17" s="1"/>
  <c r="I13" i="17"/>
  <c r="H13" i="17"/>
  <c r="G13" i="17"/>
  <c r="F13" i="17"/>
  <c r="E13" i="17"/>
  <c r="D13" i="17"/>
  <c r="AB12" i="17"/>
  <c r="J12" i="17" s="1"/>
  <c r="I12" i="17"/>
  <c r="H12" i="17"/>
  <c r="G12" i="17"/>
  <c r="F12" i="17"/>
  <c r="E12" i="17"/>
  <c r="D12" i="17"/>
  <c r="AB11" i="17"/>
  <c r="J11" i="17" s="1"/>
  <c r="I11" i="17"/>
  <c r="H11" i="17"/>
  <c r="G11" i="17"/>
  <c r="F11" i="17"/>
  <c r="E11" i="17"/>
  <c r="D11" i="17"/>
  <c r="C11" i="17"/>
  <c r="C15" i="17" s="1"/>
  <c r="AB10" i="17"/>
  <c r="J10" i="17" s="1"/>
  <c r="I10" i="17"/>
  <c r="H10" i="17"/>
  <c r="G10" i="17"/>
  <c r="F10" i="17"/>
  <c r="E10" i="17"/>
  <c r="D10" i="17"/>
  <c r="AB9" i="17"/>
  <c r="J9" i="17" s="1"/>
  <c r="I9" i="17"/>
  <c r="H9" i="17"/>
  <c r="G9" i="17"/>
  <c r="F9" i="17"/>
  <c r="E9" i="17"/>
  <c r="D9" i="17"/>
  <c r="AB8" i="17"/>
  <c r="J8" i="17" s="1"/>
  <c r="I8" i="17"/>
  <c r="H8" i="17"/>
  <c r="G8" i="17"/>
  <c r="F8" i="17"/>
  <c r="E8" i="17"/>
  <c r="D8" i="17"/>
  <c r="AB7" i="17"/>
  <c r="J7" i="17" s="1"/>
  <c r="I7" i="17"/>
  <c r="H7" i="17"/>
  <c r="G7" i="17"/>
  <c r="F7" i="17"/>
  <c r="E7" i="17"/>
  <c r="D7" i="17"/>
  <c r="E29" i="16"/>
  <c r="D29" i="16"/>
  <c r="E25" i="16"/>
  <c r="D25" i="16"/>
  <c r="D24" i="16"/>
  <c r="D26" i="16" s="1"/>
  <c r="D28" i="16" s="1"/>
  <c r="D33" i="16" s="1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K9" i="16"/>
  <c r="K24" i="16" s="1"/>
  <c r="K26" i="16" s="1"/>
  <c r="K28" i="16" s="1"/>
  <c r="K33" i="16" s="1"/>
  <c r="J9" i="16"/>
  <c r="J24" i="16" s="1"/>
  <c r="J26" i="16" s="1"/>
  <c r="J28" i="16" s="1"/>
  <c r="J33" i="16" s="1"/>
  <c r="H9" i="16"/>
  <c r="H24" i="16" s="1"/>
  <c r="H26" i="16" s="1"/>
  <c r="H28" i="16" s="1"/>
  <c r="H33" i="16" s="1"/>
  <c r="G9" i="16"/>
  <c r="G24" i="16" s="1"/>
  <c r="G26" i="16" s="1"/>
  <c r="G28" i="16" s="1"/>
  <c r="G33" i="16" s="1"/>
  <c r="E8" i="16"/>
  <c r="E7" i="16"/>
  <c r="E9" i="16" s="1"/>
  <c r="E24" i="16" s="1"/>
  <c r="E26" i="16" s="1"/>
  <c r="E28" i="16" s="1"/>
  <c r="E33" i="16" s="1"/>
  <c r="I74" i="15"/>
  <c r="F62" i="15"/>
  <c r="F61" i="15"/>
  <c r="F60" i="15"/>
  <c r="F59" i="15"/>
  <c r="F58" i="15"/>
  <c r="F57" i="15"/>
  <c r="F56" i="15"/>
  <c r="F63" i="15" s="1"/>
  <c r="F55" i="15"/>
  <c r="E55" i="15"/>
  <c r="F54" i="15"/>
  <c r="E54" i="15"/>
  <c r="E63" i="15" s="1"/>
  <c r="E51" i="15"/>
  <c r="F50" i="15"/>
  <c r="F49" i="15"/>
  <c r="F48" i="15"/>
  <c r="F47" i="15"/>
  <c r="F51" i="15" s="1"/>
  <c r="F44" i="15"/>
  <c r="E44" i="15"/>
  <c r="F43" i="15"/>
  <c r="E43" i="15"/>
  <c r="F42" i="15"/>
  <c r="E42" i="15"/>
  <c r="F41" i="15"/>
  <c r="E41" i="15"/>
  <c r="F40" i="15"/>
  <c r="E40" i="15"/>
  <c r="E45" i="15" s="1"/>
  <c r="E52" i="15" s="1"/>
  <c r="F39" i="15"/>
  <c r="F38" i="15"/>
  <c r="F37" i="15"/>
  <c r="F36" i="15"/>
  <c r="F35" i="15"/>
  <c r="F34" i="15"/>
  <c r="F45" i="15" s="1"/>
  <c r="F52" i="15" s="1"/>
  <c r="F64" i="15" s="1"/>
  <c r="F28" i="15"/>
  <c r="E28" i="15"/>
  <c r="F27" i="15"/>
  <c r="F26" i="15"/>
  <c r="E26" i="15"/>
  <c r="F25" i="15"/>
  <c r="E25" i="15"/>
  <c r="F24" i="15"/>
  <c r="E24" i="15"/>
  <c r="E29" i="15" s="1"/>
  <c r="F23" i="15"/>
  <c r="E23" i="15"/>
  <c r="F22" i="15"/>
  <c r="F21" i="15"/>
  <c r="F29" i="15" s="1"/>
  <c r="F18" i="15"/>
  <c r="E18" i="15"/>
  <c r="F17" i="15"/>
  <c r="E17" i="15"/>
  <c r="F16" i="15"/>
  <c r="F15" i="15"/>
  <c r="F14" i="15"/>
  <c r="E14" i="15"/>
  <c r="F13" i="15"/>
  <c r="E13" i="15"/>
  <c r="F12" i="15"/>
  <c r="F19" i="15" s="1"/>
  <c r="O11" i="15"/>
  <c r="F10" i="15"/>
  <c r="E10" i="15"/>
  <c r="E19" i="15" s="1"/>
  <c r="E20" i="2"/>
  <c r="C20" i="2"/>
  <c r="F9" i="18" l="1"/>
  <c r="F26" i="18" s="1"/>
  <c r="F25" i="18"/>
  <c r="J16" i="18"/>
  <c r="J26" i="18" s="1"/>
  <c r="J56" i="18" s="1"/>
  <c r="J58" i="18" s="1"/>
  <c r="F42" i="18"/>
  <c r="F55" i="18"/>
  <c r="L56" i="18"/>
  <c r="L58" i="18" s="1"/>
  <c r="L59" i="18" s="1"/>
  <c r="F16" i="18"/>
  <c r="M9" i="18"/>
  <c r="M26" i="18" s="1"/>
  <c r="M56" i="18" s="1"/>
  <c r="M58" i="18" s="1"/>
  <c r="M61" i="18" s="1"/>
  <c r="M16" i="18"/>
  <c r="V28" i="17"/>
  <c r="E30" i="15"/>
  <c r="F30" i="15"/>
  <c r="F65" i="15" s="1"/>
  <c r="E64" i="15"/>
  <c r="F56" i="18" l="1"/>
  <c r="F58" i="18" s="1"/>
  <c r="E65" i="15"/>
  <c r="F59" i="18" l="1"/>
  <c r="F67" i="18"/>
  <c r="D25" i="2" l="1"/>
  <c r="V23" i="8" l="1"/>
  <c r="T23" i="8"/>
  <c r="N24" i="8"/>
  <c r="L24" i="8"/>
  <c r="U60" i="7"/>
  <c r="Q60" i="7"/>
  <c r="S16" i="3"/>
  <c r="D21" i="10"/>
  <c r="D59" i="10" s="1"/>
  <c r="C21" i="10"/>
  <c r="D40" i="10"/>
  <c r="D30" i="5" l="1"/>
  <c r="G35" i="4"/>
  <c r="E35" i="4"/>
  <c r="D35" i="4"/>
  <c r="G54" i="3"/>
  <c r="I54" i="3"/>
  <c r="K54" i="3"/>
  <c r="E25" i="2"/>
  <c r="E27" i="2" s="1"/>
  <c r="O46" i="9" l="1"/>
  <c r="Q46" i="9"/>
  <c r="O47" i="9"/>
  <c r="Q47" i="9"/>
  <c r="O48" i="9"/>
  <c r="Q48" i="9"/>
  <c r="Q45" i="9"/>
  <c r="O45" i="9"/>
  <c r="C48" i="9"/>
  <c r="C45" i="9"/>
  <c r="E45" i="9"/>
  <c r="S65" i="10"/>
  <c r="S66" i="10"/>
  <c r="S67" i="10"/>
  <c r="Q65" i="10"/>
  <c r="Q66" i="10"/>
  <c r="Q67" i="10"/>
  <c r="S64" i="10"/>
  <c r="Q64" i="10"/>
  <c r="T5" i="11" l="1"/>
  <c r="S5" i="11"/>
  <c r="T31" i="11"/>
  <c r="S31" i="11"/>
  <c r="T7" i="11"/>
  <c r="S7" i="11"/>
  <c r="S75" i="10"/>
  <c r="S76" i="10"/>
  <c r="S74" i="10"/>
  <c r="Q74" i="10"/>
  <c r="S68" i="10"/>
  <c r="R21" i="10"/>
  <c r="S21" i="10"/>
  <c r="T21" i="10"/>
  <c r="R22" i="10"/>
  <c r="S22" i="10"/>
  <c r="T22" i="10"/>
  <c r="R23" i="10"/>
  <c r="S23" i="10"/>
  <c r="T23" i="10"/>
  <c r="R24" i="10"/>
  <c r="S24" i="10"/>
  <c r="T24" i="10"/>
  <c r="R25" i="10"/>
  <c r="S25" i="10"/>
  <c r="T25" i="10"/>
  <c r="R26" i="10"/>
  <c r="S26" i="10"/>
  <c r="T26" i="10"/>
  <c r="R27" i="10"/>
  <c r="S27" i="10"/>
  <c r="T27" i="10"/>
  <c r="R28" i="10"/>
  <c r="S28" i="10"/>
  <c r="T28" i="10"/>
  <c r="R29" i="10"/>
  <c r="S29" i="10"/>
  <c r="T29" i="10"/>
  <c r="R30" i="10"/>
  <c r="S30" i="10"/>
  <c r="T30" i="10"/>
  <c r="R31" i="10"/>
  <c r="S31" i="10"/>
  <c r="T31" i="10"/>
  <c r="R32" i="10"/>
  <c r="S32" i="10"/>
  <c r="T32" i="10"/>
  <c r="R33" i="10"/>
  <c r="S33" i="10"/>
  <c r="T33" i="10"/>
  <c r="R34" i="10"/>
  <c r="S34" i="10"/>
  <c r="T34" i="10"/>
  <c r="R35" i="10"/>
  <c r="S35" i="10"/>
  <c r="T35" i="10"/>
  <c r="R36" i="10"/>
  <c r="S36" i="10"/>
  <c r="T36" i="10"/>
  <c r="R37" i="10"/>
  <c r="S37" i="10"/>
  <c r="T37" i="10"/>
  <c r="R38" i="10"/>
  <c r="S38" i="10"/>
  <c r="T38" i="10"/>
  <c r="R39" i="10"/>
  <c r="S39" i="10"/>
  <c r="T39" i="10"/>
  <c r="R40" i="10"/>
  <c r="S40" i="10"/>
  <c r="T40" i="10"/>
  <c r="R41" i="10"/>
  <c r="S41" i="10"/>
  <c r="T41" i="10"/>
  <c r="R42" i="10"/>
  <c r="S42" i="10"/>
  <c r="T42" i="10"/>
  <c r="R43" i="10"/>
  <c r="S43" i="10"/>
  <c r="T43" i="10"/>
  <c r="R44" i="10"/>
  <c r="S44" i="10"/>
  <c r="T44" i="10"/>
  <c r="R45" i="10"/>
  <c r="S45" i="10"/>
  <c r="T45" i="10"/>
  <c r="R46" i="10"/>
  <c r="S46" i="10"/>
  <c r="T46" i="10"/>
  <c r="R47" i="10"/>
  <c r="S47" i="10"/>
  <c r="T47" i="10"/>
  <c r="R48" i="10"/>
  <c r="S48" i="10"/>
  <c r="T48" i="10"/>
  <c r="R49" i="10"/>
  <c r="S49" i="10"/>
  <c r="T49" i="10"/>
  <c r="R50" i="10"/>
  <c r="S50" i="10"/>
  <c r="T50" i="10"/>
  <c r="R51" i="10"/>
  <c r="S51" i="10"/>
  <c r="T51" i="10"/>
  <c r="R52" i="10"/>
  <c r="S52" i="10"/>
  <c r="T52" i="10"/>
  <c r="R53" i="10"/>
  <c r="S53" i="10"/>
  <c r="T53" i="10"/>
  <c r="R54" i="10"/>
  <c r="S54" i="10"/>
  <c r="T54" i="10"/>
  <c r="R55" i="10"/>
  <c r="S55" i="10"/>
  <c r="T55" i="10"/>
  <c r="R56" i="10"/>
  <c r="S56" i="10"/>
  <c r="T56" i="10"/>
  <c r="R57" i="10"/>
  <c r="S57" i="10"/>
  <c r="T57" i="10"/>
  <c r="R58" i="10"/>
  <c r="S58" i="10"/>
  <c r="T58" i="10"/>
  <c r="S20" i="10"/>
  <c r="T20" i="10"/>
  <c r="R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20" i="10"/>
  <c r="Q68" i="10"/>
  <c r="O21" i="10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O37" i="10" s="1"/>
  <c r="O38" i="10" s="1"/>
  <c r="O39" i="10" s="1"/>
  <c r="O40" i="10" s="1"/>
  <c r="O41" i="10" s="1"/>
  <c r="O42" i="10" s="1"/>
  <c r="O43" i="10" s="1"/>
  <c r="O44" i="10" s="1"/>
  <c r="O45" i="10" s="1"/>
  <c r="O46" i="10" s="1"/>
  <c r="O47" i="10" s="1"/>
  <c r="O48" i="10" s="1"/>
  <c r="O49" i="10" s="1"/>
  <c r="O50" i="10" s="1"/>
  <c r="O51" i="10" s="1"/>
  <c r="O52" i="10" s="1"/>
  <c r="O53" i="10" s="1"/>
  <c r="O54" i="10" s="1"/>
  <c r="O55" i="10" s="1"/>
  <c r="O56" i="10" s="1"/>
  <c r="O57" i="10" s="1"/>
  <c r="O58" i="10" s="1"/>
  <c r="S10" i="10"/>
  <c r="Q10" i="10"/>
  <c r="Q39" i="9"/>
  <c r="O39" i="9"/>
  <c r="Q30" i="9"/>
  <c r="O30" i="9"/>
  <c r="Q24" i="9"/>
  <c r="O24" i="9"/>
  <c r="O26" i="9" s="1"/>
  <c r="O28" i="9" s="1"/>
  <c r="Q49" i="9"/>
  <c r="O49" i="9"/>
  <c r="Q40" i="9"/>
  <c r="O40" i="9"/>
  <c r="Q32" i="9"/>
  <c r="O32" i="9"/>
  <c r="Q26" i="9"/>
  <c r="Q28" i="9" s="1"/>
  <c r="Q23" i="9"/>
  <c r="O12" i="9"/>
  <c r="R12" i="9" s="1"/>
  <c r="R7" i="9"/>
  <c r="Q7" i="9"/>
  <c r="P7" i="9"/>
  <c r="O7" i="9"/>
  <c r="U45" i="8"/>
  <c r="U53" i="8" s="1"/>
  <c r="W53" i="8" s="1"/>
  <c r="T37" i="8"/>
  <c r="W52" i="8"/>
  <c r="W51" i="8"/>
  <c r="W50" i="8"/>
  <c r="W49" i="8"/>
  <c r="U49" i="8"/>
  <c r="W48" i="8"/>
  <c r="W47" i="8"/>
  <c r="W46" i="8"/>
  <c r="U46" i="8"/>
  <c r="W45" i="8"/>
  <c r="V40" i="8"/>
  <c r="U40" i="8"/>
  <c r="T40" i="8"/>
  <c r="S40" i="8"/>
  <c r="W39" i="8"/>
  <c r="W38" i="8"/>
  <c r="W37" i="8"/>
  <c r="V24" i="8"/>
  <c r="T24" i="8"/>
  <c r="V20" i="8"/>
  <c r="V19" i="8"/>
  <c r="T19" i="8"/>
  <c r="R34" i="7"/>
  <c r="R35" i="7"/>
  <c r="R36" i="7"/>
  <c r="R37" i="7"/>
  <c r="R38" i="7"/>
  <c r="R39" i="7"/>
  <c r="R40" i="7"/>
  <c r="R41" i="7"/>
  <c r="R33" i="7"/>
  <c r="Q34" i="7"/>
  <c r="Q35" i="7"/>
  <c r="Q45" i="7" s="1"/>
  <c r="Q36" i="7"/>
  <c r="Q37" i="7"/>
  <c r="Q38" i="7"/>
  <c r="Q39" i="7"/>
  <c r="Q40" i="7"/>
  <c r="Q41" i="7"/>
  <c r="Q42" i="7"/>
  <c r="Q43" i="7"/>
  <c r="Q44" i="7"/>
  <c r="Q33" i="7"/>
  <c r="R27" i="7"/>
  <c r="R26" i="7"/>
  <c r="R21" i="7"/>
  <c r="R19" i="7"/>
  <c r="R28" i="7" s="1"/>
  <c r="M28" i="7"/>
  <c r="F28" i="7"/>
  <c r="R18" i="7"/>
  <c r="R20" i="7"/>
  <c r="R22" i="7"/>
  <c r="R23" i="7"/>
  <c r="R24" i="7"/>
  <c r="R25" i="7"/>
  <c r="Q18" i="7"/>
  <c r="Q19" i="7"/>
  <c r="Q20" i="7"/>
  <c r="Q21" i="7"/>
  <c r="Q22" i="7"/>
  <c r="Q23" i="7"/>
  <c r="Q24" i="7"/>
  <c r="Q25" i="7"/>
  <c r="Q26" i="7"/>
  <c r="Q27" i="7"/>
  <c r="Q17" i="7"/>
  <c r="S64" i="7"/>
  <c r="U62" i="7"/>
  <c r="U64" i="7" s="1"/>
  <c r="Q64" i="7"/>
  <c r="T64" i="7"/>
  <c r="R64" i="7"/>
  <c r="R54" i="7"/>
  <c r="R53" i="7"/>
  <c r="Q53" i="7"/>
  <c r="Q55" i="7" s="1"/>
  <c r="R52" i="7"/>
  <c r="O18" i="7"/>
  <c r="O19" i="7" s="1"/>
  <c r="O20" i="7" s="1"/>
  <c r="O21" i="7" s="1"/>
  <c r="O22" i="7" s="1"/>
  <c r="O23" i="7" s="1"/>
  <c r="O24" i="7" s="1"/>
  <c r="O25" i="7" s="1"/>
  <c r="O26" i="7" s="1"/>
  <c r="O27" i="7" s="1"/>
  <c r="L100" i="5"/>
  <c r="D98" i="5"/>
  <c r="E98" i="5"/>
  <c r="F98" i="5"/>
  <c r="G98" i="5"/>
  <c r="H98" i="5"/>
  <c r="I98" i="5"/>
  <c r="C98" i="5"/>
  <c r="C92" i="5"/>
  <c r="D92" i="5"/>
  <c r="J92" i="5" s="1"/>
  <c r="E92" i="5"/>
  <c r="F92" i="5"/>
  <c r="G92" i="5"/>
  <c r="H92" i="5"/>
  <c r="H90" i="5" s="1"/>
  <c r="H101" i="5" s="1"/>
  <c r="I92" i="5"/>
  <c r="C93" i="5"/>
  <c r="D93" i="5"/>
  <c r="J93" i="5" s="1"/>
  <c r="E93" i="5"/>
  <c r="F93" i="5"/>
  <c r="G93" i="5"/>
  <c r="H93" i="5"/>
  <c r="I93" i="5"/>
  <c r="D91" i="5"/>
  <c r="J91" i="5" s="1"/>
  <c r="E91" i="5"/>
  <c r="F91" i="5"/>
  <c r="G91" i="5"/>
  <c r="H91" i="5"/>
  <c r="I91" i="5"/>
  <c r="C91" i="5"/>
  <c r="C87" i="5"/>
  <c r="D87" i="5"/>
  <c r="E87" i="5"/>
  <c r="F87" i="5"/>
  <c r="G87" i="5"/>
  <c r="H87" i="5"/>
  <c r="D76" i="5"/>
  <c r="E76" i="5"/>
  <c r="E100" i="5" s="1"/>
  <c r="F76" i="5"/>
  <c r="F100" i="5" s="1"/>
  <c r="G76" i="5"/>
  <c r="H76" i="5"/>
  <c r="I76" i="5"/>
  <c r="I100" i="5" s="1"/>
  <c r="C76" i="5"/>
  <c r="J76" i="5" s="1"/>
  <c r="J87" i="5" s="1"/>
  <c r="H100" i="5"/>
  <c r="G100" i="5"/>
  <c r="D100" i="5"/>
  <c r="C100" i="5"/>
  <c r="J95" i="5"/>
  <c r="I94" i="5"/>
  <c r="H94" i="5"/>
  <c r="G94" i="5"/>
  <c r="F94" i="5"/>
  <c r="E94" i="5"/>
  <c r="D94" i="5"/>
  <c r="C94" i="5"/>
  <c r="J94" i="5" s="1"/>
  <c r="G90" i="5"/>
  <c r="C90" i="5"/>
  <c r="J89" i="5"/>
  <c r="J82" i="5"/>
  <c r="I82" i="5"/>
  <c r="H82" i="5"/>
  <c r="G82" i="5"/>
  <c r="F82" i="5"/>
  <c r="E82" i="5"/>
  <c r="D82" i="5"/>
  <c r="C82" i="5"/>
  <c r="J79" i="5"/>
  <c r="J78" i="5"/>
  <c r="J77" i="5"/>
  <c r="I77" i="5"/>
  <c r="H77" i="5"/>
  <c r="G77" i="5"/>
  <c r="F77" i="5"/>
  <c r="E77" i="5"/>
  <c r="D77" i="5"/>
  <c r="C77" i="5"/>
  <c r="L117" i="4"/>
  <c r="L116" i="4"/>
  <c r="E115" i="4"/>
  <c r="E118" i="4" s="1"/>
  <c r="F115" i="4"/>
  <c r="G115" i="4"/>
  <c r="H115" i="4"/>
  <c r="I115" i="4"/>
  <c r="D115" i="4"/>
  <c r="D118" i="4" s="1"/>
  <c r="D112" i="4"/>
  <c r="J112" i="4" s="1"/>
  <c r="E112" i="4"/>
  <c r="F112" i="4"/>
  <c r="G112" i="4"/>
  <c r="H112" i="4"/>
  <c r="I112" i="4"/>
  <c r="D113" i="4"/>
  <c r="E113" i="4"/>
  <c r="F113" i="4"/>
  <c r="G113" i="4"/>
  <c r="H113" i="4"/>
  <c r="I113" i="4"/>
  <c r="D114" i="4"/>
  <c r="J114" i="4" s="1"/>
  <c r="E114" i="4"/>
  <c r="F114" i="4"/>
  <c r="G114" i="4"/>
  <c r="H114" i="4"/>
  <c r="I114" i="4"/>
  <c r="E111" i="4"/>
  <c r="F111" i="4"/>
  <c r="G111" i="4"/>
  <c r="H111" i="4"/>
  <c r="I111" i="4"/>
  <c r="D111" i="4"/>
  <c r="D107" i="4"/>
  <c r="D105" i="4" s="1"/>
  <c r="E107" i="4"/>
  <c r="J107" i="4" s="1"/>
  <c r="F107" i="4"/>
  <c r="G107" i="4"/>
  <c r="H107" i="4"/>
  <c r="I107" i="4"/>
  <c r="D108" i="4"/>
  <c r="J108" i="4" s="1"/>
  <c r="E108" i="4"/>
  <c r="F108" i="4"/>
  <c r="G108" i="4"/>
  <c r="H108" i="4"/>
  <c r="H105" i="4" s="1"/>
  <c r="I108" i="4"/>
  <c r="D109" i="4"/>
  <c r="E109" i="4"/>
  <c r="F109" i="4"/>
  <c r="G109" i="4"/>
  <c r="H109" i="4"/>
  <c r="I109" i="4"/>
  <c r="E106" i="4"/>
  <c r="E105" i="4" s="1"/>
  <c r="F106" i="4"/>
  <c r="G106" i="4"/>
  <c r="H106" i="4"/>
  <c r="I106" i="4"/>
  <c r="I105" i="4" s="1"/>
  <c r="D106" i="4"/>
  <c r="E104" i="4"/>
  <c r="J104" i="4" s="1"/>
  <c r="F104" i="4"/>
  <c r="G104" i="4"/>
  <c r="G117" i="4" s="1"/>
  <c r="H104" i="4"/>
  <c r="I104" i="4"/>
  <c r="I117" i="4" s="1"/>
  <c r="D104" i="4"/>
  <c r="J91" i="4"/>
  <c r="J102" i="4"/>
  <c r="E102" i="4"/>
  <c r="F102" i="4"/>
  <c r="G102" i="4"/>
  <c r="H102" i="4"/>
  <c r="I102" i="4"/>
  <c r="D102" i="4"/>
  <c r="E96" i="4"/>
  <c r="F96" i="4"/>
  <c r="F95" i="4" s="1"/>
  <c r="J95" i="4" s="1"/>
  <c r="G96" i="4"/>
  <c r="H96" i="4"/>
  <c r="I96" i="4"/>
  <c r="E97" i="4"/>
  <c r="F97" i="4"/>
  <c r="G97" i="4"/>
  <c r="H97" i="4"/>
  <c r="I97" i="4"/>
  <c r="E98" i="4"/>
  <c r="F98" i="4"/>
  <c r="G98" i="4"/>
  <c r="H98" i="4"/>
  <c r="I98" i="4"/>
  <c r="E99" i="4"/>
  <c r="F99" i="4"/>
  <c r="G99" i="4"/>
  <c r="H99" i="4"/>
  <c r="I99" i="4"/>
  <c r="D97" i="4"/>
  <c r="D98" i="4"/>
  <c r="D99" i="4"/>
  <c r="J99" i="4" s="1"/>
  <c r="D96" i="4"/>
  <c r="D91" i="4"/>
  <c r="E91" i="4"/>
  <c r="E89" i="4" s="1"/>
  <c r="F91" i="4"/>
  <c r="G91" i="4"/>
  <c r="H91" i="4"/>
  <c r="I91" i="4"/>
  <c r="D92" i="4"/>
  <c r="D89" i="4" s="1"/>
  <c r="E92" i="4"/>
  <c r="F92" i="4"/>
  <c r="G92" i="4"/>
  <c r="H92" i="4"/>
  <c r="H89" i="4" s="1"/>
  <c r="I92" i="4"/>
  <c r="D93" i="4"/>
  <c r="E93" i="4"/>
  <c r="F93" i="4"/>
  <c r="J93" i="4" s="1"/>
  <c r="G93" i="4"/>
  <c r="H93" i="4"/>
  <c r="I93" i="4"/>
  <c r="D94" i="4"/>
  <c r="J94" i="4" s="1"/>
  <c r="E94" i="4"/>
  <c r="F94" i="4"/>
  <c r="G94" i="4"/>
  <c r="H94" i="4"/>
  <c r="I94" i="4"/>
  <c r="E90" i="4"/>
  <c r="F90" i="4"/>
  <c r="G90" i="4"/>
  <c r="H90" i="4"/>
  <c r="I90" i="4"/>
  <c r="D90" i="4"/>
  <c r="E88" i="4"/>
  <c r="F88" i="4"/>
  <c r="G88" i="4"/>
  <c r="H88" i="4"/>
  <c r="H117" i="4" s="1"/>
  <c r="I88" i="4"/>
  <c r="D88" i="4"/>
  <c r="I118" i="4"/>
  <c r="H118" i="4"/>
  <c r="F118" i="4"/>
  <c r="F117" i="4"/>
  <c r="E117" i="4"/>
  <c r="C117" i="4"/>
  <c r="C115" i="4"/>
  <c r="J113" i="4"/>
  <c r="F110" i="4"/>
  <c r="J110" i="4" s="1"/>
  <c r="C110" i="4"/>
  <c r="J109" i="4"/>
  <c r="F105" i="4"/>
  <c r="C105" i="4"/>
  <c r="J101" i="4"/>
  <c r="J100" i="4"/>
  <c r="J98" i="4"/>
  <c r="J96" i="4"/>
  <c r="C95" i="4"/>
  <c r="J92" i="4"/>
  <c r="I89" i="4"/>
  <c r="G89" i="4"/>
  <c r="C89" i="4"/>
  <c r="C102" i="4" s="1"/>
  <c r="C118" i="4" s="1"/>
  <c r="AE54" i="3"/>
  <c r="AA54" i="3"/>
  <c r="AC54" i="3"/>
  <c r="Y54" i="3"/>
  <c r="AE53" i="3"/>
  <c r="AE52" i="3"/>
  <c r="Y53" i="3"/>
  <c r="Y52" i="3"/>
  <c r="AC47" i="3"/>
  <c r="AE47" i="3"/>
  <c r="AC48" i="3"/>
  <c r="AE48" i="3"/>
  <c r="AC49" i="3"/>
  <c r="AE49" i="3"/>
  <c r="AC50" i="3"/>
  <c r="AE50" i="3"/>
  <c r="AC51" i="3"/>
  <c r="AE51" i="3"/>
  <c r="AA47" i="3"/>
  <c r="AA48" i="3"/>
  <c r="AA49" i="3"/>
  <c r="AA50" i="3"/>
  <c r="AA51" i="3"/>
  <c r="Y48" i="3"/>
  <c r="Y49" i="3"/>
  <c r="Y50" i="3"/>
  <c r="Y51" i="3"/>
  <c r="Y47" i="3"/>
  <c r="AA16" i="3"/>
  <c r="AA17" i="3"/>
  <c r="AG17" i="3" s="1"/>
  <c r="AA15" i="3"/>
  <c r="Y17" i="3"/>
  <c r="Y16" i="3"/>
  <c r="Y15" i="3"/>
  <c r="Y22" i="3" s="1"/>
  <c r="X16" i="3"/>
  <c r="Z16" i="3"/>
  <c r="AB16" i="3"/>
  <c r="AC16" i="3"/>
  <c r="AD16" i="3"/>
  <c r="AE16" i="3"/>
  <c r="AF16" i="3"/>
  <c r="X17" i="3"/>
  <c r="Z17" i="3"/>
  <c r="AB17" i="3"/>
  <c r="AC17" i="3"/>
  <c r="AD17" i="3"/>
  <c r="AE17" i="3"/>
  <c r="AF17" i="3"/>
  <c r="Z15" i="3"/>
  <c r="Z22" i="3" s="1"/>
  <c r="AB15" i="3"/>
  <c r="AC15" i="3"/>
  <c r="AC22" i="3" s="1"/>
  <c r="AD15" i="3"/>
  <c r="AD22" i="3" s="1"/>
  <c r="AE15" i="3"/>
  <c r="AE18" i="3" s="1"/>
  <c r="AE21" i="3" s="1"/>
  <c r="AE23" i="3" s="1"/>
  <c r="AF15" i="3"/>
  <c r="W16" i="3"/>
  <c r="W17" i="3"/>
  <c r="W18" i="3" s="1"/>
  <c r="W23" i="3" s="1"/>
  <c r="X15" i="3"/>
  <c r="W15" i="3"/>
  <c r="AF22" i="3"/>
  <c r="AB22" i="3"/>
  <c r="AA22" i="3"/>
  <c r="X22" i="3"/>
  <c r="W22" i="3"/>
  <c r="AG20" i="3"/>
  <c r="AG19" i="3"/>
  <c r="AB18" i="3"/>
  <c r="AB21" i="3" s="1"/>
  <c r="AB23" i="3" s="1"/>
  <c r="X18" i="3"/>
  <c r="X21" i="3" s="1"/>
  <c r="X23" i="3" s="1"/>
  <c r="AA8" i="3"/>
  <c r="Y8" i="3"/>
  <c r="Q45" i="2"/>
  <c r="Q47" i="2" s="1"/>
  <c r="P31" i="2"/>
  <c r="Q31" i="2"/>
  <c r="P32" i="2"/>
  <c r="P33" i="2"/>
  <c r="Q33" i="2"/>
  <c r="P34" i="2"/>
  <c r="Q34" i="2"/>
  <c r="Q30" i="2"/>
  <c r="P30" i="2"/>
  <c r="P20" i="2"/>
  <c r="P21" i="2"/>
  <c r="P22" i="2"/>
  <c r="P23" i="2"/>
  <c r="O21" i="2"/>
  <c r="O22" i="2"/>
  <c r="O23" i="2"/>
  <c r="O20" i="2"/>
  <c r="Q5" i="2"/>
  <c r="Q6" i="2"/>
  <c r="P6" i="2"/>
  <c r="P8" i="2" s="1"/>
  <c r="P5" i="2"/>
  <c r="P47" i="2"/>
  <c r="Q24" i="2"/>
  <c r="Q23" i="2"/>
  <c r="M7" i="11"/>
  <c r="L7" i="11"/>
  <c r="M59" i="10"/>
  <c r="L74" i="10"/>
  <c r="J74" i="10"/>
  <c r="O25" i="2" l="1"/>
  <c r="P25" i="2"/>
  <c r="Q28" i="7"/>
  <c r="P35" i="2"/>
  <c r="S59" i="10"/>
  <c r="T59" i="10"/>
  <c r="S77" i="10"/>
  <c r="R59" i="10"/>
  <c r="Q59" i="10"/>
  <c r="W40" i="8"/>
  <c r="R55" i="7"/>
  <c r="J98" i="5"/>
  <c r="F90" i="5"/>
  <c r="D90" i="5"/>
  <c r="D101" i="5" s="1"/>
  <c r="I90" i="5"/>
  <c r="E90" i="5"/>
  <c r="E101" i="5"/>
  <c r="G101" i="5"/>
  <c r="F101" i="5"/>
  <c r="J100" i="5"/>
  <c r="C101" i="5"/>
  <c r="G118" i="4"/>
  <c r="J111" i="4"/>
  <c r="G105" i="4"/>
  <c r="J106" i="4"/>
  <c r="J105" i="4"/>
  <c r="J115" i="4" s="1"/>
  <c r="J97" i="4"/>
  <c r="F89" i="4"/>
  <c r="J89" i="4" s="1"/>
  <c r="J90" i="4"/>
  <c r="J88" i="4"/>
  <c r="J117" i="4" s="1"/>
  <c r="D117" i="4"/>
  <c r="AE22" i="3"/>
  <c r="AF18" i="3"/>
  <c r="AF21" i="3" s="1"/>
  <c r="AF23" i="3" s="1"/>
  <c r="AC18" i="3"/>
  <c r="AC21" i="3" s="1"/>
  <c r="AC23" i="3" s="1"/>
  <c r="AG16" i="3"/>
  <c r="AA18" i="3"/>
  <c r="AA21" i="3" s="1"/>
  <c r="AA23" i="3" s="1"/>
  <c r="Y18" i="3"/>
  <c r="Y21" i="3" s="1"/>
  <c r="Y23" i="3" s="1"/>
  <c r="Z18" i="3"/>
  <c r="Z21" i="3" s="1"/>
  <c r="Z23" i="3" s="1"/>
  <c r="AD18" i="3"/>
  <c r="AD21" i="3" s="1"/>
  <c r="AD23" i="3" s="1"/>
  <c r="AG22" i="3"/>
  <c r="AG15" i="3"/>
  <c r="W21" i="3"/>
  <c r="Q22" i="2"/>
  <c r="Q21" i="2"/>
  <c r="Q20" i="2"/>
  <c r="Q8" i="2"/>
  <c r="Q25" i="2" l="1"/>
  <c r="J90" i="5"/>
  <c r="J118" i="4"/>
  <c r="AG18" i="3"/>
  <c r="AG23" i="3"/>
  <c r="AG21" i="3"/>
  <c r="E76" i="10" l="1"/>
  <c r="E75" i="10"/>
  <c r="Q76" i="10"/>
  <c r="Q75" i="10"/>
  <c r="Q77" i="10" s="1"/>
  <c r="L75" i="10"/>
  <c r="L77" i="10" s="1"/>
  <c r="J75" i="10"/>
  <c r="J77" i="10" s="1"/>
  <c r="K68" i="10"/>
  <c r="J68" i="10"/>
  <c r="L59" i="10"/>
  <c r="K59" i="10"/>
  <c r="J59" i="10"/>
  <c r="H21" i="10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E59" i="10"/>
  <c r="F59" i="10"/>
  <c r="C59" i="10"/>
  <c r="K40" i="9"/>
  <c r="J40" i="9"/>
  <c r="K32" i="9" l="1"/>
  <c r="J32" i="9"/>
  <c r="K26" i="9"/>
  <c r="K28" i="9" s="1"/>
  <c r="J26" i="9"/>
  <c r="J28" i="9" s="1"/>
  <c r="K23" i="9"/>
  <c r="O52" i="8"/>
  <c r="O51" i="8"/>
  <c r="O50" i="8"/>
  <c r="M49" i="8"/>
  <c r="O49" i="8" s="1"/>
  <c r="O48" i="8"/>
  <c r="O47" i="8"/>
  <c r="M46" i="8"/>
  <c r="M53" i="8" s="1"/>
  <c r="O53" i="8" s="1"/>
  <c r="O45" i="8"/>
  <c r="N40" i="8"/>
  <c r="M40" i="8"/>
  <c r="L40" i="8"/>
  <c r="K40" i="8"/>
  <c r="O39" i="8"/>
  <c r="O38" i="8"/>
  <c r="O37" i="8"/>
  <c r="M45" i="7"/>
  <c r="L45" i="7"/>
  <c r="I34" i="7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L28" i="7"/>
  <c r="I18" i="7"/>
  <c r="I19" i="7" s="1"/>
  <c r="I20" i="7" s="1"/>
  <c r="I21" i="7" s="1"/>
  <c r="I22" i="7" s="1"/>
  <c r="I23" i="7" s="1"/>
  <c r="I24" i="7" s="1"/>
  <c r="I25" i="7" s="1"/>
  <c r="I26" i="7" s="1"/>
  <c r="I27" i="7" s="1"/>
  <c r="I68" i="5"/>
  <c r="H68" i="5"/>
  <c r="G68" i="5"/>
  <c r="F68" i="5"/>
  <c r="E68" i="5"/>
  <c r="D68" i="5"/>
  <c r="C68" i="5"/>
  <c r="J63" i="5"/>
  <c r="I62" i="5"/>
  <c r="H62" i="5"/>
  <c r="G62" i="5"/>
  <c r="F62" i="5"/>
  <c r="E62" i="5"/>
  <c r="D62" i="5"/>
  <c r="C62" i="5"/>
  <c r="J62" i="5" s="1"/>
  <c r="J61" i="5"/>
  <c r="J60" i="5"/>
  <c r="J59" i="5"/>
  <c r="I58" i="5"/>
  <c r="H58" i="5"/>
  <c r="G58" i="5"/>
  <c r="F58" i="5"/>
  <c r="E58" i="5"/>
  <c r="D58" i="5"/>
  <c r="C58" i="5"/>
  <c r="J57" i="5"/>
  <c r="J50" i="5"/>
  <c r="I50" i="5"/>
  <c r="H50" i="5"/>
  <c r="G50" i="5"/>
  <c r="G55" i="5" s="1"/>
  <c r="G69" i="5" s="1"/>
  <c r="F50" i="5"/>
  <c r="E50" i="5"/>
  <c r="D50" i="5"/>
  <c r="C50" i="5"/>
  <c r="C55" i="5" s="1"/>
  <c r="J47" i="5"/>
  <c r="J45" i="5" s="1"/>
  <c r="J46" i="5"/>
  <c r="I45" i="5"/>
  <c r="I55" i="5" s="1"/>
  <c r="I87" i="5" s="1"/>
  <c r="I101" i="5" s="1"/>
  <c r="J101" i="5" s="1"/>
  <c r="H45" i="5"/>
  <c r="H55" i="5" s="1"/>
  <c r="H69" i="5" s="1"/>
  <c r="G45" i="5"/>
  <c r="F45" i="5"/>
  <c r="E45" i="5"/>
  <c r="E55" i="5" s="1"/>
  <c r="D45" i="5"/>
  <c r="D55" i="5" s="1"/>
  <c r="D69" i="5" s="1"/>
  <c r="C45" i="5"/>
  <c r="J44" i="5"/>
  <c r="I81" i="4"/>
  <c r="H81" i="4"/>
  <c r="G81" i="4"/>
  <c r="F81" i="4"/>
  <c r="E81" i="4"/>
  <c r="D81" i="4"/>
  <c r="I80" i="4"/>
  <c r="H80" i="4"/>
  <c r="G80" i="4"/>
  <c r="F80" i="4"/>
  <c r="E80" i="4"/>
  <c r="D80" i="4"/>
  <c r="C80" i="4"/>
  <c r="C78" i="4"/>
  <c r="J77" i="4"/>
  <c r="J76" i="4"/>
  <c r="J75" i="4"/>
  <c r="J74" i="4"/>
  <c r="J73" i="4"/>
  <c r="F73" i="4"/>
  <c r="C73" i="4"/>
  <c r="J72" i="4"/>
  <c r="J71" i="4"/>
  <c r="J70" i="4"/>
  <c r="J69" i="4"/>
  <c r="I68" i="4"/>
  <c r="H68" i="4"/>
  <c r="G68" i="4"/>
  <c r="F68" i="4"/>
  <c r="E68" i="4"/>
  <c r="D68" i="4"/>
  <c r="C68" i="4"/>
  <c r="J67" i="4"/>
  <c r="J64" i="4"/>
  <c r="J63" i="4"/>
  <c r="J62" i="4"/>
  <c r="J61" i="4"/>
  <c r="J60" i="4"/>
  <c r="J59" i="4"/>
  <c r="F58" i="4"/>
  <c r="C58" i="4"/>
  <c r="J58" i="4" s="1"/>
  <c r="J57" i="4"/>
  <c r="J56" i="4"/>
  <c r="J55" i="4"/>
  <c r="J54" i="4"/>
  <c r="J53" i="4"/>
  <c r="I52" i="4"/>
  <c r="H52" i="4"/>
  <c r="G52" i="4"/>
  <c r="F52" i="4"/>
  <c r="J52" i="4" s="1"/>
  <c r="E52" i="4"/>
  <c r="D52" i="4"/>
  <c r="C52" i="4"/>
  <c r="C65" i="4" s="1"/>
  <c r="C81" i="4" s="1"/>
  <c r="J51" i="4"/>
  <c r="R54" i="3"/>
  <c r="Q54" i="3"/>
  <c r="R22" i="3"/>
  <c r="Q22" i="3"/>
  <c r="S20" i="3"/>
  <c r="S19" i="3"/>
  <c r="R18" i="3"/>
  <c r="R21" i="3" s="1"/>
  <c r="R23" i="3" s="1"/>
  <c r="Q18" i="3"/>
  <c r="S17" i="3"/>
  <c r="S15" i="3"/>
  <c r="K47" i="2"/>
  <c r="J47" i="2"/>
  <c r="K35" i="2"/>
  <c r="J35" i="2"/>
  <c r="J25" i="2"/>
  <c r="I25" i="2"/>
  <c r="K24" i="2"/>
  <c r="K23" i="2"/>
  <c r="K22" i="2"/>
  <c r="K21" i="2"/>
  <c r="K20" i="2"/>
  <c r="K8" i="2"/>
  <c r="J8" i="2"/>
  <c r="O40" i="8" l="1"/>
  <c r="O46" i="8"/>
  <c r="C69" i="5"/>
  <c r="J55" i="5"/>
  <c r="F55" i="5"/>
  <c r="F69" i="5" s="1"/>
  <c r="C66" i="5"/>
  <c r="J66" i="5" s="1"/>
  <c r="J58" i="5"/>
  <c r="E69" i="5"/>
  <c r="I69" i="5"/>
  <c r="J68" i="5"/>
  <c r="J80" i="4"/>
  <c r="J68" i="4"/>
  <c r="J78" i="4"/>
  <c r="J65" i="4"/>
  <c r="S22" i="3"/>
  <c r="S18" i="3"/>
  <c r="Q23" i="3"/>
  <c r="S23" i="3" s="1"/>
  <c r="Q21" i="3"/>
  <c r="S21" i="3" s="1"/>
  <c r="K25" i="2"/>
  <c r="J69" i="5" l="1"/>
  <c r="L101" i="5" s="1"/>
  <c r="J81" i="4"/>
  <c r="F19" i="8"/>
  <c r="F53" i="7"/>
  <c r="D53" i="7"/>
  <c r="D28" i="7"/>
  <c r="D23" i="4"/>
  <c r="F23" i="4"/>
  <c r="G23" i="4"/>
  <c r="H23" i="4"/>
  <c r="I23" i="4"/>
  <c r="G7" i="4"/>
  <c r="H7" i="4"/>
  <c r="I7" i="4"/>
  <c r="M17" i="3" l="1"/>
  <c r="M19" i="3"/>
  <c r="M20" i="3"/>
  <c r="M16" i="3"/>
  <c r="M15" i="3"/>
  <c r="L22" i="3"/>
  <c r="K18" i="3"/>
  <c r="L18" i="3"/>
  <c r="L21" i="3" s="1"/>
  <c r="L23" i="3" s="1"/>
  <c r="D8" i="2"/>
  <c r="E8" i="2"/>
  <c r="D19" i="8" l="1"/>
  <c r="F20" i="8"/>
  <c r="G62" i="7"/>
  <c r="E18" i="3" l="1"/>
  <c r="E39" i="9"/>
  <c r="G1897" i="12" l="1"/>
  <c r="G1898" i="12" s="1"/>
  <c r="H1897" i="12"/>
  <c r="H1898" i="12" s="1"/>
  <c r="E1897" i="12"/>
  <c r="I1902" i="12" l="1"/>
  <c r="H1903" i="12"/>
  <c r="H1902" i="12"/>
  <c r="G1902" i="12"/>
  <c r="G1903" i="12"/>
  <c r="D7" i="4"/>
  <c r="J1957" i="12" l="1"/>
  <c r="E1910" i="12" l="1"/>
  <c r="C10" i="10" l="1"/>
  <c r="E10" i="10"/>
  <c r="E23" i="9" l="1"/>
  <c r="H1969" i="12"/>
  <c r="H1968" i="12"/>
  <c r="G1969" i="12"/>
  <c r="G1968" i="12"/>
  <c r="C26" i="9"/>
  <c r="C12" i="9"/>
  <c r="F12" i="9" s="1"/>
  <c r="I1966" i="12"/>
  <c r="J1965" i="12"/>
  <c r="F1965" i="12"/>
  <c r="J1964" i="12"/>
  <c r="F1964" i="12"/>
  <c r="J1963" i="12"/>
  <c r="F1963" i="12"/>
  <c r="J1962" i="12"/>
  <c r="H1966" i="12"/>
  <c r="F1962" i="12"/>
  <c r="J1958" i="12"/>
  <c r="H1958" i="12"/>
  <c r="G1958" i="12"/>
  <c r="F1958" i="12"/>
  <c r="I1960" i="12"/>
  <c r="J1959" i="12"/>
  <c r="H1959" i="12"/>
  <c r="G1959" i="12"/>
  <c r="F1959" i="12"/>
  <c r="H1957" i="12"/>
  <c r="G1957" i="12"/>
  <c r="F1957" i="12"/>
  <c r="J1956" i="12"/>
  <c r="H1956" i="12"/>
  <c r="G1956" i="12"/>
  <c r="F1956" i="12"/>
  <c r="I1954" i="12"/>
  <c r="J1953" i="12"/>
  <c r="F54" i="7" s="1"/>
  <c r="H1953" i="12"/>
  <c r="G1953" i="12"/>
  <c r="F1953" i="12"/>
  <c r="J1952" i="12"/>
  <c r="H1952" i="12"/>
  <c r="G1952" i="12"/>
  <c r="F1952" i="12"/>
  <c r="J1951" i="12"/>
  <c r="F52" i="7" s="1"/>
  <c r="H1951" i="12"/>
  <c r="G1951" i="12"/>
  <c r="F1951" i="12"/>
  <c r="I1949" i="12"/>
  <c r="J1948" i="12"/>
  <c r="F44" i="7" s="1"/>
  <c r="R44" i="7" s="1"/>
  <c r="H1948" i="12"/>
  <c r="G1948" i="12"/>
  <c r="F1948" i="12"/>
  <c r="J1947" i="12"/>
  <c r="F43" i="7" s="1"/>
  <c r="R43" i="7" s="1"/>
  <c r="H1947" i="12"/>
  <c r="G1947" i="12"/>
  <c r="F1947" i="12"/>
  <c r="J1946" i="12"/>
  <c r="F42" i="7" s="1"/>
  <c r="R42" i="7" s="1"/>
  <c r="R45" i="7" s="1"/>
  <c r="H1946" i="12"/>
  <c r="G1946" i="12"/>
  <c r="F1946" i="12"/>
  <c r="J1945" i="12"/>
  <c r="H1945" i="12"/>
  <c r="G1945" i="12"/>
  <c r="F1945" i="12"/>
  <c r="J1944" i="12"/>
  <c r="H1944" i="12"/>
  <c r="G1944" i="12"/>
  <c r="F1944" i="12"/>
  <c r="J1943" i="12"/>
  <c r="H1943" i="12"/>
  <c r="G1943" i="12"/>
  <c r="F1943" i="12"/>
  <c r="J1942" i="12"/>
  <c r="H1942" i="12"/>
  <c r="G1942" i="12"/>
  <c r="F1942" i="12"/>
  <c r="J1941" i="12"/>
  <c r="H1941" i="12"/>
  <c r="G1941" i="12"/>
  <c r="F1941" i="12"/>
  <c r="J1940" i="12"/>
  <c r="H1940" i="12"/>
  <c r="G1940" i="12"/>
  <c r="F1940" i="12"/>
  <c r="J1939" i="12"/>
  <c r="H1939" i="12"/>
  <c r="G1939" i="12"/>
  <c r="F1939" i="12"/>
  <c r="J1938" i="12"/>
  <c r="H1938" i="12"/>
  <c r="G1938" i="12"/>
  <c r="F1938" i="12"/>
  <c r="J1937" i="12"/>
  <c r="H1937" i="12"/>
  <c r="G1937" i="12"/>
  <c r="F1937" i="12"/>
  <c r="I1935" i="12"/>
  <c r="J1934" i="12"/>
  <c r="H1934" i="12"/>
  <c r="G1934" i="12"/>
  <c r="F1934" i="12"/>
  <c r="J1933" i="12"/>
  <c r="H1933" i="12"/>
  <c r="G1933" i="12"/>
  <c r="F1933" i="12"/>
  <c r="J1932" i="12"/>
  <c r="H1932" i="12"/>
  <c r="G1932" i="12"/>
  <c r="F1932" i="12"/>
  <c r="J1931" i="12"/>
  <c r="H1931" i="12"/>
  <c r="G1931" i="12"/>
  <c r="F1931" i="12"/>
  <c r="J1929" i="12"/>
  <c r="H1929" i="12"/>
  <c r="G1929" i="12"/>
  <c r="F1929" i="12"/>
  <c r="J1930" i="12"/>
  <c r="F1930" i="12"/>
  <c r="H1930" i="12"/>
  <c r="G1930" i="12"/>
  <c r="C34" i="6"/>
  <c r="E34" i="6"/>
  <c r="D34" i="6"/>
  <c r="F34" i="6"/>
  <c r="H1954" i="12" l="1"/>
  <c r="G1970" i="12"/>
  <c r="H1970" i="12"/>
  <c r="E26" i="9"/>
  <c r="F1949" i="12"/>
  <c r="F1966" i="12"/>
  <c r="J1966" i="12"/>
  <c r="D24" i="8"/>
  <c r="F24" i="8"/>
  <c r="G1966" i="12"/>
  <c r="H1960" i="12"/>
  <c r="G1954" i="12"/>
  <c r="J1960" i="12"/>
  <c r="F1960" i="12"/>
  <c r="G1960" i="12"/>
  <c r="H1949" i="12"/>
  <c r="G1949" i="12"/>
  <c r="J1954" i="12"/>
  <c r="F1954" i="12"/>
  <c r="J1949" i="12"/>
  <c r="H1935" i="12"/>
  <c r="J1935" i="12"/>
  <c r="G1935" i="12"/>
  <c r="F1935" i="12"/>
  <c r="F17" i="7"/>
  <c r="R17" i="7" s="1"/>
  <c r="I1925" i="12" l="1"/>
  <c r="H1925" i="12"/>
  <c r="G1925" i="12"/>
  <c r="E1925" i="12"/>
  <c r="I1923" i="12"/>
  <c r="H1923" i="12"/>
  <c r="G1923" i="12"/>
  <c r="E1923" i="12"/>
  <c r="I1926" i="12"/>
  <c r="H1926" i="12"/>
  <c r="G1926" i="12"/>
  <c r="E1926" i="12"/>
  <c r="I1924" i="12"/>
  <c r="H1924" i="12"/>
  <c r="G1924" i="12"/>
  <c r="E1924" i="12"/>
  <c r="I1922" i="12"/>
  <c r="H1922" i="12"/>
  <c r="G1922" i="12"/>
  <c r="E1922" i="12"/>
  <c r="I1920" i="12"/>
  <c r="H1920" i="12"/>
  <c r="G1920" i="12"/>
  <c r="E1920" i="12"/>
  <c r="E37" i="3" s="1"/>
  <c r="H1917" i="12"/>
  <c r="H1916" i="12"/>
  <c r="H1915" i="12"/>
  <c r="H1914" i="12"/>
  <c r="H1913" i="12"/>
  <c r="H1912" i="12"/>
  <c r="H1911" i="12"/>
  <c r="H1910" i="12"/>
  <c r="H1909" i="12"/>
  <c r="H1908" i="12"/>
  <c r="G1917" i="12"/>
  <c r="G1916" i="12"/>
  <c r="G1915" i="12"/>
  <c r="G1914" i="12"/>
  <c r="G1913" i="12"/>
  <c r="G1912" i="12"/>
  <c r="G1911" i="12"/>
  <c r="G1910" i="12"/>
  <c r="G1909" i="12"/>
  <c r="G1908" i="12"/>
  <c r="I1917" i="12"/>
  <c r="E1917" i="12"/>
  <c r="I1915" i="12"/>
  <c r="E1915" i="12"/>
  <c r="J18" i="3" s="1"/>
  <c r="J21" i="3" s="1"/>
  <c r="I1916" i="12"/>
  <c r="E1916" i="12"/>
  <c r="K21" i="3" s="1"/>
  <c r="I1914" i="12"/>
  <c r="E1914" i="12"/>
  <c r="I18" i="3" s="1"/>
  <c r="I21" i="3" s="1"/>
  <c r="I1913" i="12"/>
  <c r="E1913" i="12"/>
  <c r="H18" i="3" s="1"/>
  <c r="H21" i="3" s="1"/>
  <c r="I1912" i="12"/>
  <c r="E1912" i="12"/>
  <c r="G18" i="3" s="1"/>
  <c r="I1911" i="12"/>
  <c r="E1911" i="12"/>
  <c r="F18" i="3" s="1"/>
  <c r="F21" i="3" s="1"/>
  <c r="I1910" i="12"/>
  <c r="I1909" i="12"/>
  <c r="E1909" i="12"/>
  <c r="D18" i="3" s="1"/>
  <c r="I1908" i="12"/>
  <c r="E1908" i="12"/>
  <c r="C18" i="3" s="1"/>
  <c r="E32" i="2"/>
  <c r="Q32" i="2" s="1"/>
  <c r="Q35" i="2" s="1"/>
  <c r="I1906" i="12"/>
  <c r="E1906" i="12"/>
  <c r="E1902" i="12"/>
  <c r="I1903" i="12"/>
  <c r="E1903" i="12"/>
  <c r="I1899" i="12"/>
  <c r="E1899" i="12"/>
  <c r="E1898" i="12"/>
  <c r="I1898" i="12"/>
  <c r="K37" i="3" l="1"/>
  <c r="AE37" i="3" s="1"/>
  <c r="Y37" i="3"/>
  <c r="C21" i="3"/>
  <c r="M18" i="3"/>
  <c r="D21" i="3"/>
  <c r="E21" i="3"/>
  <c r="E23" i="3" s="1"/>
  <c r="K50" i="3"/>
  <c r="K51" i="3"/>
  <c r="H1927" i="12"/>
  <c r="K49" i="3"/>
  <c r="I1927" i="12"/>
  <c r="G1927" i="12"/>
  <c r="E1927" i="12"/>
  <c r="E54" i="3"/>
  <c r="K48" i="3"/>
  <c r="I1918" i="12"/>
  <c r="G21" i="3"/>
  <c r="G1918" i="12"/>
  <c r="E1918" i="12"/>
  <c r="H1918" i="12"/>
  <c r="C22" i="3"/>
  <c r="C23" i="3"/>
  <c r="E22" i="3"/>
  <c r="H1904" i="12"/>
  <c r="E1904" i="12"/>
  <c r="I1904" i="12"/>
  <c r="G1904" i="12"/>
  <c r="E1900" i="12"/>
  <c r="I1900" i="12"/>
  <c r="M21" i="3" l="1"/>
  <c r="C25" i="2"/>
  <c r="C68" i="10" l="1"/>
  <c r="J32" i="13" l="1"/>
  <c r="L32" i="13" s="1"/>
  <c r="F32" i="13"/>
  <c r="H32" i="13" s="1"/>
  <c r="K31" i="13"/>
  <c r="J31" i="13"/>
  <c r="I31" i="13"/>
  <c r="G31" i="13"/>
  <c r="F31" i="13"/>
  <c r="E31" i="13"/>
  <c r="D31" i="13"/>
  <c r="L28" i="13"/>
  <c r="H28" i="13"/>
  <c r="L27" i="13"/>
  <c r="H27" i="13"/>
  <c r="L26" i="13"/>
  <c r="H26" i="13"/>
  <c r="L25" i="13"/>
  <c r="H25" i="13"/>
  <c r="L24" i="13"/>
  <c r="H24" i="13"/>
  <c r="L23" i="13"/>
  <c r="H23" i="13"/>
  <c r="L22" i="13"/>
  <c r="H22" i="13"/>
  <c r="L21" i="13"/>
  <c r="M21" i="13" s="1"/>
  <c r="H21" i="13"/>
  <c r="L20" i="13"/>
  <c r="H20" i="13"/>
  <c r="L19" i="13"/>
  <c r="H19" i="13"/>
  <c r="L18" i="13"/>
  <c r="H18" i="13"/>
  <c r="K17" i="13"/>
  <c r="J17" i="13"/>
  <c r="I17" i="13"/>
  <c r="I35" i="13" s="1"/>
  <c r="G17" i="13"/>
  <c r="G35" i="13" s="1"/>
  <c r="E17" i="13"/>
  <c r="D17" i="13"/>
  <c r="D35" i="13" s="1"/>
  <c r="L16" i="13"/>
  <c r="H16" i="13"/>
  <c r="L15" i="13"/>
  <c r="H15" i="13"/>
  <c r="L14" i="13"/>
  <c r="H14" i="13"/>
  <c r="M14" i="13" s="1"/>
  <c r="L13" i="13"/>
  <c r="H13" i="13"/>
  <c r="L12" i="13"/>
  <c r="H12" i="13"/>
  <c r="M12" i="13" s="1"/>
  <c r="L11" i="13"/>
  <c r="H11" i="13"/>
  <c r="L10" i="13"/>
  <c r="H10" i="13"/>
  <c r="L9" i="13"/>
  <c r="H9" i="13"/>
  <c r="L8" i="13"/>
  <c r="H8" i="13"/>
  <c r="L7" i="13"/>
  <c r="F7" i="13"/>
  <c r="F17" i="13" s="1"/>
  <c r="L6" i="13"/>
  <c r="H6" i="13"/>
  <c r="L5" i="13"/>
  <c r="H5" i="13"/>
  <c r="J25" i="5"/>
  <c r="J23" i="5"/>
  <c r="J22" i="5"/>
  <c r="J21" i="5"/>
  <c r="I30" i="5"/>
  <c r="H30" i="5"/>
  <c r="G30" i="5"/>
  <c r="F30" i="5"/>
  <c r="E30" i="5"/>
  <c r="C30" i="5"/>
  <c r="M11" i="13" l="1"/>
  <c r="M20" i="13"/>
  <c r="F35" i="13"/>
  <c r="M25" i="13"/>
  <c r="J30" i="5"/>
  <c r="M9" i="13"/>
  <c r="M23" i="13"/>
  <c r="M28" i="13"/>
  <c r="M10" i="13"/>
  <c r="M22" i="13"/>
  <c r="L17" i="13"/>
  <c r="E35" i="13"/>
  <c r="L31" i="13"/>
  <c r="M16" i="13"/>
  <c r="M18" i="13"/>
  <c r="M27" i="13"/>
  <c r="M8" i="13"/>
  <c r="M13" i="13"/>
  <c r="M15" i="13"/>
  <c r="J35" i="13"/>
  <c r="H31" i="13"/>
  <c r="M31" i="13" s="1"/>
  <c r="M24" i="13"/>
  <c r="M26" i="13"/>
  <c r="K35" i="13"/>
  <c r="M32" i="13"/>
  <c r="M19" i="13"/>
  <c r="H7" i="13"/>
  <c r="M7" i="13" s="1"/>
  <c r="M6" i="13"/>
  <c r="C32" i="9"/>
  <c r="C28" i="9"/>
  <c r="L35" i="13" l="1"/>
  <c r="H17" i="13"/>
  <c r="H35" i="13" s="1"/>
  <c r="M17" i="13"/>
  <c r="M35" i="13" s="1"/>
  <c r="D35" i="2" l="1"/>
  <c r="E23" i="2" l="1"/>
  <c r="E18" i="14" l="1"/>
  <c r="D45" i="7" l="1"/>
  <c r="F45" i="7"/>
  <c r="E68" i="10" l="1"/>
  <c r="E32" i="9" l="1"/>
  <c r="E40" i="9"/>
  <c r="C40" i="9"/>
  <c r="E49" i="9"/>
  <c r="F28" i="4"/>
  <c r="J32" i="4"/>
  <c r="J27" i="4"/>
  <c r="F7" i="4"/>
  <c r="E7" i="4"/>
  <c r="J12" i="4"/>
  <c r="E77" i="10" l="1"/>
  <c r="A21" i="10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18" i="7" l="1"/>
  <c r="A19" i="7" s="1"/>
  <c r="A20" i="7" s="1"/>
  <c r="A21" i="7" s="1"/>
  <c r="A22" i="7" s="1"/>
  <c r="A23" i="7" s="1"/>
  <c r="A24" i="7" s="1"/>
  <c r="A25" i="7" s="1"/>
  <c r="A26" i="7" s="1"/>
  <c r="A27" i="7" s="1"/>
  <c r="C77" i="10" l="1"/>
  <c r="E49" i="8"/>
  <c r="G49" i="8" s="1"/>
  <c r="E46" i="8"/>
  <c r="G47" i="8"/>
  <c r="G48" i="8"/>
  <c r="G50" i="8"/>
  <c r="G51" i="8"/>
  <c r="G52" i="8"/>
  <c r="G45" i="8"/>
  <c r="D64" i="7"/>
  <c r="E64" i="7"/>
  <c r="F64" i="7"/>
  <c r="C64" i="7"/>
  <c r="K47" i="3"/>
  <c r="E53" i="8" l="1"/>
  <c r="G53" i="8" s="1"/>
  <c r="G46" i="8"/>
  <c r="G64" i="7"/>
  <c r="D22" i="3" l="1"/>
  <c r="F22" i="3"/>
  <c r="G22" i="3"/>
  <c r="H22" i="3"/>
  <c r="I22" i="3"/>
  <c r="J22" i="3"/>
  <c r="K22" i="3"/>
  <c r="E35" i="2"/>
  <c r="M22" i="3" l="1"/>
  <c r="H23" i="3"/>
  <c r="I23" i="3"/>
  <c r="J23" i="3"/>
  <c r="K23" i="3"/>
  <c r="N31" i="14"/>
  <c r="M30" i="14"/>
  <c r="L30" i="14"/>
  <c r="K30" i="14"/>
  <c r="J30" i="14"/>
  <c r="I30" i="14"/>
  <c r="H30" i="14"/>
  <c r="G30" i="14"/>
  <c r="F30" i="14"/>
  <c r="E30" i="14"/>
  <c r="E34" i="14" s="1"/>
  <c r="D30" i="14"/>
  <c r="O29" i="14"/>
  <c r="N28" i="14"/>
  <c r="O28" i="14" s="1"/>
  <c r="N27" i="14"/>
  <c r="O27" i="14" s="1"/>
  <c r="N26" i="14"/>
  <c r="O26" i="14" s="1"/>
  <c r="N25" i="14"/>
  <c r="O25" i="14" s="1"/>
  <c r="N24" i="14"/>
  <c r="O24" i="14" s="1"/>
  <c r="N23" i="14"/>
  <c r="O23" i="14" s="1"/>
  <c r="N22" i="14"/>
  <c r="O22" i="14" s="1"/>
  <c r="N21" i="14"/>
  <c r="O21" i="14" s="1"/>
  <c r="N20" i="14"/>
  <c r="O20" i="14" s="1"/>
  <c r="M18" i="14"/>
  <c r="L18" i="14"/>
  <c r="K18" i="14"/>
  <c r="K34" i="14" s="1"/>
  <c r="J18" i="14"/>
  <c r="I18" i="14"/>
  <c r="H18" i="14"/>
  <c r="G18" i="14"/>
  <c r="G34" i="14" s="1"/>
  <c r="F18" i="14"/>
  <c r="D18" i="14"/>
  <c r="N17" i="14"/>
  <c r="O17" i="14" s="1"/>
  <c r="N16" i="14"/>
  <c r="O16" i="14" s="1"/>
  <c r="N15" i="14"/>
  <c r="O15" i="14" s="1"/>
  <c r="N14" i="14"/>
  <c r="O14" i="14" s="1"/>
  <c r="N13" i="14"/>
  <c r="O13" i="14" s="1"/>
  <c r="N12" i="14"/>
  <c r="O12" i="14" s="1"/>
  <c r="N11" i="14"/>
  <c r="O11" i="14" s="1"/>
  <c r="N10" i="14"/>
  <c r="O10" i="14" s="1"/>
  <c r="N9" i="14"/>
  <c r="O9" i="14" s="1"/>
  <c r="N8" i="14"/>
  <c r="O8" i="14" s="1"/>
  <c r="F31" i="11"/>
  <c r="E31" i="11"/>
  <c r="F7" i="11"/>
  <c r="E7" i="11"/>
  <c r="C49" i="9"/>
  <c r="E28" i="9"/>
  <c r="F7" i="9"/>
  <c r="E7" i="9"/>
  <c r="D7" i="9"/>
  <c r="C7" i="9"/>
  <c r="F40" i="8"/>
  <c r="E40" i="8"/>
  <c r="D40" i="8"/>
  <c r="C40" i="8"/>
  <c r="G39" i="8"/>
  <c r="G38" i="8"/>
  <c r="G37" i="8"/>
  <c r="G55" i="7"/>
  <c r="F55" i="7"/>
  <c r="E55" i="7"/>
  <c r="D55" i="7"/>
  <c r="I24" i="5"/>
  <c r="H24" i="5"/>
  <c r="G24" i="5"/>
  <c r="F24" i="5"/>
  <c r="E24" i="5"/>
  <c r="D24" i="5"/>
  <c r="C24" i="5"/>
  <c r="I20" i="5"/>
  <c r="H20" i="5"/>
  <c r="G20" i="5"/>
  <c r="F20" i="5"/>
  <c r="E20" i="5"/>
  <c r="D20" i="5"/>
  <c r="C20" i="5"/>
  <c r="J19" i="5"/>
  <c r="J12" i="5"/>
  <c r="I12" i="5"/>
  <c r="H12" i="5"/>
  <c r="G12" i="5"/>
  <c r="F12" i="5"/>
  <c r="E12" i="5"/>
  <c r="D12" i="5"/>
  <c r="C12" i="5"/>
  <c r="J9" i="5"/>
  <c r="J8" i="5"/>
  <c r="I7" i="5"/>
  <c r="H7" i="5"/>
  <c r="G7" i="5"/>
  <c r="F7" i="5"/>
  <c r="E7" i="5"/>
  <c r="D7" i="5"/>
  <c r="C7" i="5"/>
  <c r="J6" i="5"/>
  <c r="I35" i="4"/>
  <c r="H35" i="4"/>
  <c r="F35" i="4"/>
  <c r="C35" i="4"/>
  <c r="J31" i="4"/>
  <c r="J30" i="4"/>
  <c r="J29" i="4"/>
  <c r="C28" i="4"/>
  <c r="J28" i="4" s="1"/>
  <c r="J26" i="4"/>
  <c r="J25" i="4"/>
  <c r="C23" i="4"/>
  <c r="J22" i="4"/>
  <c r="J19" i="4"/>
  <c r="J18" i="4"/>
  <c r="J17" i="4"/>
  <c r="J16" i="4"/>
  <c r="J15" i="4"/>
  <c r="J14" i="4"/>
  <c r="F13" i="4"/>
  <c r="C13" i="4"/>
  <c r="J11" i="4"/>
  <c r="J10" i="4"/>
  <c r="J9" i="4"/>
  <c r="J8" i="4"/>
  <c r="C7" i="4"/>
  <c r="G23" i="3"/>
  <c r="D23" i="3"/>
  <c r="G8" i="3"/>
  <c r="E8" i="3"/>
  <c r="D47" i="2"/>
  <c r="E24" i="2"/>
  <c r="A5" i="1"/>
  <c r="F23" i="3" l="1"/>
  <c r="M23" i="3" s="1"/>
  <c r="I34" i="14"/>
  <c r="M34" i="14"/>
  <c r="C20" i="4"/>
  <c r="F34" i="14"/>
  <c r="J34" i="14"/>
  <c r="J20" i="5"/>
  <c r="C28" i="5"/>
  <c r="J24" i="5"/>
  <c r="H34" i="14"/>
  <c r="L34" i="14"/>
  <c r="D17" i="5"/>
  <c r="D31" i="5" s="1"/>
  <c r="H17" i="5"/>
  <c r="H31" i="5" s="1"/>
  <c r="C17" i="5"/>
  <c r="G17" i="5"/>
  <c r="G31" i="5" s="1"/>
  <c r="E17" i="5"/>
  <c r="E31" i="5" s="1"/>
  <c r="I17" i="5"/>
  <c r="I31" i="5" s="1"/>
  <c r="C33" i="4"/>
  <c r="J7" i="5"/>
  <c r="J17" i="5" s="1"/>
  <c r="F17" i="5"/>
  <c r="F31" i="5" s="1"/>
  <c r="D34" i="14"/>
  <c r="N30" i="14"/>
  <c r="O30" i="14"/>
  <c r="J13" i="4"/>
  <c r="G40" i="8"/>
  <c r="O18" i="14"/>
  <c r="N18" i="14"/>
  <c r="J7" i="4"/>
  <c r="E22" i="2"/>
  <c r="C36" i="4" l="1"/>
  <c r="M26" i="3"/>
  <c r="J28" i="5"/>
  <c r="C31" i="5"/>
  <c r="J31" i="5" s="1"/>
  <c r="N34" i="14"/>
  <c r="O34" i="14"/>
  <c r="E47" i="2" l="1"/>
  <c r="J24" i="4" l="1"/>
  <c r="E23" i="4"/>
  <c r="E36" i="4" s="1"/>
  <c r="F36" i="4"/>
  <c r="G36" i="4"/>
  <c r="I36" i="4"/>
  <c r="H36" i="4"/>
  <c r="J23" i="4" l="1"/>
  <c r="J33" i="4" s="1"/>
  <c r="J6" i="4"/>
  <c r="J20" i="4" s="1"/>
  <c r="D36" i="4"/>
  <c r="J36" i="4" l="1"/>
  <c r="J35" i="4"/>
</calcChain>
</file>

<file path=xl/sharedStrings.xml><?xml version="1.0" encoding="utf-8"?>
<sst xmlns="http://schemas.openxmlformats.org/spreadsheetml/2006/main" count="7048" uniqueCount="3726">
  <si>
    <t xml:space="preserve"> </t>
  </si>
  <si>
    <t>(Аж ахйн нэгжийн нэр)</t>
  </si>
  <si>
    <t>Үзүүлэлт</t>
  </si>
  <si>
    <t>Дансны авлага</t>
  </si>
  <si>
    <t>1.2.1</t>
  </si>
  <si>
    <t>1.2.2</t>
  </si>
  <si>
    <t>Биет бус хөрөнгө</t>
  </si>
  <si>
    <t>Биологийн хөрөнгө</t>
  </si>
  <si>
    <t>Дансны өглөг</t>
  </si>
  <si>
    <t>Цалингийн өглөг</t>
  </si>
  <si>
    <t>Бусад орлого</t>
  </si>
  <si>
    <t>Бусад зардал</t>
  </si>
  <si>
    <t>№</t>
  </si>
  <si>
    <t>Нийт дүн</t>
  </si>
  <si>
    <t>САНХҮҮГИЙН ТАЙЛАНГИЙН ТОДРУУЛГА</t>
  </si>
  <si>
    <t>ТОДРУУЛГА</t>
  </si>
  <si>
    <t>Үндсэн үйл ажиллагааны чиглэл /төрөл/ :</t>
  </si>
  <si>
    <t>Туслах үйл ажиллагааны үндсэн чиглэл /төрөл/ :</t>
  </si>
  <si>
    <t>(a) _____________________________________________________________</t>
  </si>
  <si>
    <t>(б) _____________________________________________________________</t>
  </si>
  <si>
    <t>(в) _____________________________________________________________</t>
  </si>
  <si>
    <t>Салбар төлөөлөгчийн газрын нэр, байршил :</t>
  </si>
  <si>
    <t>1.  ТАЙЛАН БЭЛТГЭХ ҮНДЭСЛЭЛ</t>
  </si>
  <si>
    <t>......................................................................................................................................................................................</t>
  </si>
  <si>
    <t xml:space="preserve"> Тайланг СТОУС болон Сангийн сайдын 2012 оны 3 дугаар сарын 28-ны өдоийн 77 тоот "Аж ахуйн нэгжийн </t>
  </si>
  <si>
    <t>санхүүгийн тайлан, тодруулгыг бэлтгэх заавар"-ыг үндэслэн бэлтгэсэн.</t>
  </si>
  <si>
    <t>Аккурэлл сууриар, тасралтгүй байх зарчим, өмнөх үетэй зэрэгцүүлэх боломжтой байхаар бэлтгэсэн.</t>
  </si>
  <si>
    <t>Санхүүгийн тайлан, тодруулгын үзүүлэлтийг төгрөг, мөнгөөр илэрхийлсэн.</t>
  </si>
  <si>
    <t>2.   НЯГТЛАН БОДОХ БҮРТГЭЛИЙН БОДЛОГЫН ӨӨРЧЛӨЛТ</t>
  </si>
  <si>
    <t>Тухайн тайлант жилд нягтлан бодох бүртгэлийн бодлогын өөрчлөлт гараагүй.</t>
  </si>
  <si>
    <t>3.   МӨНГӨ, ТҮҮНТЭЙ АДИЛТГАХ ХӨРӨНГӨ</t>
  </si>
  <si>
    <t>Мөнгөн хөрөнгийн зүйлс</t>
  </si>
  <si>
    <t>Эхний үлдэгдэл</t>
  </si>
  <si>
    <t>Эцсийн үлдэгдэл</t>
  </si>
  <si>
    <t>Касс дахь мөнгө</t>
  </si>
  <si>
    <t>Банкин дахь мөнгө</t>
  </si>
  <si>
    <t>Мөнгөтэй адилтгах хөрөнгө</t>
  </si>
  <si>
    <t>Тэмдэглэл. (Мөнгө, түүнтэй адилтгах хөрөнгөтэй холбоотой тайлбар, тэмдэглэлийг хийнэ.)</t>
  </si>
  <si>
    <t>________________________________________________________________________________________</t>
  </si>
  <si>
    <t>4.   ДАНСНЫ БОЛОН БУСАД АВЛАГА</t>
  </si>
  <si>
    <t>4.1 Дансны авлага</t>
  </si>
  <si>
    <t>Найдваргүй авлагын хасагдуулга</t>
  </si>
  <si>
    <t>Нэмэгдсэн</t>
  </si>
  <si>
    <t>Хасагдсан (-)</t>
  </si>
  <si>
    <t xml:space="preserve">      -Төлөгдсөн</t>
  </si>
  <si>
    <t xml:space="preserve">      -Найдваргүй болсон</t>
  </si>
  <si>
    <t>4.2   Татвар, нийгмийн даатгалын шимтгэл (НДШ)-ийн авлага</t>
  </si>
  <si>
    <t>Төрөл</t>
  </si>
  <si>
    <t>ААНОАТ-ын авлага</t>
  </si>
  <si>
    <t>НӨАТ-ын авлага</t>
  </si>
  <si>
    <t>ХХОАТ-ын авлага</t>
  </si>
  <si>
    <t>4.3  Бусад богино хугацаат авлага (төрлөөр нь ангилна)</t>
  </si>
  <si>
    <t>Холбоотой талаас авах авлага (эргэлтийн хөрөнгөнд хамаарах дүн)</t>
  </si>
  <si>
    <t>Ажилчдаас авах авлага</t>
  </si>
  <si>
    <t>Ногдол ашгийн авлага</t>
  </si>
  <si>
    <t>Хүүний авлага</t>
  </si>
  <si>
    <t>Богино хугацаат авлагын бичиг</t>
  </si>
  <si>
    <t>Бусад талуудаас авах авлага</t>
  </si>
  <si>
    <t>Тэмдэглэл. (Дансны авлагыг төлөгдөх хугацаандаа байгаа, хугацаа хэтэрсэн, төлөгдөх найдваргүй гэж ангилна.</t>
  </si>
  <si>
    <t xml:space="preserve">Найдваргүй авлагын хасагдуулга байгуулсан арга, гадаад валютаар илэрхийлэгдсэн авлагын талаар болон бусад </t>
  </si>
  <si>
    <t>тайлбар, тэмдэглэлийг хийнэ).</t>
  </si>
  <si>
    <t>Найдваргүй авлагын хасагдуулгыг ....................................... байгуулсан.</t>
  </si>
  <si>
    <t>Авлагын насжилт......</t>
  </si>
  <si>
    <t>5.   БУСАД САНХҮҮГИЙН ХӨРӨНГӨ</t>
  </si>
  <si>
    <t>6.   БАРАА МАТЕРИАЛ</t>
  </si>
  <si>
    <t>Түүхий эд материал</t>
  </si>
  <si>
    <t>Бэлэн бүтээгдэхүүн</t>
  </si>
  <si>
    <t>Хангамжийн материал</t>
  </si>
  <si>
    <t>Эхний үлдэгдэл (өртгөөр)</t>
  </si>
  <si>
    <t>Нэмэгдсэн дүн</t>
  </si>
  <si>
    <t>Хасагдсан дүн (-)</t>
  </si>
  <si>
    <t>Эцсийн үлдэгдэл (өртгөөр)</t>
  </si>
  <si>
    <t>Үнийн бууралтын гарз   (-)</t>
  </si>
  <si>
    <t>Үнийн бууралтын буцаалт</t>
  </si>
  <si>
    <t>Дансны цэвэр дүн*:</t>
  </si>
  <si>
    <t xml:space="preserve">Эхний үлдэгдэл  </t>
  </si>
  <si>
    <t xml:space="preserve">Эцсийн үлдэгдэл </t>
  </si>
  <si>
    <t>үлдэгдлийн дүнтэй тэнцүү байна.</t>
  </si>
  <si>
    <t>Бараа материалын өртөг тооцох ДӨАрга хэрэглэсэн.</t>
  </si>
  <si>
    <t>Бараа материалын бүртгэлийг байнгын системээр хөтөлсөн.</t>
  </si>
  <si>
    <t>__________________________________________________________________________________________________</t>
  </si>
  <si>
    <t>7.   БОРЛУУЛАХ ЗОРИЛГООР ЭЗЭМШИЖ БУЙ ЭРГЭЛТИЙН БУС ХӨРӨНГӨ</t>
  </si>
  <si>
    <t>(ЭСВЭЛ БОРЛУУЛАХ БҮЛЭГ ХӨРӨНГӨ) БОЛОН ӨР ТӨЛБӨР</t>
  </si>
  <si>
    <t>борлуулах арга, хугацаа, хүлээн зөвшөөрсөн олз ба гарз болон бусад тайлбар, тэмдэглэлийг хийнэ).</t>
  </si>
  <si>
    <t>8.   УРЬДЧИЛЖ ТӨЛСӨН ЗАРДАЛ БА ТООЦОО</t>
  </si>
  <si>
    <t>9.   ҮНДСЭН ХӨРӨНГӨ</t>
  </si>
  <si>
    <t>Газрын сайжруулалт</t>
  </si>
  <si>
    <t>Барилга, байгууламж</t>
  </si>
  <si>
    <t>Машин, тоног төхөөрөмж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</si>
  <si>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</si>
  <si>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</si>
  <si>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</si>
  <si>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</si>
  <si>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</si>
  <si>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 xml:space="preserve">   Өөрөө үйлдвэрлэсэн</t>
  </si>
  <si>
    <t xml:space="preserve">   Худалдаж авсан</t>
  </si>
  <si>
    <t xml:space="preserve">   Үнэ төлбөргүй авсан</t>
  </si>
  <si>
    <t xml:space="preserve">   Дахин үнэлгээний нэмэгдэл</t>
  </si>
  <si>
    <t xml:space="preserve">   Худалдсан</t>
  </si>
  <si>
    <t xml:space="preserve">   Үнэгүй шилжүүлсэн</t>
  </si>
  <si>
    <t xml:space="preserve">   Акталсан</t>
  </si>
  <si>
    <t>Үндсэн хөрөнгө дахин ангилсан</t>
  </si>
  <si>
    <r>
      <t>Үндсэн хөрөнгө, ХОЗҮХХ</t>
    </r>
    <r>
      <rPr>
        <vertAlign val="superscript"/>
        <sz val="9"/>
        <color theme="1"/>
        <rFont val="Times New Roman"/>
        <family val="1"/>
      </rPr>
      <t xml:space="preserve">26 </t>
    </r>
    <r>
      <rPr>
        <sz val="9"/>
        <color theme="1"/>
        <rFont val="Times New Roman"/>
        <family val="1"/>
      </rPr>
      <t>хооронд дахин ангилсан</t>
    </r>
  </si>
  <si>
    <t>ХУРИМТЛАГДСАН ЭЛЭГДЭЛ</t>
  </si>
  <si>
    <t xml:space="preserve">   Байгуулсан элэгдэл</t>
  </si>
  <si>
    <t xml:space="preserve">   Дахин үнэлгээгээр нэмэгдсэн</t>
  </si>
  <si>
    <t xml:space="preserve">   Үнэ цэнийн бууралтын буцаалт</t>
  </si>
  <si>
    <t>Хасагдсан дүн</t>
  </si>
  <si>
    <t xml:space="preserve">   Данснаас хассан хөрөнгийн элэгдэл</t>
  </si>
  <si>
    <t xml:space="preserve">   Дахин үнэлгээгээр хасагдсан</t>
  </si>
  <si>
    <t xml:space="preserve">   Үнэ цэнийн бууралт </t>
  </si>
  <si>
    <t>ДАНСНЫ ЦЭВЭР ДҮН</t>
  </si>
  <si>
    <t>Эхний үлдэгдэл (1.1-2.1)</t>
  </si>
  <si>
    <t>Эцсийн үлдэгдэл (1.6-2.4)</t>
  </si>
  <si>
    <t>Тэмдэглэл. (Үндсэн хөрөнгийн анги бүрийн хувьд ашигласан хэмжилтийн суурь; элэгдэл тооцох арга; ашиглалтын хугацаа; дахин үнэлсэн</t>
  </si>
  <si>
    <t xml:space="preserve">бол дахин үнэлгээ хүчинтэй болсон хугацаа, хараат бус үнэлгээчин үнэлсэн эсэх талаар; үндсэн хөрөнгийн дахин ангилал, түүний шалтгаан; бусад тайлбар </t>
  </si>
  <si>
    <t>тэмдэглэлийг хийнэ).</t>
  </si>
  <si>
    <t>______________________________________________________________________________________________________________________________</t>
  </si>
  <si>
    <r>
      <rPr>
        <b/>
        <vertAlign val="superscript"/>
        <sz val="9"/>
        <color theme="1"/>
        <rFont val="Times New Roman"/>
        <family val="1"/>
      </rPr>
      <t>26</t>
    </r>
    <r>
      <rPr>
        <sz val="9"/>
        <color theme="1"/>
        <rFont val="Times New Roman"/>
        <family val="1"/>
      </rPr>
      <t xml:space="preserve"> Хөрөнгө оруулалтын зориулалттай үл хөдлөх хөрөнгө</t>
    </r>
  </si>
  <si>
    <t>10.  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</si>
  <si>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</si>
  <si>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</si>
  <si>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</si>
  <si>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</si>
  <si>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</si>
  <si>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</si>
  <si>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</si>
  <si>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</si>
  <si>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 xml:space="preserve">  Хүчингүй болгосон</t>
  </si>
  <si>
    <t>ХУРИМТЛАГДСАН ХОРОГДОЛ</t>
  </si>
  <si>
    <t xml:space="preserve">   Байгуулсан хорогдол</t>
  </si>
  <si>
    <t xml:space="preserve">   Данснаас хассан хөрөнгийн хорогдол</t>
  </si>
  <si>
    <t>Эцсийн үлдэгдэл (1.4-2.4)</t>
  </si>
  <si>
    <t>Тэмдэглэл. (Биет бус хөрөнгийн анги бүрийн хувьд ашигласан хэмжилтийн суурь; хорогдол тооцох арга; ашиглалтын хугацаа; дахин үнэлсэн</t>
  </si>
  <si>
    <t xml:space="preserve">бол дахин үнэлгээ хүчинтэй болсон хугацаа, хараат бус үнэлгээчин үнэлсэн эсэх ; бусад биет бус  хөрөнгийн бүрэлдэхүүн болон бусад тайлбар </t>
  </si>
  <si>
    <t>11.  ДУУСААГҮЙ БАРИЛГА</t>
  </si>
  <si>
    <t>Дуусаагүй барилгын нэр</t>
  </si>
  <si>
    <t>Эхэлсэн он</t>
  </si>
  <si>
    <t>Дуусгалтын хувь</t>
  </si>
  <si>
    <t>Нийт төсөвт өртөг</t>
  </si>
  <si>
    <t>Ашиглалтанд орох эцсийн хугацаа</t>
  </si>
  <si>
    <t>12.   БИОЛОГИЙН ХӨРӨНГӨ</t>
  </si>
  <si>
    <t>Биологийн хөрөнгийн төрөл</t>
  </si>
  <si>
    <t>тоо</t>
  </si>
  <si>
    <t>дансны үнэ</t>
  </si>
  <si>
    <t>Тэмдэглэл. (Биологийн хөрөнгийн хэмжилтийн суурь болон бусад тайлбар, тэмдэглэлийг хийнэ).</t>
  </si>
  <si>
    <t>_________________________________________________________________________________________________________</t>
  </si>
  <si>
    <t>13.   УРТ ХУГАЦААТ ХӨРӨНГӨ ОРУУЛАЛТ</t>
  </si>
  <si>
    <t>Хөрөнгө оруулалтын төрөл</t>
  </si>
  <si>
    <t>Хөрөнгө оруулалтын хувь</t>
  </si>
  <si>
    <t>Хөрөнгө оруулалтын дүн</t>
  </si>
  <si>
    <t>Тэмдэглэл. (Урт хугацаат хөрөнгө оруулалттай холбоотой бий болсон олз, гарзын дүн, бүртгэсэн аргыг</t>
  </si>
  <si>
    <t>тодруулна. Охин компани, хамтын хяналттай аж ахуйн нэгж, хараат компанид оруулсан хөрөнгө оруулалтыг</t>
  </si>
  <si>
    <r>
      <t>НББОУС 27</t>
    </r>
    <r>
      <rPr>
        <i/>
        <sz val="9"/>
        <color theme="1"/>
        <rFont val="Times New Roman"/>
        <family val="1"/>
      </rPr>
      <t xml:space="preserve"> Нэгтгэсэн болон тусдаа санхүүгийн тайлан</t>
    </r>
    <r>
      <rPr>
        <sz val="9"/>
        <color theme="1"/>
        <rFont val="Times New Roman"/>
        <family val="1"/>
      </rPr>
      <t>-ийн дагуу тодруулна).</t>
    </r>
  </si>
  <si>
    <t>14.  ХӨРӨНГӨ ОРУУЛАЛТЫН ЗОРИУЛАЛТТАЙ ҮЛ ХӨДЛӨХ ХӨРӨНГӨ</t>
  </si>
  <si>
    <t>Тэмдэглэл. (Хөрөнгө оруулалтын зориулалттай үл хөдлөх хөрөнгийн хувьд ашигласан хэмжилтийн суурь; бодит</t>
  </si>
  <si>
    <t>үнэ цэнийн загвар ашигладаг бол бодит үнэ цэнийг тодорхойлоход ашигласан арга, бодит үнэ цэнийн</t>
  </si>
  <si>
    <t>тохируулгаас үүссэн олз, гарз; хэрэв түрээслсэдэг бол түрээсийн орлого, түрээслэсэн хөрөнгөтэй холбоотой</t>
  </si>
  <si>
    <t>гарсан зардлууд. Хэрэв өртгийн загвар ашигладаг бол хөрөнгийн ашиглалтын хугацаа, элэгдэл тооцох арга</t>
  </si>
  <si>
    <r>
      <t xml:space="preserve">болон НББОУС 40 </t>
    </r>
    <r>
      <rPr>
        <i/>
        <sz val="9"/>
        <color theme="1"/>
        <rFont val="Times New Roman"/>
        <family val="1"/>
      </rPr>
      <t>Хөрөнгө оруулалтын зориулалттай үл хөдлөх хөрөнгө</t>
    </r>
    <r>
      <rPr>
        <sz val="9"/>
        <color theme="1"/>
        <rFont val="Times New Roman"/>
        <family val="1"/>
      </rPr>
      <t xml:space="preserve"> - д заасны дагуу бусад тодруулгыг хийнэ).</t>
    </r>
  </si>
  <si>
    <t>15.   БУСАД ЭРГЭЛТИЙН БУС ХӨРӨНГӨ</t>
  </si>
  <si>
    <t>Тэмдэглэл. (Бусад эргэлтийн бус хөрөнгийн төрөл тус бүрээр тайлбар, тэмдэглэлийг хийнэ. Урт хугацаат</t>
  </si>
  <si>
    <t>авлагыг тодруулна).</t>
  </si>
  <si>
    <t>_____________________________________________________________________________________________________</t>
  </si>
  <si>
    <t>16. ӨР ТӨЛБӨР</t>
  </si>
  <si>
    <t>16.1 Дансны өглөг</t>
  </si>
  <si>
    <t>Ангилал</t>
  </si>
  <si>
    <t xml:space="preserve">      - Төлөгдөх хугацаандаа байгаа</t>
  </si>
  <si>
    <t xml:space="preserve">      - Хугацаа хэтэрсэн</t>
  </si>
  <si>
    <t>16.2  Татварын өр</t>
  </si>
  <si>
    <t>Татварын өрийн төрөл</t>
  </si>
  <si>
    <t>16.3  Богино хугацаат зээл</t>
  </si>
  <si>
    <t>төгрөгөөр</t>
  </si>
  <si>
    <t>валютаар</t>
  </si>
  <si>
    <t>Нөөцийн төрөл</t>
  </si>
  <si>
    <t>Хасагдсан (ашигласан нөөц ) (-)</t>
  </si>
  <si>
    <t>Ашиглаагүй буцаан бичсэн дүн</t>
  </si>
  <si>
    <t>Тэмдэглэл. (Урт хугацаат нөөцийн дүнг тодруулна. Нөөцийн төрлөөр тайлбар, тэмдэглэл хийнэ).</t>
  </si>
  <si>
    <t>16.5  Бусад богино хугацаат өр төлбөр</t>
  </si>
  <si>
    <t>Тэмдэглэл. (Гадаад валютаар илэрхийлэгдсэн богино хугацаат өр төлбөрийн дүнг тусад нь тодруулна).</t>
  </si>
  <si>
    <t>Тэмдэглэл.  (Урт хугацаат зээл болон бусад урт хугацаат өр төлбөрийн төрлөөр тайлбар, тэмдэглэл хийнэ).</t>
  </si>
  <si>
    <t>17.   ЭЗДИЙН ӨМЧ</t>
  </si>
  <si>
    <t>17.1  Өмч</t>
  </si>
  <si>
    <t>Эргэлтэнд байгаа бүрэн төлөгдсөн энгийн хувьцаа</t>
  </si>
  <si>
    <t>Давуу эрхтэй хувьцаа</t>
  </si>
  <si>
    <t>Өмчийн дүн (төгрөгөөр)</t>
  </si>
  <si>
    <t>Тоо ширхэг</t>
  </si>
  <si>
    <t>Дүн (төгрөгөөр)</t>
  </si>
  <si>
    <t>17.2  Хөрөнгийн дахин үнэлгээний нэмэгдэл</t>
  </si>
  <si>
    <t xml:space="preserve">  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</si>
  <si>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</si>
  <si>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</si>
  <si>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</si>
  <si>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r>
      <t>Дахин үнэлсэн хөрөнгийн үнэ цэнийн бууралтын гарзын буцаалт</t>
    </r>
    <r>
      <rPr>
        <vertAlign val="superscript"/>
        <sz val="9"/>
        <color theme="1"/>
        <rFont val="Times New Roman"/>
        <family val="1"/>
      </rPr>
      <t>27</t>
    </r>
  </si>
  <si>
    <t>Дахин үнэлгээний хэрэгжсэн дүн</t>
  </si>
  <si>
    <r>
      <t>Дахин үнэлсэн хөрөнгийн үнэ цэнийн бууралтын гарз</t>
    </r>
    <r>
      <rPr>
        <vertAlign val="superscript"/>
        <sz val="9"/>
        <color theme="1"/>
        <rFont val="Times New Roman"/>
        <family val="1"/>
      </rPr>
      <t>28</t>
    </r>
  </si>
  <si>
    <t>17.3 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</si>
  <si>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</si>
  <si>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</si>
  <si>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Бусад</t>
  </si>
  <si>
    <t>17.4  Эздийн өмчийн бусад хэсэг</t>
  </si>
  <si>
    <t>Тэмдэглэл. (Эздийн өмчийн бусад хэсгийн бүрэлдэхүүн тус бүрээр тодруулж тайлбар, тэмдэглэл хийнэ).</t>
  </si>
  <si>
    <t>18.   БОРЛУУЛАЛТЫН ОРЛОГО БОЛОН БОРЛУУЛСАН ӨРТӨГ</t>
  </si>
  <si>
    <t>Өмнөх оны дүн</t>
  </si>
  <si>
    <t>Тайлант оны дүн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</si>
  <si>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</si>
  <si>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</si>
  <si>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</si>
  <si>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</si>
  <si>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</si>
  <si>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</si>
  <si>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Борлуулалтын өртөг:</t>
  </si>
  <si>
    <t>Бараа, бүтээгдэхүүн борлуулсны өртөг:</t>
  </si>
  <si>
    <t>Борлуулсан ажил, үйлчилгээний өртөг:</t>
  </si>
  <si>
    <t>Нийт борлуулалтын өртөг</t>
  </si>
  <si>
    <t>19.  БУСАД ОРЛОГО, ОЛЗ (ГАРЗ), АШИГ (АЛДАГДАЛ)</t>
  </si>
  <si>
    <t>19.1   Бусад орлого</t>
  </si>
  <si>
    <t>Орлогын төрөл</t>
  </si>
  <si>
    <t>19.2  Гадаад валютын ханшийн зөрүүний олз, гарз</t>
  </si>
  <si>
    <t>Мөнгөн хөрөнгийн үлдэгдэлд хийсэн ханшийн тэгшитгэлийн ханшийн зөрүү</t>
  </si>
  <si>
    <t>Эргэлтийн авлага, өр төлбөртэй холбоотой үүссэн ханшийн зөрүү</t>
  </si>
  <si>
    <t>Эргэлтийн бус авлага, өр төлбөртэй холбоотой үүссэн ханшнийн зөрүү</t>
  </si>
  <si>
    <t>Валютын арилжаанаас үүссэн олз/гарз</t>
  </si>
  <si>
    <t>19.3  Бусад ашиг (алдагдал)</t>
  </si>
  <si>
    <t>Ашиг (алдагдал)</t>
  </si>
  <si>
    <t>Хөрөнгийн үнэ цэнийн бууралтын гарз</t>
  </si>
  <si>
    <r>
      <t>ХОЗҮХХ</t>
    </r>
    <r>
      <rPr>
        <vertAlign val="superscript"/>
        <sz val="9"/>
        <color theme="1"/>
        <rFont val="Times New Roman"/>
        <family val="1"/>
      </rPr>
      <t>29</t>
    </r>
    <r>
      <rPr>
        <sz val="9"/>
        <color theme="1"/>
        <rFont val="Times New Roman"/>
        <family val="1"/>
      </rPr>
      <t>-ийн бодит үнэ цэнийн өөрчлөлтийн олз, гарз</t>
    </r>
  </si>
  <si>
    <t>ХОЗҮХХ данснаас хассаны олз, гарз</t>
  </si>
  <si>
    <t>Хөрөнгийн дахин үнэлгээний олз, гарз</t>
  </si>
  <si>
    <r>
      <rPr>
        <vertAlign val="superscript"/>
        <sz val="9"/>
        <color theme="1"/>
        <rFont val="Times New Roman"/>
        <family val="1"/>
      </rPr>
      <t>29</t>
    </r>
    <r>
      <rPr>
        <sz val="9"/>
        <color theme="1"/>
        <rFont val="Times New Roman"/>
        <family val="1"/>
      </rPr>
      <t xml:space="preserve"> Хөрөнгө оруулалтын зориулалттай үл хөдлөх хөрөнгө</t>
    </r>
  </si>
  <si>
    <t>20.   ЗАРДАЛ</t>
  </si>
  <si>
    <t>20.1  Борлуулалт маркетингийн болон ерөнхий ба удирдлагын зардлууд</t>
  </si>
  <si>
    <t>Зардлын төрөл</t>
  </si>
  <si>
    <t>БорМар</t>
  </si>
  <si>
    <t>ЕрУд</t>
  </si>
  <si>
    <t>Бичиг хэргийн зардал</t>
  </si>
  <si>
    <t>Шуудан холбооны зардал</t>
  </si>
  <si>
    <t>Ашиглалтын зардал</t>
  </si>
  <si>
    <t>Түрээсийн зардал</t>
  </si>
  <si>
    <t>Тээврийн зардал</t>
  </si>
  <si>
    <t>Шатахууны зардал</t>
  </si>
  <si>
    <t>Хүлээн авалтын зардал</t>
  </si>
  <si>
    <t>Зар сурталчилгааны зардал</t>
  </si>
  <si>
    <t>20.2  Бусад зардал</t>
  </si>
  <si>
    <t>Алданги, торгуулийн зардал</t>
  </si>
  <si>
    <t>Хандивын зардал</t>
  </si>
  <si>
    <t>Найдваргүй авлагын зардал</t>
  </si>
  <si>
    <t>20.3  Цалингийн зардал</t>
  </si>
  <si>
    <t>Цалингийн зардлын дүн</t>
  </si>
  <si>
    <t>Үйлдвэрлэл үйлчилгээний</t>
  </si>
  <si>
    <t>Борлуулалт маркетингийн</t>
  </si>
  <si>
    <t>Ерөнхий ба удирдлагын</t>
  </si>
  <si>
    <t>21. 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</si>
  <si>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</si>
  <si>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</si>
  <si>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</si>
  <si>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Тэмдэглэл. (Орлогын татварын зардал (орлого)-ын бүрэлдэхүүн тус бүрээр тайлбар, тэмдэглэл хийнэ).</t>
  </si>
  <si>
    <t>___________________________________________________________________________________________________</t>
  </si>
  <si>
    <t>22.  ХОЛБООТОЙ ТАЛУУДЫН ТОДРУУЛГА</t>
  </si>
  <si>
    <r>
      <t>22.1  Толгой компани, хамгийн дээд хяналт тавигч компани, хувь хүний талаарх мэдээлэл</t>
    </r>
    <r>
      <rPr>
        <vertAlign val="superscript"/>
        <sz val="9"/>
        <color theme="1"/>
        <rFont val="Times New Roman"/>
        <family val="1"/>
      </rPr>
      <t>30</t>
    </r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</si>
  <si>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</si>
  <si>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</si>
  <si>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</si>
  <si>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</si>
  <si>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</si>
  <si>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</si>
  <si>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</si>
  <si>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  Тэргүүлэх удирдлагын бүрэлдэхүүнд олгосон нөхөн олговорын тухай мэдээлэл</t>
  </si>
  <si>
    <r>
      <t>Тэргүүлэх удирдлага гэдэгт ............................................................        бүрэлдэхүүнийг хамруулав.</t>
    </r>
    <r>
      <rPr>
        <vertAlign val="superscript"/>
        <sz val="9"/>
        <color theme="1"/>
        <rFont val="Times New Roman"/>
        <family val="1"/>
      </rPr>
      <t>31</t>
    </r>
  </si>
  <si>
    <t>Нөхөн олговрын нэр</t>
  </si>
  <si>
    <t>Богино болон урт хугацаат тэтгэмж</t>
  </si>
  <si>
    <t>Ажил эрхлэлтийн дараах, ажлаас халагдсаны тэтгэмж</t>
  </si>
  <si>
    <t>Хувьцаанд суурилсан төлбөр</t>
  </si>
  <si>
    <t>22.3  Холбоотой талуудтай хийсэн ажил гүйлгээ</t>
  </si>
  <si>
    <t>Холбоотой талын нэр</t>
  </si>
  <si>
    <t>Ажил гүйлгээний утга</t>
  </si>
  <si>
    <t>Дүн</t>
  </si>
  <si>
    <t>23.  БОЛЗОШГҮЙ ХӨРӨНГӨ БА ӨР ТӨЛБӨР</t>
  </si>
  <si>
    <t>Тэмдэглэл. (Болзошгүй хөрөнгө ба өр төлбөрийн мөн чанар, хэрэв практик боломжтой бол тэдгээрийн</t>
  </si>
  <si>
    <t>санхүүгийн нөлөөний тооцооллыг тодруулна).</t>
  </si>
  <si>
    <t>24.  ТАЙЛАГНАЛЫН ҮЕИЙН ДАРААХ ҮЙЛ ЯВЦ</t>
  </si>
  <si>
    <t>Тэмдэглэл. (Тайлагналын өдрийн дараах үл зарцуулагдах үйл явдлын материаллаг ангилал тус бүрийн хувьд</t>
  </si>
  <si>
    <t>мөн чанар, санхүүгийн нөлөөллийн тооцоолол зэргийг тодруулж бусад тайлбар, тэмдэглэл хийнэ).</t>
  </si>
  <si>
    <r>
      <rPr>
        <vertAlign val="superscript"/>
        <sz val="9"/>
        <color theme="1"/>
        <rFont val="Times New Roman"/>
        <family val="1"/>
      </rPr>
      <t>30</t>
    </r>
    <r>
      <rPr>
        <sz val="9"/>
        <color theme="1"/>
        <rFont val="Times New Roman"/>
        <family val="1"/>
      </rPr>
      <t xml:space="preserve">НББОУС 24 </t>
    </r>
    <r>
      <rPr>
        <i/>
        <sz val="9"/>
        <color theme="1"/>
        <rFont val="Times New Roman"/>
        <family val="1"/>
      </rPr>
      <t>Холбоотой талуудын тодруулга</t>
    </r>
    <r>
      <rPr>
        <sz val="9"/>
        <color theme="1"/>
        <rFont val="Times New Roman"/>
        <family val="1"/>
      </rPr>
      <t>-д заасны дагуу тодруулна.</t>
    </r>
  </si>
  <si>
    <r>
      <rPr>
        <vertAlign val="superscript"/>
        <sz val="9"/>
        <color theme="1"/>
        <rFont val="Times New Roman"/>
        <family val="1"/>
      </rPr>
      <t>31</t>
    </r>
    <r>
      <rPr>
        <sz val="9"/>
        <color theme="1"/>
        <rFont val="Times New Roman"/>
        <family val="1"/>
      </rPr>
      <t xml:space="preserve">Тэргүүлэх удирдлагад ямар бүрэлдэхүүнийг хамруулснаа тодруулна. Тухайлбал, захирлуудын зөвлөл, </t>
    </r>
  </si>
  <si>
    <t xml:space="preserve">   удирдах зөвлөлийн гишууд гэх мэт.</t>
  </si>
  <si>
    <t>25.   ХӨРӨНГӨ ОРУУЛАЛТ</t>
  </si>
  <si>
    <t>Тайлант хугацаанд хийгдсэн хөрөнгө оруулалт (төгрөгөөр)</t>
  </si>
  <si>
    <t>Аж ахуйн нэгжийн өөрийн хөрөнгөөр</t>
  </si>
  <si>
    <t>Улсын төсвийн хөрөнгөөр</t>
  </si>
  <si>
    <t>Орон нутгийн төсвийн хөрөнгөөр</t>
  </si>
  <si>
    <t>Гадаадын шууд хөрөнгө оруулалт</t>
  </si>
  <si>
    <t>Гадаадын зээл</t>
  </si>
  <si>
    <t>Гадаадын буцалтгүй тусламж</t>
  </si>
  <si>
    <t>Төсөл, хөтөлбөр, хандив</t>
  </si>
  <si>
    <t>Бусад эх үүсвэр</t>
  </si>
  <si>
    <t>Биет хөрөнгө</t>
  </si>
  <si>
    <t>Үүнээс:</t>
  </si>
  <si>
    <t>Орон сууцны барилга</t>
  </si>
  <si>
    <t>Авто зам</t>
  </si>
  <si>
    <t>Машин тоног, төхөөрөмж</t>
  </si>
  <si>
    <t>Бусад биет хөрөнгө</t>
  </si>
  <si>
    <t>Үүнээс:    ХОЗҮХХ</t>
  </si>
  <si>
    <t>Биет хөрөнгийн дүн</t>
  </si>
  <si>
    <t>Биет бус хөрөнгө:</t>
  </si>
  <si>
    <t>2.2.1</t>
  </si>
  <si>
    <t>Үүнээс:     Программ хангамж</t>
  </si>
  <si>
    <t>2.2.2</t>
  </si>
  <si>
    <t xml:space="preserve">                 Мэдээллийн сан</t>
  </si>
  <si>
    <t>2.7.1</t>
  </si>
  <si>
    <t>Зураг төсвийн ажил, ТЭЗҮ боловсруулах, туршилт судалгаа</t>
  </si>
  <si>
    <t>Биет бус хөрөнгийн дүн</t>
  </si>
  <si>
    <t>Хайгуул үнэлгээнтй хөрөнгө</t>
  </si>
  <si>
    <t>Үүнээс: Биет хөрөнгө</t>
  </si>
  <si>
    <t>ХОЗҮХХ - Хөрөнгө оруулалтын зориулалттай үл хөдлөх хөрөнгө</t>
  </si>
  <si>
    <t>Татварын авлага-газрын төлбөр</t>
  </si>
  <si>
    <t>Дансны авлага (цэвэр дүнгээр)</t>
  </si>
  <si>
    <t>Шатах тослох материал</t>
  </si>
  <si>
    <t>БҮТЭЗ</t>
  </si>
  <si>
    <t>Бараа материалын төрөл</t>
  </si>
  <si>
    <t>Хасагдсан</t>
  </si>
  <si>
    <t>Хөрөнгө оруулалт үндсэн хөрөнгө</t>
  </si>
  <si>
    <t>Материал татан авалт</t>
  </si>
  <si>
    <t>Урьдчилж төлсөн тооцоо-Бэлтгэн нийлүүлэгчийн</t>
  </si>
  <si>
    <t>Бэлтгэн нийлүүлэгчийн өглөг</t>
  </si>
  <si>
    <t>Хувь хүмүүст өгөх өглөг</t>
  </si>
  <si>
    <t>Дараа тайлангийн өглөг</t>
  </si>
  <si>
    <t>Томилолтын өглөг</t>
  </si>
  <si>
    <t>Орлогын татварын өглөг</t>
  </si>
  <si>
    <t>Хойшлогдсон татварын өглөг</t>
  </si>
  <si>
    <t>Усны төлбөрийн өглөг</t>
  </si>
  <si>
    <t>Тээврийн хэрэгслийн татварын өглөг</t>
  </si>
  <si>
    <t xml:space="preserve">16.4  Бусад богино хугацаат өр </t>
  </si>
  <si>
    <t>Хүүгийн өглөг</t>
  </si>
  <si>
    <t>УООрлого</t>
  </si>
  <si>
    <t>Нэмэгдсэн: Хувийн өмч</t>
  </si>
  <si>
    <t>Хасагдсан (-) Төрийн өмч</t>
  </si>
  <si>
    <t>Тэмдэглэл. (Бараа материалын өртгийг топорхойлоход ашигласан арга, бараа материалын бүртгэлийн систем, өртөг болон цэвэр боломжит үнийн аль багыг сонгох аргын талаар тайлбар, тэмдэглэл хийнэ).</t>
  </si>
  <si>
    <t>Тэмдэглэл. (Борлуулах зорилгоор эзэмшиж буй эргэлтийн бус хөрөнгө (эсвэл борлуулах бүлэг хөрөнгө) болон өр төлбөрийн тодорхойлолт, хэмжилтийн суурь, борлуулалт хийгдсэн аль эсвэл хийгдэхэд хүргэсэн нөхцөл байдал,</t>
  </si>
  <si>
    <t>Хөдөлмөр хамгаалал</t>
  </si>
  <si>
    <t>Бор.Мар</t>
  </si>
  <si>
    <t xml:space="preserve">   Данс хооронд шилжүүлсэн</t>
  </si>
  <si>
    <t>Банкны                 зээл</t>
  </si>
  <si>
    <t>Бусад хөрөнгө</t>
  </si>
  <si>
    <t>(a) Барилгын материалын үйлдвэрлэл</t>
  </si>
  <si>
    <t>НДШ-ийн авлага /ХЧТАТ/</t>
  </si>
  <si>
    <t>Их засвар -бусдаар гүйцэтгүүлсэн</t>
  </si>
  <si>
    <t>Түүхий эдийн актаар</t>
  </si>
  <si>
    <t>Залруулга</t>
  </si>
  <si>
    <t>Орлогын дүн</t>
  </si>
  <si>
    <t>Элэгдэл</t>
  </si>
  <si>
    <t>Хорогдуулалт</t>
  </si>
  <si>
    <t>ТЭЗҮ боловсруулалт</t>
  </si>
  <si>
    <t>Нийгмийн даатгалын шимтгэл</t>
  </si>
  <si>
    <t>Эзэмшигчийн өмчийн бусад хэсэг</t>
  </si>
  <si>
    <t>(в) Гадаад дотоод худалдаа</t>
  </si>
  <si>
    <t>(б) Дулаан үйлдвэрлэл</t>
  </si>
  <si>
    <t>(a) Зочид буудлын үйлчилгээ</t>
  </si>
  <si>
    <t>(б) Барилгын засал чимэглэл</t>
  </si>
  <si>
    <t>НИЙТ ДҮН:</t>
  </si>
  <si>
    <t xml:space="preserve">Бүлгийн дүн : </t>
  </si>
  <si>
    <t>MNT</t>
  </si>
  <si>
    <t>9201-00-00-00-000-000</t>
  </si>
  <si>
    <t>Орлого зарлагын нэгдсэн данс</t>
  </si>
  <si>
    <t>9101-00-00-00-000-000</t>
  </si>
  <si>
    <t>Орлогын татварын зардал</t>
  </si>
  <si>
    <t>8809-00-00-00-000-014</t>
  </si>
  <si>
    <t>Даатгалын нөхөн олговор</t>
  </si>
  <si>
    <t>8809-00-00-00-000-013</t>
  </si>
  <si>
    <t>Урамшууллын орлого</t>
  </si>
  <si>
    <t>8809-00-00-00-000-012</t>
  </si>
  <si>
    <t>Хоёрдогч түүхий эд, хуучин сэлбэг, материал борлуулсны орлого</t>
  </si>
  <si>
    <t>8809-00-00-00-000-009</t>
  </si>
  <si>
    <t>Найдваргүй авлагын хасагдуулгын нөхөлтийн орлого</t>
  </si>
  <si>
    <t>8809-00-00-00-000-008</t>
  </si>
  <si>
    <t>бараа материалын үнэлгээний хасагдуулгын буцаалт</t>
  </si>
  <si>
    <t>8809-00-00-00-000-006</t>
  </si>
  <si>
    <t>Ажилчдын гуанз</t>
  </si>
  <si>
    <t>8809-00-00-00-000-004</t>
  </si>
  <si>
    <t>түрээсийн орлого</t>
  </si>
  <si>
    <t>8809-00-00-00-000-003</t>
  </si>
  <si>
    <t>Зочид буудлын орлого</t>
  </si>
  <si>
    <t>8809-00-00-00-000-000</t>
  </si>
  <si>
    <t>Үйл ажиллагааны бус бусад орлого</t>
  </si>
  <si>
    <t>8803-00-00-00-000-001</t>
  </si>
  <si>
    <t>Валютын ханшийн зөрүүгийн бодит бус олз</t>
  </si>
  <si>
    <t>Валютын ханшын зөрүүнээс олсон олз</t>
  </si>
  <si>
    <t>8801-00-00-00-000-001</t>
  </si>
  <si>
    <t>Хүү, торгууль, алдангийн орлого</t>
  </si>
  <si>
    <t>8801-00-00-00-000-000</t>
  </si>
  <si>
    <t>Хүүгийн орлого</t>
  </si>
  <si>
    <t>Хүү, торгууль бусад орлого</t>
  </si>
  <si>
    <t>8709-00-00-00-000-024</t>
  </si>
  <si>
    <t>27-р байрны зардал</t>
  </si>
  <si>
    <t>8709-00-00-00-000-023</t>
  </si>
  <si>
    <t>Банкны зээлийн шимтгэл /УБ хотын банк/</t>
  </si>
  <si>
    <t>8709-00-00-00-000-022</t>
  </si>
  <si>
    <t>Хандив тусламжийн зардал</t>
  </si>
  <si>
    <t>8709-00-00-00-000-021</t>
  </si>
  <si>
    <t>Бараа,материалын хасалдуулгын зардал</t>
  </si>
  <si>
    <t>8709-00-00-00-000-020</t>
  </si>
  <si>
    <t>ҮАБЗ-Банкны гүйлгээний шимтгэлийн зардал</t>
  </si>
  <si>
    <t>8709-00-00-00-000-019</t>
  </si>
  <si>
    <t>Түрээсийн зардал /өөрийн хөрөнгийн/</t>
  </si>
  <si>
    <t>8709-00-00-00-000-017</t>
  </si>
  <si>
    <t>8709-00-00-00-000-016</t>
  </si>
  <si>
    <t>зочид буудал-2 зардал</t>
  </si>
  <si>
    <t>8709-00-00-00-000-015</t>
  </si>
  <si>
    <t>найдваргүй авлагын зардал</t>
  </si>
  <si>
    <t>8709-00-00-00-000-013</t>
  </si>
  <si>
    <t>сургалтын зардал</t>
  </si>
  <si>
    <t>8709-00-00-00-000-012</t>
  </si>
  <si>
    <t>Зочид буудлын зардал</t>
  </si>
  <si>
    <t>8709-00-00-00-000-011</t>
  </si>
  <si>
    <t>Тооцооны зөрүү</t>
  </si>
  <si>
    <t>8709-00-00-00-000-010</t>
  </si>
  <si>
    <t>шагнал урамшуулал</t>
  </si>
  <si>
    <t>8709-00-00-00-000-009</t>
  </si>
  <si>
    <t>баяр ёслол</t>
  </si>
  <si>
    <t>8709-00-00-00-000-008</t>
  </si>
  <si>
    <t>Үйл ажиллагааны бус зардал</t>
  </si>
  <si>
    <t>8709-00-00-00-000-007</t>
  </si>
  <si>
    <t>түрээсийн зардал</t>
  </si>
  <si>
    <t>8709-00-00-00-000-006</t>
  </si>
  <si>
    <t>спорт урлаг</t>
  </si>
  <si>
    <t>8709-00-00-00-000-005</t>
  </si>
  <si>
    <t>МӨСТ-ийн зардал</t>
  </si>
  <si>
    <t>8709-00-00-00-000-004</t>
  </si>
  <si>
    <t>сувилалын хөнгөлөлт</t>
  </si>
  <si>
    <t>8709-00-00-00-000-003</t>
  </si>
  <si>
    <t>тэтгэвэр тэтгэмж,эмчилгээ</t>
  </si>
  <si>
    <t>8709-00-00-00-000-002</t>
  </si>
  <si>
    <t>Хүлэмжийн зардал</t>
  </si>
  <si>
    <t>8709-00-00-00-000-000</t>
  </si>
  <si>
    <t>Бусад зарлага</t>
  </si>
  <si>
    <t>8706-00-00-00-000-000</t>
  </si>
  <si>
    <t>санхүүгийн зардал</t>
  </si>
  <si>
    <t>8703-00-00-00-000-002</t>
  </si>
  <si>
    <t>Валютын ханшийн зөрүүгийн бодит гарз</t>
  </si>
  <si>
    <t>8703-00-00-00-000-001</t>
  </si>
  <si>
    <t>Валютын ханшийн зөрүүгийн бодит бус гарз</t>
  </si>
  <si>
    <t>Валютын ханшын зөрүүнээс алдсан гарз</t>
  </si>
  <si>
    <t>8701-00-00-00-000-000</t>
  </si>
  <si>
    <t>Хүү торгууль хөнгөлөлтийн зардал</t>
  </si>
  <si>
    <t>Хүү, торгууль бусад зарлага</t>
  </si>
  <si>
    <t>8505-00-00-00-000-000</t>
  </si>
  <si>
    <t>Ханшийн тэгштгэлийн ашиг</t>
  </si>
  <si>
    <t>Ханшийн тэгшитгэлийн ашиг</t>
  </si>
  <si>
    <t>8405-00-00-00-000-000</t>
  </si>
  <si>
    <t>Ханшны тэгштгэлийн алдагдал</t>
  </si>
  <si>
    <t>Ханшийн тэгшитгэлийн алдагдал</t>
  </si>
  <si>
    <t>7127-00-15-00-000-000</t>
  </si>
  <si>
    <t>Бусдаар гүйцэтгүүлсэн ажил, үйлчилгээний хөлс/ачилт/</t>
  </si>
  <si>
    <t>Бусдаар гүйцэтгүүлсэн ажил, үйлчилгээний хөлс БУ</t>
  </si>
  <si>
    <t>7125-00-15-00-000-000</t>
  </si>
  <si>
    <t>Ашиглалтын зардал/ ачилт/</t>
  </si>
  <si>
    <t>Ашиглалтын зардал БУ</t>
  </si>
  <si>
    <t>7124-00-15-00-000-000</t>
  </si>
  <si>
    <t>сав баглаа боодол/ ачилт/</t>
  </si>
  <si>
    <t>Хангамжийн материал зардал БУ</t>
  </si>
  <si>
    <t>7122-00-15-00-000-000</t>
  </si>
  <si>
    <t>Бичиг хэргийн зардал/ ачилт/</t>
  </si>
  <si>
    <t>Бичиг хэргийн зардал БУ</t>
  </si>
  <si>
    <t>7119-00-15-00-000-000</t>
  </si>
  <si>
    <t>хоолны хөнгөлөлт/ ачилт/</t>
  </si>
  <si>
    <t>Бусад зардал БУ</t>
  </si>
  <si>
    <t>7116-00-15-00-000-000</t>
  </si>
  <si>
    <t>хөдөлмөр хамгаалал/ачилт/</t>
  </si>
  <si>
    <t>7115-00-15-00-000-000</t>
  </si>
  <si>
    <t>Бусад зардал/ ачилт/</t>
  </si>
  <si>
    <t>7114-00-00-00-000-000</t>
  </si>
  <si>
    <t>Зээлийн хүүгийн зардал</t>
  </si>
  <si>
    <t>Зээлийн хүүгийн зардал БУ</t>
  </si>
  <si>
    <t>7113-00-00-00-000-000</t>
  </si>
  <si>
    <t>зар сурталчилгаа  маркетинг</t>
  </si>
  <si>
    <t>Зар сурталчилгаа сургалт семенар БУ</t>
  </si>
  <si>
    <t>7111-00-15-00-000-000</t>
  </si>
  <si>
    <t>Шатахууны зардал/ ачилт/</t>
  </si>
  <si>
    <t>Шатахууны зардал БУ</t>
  </si>
  <si>
    <t>7110-00-15-00-000-000</t>
  </si>
  <si>
    <t>Шуудан холбооны зардал/ ачилт/</t>
  </si>
  <si>
    <t>7110-00-00-00-000-000</t>
  </si>
  <si>
    <t>Шуудан холбооны зардал  маркетинг</t>
  </si>
  <si>
    <t>Шуудан холбооны зардал БУ</t>
  </si>
  <si>
    <t>7109-00-15-00-000-000</t>
  </si>
  <si>
    <t>Элэгдлийн зардал/ ачилт/</t>
  </si>
  <si>
    <t>Элэгдэлийн зардал БУ</t>
  </si>
  <si>
    <t>7107-00-15-00-000-000</t>
  </si>
  <si>
    <t>Тээврийн зардал/ ачилт/</t>
  </si>
  <si>
    <t>7107-00-00-00-050-000</t>
  </si>
  <si>
    <t>Тээврийн зардал /дотоод/ Ачилт</t>
  </si>
  <si>
    <t>Тээврийн зардал БУ</t>
  </si>
  <si>
    <t>7106-00-15-00-000-000</t>
  </si>
  <si>
    <t>Албан томилолтын зардал/ ачилт/</t>
  </si>
  <si>
    <t>7106-00-00-00-000-000</t>
  </si>
  <si>
    <t>Албан томилолтын зардал  маркетинг</t>
  </si>
  <si>
    <t>Албан томилолтын зардал БУ</t>
  </si>
  <si>
    <t>7105-00-15-00-000-000</t>
  </si>
  <si>
    <t>Түрээсийн зардал/ ачилт/</t>
  </si>
  <si>
    <t>Түрээсийн зардал БУ</t>
  </si>
  <si>
    <t>7103-00-15-00-000-000</t>
  </si>
  <si>
    <t>Урсгал засвар үйлчилгээний зардал/ачилт/</t>
  </si>
  <si>
    <t>Засвар үйлчилгээний зардал БУ</t>
  </si>
  <si>
    <t>7102-00-15-00-000-000</t>
  </si>
  <si>
    <t>Нийгмийн даатгалын шимтгэл/ачилт/</t>
  </si>
  <si>
    <t>Нийгмийн даатгалын шимтгэл БУ</t>
  </si>
  <si>
    <t>7101-00-15-00-000-000</t>
  </si>
  <si>
    <t>Цалин хөлс/ачилт/</t>
  </si>
  <si>
    <t>Цалин хөлс, шагнал БУ</t>
  </si>
  <si>
    <t>7027-00-17-00-000-000</t>
  </si>
  <si>
    <t>Бусдаар гүйцэтгүүлсэн ажил, үйлчилгээний хөлс удирдлага</t>
  </si>
  <si>
    <t>7027-00-00-07-000-000</t>
  </si>
  <si>
    <t>Бусдаар гүйцэтгүүлсэн ажил, үйлчилгээний хөлс/Сургалт хүний нөөц</t>
  </si>
  <si>
    <t>7027-00-00-06-000-000</t>
  </si>
  <si>
    <t>Бусдаар гүйцэтгүүлсэн ажил, үйлчилгээний хөлс/Санхүү</t>
  </si>
  <si>
    <t>7027-00-00-00-000-000</t>
  </si>
  <si>
    <t>Бусдаар гүйцэтгүүлсэн ажил, үйлчилгээний хөлс</t>
  </si>
  <si>
    <t>7026-00-17-00-000-000</t>
  </si>
  <si>
    <t>Цайны зардал /удирдлага/</t>
  </si>
  <si>
    <t>7026-00-00-06-000-000</t>
  </si>
  <si>
    <t>Цайны зардал /СБТХ/</t>
  </si>
  <si>
    <t>7025-00-17-00-000-000</t>
  </si>
  <si>
    <t>Ашиглалтын зардал  удирдлага</t>
  </si>
  <si>
    <t>7025-00-00-07-000-000</t>
  </si>
  <si>
    <t>Ашиглалтын зардал/Сургалт хүний нөөц</t>
  </si>
  <si>
    <t>7025-00-00-00-000-000</t>
  </si>
  <si>
    <t>7024-00-17-00-000-000</t>
  </si>
  <si>
    <t>Тэтгэвэр, тэтгэмж /Удирдлага/</t>
  </si>
  <si>
    <t>7024-00-00-14-000-000</t>
  </si>
  <si>
    <t>Тэтгэвэр, тэтгэмж /ЗХЗХН/</t>
  </si>
  <si>
    <t>7024-00-00-11-000-000</t>
  </si>
  <si>
    <t>Тэтгэвэр, тэтгэмж /Эдийн засаг/</t>
  </si>
  <si>
    <t>7024-00-00-06-000-000</t>
  </si>
  <si>
    <t>Тэтгэвэр, тэтгэмж /Санхүү/</t>
  </si>
  <si>
    <t>7024-00-00-00-008-000</t>
  </si>
  <si>
    <t>Тэтгэвэр, тэтгэмж /хяналт/</t>
  </si>
  <si>
    <t>7022-00-17-00-000-000</t>
  </si>
  <si>
    <t>Бичиг хэргийн зардал удирдлага</t>
  </si>
  <si>
    <t>7022-00-00-11-000-000</t>
  </si>
  <si>
    <t>Бичиг хэргийн зардал/Эдийн засаг</t>
  </si>
  <si>
    <t>7022-00-00-08-000-000</t>
  </si>
  <si>
    <t>Бичиг хэргийн зардал/Хяналтын хэлтэс</t>
  </si>
  <si>
    <t>7022-00-00-07-000-000</t>
  </si>
  <si>
    <t>Бичиг хэргийн зардал/Сургалт хүний нөөц</t>
  </si>
  <si>
    <t>7022-00-00-06-000-000</t>
  </si>
  <si>
    <t>Бичиг хэргийн зардал/Санхүү</t>
  </si>
  <si>
    <t>7021-00-17-00-000-000</t>
  </si>
  <si>
    <t>Хангамжийн материал удирдлага</t>
  </si>
  <si>
    <t>Хангамжийн материал зардал</t>
  </si>
  <si>
    <t>7020-00-17-00-000-001</t>
  </si>
  <si>
    <t>Сургалт семинар/Удирдлага/</t>
  </si>
  <si>
    <t>7020-00-00-11-000-000</t>
  </si>
  <si>
    <t>Сургалт семинар/Эдийн засаг</t>
  </si>
  <si>
    <t>7020-00-00-08-000-000</t>
  </si>
  <si>
    <t>Сургалт семинар/Хяналтын хэлтэс</t>
  </si>
  <si>
    <t>7020-00-00-07-000-000</t>
  </si>
  <si>
    <t>Сургалт семинар/Сургалт хүний нөөц</t>
  </si>
  <si>
    <t>7020-00-00-06-000-000</t>
  </si>
  <si>
    <t>Сургалт семинар/Санхүү</t>
  </si>
  <si>
    <t>Зар сурталчилгаа сургалт семенар</t>
  </si>
  <si>
    <t>7019-00-17-00-000-000</t>
  </si>
  <si>
    <t>Хоолны хөнгөлөлт удирдлага</t>
  </si>
  <si>
    <t>7019-00-00-11-000-000</t>
  </si>
  <si>
    <t>Хоолны хөнгөлөлт/Эдийн засаг</t>
  </si>
  <si>
    <t>7019-00-00-08-000-000</t>
  </si>
  <si>
    <t>Хоолны хөнгөлөлт/Хяналтын хэлтэс</t>
  </si>
  <si>
    <t>7019-00-00-07-000-000</t>
  </si>
  <si>
    <t>Хоолны хөнгөлөлт/Сургалт хүний нөөц</t>
  </si>
  <si>
    <t>7019-00-00-06-000-000</t>
  </si>
  <si>
    <t>Хоолны хөнгөлөлт/Санхүү</t>
  </si>
  <si>
    <t>7018-00-17-00-000-000</t>
  </si>
  <si>
    <t>Хүлээн авалтын зардал удирдлага</t>
  </si>
  <si>
    <t>7018-00-00-11-000-000</t>
  </si>
  <si>
    <t>Хүлээн авалтын зардал/Эдийн засаг</t>
  </si>
  <si>
    <t>7018-00-00-07-000-000</t>
  </si>
  <si>
    <t>Хүлээн авалтын зардал/Сургалт хүний нөөц</t>
  </si>
  <si>
    <t>7018-00-00-06-000-000</t>
  </si>
  <si>
    <t>Хүлээн авалтын зардал/Санхүү</t>
  </si>
  <si>
    <t>7018-00-00-00-000-000</t>
  </si>
  <si>
    <t>7016-00-00-00-000-000</t>
  </si>
  <si>
    <t>хөдөлмөр хамгаалал</t>
  </si>
  <si>
    <t>7016-00-17-00-000-000</t>
  </si>
  <si>
    <t>хөдөлмөр хамгаалал удирдлага</t>
  </si>
  <si>
    <t>7016-00-00-11-000-000</t>
  </si>
  <si>
    <t>хөдөлмөр хамгаалал/Эдийн засаг</t>
  </si>
  <si>
    <t>7016-00-00-08-000-000</t>
  </si>
  <si>
    <t>хөдөлмөр хамгаалал/Хяналтын хэлтэс</t>
  </si>
  <si>
    <t>7016-00-00-07-000-000</t>
  </si>
  <si>
    <t>хөдөлмөр хамгаалал/Сургалт хүний нөөц</t>
  </si>
  <si>
    <t>7016-00-00-06-000-000</t>
  </si>
  <si>
    <t>хөдөлмөр хамгаалал/Санхүү</t>
  </si>
  <si>
    <t>7015-00-17-00-000-000</t>
  </si>
  <si>
    <t>Бусад зардал удирдлага</t>
  </si>
  <si>
    <t>7015-00-00-11-000-000</t>
  </si>
  <si>
    <t>Бусад зардал/Эдийн засаг</t>
  </si>
  <si>
    <t>7015-00-00-08-000-000</t>
  </si>
  <si>
    <t>Бусад зардал/Хяналтын хэлтэс</t>
  </si>
  <si>
    <t>7015-00-00-07-000-000</t>
  </si>
  <si>
    <t>Бусад зардал/Сургалт хүний нөөц</t>
  </si>
  <si>
    <t>7015-00-00-06-000-000</t>
  </si>
  <si>
    <t>Бусад зардал/Санхүү</t>
  </si>
  <si>
    <t>7013-00-00-07-000-000</t>
  </si>
  <si>
    <t>Зар сурталчилгааны зардал/Сургалт хүний нөөц</t>
  </si>
  <si>
    <t>7013-00-00-00-000-000</t>
  </si>
  <si>
    <t>7011-00-17-00-000-000</t>
  </si>
  <si>
    <t>Шатахууны зардал удирдлага</t>
  </si>
  <si>
    <t>7011-00-00-11-000-000</t>
  </si>
  <si>
    <t>Шатахууны зардал/Эдийн засаг</t>
  </si>
  <si>
    <t>7011-00-00-08-000-000</t>
  </si>
  <si>
    <t>Шатахууны зардал/Хяналтын хэлтэс</t>
  </si>
  <si>
    <t>7011-00-00-07-000-000</t>
  </si>
  <si>
    <t>Шатахууны зардал/Сургалт хүний нөөц</t>
  </si>
  <si>
    <t>7011-00-00-06-000-000</t>
  </si>
  <si>
    <t>Шатахууны зардал/Санхүү</t>
  </si>
  <si>
    <t>7010-00-17-00-000-000</t>
  </si>
  <si>
    <t>Шуудан холбооны зардал/удирдлага/</t>
  </si>
  <si>
    <t>7010-00-00-16-000-000</t>
  </si>
  <si>
    <t>Шуудан холбооны зардал - МТХ</t>
  </si>
  <si>
    <t>7010-00-00-14-000-000</t>
  </si>
  <si>
    <t>Шуудан холбооны зардал/Сургалтын төв</t>
  </si>
  <si>
    <t>7010-00-00-11-000-000</t>
  </si>
  <si>
    <t>Шуудан холбооны зардал/Эдийн засаг</t>
  </si>
  <si>
    <t>7010-00-00-08-000-000</t>
  </si>
  <si>
    <t>Шуудан холбооны зардал/Хяналтын хэлтэс</t>
  </si>
  <si>
    <t>7010-00-00-07-000-000</t>
  </si>
  <si>
    <t>Шуудан холбооны зардал/Сургалт хүний нөөц</t>
  </si>
  <si>
    <t>7010-00-00-06-000-000</t>
  </si>
  <si>
    <t>Шуудан холбооны зардал/Санхүү</t>
  </si>
  <si>
    <t>7010-00-00-00-000-000</t>
  </si>
  <si>
    <t>7009-00-17-00-000-000</t>
  </si>
  <si>
    <t>Элэгдлийн зардал удирдлага</t>
  </si>
  <si>
    <t>7009-00-00-14-000-000</t>
  </si>
  <si>
    <t>Элэгдлийн зардал/Сургалтын төв</t>
  </si>
  <si>
    <t>7009-00-00-11-000-000</t>
  </si>
  <si>
    <t>Элэгдлийн зардал/Эдийн засаг</t>
  </si>
  <si>
    <t>7009-00-00-08-000-000</t>
  </si>
  <si>
    <t>Элэгдлийн зардал/Хяналтын хэлтэс</t>
  </si>
  <si>
    <t>7009-00-00-07-000-000</t>
  </si>
  <si>
    <t>Элэгдлийн зардал/Сургалт хүний нөөц</t>
  </si>
  <si>
    <t>7009-00-00-06-000-000</t>
  </si>
  <si>
    <t>Элэгдлийн зардал/Санхүү</t>
  </si>
  <si>
    <t>Элэгдэлийн зардал</t>
  </si>
  <si>
    <t>7007-00-17-00-000-000</t>
  </si>
  <si>
    <t>Тээврийн зардал удирдлага</t>
  </si>
  <si>
    <t>7007-00-00-11-000-000</t>
  </si>
  <si>
    <t>Тээврийн зардал/Эдийн засаг</t>
  </si>
  <si>
    <t>7007-00-00-08-000-000</t>
  </si>
  <si>
    <t>Тээврийн зардал/Хяналтын хэлтэс</t>
  </si>
  <si>
    <t>7007-00-00-07-000-000</t>
  </si>
  <si>
    <t>Тээврийн зардал/Сургалт хүний нөөц</t>
  </si>
  <si>
    <t>7007-00-00-06-000-000</t>
  </si>
  <si>
    <t>Тээврийн зардал/Санхүү</t>
  </si>
  <si>
    <t>7006-00-17-00-000-000</t>
  </si>
  <si>
    <t>Албан томилолтын зардал удирдлага</t>
  </si>
  <si>
    <t>7006-00-00-11-000-000</t>
  </si>
  <si>
    <t>Албан томилолтын зардал/Эдийн засаг</t>
  </si>
  <si>
    <t>7006-00-00-07-000-000</t>
  </si>
  <si>
    <t>Албан томилолтын зардал/Сургалт хүний нөөц</t>
  </si>
  <si>
    <t>7006-00-00-06-000-000</t>
  </si>
  <si>
    <t>Албан томилолтын зардал/Санхүү</t>
  </si>
  <si>
    <t>7006-00-00-00-000-000</t>
  </si>
  <si>
    <t>Албан томилолтын зардал</t>
  </si>
  <si>
    <t>7003-00-17-00-000-000</t>
  </si>
  <si>
    <t>Урсгал засвар үйлчилгээний зардал удирдлага</t>
  </si>
  <si>
    <t>7003-00-00-11-000-000</t>
  </si>
  <si>
    <t>Урсгал засвар үйлчилгээний зардал/Эдийн засаг</t>
  </si>
  <si>
    <t>7003-00-00-07-000-000</t>
  </si>
  <si>
    <t>Урсгал засвар үйлчилгээний зардал/Сургалт хүний нөөц</t>
  </si>
  <si>
    <t>Засвар үйлчилгээний зардал</t>
  </si>
  <si>
    <t>7002-00-17-00-000-000</t>
  </si>
  <si>
    <t>Нийгмийн даатгалын шимтгэл удирдлага</t>
  </si>
  <si>
    <t>7002-00-00-11-000-000</t>
  </si>
  <si>
    <t>Нийгмийн даатгалын шимтгэл/Эдийн засаг</t>
  </si>
  <si>
    <t>7002-00-00-08-000-000</t>
  </si>
  <si>
    <t>Нийгмийн даатгалын шимтгэл/Хяналтын хэлтэс</t>
  </si>
  <si>
    <t>7002-00-00-07-000-000</t>
  </si>
  <si>
    <t>Нийгмийн даатгалын шимтгэл/Сургалт хүний нөөц</t>
  </si>
  <si>
    <t>7002-00-00-06-000-000</t>
  </si>
  <si>
    <t>Нийгмийн даатгалын шимтгэл/Санхүү</t>
  </si>
  <si>
    <t>7001-00-17-00-000-000</t>
  </si>
  <si>
    <t>Цалин хөлс, шагнал удирдлага</t>
  </si>
  <si>
    <t>7001-00-00-11-000-000</t>
  </si>
  <si>
    <t>Цалин хөлс, шагнал/Эдийн засаг</t>
  </si>
  <si>
    <t>7001-00-00-08-000-000</t>
  </si>
  <si>
    <t>Цалин хөлс, шагнал/Хяналтын хэлтэс</t>
  </si>
  <si>
    <t>7001-00-00-07-000-000</t>
  </si>
  <si>
    <t>Цалин хөлс, шагнал/Сургалт хүний нөөц</t>
  </si>
  <si>
    <t>7001-00-00-06-000-000</t>
  </si>
  <si>
    <t>Цалин хөлс, шагнал/Санхүү</t>
  </si>
  <si>
    <t>Цалин хөлс, шагнал</t>
  </si>
  <si>
    <t>6103-00-00-00-000-009</t>
  </si>
  <si>
    <t>Бусад барааны өртөг/Цахим картны/</t>
  </si>
  <si>
    <t>6103-00-00-00-000-008</t>
  </si>
  <si>
    <t>Бусад барааны өртөг/Бусад/</t>
  </si>
  <si>
    <t>6103-00-00-00-000-006</t>
  </si>
  <si>
    <t>Бусад барааны өртөг/нүүрсний/</t>
  </si>
  <si>
    <t>6103-00-00-00-000-005</t>
  </si>
  <si>
    <t>Бусад барааны өртөг/сэлбэг,бараа/</t>
  </si>
  <si>
    <t>Бусад барааны өртөг</t>
  </si>
  <si>
    <t>6101-00-00-00-000-999</t>
  </si>
  <si>
    <t>Өртийн зөрүү данс</t>
  </si>
  <si>
    <t>6101-00-00-00-000-006</t>
  </si>
  <si>
    <t>борлуулсан бүтээгдэхүүний өртөг/клинкер/</t>
  </si>
  <si>
    <t>6101-00-00-00-000-004</t>
  </si>
  <si>
    <t>борлуулсан бүтээгдэхүүний өртөг/шохойн чулуу/</t>
  </si>
  <si>
    <t>6101-00-00-00-000-003</t>
  </si>
  <si>
    <t>борлуулсан бүтээгдэхүүний өртөг/дулаан/</t>
  </si>
  <si>
    <t>6101-00-00-00-000-002</t>
  </si>
  <si>
    <t>борлуулсан бүтээгдэхүүний өртөг/шохой/</t>
  </si>
  <si>
    <t>6101-00-00-00-000-001</t>
  </si>
  <si>
    <t>борлуулсан бүтээгдэхүүний өртөг/цемент/</t>
  </si>
  <si>
    <t>6101-00-00-00-000-000</t>
  </si>
  <si>
    <t>Үзүүлсэн үйлчилгээний өртөг</t>
  </si>
  <si>
    <t>Борлуулсан барааны өртөг</t>
  </si>
  <si>
    <t>5113-00-00-00-000-002</t>
  </si>
  <si>
    <t>Борлуулалтын үний бууралт/Шохой/</t>
  </si>
  <si>
    <t>5113-00-00-00-000-000</t>
  </si>
  <si>
    <t>Борлуулалтын үний бууралт/Цемент/</t>
  </si>
  <si>
    <t>Борлуулалтын хорогдол ба буцаалт</t>
  </si>
  <si>
    <t>5104-00-00-00-000-008</t>
  </si>
  <si>
    <t>Бусад борлуулалт/Цахим карт/</t>
  </si>
  <si>
    <t>5104-00-00-00-000-005</t>
  </si>
  <si>
    <t>Бусад борлуулалт/сэлбэг ,материал/</t>
  </si>
  <si>
    <t>5104-00-00-00-000-003</t>
  </si>
  <si>
    <t>Бусад борлуулалт-нүүрсний</t>
  </si>
  <si>
    <t>5104-00-00-00-000-002</t>
  </si>
  <si>
    <t>Бусад борлуулалт/таталт тавилт/</t>
  </si>
  <si>
    <t>5104-00-00-00-000-000</t>
  </si>
  <si>
    <t>Бусад борлуулалт</t>
  </si>
  <si>
    <t>5102-00-00-00-000-000</t>
  </si>
  <si>
    <t>Борлуулалтын буцаалт/Цемент/</t>
  </si>
  <si>
    <t>5101-00-00-00-000-006</t>
  </si>
  <si>
    <t>борлуулалт/клинкер/</t>
  </si>
  <si>
    <t>5101-00-00-00-000-004</t>
  </si>
  <si>
    <t>борлуулалт/шохойн чулуу/</t>
  </si>
  <si>
    <t>5101-00-00-00-000-003</t>
  </si>
  <si>
    <t>борлуулалт/дулаан/</t>
  </si>
  <si>
    <t>5101-00-00-00-000-002</t>
  </si>
  <si>
    <t>борлуулалт/шохой/</t>
  </si>
  <si>
    <t>5101-00-00-00-000-001</t>
  </si>
  <si>
    <t>Борлуулалт цемент</t>
  </si>
  <si>
    <t>Үндсэн үйл ажиллагааны борлуулалт</t>
  </si>
  <si>
    <t>5101-00-00-00-000-000</t>
  </si>
  <si>
    <t>Үзүүлсэн ажил үйлчилгээний орлого</t>
  </si>
  <si>
    <t>Үзүүлсэн ажил үйлчилгээний борлуулалт</t>
  </si>
  <si>
    <t>4402-00-00-00-000-001</t>
  </si>
  <si>
    <t>урамшууллын сан</t>
  </si>
  <si>
    <t>4402-00-00-00-000-000</t>
  </si>
  <si>
    <t>Өмнөх үеийн хуримтлагдсан ашиг</t>
  </si>
  <si>
    <t>4401-00-00-00-000-000</t>
  </si>
  <si>
    <t>тайлант үеийн хуримтлагдсан ашиг</t>
  </si>
  <si>
    <t>4306-00-00-00-000-000</t>
  </si>
  <si>
    <t>4302-00-00-00-000-000</t>
  </si>
  <si>
    <t>Дахин үнэлгээний нөөц</t>
  </si>
  <si>
    <t>дахин үнэлгээний нөөц</t>
  </si>
  <si>
    <t>4301-00-00-00-000-000</t>
  </si>
  <si>
    <t>Нэмж төлөгдсөн капитал</t>
  </si>
  <si>
    <t>нэмж төлөгдсөн капитал</t>
  </si>
  <si>
    <t>4201-00-00-00-000-001</t>
  </si>
  <si>
    <t>Энгийн хувьцаа</t>
  </si>
  <si>
    <t>4201-00-00-00-000-000</t>
  </si>
  <si>
    <t>энгийн хувьцаа</t>
  </si>
  <si>
    <t>3304-00-00-00-000-014</t>
  </si>
  <si>
    <t>Татварын өглөг /УТОХГ/</t>
  </si>
  <si>
    <t>3302-00-00-00-000-010</t>
  </si>
  <si>
    <t>ХХБ урт хугацаат зээл</t>
  </si>
  <si>
    <t>3302-00-00-00-000-009</t>
  </si>
  <si>
    <t>УБХБанк урт хугацаат зээл /2691002766/</t>
  </si>
  <si>
    <t>3302-00-00-00-000-008</t>
  </si>
  <si>
    <t>УБХБанкны зээл/2691002516/</t>
  </si>
  <si>
    <t>Урт хугацаат өр төлбөр</t>
  </si>
  <si>
    <t>3302-00-00-00-000-007</t>
  </si>
  <si>
    <t>УБ хотын банкны урт хугацаат зээл /№ЗГ9101/170608/</t>
  </si>
  <si>
    <t>3302-00-00-00-000-002</t>
  </si>
  <si>
    <t>Худалдаа хөгжлийн банкны зээл /43 тэрбум/</t>
  </si>
  <si>
    <t>Урт хугацаат зээл</t>
  </si>
  <si>
    <t>3301-00-00-00-000-001</t>
  </si>
  <si>
    <t>Байгаль орчны нөхөн сэргээлтийн сан</t>
  </si>
  <si>
    <t>бусад урт хугацаат өглөг</t>
  </si>
  <si>
    <t>3201-00-00-00-000-006</t>
  </si>
  <si>
    <t>Урьдчилж орсон орлого /Тээвэр болон дагалдах зардлууд/</t>
  </si>
  <si>
    <t>3201-00-00-00-000-005</t>
  </si>
  <si>
    <t>Урьдчилж орсон орлого-Клинкер</t>
  </si>
  <si>
    <t>3201-00-00-00-000-003</t>
  </si>
  <si>
    <t>Урьдчилж орсон орлого/Шохойн/</t>
  </si>
  <si>
    <t>3201-00-00-00-000-001</t>
  </si>
  <si>
    <t>Урьдчилж орсон орлого / Дулаан  /</t>
  </si>
  <si>
    <t>3201-00-00-00-000-000</t>
  </si>
  <si>
    <t>Урьдчилж орсон орлого / Цемент /</t>
  </si>
  <si>
    <t>Урьдчилж орсон орлого</t>
  </si>
  <si>
    <t>3128-00-00-00-000-000</t>
  </si>
  <si>
    <t>Суутгагчийн хувь хүнд олгосон орлогоос суутгасан татварын өглөг</t>
  </si>
  <si>
    <t>Татварын өглөг /Сэлэнгэ/</t>
  </si>
  <si>
    <t>3115-00-00-00-000-000</t>
  </si>
  <si>
    <t>НӨАТ-ын өглөг</t>
  </si>
  <si>
    <t>3114-00-00-00-000-000</t>
  </si>
  <si>
    <t>ХХОАТ-ын өглөг</t>
  </si>
  <si>
    <t>3112-00-00-00-000-012</t>
  </si>
  <si>
    <t>УБХБ УРТ ХУГАЦААТ ЗЭЭЛИЙН ХҮҮ 2691002766</t>
  </si>
  <si>
    <t>3112-00-00-00-000-011</t>
  </si>
  <si>
    <t>УБХБанкны урт хугацаат зээлийн хүүгийн өглөг /2691002516/</t>
  </si>
  <si>
    <t>3112-00-00-00-000-010</t>
  </si>
  <si>
    <t>санхүүгийн түрээсийн хүүгийн өглөг</t>
  </si>
  <si>
    <t>3112-00-00-00-000-009</t>
  </si>
  <si>
    <t>УБХБ Зээлийн хүүгийн өглөг</t>
  </si>
  <si>
    <t>3112-00-00-00-000-008</t>
  </si>
  <si>
    <t>УБ хотын банкны зээлийн хүүгийн өглөг /28,315тэрбум/</t>
  </si>
  <si>
    <t>3112-00-00-00-000-004</t>
  </si>
  <si>
    <t>Зээлийн хүүгийн өглөг / ХХБанкны/</t>
  </si>
  <si>
    <t>3112-00-00-00-000-001</t>
  </si>
  <si>
    <t>Банкны богино хугаац зээлийн хүүгийн өглөг ХХБ</t>
  </si>
  <si>
    <t>3112-00-00-00-000-000</t>
  </si>
  <si>
    <t>УБХБанк богино хугацаат зээлийн хүү /төгрөг/</t>
  </si>
  <si>
    <t>Зээлийн хүүгийн өглөг</t>
  </si>
  <si>
    <t>3111-00-00-00-000-001</t>
  </si>
  <si>
    <t>Засварын сан  /вагон/</t>
  </si>
  <si>
    <t>Бусад өглөг</t>
  </si>
  <si>
    <t>3110-00-00-00-000-001</t>
  </si>
  <si>
    <t>Байгууллага хоорондын тооцоо</t>
  </si>
  <si>
    <t>3110-00-00-00-000-000</t>
  </si>
  <si>
    <t>Компани хоорондын өглөг</t>
  </si>
  <si>
    <t>Байгууллагад өгөх өглөг</t>
  </si>
  <si>
    <t>3108-00-00-00-000-008</t>
  </si>
  <si>
    <t>Богино хугацаат санхүүгийн түрээсийн өглөг</t>
  </si>
  <si>
    <t>3108-00-00-00-000-010</t>
  </si>
  <si>
    <t>УБХБанк зээл /2691002494/</t>
  </si>
  <si>
    <t>3108-00-00-00-000-009</t>
  </si>
  <si>
    <t>ХХБанкны богино хугацаат зээл</t>
  </si>
  <si>
    <t>3108-00-00-00-000-007</t>
  </si>
  <si>
    <t>УБХБанк Богино хугацаат зээл/№ЗГ9101/170608/</t>
  </si>
  <si>
    <t>3108-00-00-00-000-005</t>
  </si>
  <si>
    <t>ХХБ  шугамын зээл</t>
  </si>
  <si>
    <t>3108-00-00-00-000-004</t>
  </si>
  <si>
    <t>Богино хугацаат зээл УБ банк</t>
  </si>
  <si>
    <t>Банкны богино хугацаат зээл</t>
  </si>
  <si>
    <t>3106-00-00-00-000-000</t>
  </si>
  <si>
    <t>НДШ өглөг</t>
  </si>
  <si>
    <t>3105-00-00-00-000-008</t>
  </si>
  <si>
    <t>Бусад татвар, хураамжийн өглөг</t>
  </si>
  <si>
    <t>3105-00-00-00-000-007</t>
  </si>
  <si>
    <t>Бусад татварын өглөг-Бууны</t>
  </si>
  <si>
    <t>3105-00-00-00-000-006</t>
  </si>
  <si>
    <t>Үл хөдлөх хөрөнгийн татвар</t>
  </si>
  <si>
    <t>3105-00-00-00-000-005</t>
  </si>
  <si>
    <t>Ус ашигласны төлбөр</t>
  </si>
  <si>
    <t>3105-00-00-00-000-003</t>
  </si>
  <si>
    <t>Газрын төлбөрийн өглөг</t>
  </si>
  <si>
    <t>3105-00-00-00-000-002</t>
  </si>
  <si>
    <t>Тээврийн хэрэгслийн татвар</t>
  </si>
  <si>
    <t>3105-00-00-00-000-001</t>
  </si>
  <si>
    <t>АМНАТатварын өглөг</t>
  </si>
  <si>
    <t>3104-00-00-00-000-003</t>
  </si>
  <si>
    <t>Цаг ашиглалтын хэмнэлтийн өглөг</t>
  </si>
  <si>
    <t>3104-00-00-00-000-000</t>
  </si>
  <si>
    <t>3103-00-00-00-000-000</t>
  </si>
  <si>
    <t>Орлогын албан татварын өглөг</t>
  </si>
  <si>
    <t>3103-00-00-00-000-003</t>
  </si>
  <si>
    <t>татварын хүү торгууль</t>
  </si>
  <si>
    <t>3103-00-00-00-000-002</t>
  </si>
  <si>
    <t>Нөхөн ногдуулсан гаалийн татварын өглөг</t>
  </si>
  <si>
    <t>3103-00-00-00-000-001</t>
  </si>
  <si>
    <t>Нөхөн ногдуулсан  татварын өглөг</t>
  </si>
  <si>
    <t>Татварын өглөг</t>
  </si>
  <si>
    <t>3101-00-00-00-000-013</t>
  </si>
  <si>
    <t>Дансны өглөг/ДТ-ын шатахууны /</t>
  </si>
  <si>
    <t>3101-00-00-00-000-012</t>
  </si>
  <si>
    <t>Дансны өглөг /ХЧТА, Жирэмсний тэтгэмж/</t>
  </si>
  <si>
    <t>3101-00-00-00-000-011</t>
  </si>
  <si>
    <t>Дансны өглөг/Ажилчдад өгөх /</t>
  </si>
  <si>
    <t>3101-00-00-00-000-010</t>
  </si>
  <si>
    <t>Дансны өглөг/Албан томилолтын/</t>
  </si>
  <si>
    <t>3101-00-00-00-000-003</t>
  </si>
  <si>
    <t>Дараа тайлангын өглөг</t>
  </si>
  <si>
    <t>3101-00-00-00-000-002</t>
  </si>
  <si>
    <t>Хүмүүст өгөх өглөг</t>
  </si>
  <si>
    <t>3101-00-00-00-000-020</t>
  </si>
  <si>
    <t>Дансны өглөг /хугацаа хэтэрсэн/</t>
  </si>
  <si>
    <t>3101-00-00-00-000-015</t>
  </si>
  <si>
    <t>Бэлтгэн нийлүүлэгчид өгөх өглөг-Ашиглалтын зардлаар</t>
  </si>
  <si>
    <t>3101-00-00-00-000-014</t>
  </si>
  <si>
    <t>3101-00-00-00-000-008</t>
  </si>
  <si>
    <t>Бэлтгэн нийлүүлэгчдэд өгөх өглөг ГОД</t>
  </si>
  <si>
    <t>3101-00-00-00-000-007</t>
  </si>
  <si>
    <t>Бэлтгэн нийлүүлэгчдэд өгөх өглөг ҮЭТ</t>
  </si>
  <si>
    <t>3101-00-00-00-000-006</t>
  </si>
  <si>
    <t>Бэлтгэн нийлүүлэгчдэд өгөх өглөг ШС</t>
  </si>
  <si>
    <t>3101-00-00-00-000-001</t>
  </si>
  <si>
    <t>Бэлтгэн нийлүүлэгчдэд өгөх өглөг</t>
  </si>
  <si>
    <t>2611-00-00-00-000-000</t>
  </si>
  <si>
    <t>ХОЗҮХХ-ХЭ</t>
  </si>
  <si>
    <t>Барилга байгууламж ХЭ</t>
  </si>
  <si>
    <t>2601-00-00-00-000-000</t>
  </si>
  <si>
    <t>Хөрөнгө оруулалтын зориулалтаай үл хөдлөх хөрөнгө</t>
  </si>
  <si>
    <t>Хөрөнгө оруулалтын зориулалттай үл хөдлөх хөрөнгө</t>
  </si>
  <si>
    <t>2301-00-00-00-000-002</t>
  </si>
  <si>
    <t>Хайгуул үнэлгээний биет бус хөрөнгө /Хөтөл-2 орд/</t>
  </si>
  <si>
    <t>2301-00-00-00-000-000</t>
  </si>
  <si>
    <t>Хайгуул үнэлгээний хөрөнгө / Хөтөл-1 орд/</t>
  </si>
  <si>
    <t>2201-00-00-00-000-000</t>
  </si>
  <si>
    <t>Охин компанид оруулсан хөрөнгө оруулалт /СОХО-Хөтөл Энержи Дулаан ХХК/</t>
  </si>
  <si>
    <t>Хөрөнгө оруулалт ба бусад хөрөнгө</t>
  </si>
  <si>
    <t>2107-00-14-00-000-000</t>
  </si>
  <si>
    <t>Програм хангамж /Дулааны станц/</t>
  </si>
  <si>
    <t>2107-00-05-00-000-000</t>
  </si>
  <si>
    <t>Програм хангамж /зуух/</t>
  </si>
  <si>
    <t>2107-00-00-16-000-000</t>
  </si>
  <si>
    <t>Програм хангамж /МТХэлтэс/</t>
  </si>
  <si>
    <t>2107-00-00-11-000-000</t>
  </si>
  <si>
    <t>Програм хангамж /Эдийн засаг/</t>
  </si>
  <si>
    <t>2107-00-00-08-000-000</t>
  </si>
  <si>
    <t>Програм хангамж /Дотоод хяналт/</t>
  </si>
  <si>
    <t>2107-00-00-07-000-000</t>
  </si>
  <si>
    <t>Програм хангамж /СХНХ/</t>
  </si>
  <si>
    <t>2107-00-00-06-000-000</t>
  </si>
  <si>
    <t>Програм хангамж /Санхүү/</t>
  </si>
  <si>
    <t>2107-00-00-00-000-000</t>
  </si>
  <si>
    <t>Програм хангамж</t>
  </si>
  <si>
    <t>2106-00-01-00-000-000</t>
  </si>
  <si>
    <t>Бусад биет бус хөрөнгө /Уул/</t>
  </si>
  <si>
    <t>2106-00-00-05-000-000</t>
  </si>
  <si>
    <t>Бусад биет бус хөрөнгө /ЕТХ/</t>
  </si>
  <si>
    <t>2106-00-00-00-000-000</t>
  </si>
  <si>
    <t>2020-00-00-16-000-000</t>
  </si>
  <si>
    <t>Компьютер дагалдах хэрэгслийн ХЭ /Мэдээлэл холбоо тасаг/</t>
  </si>
  <si>
    <t>Компьютер принтер ХЭ</t>
  </si>
  <si>
    <t>2018-00-19-00-000-000</t>
  </si>
  <si>
    <t>Компьютер принтер ХЭ /ажилчдын гуанз/</t>
  </si>
  <si>
    <t>2018-00-17-00-000-000</t>
  </si>
  <si>
    <t>Компьютер принтер ХЭ /удирдлага/</t>
  </si>
  <si>
    <t>2018-00-16-00-000-000</t>
  </si>
  <si>
    <t>Компьютер принтер ХЭ /борлуулах/</t>
  </si>
  <si>
    <t>2018-00-15-00-000-000</t>
  </si>
  <si>
    <t>Компьютер принтер ХЭ /төмөр зам/</t>
  </si>
  <si>
    <t>2018-00-14-00-000-000</t>
  </si>
  <si>
    <t>Компьютер принтер ХЭ /лаборатори/</t>
  </si>
  <si>
    <t>2018-00-12-00-000-000</t>
  </si>
  <si>
    <t>Компьютер принтер ХЭ /кип и А/</t>
  </si>
  <si>
    <t>2018-00-11-00-000-000</t>
  </si>
  <si>
    <t>Компьютер принтер ХЭ /цахилгаан/</t>
  </si>
  <si>
    <t>2018-00-09-00-000-000</t>
  </si>
  <si>
    <t>Компьютер принтер ХЭ /АММБ/</t>
  </si>
  <si>
    <t>2018-00-08-00-000-000</t>
  </si>
  <si>
    <t>Компьютер принтер ХЭ /компрессор/</t>
  </si>
  <si>
    <t>2018-00-07-00-000-000</t>
  </si>
  <si>
    <t>Компьютер принтер ХЭ /дулаан/</t>
  </si>
  <si>
    <t>2018-00-06-00-000-000</t>
  </si>
  <si>
    <t>Компьютер принтер ХЭ /цемент/</t>
  </si>
  <si>
    <t>2018-00-05-00-000-000</t>
  </si>
  <si>
    <t>Компьютер принтер ХЭ /зуух/</t>
  </si>
  <si>
    <t>2018-00-03-00-000-000</t>
  </si>
  <si>
    <t>Компьютер принтер ХЭ /шохой/</t>
  </si>
  <si>
    <t>2018-00-02-00-000-000</t>
  </si>
  <si>
    <t>Компьютер принтер ХЭ /Бутлуур/</t>
  </si>
  <si>
    <t>2018-00-01-00-000-000</t>
  </si>
  <si>
    <t>Компьютер принтер ХЭ /Уул/</t>
  </si>
  <si>
    <t>2018-00-00-14-000-000</t>
  </si>
  <si>
    <t>Компьютер принтер ХЭ /сургалтын төв/</t>
  </si>
  <si>
    <t>2018-00-00-13-000-000</t>
  </si>
  <si>
    <t>Компьютер принтер ХЭ /харуул/</t>
  </si>
  <si>
    <t>2018-00-00-12-000-000</t>
  </si>
  <si>
    <t>Компьютер принтер ХЭ /хангамж/</t>
  </si>
  <si>
    <t>2018-00-00-11-000-000</t>
  </si>
  <si>
    <t>Компьютер принтер ХЭ /эдийн засаг/</t>
  </si>
  <si>
    <t>2018-00-00-10-000-000</t>
  </si>
  <si>
    <t>Компьютер принтер ХЭ /Эмнэлэг/</t>
  </si>
  <si>
    <t>2018-00-00-09-000-000</t>
  </si>
  <si>
    <t>Компьютер принтер ХЭ /хөдөлмөр хамгаалал/</t>
  </si>
  <si>
    <t>2018-00-00-08-000-000</t>
  </si>
  <si>
    <t>Компьютер принтер /хяналтын хэлтэс/</t>
  </si>
  <si>
    <t>2018-00-00-07-000-000</t>
  </si>
  <si>
    <t>Компьютер принтер ХЭ /СХНХ/</t>
  </si>
  <si>
    <t>2018-00-00-06-000-000</t>
  </si>
  <si>
    <t>Компьютер принтер ХЭ /Санхүү/</t>
  </si>
  <si>
    <t>2018-00-00-05-000-000</t>
  </si>
  <si>
    <t>Компьютер принтер ХЭ /Ерөнхий технологи/</t>
  </si>
  <si>
    <t>2018-00-00-04-000-000</t>
  </si>
  <si>
    <t>Компьютер прнитер ХЭ /Ерөнхий энергетик/</t>
  </si>
  <si>
    <t>2018-00-00-03-000-000</t>
  </si>
  <si>
    <t>Компьютер принтер ХЭ /Ерөнхий механик/</t>
  </si>
  <si>
    <t>2018-00-00-01-000-000</t>
  </si>
  <si>
    <t>Компьютер принтер ХЭ /АА/</t>
  </si>
  <si>
    <t>2018-00-00-00-000-001</t>
  </si>
  <si>
    <t>Компьютер принтер ХЭ / Сосорбурам /</t>
  </si>
  <si>
    <t>2016-00-00-00-000-000</t>
  </si>
  <si>
    <t>Бусад үндсэн хөрөнгө (Хуримтлагдсан элэгдэл )</t>
  </si>
  <si>
    <t>Бусад хөрөнгө ХЭ</t>
  </si>
  <si>
    <t>2015-00-09-00-000-000</t>
  </si>
  <si>
    <t>Тээврийн хэрэгслийн хуримтлагдсан элэгдэл /АММБ/</t>
  </si>
  <si>
    <t>2015-00-01-00-000-000</t>
  </si>
  <si>
    <t>Тээврийн хэрэгслийн ХЭ /Уул/</t>
  </si>
  <si>
    <t>Тээврийн хэрэгсэл ХЭ</t>
  </si>
  <si>
    <t>2014-00-24-00-000-000</t>
  </si>
  <si>
    <t>Машин тоног төхөөрөмжийн хуримтлагдсан элэгдэл /ДШСА/</t>
  </si>
  <si>
    <t>2014-00-19-00-000-000</t>
  </si>
  <si>
    <t>Машин тоног төхөөрөмжийн хуримтлагдсан элэгдэл /ажилчдын гуа</t>
  </si>
  <si>
    <t>2014-00-18-00-000-000</t>
  </si>
  <si>
    <t>Машин тоног төхөөрөмжийн хуримтлагдсан элэгдэл /захиргаа/бус</t>
  </si>
  <si>
    <t>2014-00-16-00-000-000</t>
  </si>
  <si>
    <t>Машин тоног төхөөрөмжийн хуримтлагдсан элэгдэл /борлуулах/</t>
  </si>
  <si>
    <t>2014-00-15-00-000-000</t>
  </si>
  <si>
    <t>Машин тоног төхөөрөмжийн хуримтлагдсан элэгдэл /төмөр зам/</t>
  </si>
  <si>
    <t>2014-00-14-00-000-000</t>
  </si>
  <si>
    <t>Машин тоног төхөөрөмжийн хуримтлагдсан элэгдэл /лаборатори/</t>
  </si>
  <si>
    <t>2014-00-12-00-000-000</t>
  </si>
  <si>
    <t>Машин тоног төхөөрөмжийн хуримтлагдсан элэгдэл /кип и А/</t>
  </si>
  <si>
    <t>2014-00-11-00-000-000</t>
  </si>
  <si>
    <t>Машин тоног төхөөрөмжийн хуримтлагдсан элэгдэл /цахилгаан/</t>
  </si>
  <si>
    <t>2014-00-10-00-000-000</t>
  </si>
  <si>
    <t>Машин тоног төхөөрөмжийн хуримтлагдсан элэгдэл /механик/</t>
  </si>
  <si>
    <t>2014-00-09-00-000-000</t>
  </si>
  <si>
    <t>Машин тоног төхөөрөмжийн хуримтлагдсан элэгдэл /АММБ/</t>
  </si>
  <si>
    <t>2014-00-08-00-000-000</t>
  </si>
  <si>
    <t>Машин тоног төхөөрөмжийн хуримтлагдсан элэгдэл /компрессор/</t>
  </si>
  <si>
    <t>2014-00-07-00-000-000</t>
  </si>
  <si>
    <t>Машин тоног төхөөрөмжийн хуримтлагдсан элэгдэл /дулаан/</t>
  </si>
  <si>
    <t>2014-00-06-00-000-000</t>
  </si>
  <si>
    <t>Машин тоног төхөөрөмжийн хуримтлагдсан элэгдэл /цемент/</t>
  </si>
  <si>
    <t>2014-00-05-00-000-000</t>
  </si>
  <si>
    <t>Машин тоног төхөөрөмжийн хуримтлагдсан элэгдэл /зуух/</t>
  </si>
  <si>
    <t>2014-00-04-00-000-000</t>
  </si>
  <si>
    <t>Машин тоног төхөөрөмжийн хуримтлагдсан элэгдэл /зутан/</t>
  </si>
  <si>
    <t>2014-00-03-00-000-000</t>
  </si>
  <si>
    <t>Машин тоног төхөөрөмжийн хуримтлагдсан элэгдэл /шохой/</t>
  </si>
  <si>
    <t>2014-00-02-00-000-000</t>
  </si>
  <si>
    <t>Машин тоног төхөөрөмжийн хуримтлагдсан элэгдэл /Бутлуур/</t>
  </si>
  <si>
    <t>2014-00-01-00-000-000</t>
  </si>
  <si>
    <t>Машин тоног төхөөрөмжийн хуримтлагдсан элэгдэл /Уул/</t>
  </si>
  <si>
    <t>2014-00-00-12-000-000</t>
  </si>
  <si>
    <t>Машин тоног төхөөрөмжийн хуримтлагдсан элэгдэл /хангам</t>
  </si>
  <si>
    <t>2014-00-00-01-000-000</t>
  </si>
  <si>
    <t>Машин тоног төхөөрөмжийн хуримтлагдсан элэгдэл /ААтаса</t>
  </si>
  <si>
    <t>Машин тоног төхөөрөмж ХЭ</t>
  </si>
  <si>
    <t>2013-00-24-00-000-000</t>
  </si>
  <si>
    <t>Тавилга, эд хогшил ХЭ /ДШСА/</t>
  </si>
  <si>
    <t>2013-00-23-00-000-000</t>
  </si>
  <si>
    <t>Тавилга, эд хогшил ХЭ /Зочид буудал-2/</t>
  </si>
  <si>
    <t>2013-00-22-00-000-000</t>
  </si>
  <si>
    <t>Тавилга, эд хогшил ХЭ /Зочид буудал/</t>
  </si>
  <si>
    <t>2013-00-19-00-000-000</t>
  </si>
  <si>
    <t>Тавилга, эд хогшил ХЭ /Ажилчдын гуанз/</t>
  </si>
  <si>
    <t>2013-00-18-00-000-000</t>
  </si>
  <si>
    <t>Тавилга, эд хогшил ХЭ /Захиргаа/</t>
  </si>
  <si>
    <t>2013-00-17-00-000-000</t>
  </si>
  <si>
    <t>Тавилга, эд хогшил ХЭ /Удирдлага/</t>
  </si>
  <si>
    <t>2013-00-16-00-000-000</t>
  </si>
  <si>
    <t>Тавилга, эд хогшил ХЭ /Борлуулах/</t>
  </si>
  <si>
    <t>2013-00-15-00-000-000</t>
  </si>
  <si>
    <t>Тавилга, эд хогшил ХЭ /Төмөр зам/</t>
  </si>
  <si>
    <t>2013-00-14-00-000-000</t>
  </si>
  <si>
    <t>Тавилга, эд хогшил ХЭ /Лаборатори/</t>
  </si>
  <si>
    <t>2013-00-12-00-000-000</t>
  </si>
  <si>
    <t>Тавилга, эд хогшил ХЭ /Кип и А/</t>
  </si>
  <si>
    <t>2013-00-11-00-000-000</t>
  </si>
  <si>
    <t>Тавилга, эд хогшил ХЭ /Цахилгаан/</t>
  </si>
  <si>
    <t>2013-00-10-00-000-000</t>
  </si>
  <si>
    <t>Тавилга, эд хогшил ХЭ /Механик/</t>
  </si>
  <si>
    <t>2013-00-09-00-000-000</t>
  </si>
  <si>
    <t>Тавилга, эд хогшил ХЭ /АММБ/</t>
  </si>
  <si>
    <t>2013-00-08-00-000-000</t>
  </si>
  <si>
    <t>Тавилга, эд хогшил ХЭ /Компрессор/</t>
  </si>
  <si>
    <t>2013-00-07-00-000-000</t>
  </si>
  <si>
    <t>Тавилга, эд хогшил ХЭ /Дулаан/</t>
  </si>
  <si>
    <t>2013-00-06-00-000-000</t>
  </si>
  <si>
    <t>Тавилга, эд хогшил ХЭ /Цемент/</t>
  </si>
  <si>
    <t>2013-00-05-00-000-000</t>
  </si>
  <si>
    <t>Тавилга, эд хогшил ХЭ /Зуух/</t>
  </si>
  <si>
    <t>2013-00-03-00-000-000</t>
  </si>
  <si>
    <t>Тавилга, эд хогшил ХЭ /Шохой/</t>
  </si>
  <si>
    <t>2013-00-02-00-000-000</t>
  </si>
  <si>
    <t>Тавилга, эд хогшил ХЭ /Бутлуур/</t>
  </si>
  <si>
    <t>2013-00-01-00-000-000</t>
  </si>
  <si>
    <t>Тавилга, эд хогшил ХЭ /Уул/</t>
  </si>
  <si>
    <t>2013-00-00-16-000-000</t>
  </si>
  <si>
    <t>Тавилга, эд хогшил ХЭ /Мэдээлэл холбоо/ Сосорбурам</t>
  </si>
  <si>
    <t>2013-00-00-14-000-000</t>
  </si>
  <si>
    <t>Тавилга, эд хогшил ХЭ /сургалтын төв/</t>
  </si>
  <si>
    <t>2013-00-00-13-000-000</t>
  </si>
  <si>
    <t>Тавилга, эд хогшил ХЭ /Харуул/</t>
  </si>
  <si>
    <t>2013-00-00-12-000-000</t>
  </si>
  <si>
    <t>Тавилга, эд хогшил ХЭ /Хангамж/</t>
  </si>
  <si>
    <t>2013-00-00-11-000-000</t>
  </si>
  <si>
    <t>Тавилга, эд хогшил ХЭ/Эдийн засаг/</t>
  </si>
  <si>
    <t>2013-00-00-10-000-000</t>
  </si>
  <si>
    <t>Тавилга, эд хогшил ХЭ /Эмнэлэг/</t>
  </si>
  <si>
    <t>2013-00-00-09-000-000</t>
  </si>
  <si>
    <t>Тавилга, эд хогшил ХЭ /Хөд.хамгаалал/</t>
  </si>
  <si>
    <t>2013-00-00-08-000-000</t>
  </si>
  <si>
    <t>Тавилга, эд хогшил ХЭ /ТХХ/</t>
  </si>
  <si>
    <t>2013-00-00-07-000-000</t>
  </si>
  <si>
    <t>Тавилга, эд хогшил ХЭ /СХНХ/</t>
  </si>
  <si>
    <t>2013-00-00-06-000-000</t>
  </si>
  <si>
    <t>Тавилга, эд хогшил ХЭ /Санхүү/</t>
  </si>
  <si>
    <t>2013-00-00-05-000-000</t>
  </si>
  <si>
    <t>Тавилга, эд хогшил ХЭ /ЕТХ/</t>
  </si>
  <si>
    <t>2013-00-00-04-000-000</t>
  </si>
  <si>
    <t>Тавилга, эд хогшил ХЭ /ЕЭХ/</t>
  </si>
  <si>
    <t>2013-00-00-03-000-000</t>
  </si>
  <si>
    <t>Тавилга, эд хогшил ХЭ /ЕМХ/</t>
  </si>
  <si>
    <t>2013-00-00-01-000-000</t>
  </si>
  <si>
    <t>2013-00-00-00-000-001</t>
  </si>
  <si>
    <t>Тавилга, эд хогшил, хуримтлагдсан элэгдэл / Сосорбурам /</t>
  </si>
  <si>
    <t>Тавилга эд хогшил ХЭ</t>
  </si>
  <si>
    <t>2012-00-25-00-000-000</t>
  </si>
  <si>
    <t>Барилга байгууламжийн ХЭ /Зочид буудал-2/</t>
  </si>
  <si>
    <t>2012-00-24-00-000-000</t>
  </si>
  <si>
    <t>Барилга байгууламжийн хуримтлагдсан элэгдэл ДШСА</t>
  </si>
  <si>
    <t>2012-00-19-00-000-000</t>
  </si>
  <si>
    <t>Барилга байгууламжийн хуримтлагдсан элэгдэл ажилчдын гуанз</t>
  </si>
  <si>
    <t>2012-00-18-00-000-000</t>
  </si>
  <si>
    <t>Барилга байгууламжийн хуримтлагдсан элэгдэл захиргаа</t>
  </si>
  <si>
    <t>2012-00-16-00-000-000</t>
  </si>
  <si>
    <t>Барилга байгууламжийн хуримтлагдсан элэгдэл борлуулах</t>
  </si>
  <si>
    <t>2012-00-15-00-000-000</t>
  </si>
  <si>
    <t>Барилга байгууламжийн хуримтлагдсан элэгдэл /төмөр зам/</t>
  </si>
  <si>
    <t>2012-00-14-00-000-000</t>
  </si>
  <si>
    <t>Барилга байгууламжийн хуримтлагдсан элэгдэл /лаборатори/</t>
  </si>
  <si>
    <t>2012-00-12-00-000-000</t>
  </si>
  <si>
    <t>Барилга байгууламжийн хуримтлагдсан элэгдэл /кип и А/</t>
  </si>
  <si>
    <t>2012-00-11-00-000-000</t>
  </si>
  <si>
    <t>Барилга байгууламжийн хуримтлагдсан элэгдэл /цахилгаан/</t>
  </si>
  <si>
    <t>2012-00-10-00-000-000</t>
  </si>
  <si>
    <t>Барилга байгууламжийн хуримтлагдсан элэгдэл  /механик/</t>
  </si>
  <si>
    <t>2012-00-09-00-000-000</t>
  </si>
  <si>
    <t>Барилга байгууламжийн хуримтлагдсан элэгдэл  /АММБ/</t>
  </si>
  <si>
    <t>2012-00-08-00-000-000</t>
  </si>
  <si>
    <t>Барилга байгууламжийн хуримтлагдсан элэгдэл  /компрессор/</t>
  </si>
  <si>
    <t>2012-00-07-00-000-000</t>
  </si>
  <si>
    <t>Барилга байгууламжийн хуримтлагдсан элэгдэл  /дулаан/</t>
  </si>
  <si>
    <t>2012-00-06-00-000-000</t>
  </si>
  <si>
    <t>Барилга байгууламжийн хуримтлагдсан элэгдэл /цемент/</t>
  </si>
  <si>
    <t>2012-00-05-00-000-000</t>
  </si>
  <si>
    <t>Барилга байгууламжийн хуримтлагдсан элэгдэл /зуух/</t>
  </si>
  <si>
    <t>2012-00-04-00-000-000</t>
  </si>
  <si>
    <t>Барилга байгууламжийн хуримтлагдсан элэгдэл /зутан/</t>
  </si>
  <si>
    <t>2012-00-03-00-000-000</t>
  </si>
  <si>
    <t>Барилга байгууламжийн хуримтлагдсан элэгдэл /шохой/</t>
  </si>
  <si>
    <t>2012-00-02-00-000-000</t>
  </si>
  <si>
    <t>Барилга байгууламжийн хуримтлагдсан элэгдэл Бутлуур</t>
  </si>
  <si>
    <t>2012-00-01-00-000-000</t>
  </si>
  <si>
    <t>Барилга байгууламжийн хуримтлагдсан элэгдэл/Уул/</t>
  </si>
  <si>
    <t>2012-00-00-12-000-000</t>
  </si>
  <si>
    <t>Барилга байгууламжийн хуримтлагдсан элэгдэл/Цемент Шохой ХК/Бусад/хангамж/Б</t>
  </si>
  <si>
    <t>2012-00-00-01-000-000</t>
  </si>
  <si>
    <t>Барилга байгууламжийн хуримтлагдсан элэгдэл/Цемент Шохой ХК/Бусад/ААтасаг/Б</t>
  </si>
  <si>
    <t>2010-00-19-00-000-000</t>
  </si>
  <si>
    <t>Компьютер дагалдах хэрэгсэл /Ажилчдын гуанз/</t>
  </si>
  <si>
    <t>2010-00-17-00-000-000</t>
  </si>
  <si>
    <t>Компьютер дагалдах хэрэгсэл /удирдлага/</t>
  </si>
  <si>
    <t>2010-00-16-00-000-000</t>
  </si>
  <si>
    <t>Компьютер дагалдах хэрэгсэл /Борлуулах</t>
  </si>
  <si>
    <t>2010-00-15-00-000-000</t>
  </si>
  <si>
    <t>Компьютер дагалдах хэрэгсэл /төмөр зам/</t>
  </si>
  <si>
    <t>2010-00-14-00-000-000</t>
  </si>
  <si>
    <t>Компьютер дагалдах хэрэгсэл /лаборатори/</t>
  </si>
  <si>
    <t>2010-00-12-00-000-000</t>
  </si>
  <si>
    <t>Компьютер дагалдах хэрэгсэл /кип и А/</t>
  </si>
  <si>
    <t>2010-00-11-00-000-000</t>
  </si>
  <si>
    <t>Компьютер дагалдах хэрэгсэл /цахилгаан/</t>
  </si>
  <si>
    <t>2010-00-09-00-000-000</t>
  </si>
  <si>
    <t>Компьютер дагалдах хэрэгсэл /АММБ/</t>
  </si>
  <si>
    <t>2010-00-08-00-000-000</t>
  </si>
  <si>
    <t>Компьютер дагалдах хэрэгсэл /компрессор/</t>
  </si>
  <si>
    <t>2010-00-07-00-000-000</t>
  </si>
  <si>
    <t>Компьютер дагалдах хэрэгсэл /дулаан/</t>
  </si>
  <si>
    <t>2010-00-06-00-000-000</t>
  </si>
  <si>
    <t>Компьютер дагалдах хэрэгсэл /цемент/</t>
  </si>
  <si>
    <t>2010-00-05-00-000-000</t>
  </si>
  <si>
    <t>Компьютер дагалдах хэрэгсэл /зуух/</t>
  </si>
  <si>
    <t>2010-00-03-00-000-000</t>
  </si>
  <si>
    <t>Компьютер дагалдах хэрэгсэл /шохой/</t>
  </si>
  <si>
    <t>2010-00-02-00-000-000</t>
  </si>
  <si>
    <t>Компьютер дагалдах хэрэгсэл /Бутлуур/</t>
  </si>
  <si>
    <t>2010-00-01-00-000-000</t>
  </si>
  <si>
    <t>Компьютер дагалдах хэрэгсэл /Уул/</t>
  </si>
  <si>
    <t>2010-00-00-16-000-000</t>
  </si>
  <si>
    <t>Компьютер дагалдах хэрэгсэл/мэдээлэл холбоо тасаг/</t>
  </si>
  <si>
    <t>2010-00-00-14-000-000</t>
  </si>
  <si>
    <t>Компьютер дагалдах хэрэгсэл /Сургалтын төв/</t>
  </si>
  <si>
    <t>2010-00-00-13-000-000</t>
  </si>
  <si>
    <t>Компьютер дагалдах хэрэгсэл /Харуул/</t>
  </si>
  <si>
    <t>2010-00-00-12-000-000</t>
  </si>
  <si>
    <t>Компьютер дагалдах хэрэгсэл /хангамж/</t>
  </si>
  <si>
    <t>2010-00-00-11-000-000</t>
  </si>
  <si>
    <t>Компьютер дагалдах хэрэгсэл /эдийн засаг/</t>
  </si>
  <si>
    <t>2010-00-00-10-000-000</t>
  </si>
  <si>
    <t>Компьютер дагалдах хэрэгсэл /Эмнэлэг/</t>
  </si>
  <si>
    <t>2010-00-00-09-000-000</t>
  </si>
  <si>
    <t>Компьютер дагалдах хэрэгсэл /хөдөлмөр хамгаалал/</t>
  </si>
  <si>
    <t>2010-00-00-08-000-000</t>
  </si>
  <si>
    <t>Компьютер дагалдах хэрэгсэл /хяналтын хэлтэс/</t>
  </si>
  <si>
    <t>2010-00-00-07-000-000</t>
  </si>
  <si>
    <t>Компьютер дагалдах хэрэгсэл /Сургалт хүний нөөц/</t>
  </si>
  <si>
    <t>2010-00-00-06-000-000</t>
  </si>
  <si>
    <t>Компьютер дагалдах хэрэгсэл /Санхүү/</t>
  </si>
  <si>
    <t>2010-00-00-05-000-000</t>
  </si>
  <si>
    <t>Компьютер дагалдах хэрэгсэл /Ерөнхий технологи/</t>
  </si>
  <si>
    <t>2010-00-00-04-000-000</t>
  </si>
  <si>
    <t>Компьютер дагалдах хэрэгсэл /Ерөнхий цахилгаан/</t>
  </si>
  <si>
    <t>2010-00-00-03-000-000</t>
  </si>
  <si>
    <t>Компьютер дагалдах хэрэгсэл /Ерөнхий механик/</t>
  </si>
  <si>
    <t>2010-00-00-01-000-000</t>
  </si>
  <si>
    <t>Компьютер дагалдах хэрэгсэл /ААтасаг</t>
  </si>
  <si>
    <t>2010-00-00-00-000-001</t>
  </si>
  <si>
    <t>Компьютер дагалдах хэрэгсэл / Сосорбурам /</t>
  </si>
  <si>
    <t>Компьютер дагалдах хэрэгсэл</t>
  </si>
  <si>
    <t>2006-00-00-00-000-000</t>
  </si>
  <si>
    <t>2005-00-09-00-000-000</t>
  </si>
  <si>
    <t>Тээврийн хэрэгсэл/Цемент Шохой ХК/АММБ/бусад/Бусад</t>
  </si>
  <si>
    <t>2005-00-01-00-000-000</t>
  </si>
  <si>
    <t>Тээврийн хэрэгсэл /Уул/</t>
  </si>
  <si>
    <t>2004-00-24-00-000-000</t>
  </si>
  <si>
    <t>Машин, тоног төхөөрөмж /ДШСА/</t>
  </si>
  <si>
    <t>2004-00-19-00-000-000</t>
  </si>
  <si>
    <t>Машин, тоног төхөөрөмж /ажилчдын гуанз/</t>
  </si>
  <si>
    <t>2004-00-18-00-000-000</t>
  </si>
  <si>
    <t>Машин, тоног төхөөрөмж /захиргаа/</t>
  </si>
  <si>
    <t>2004-00-16-00-000-000</t>
  </si>
  <si>
    <t>Машин, тоног төхөөрөмж /борлуулах/</t>
  </si>
  <si>
    <t>2004-00-15-00-000-000</t>
  </si>
  <si>
    <t>Машин, тоног төхөөрөмж /төмөр зам/</t>
  </si>
  <si>
    <t>2004-00-14-00-000-000</t>
  </si>
  <si>
    <t>Машин, тоног төхөөрөмж /лаборатори/</t>
  </si>
  <si>
    <t>2004-00-12-00-000-000</t>
  </si>
  <si>
    <t>Машин, тоног төхөөрөмж /кип и А/</t>
  </si>
  <si>
    <t>2004-00-11-00-000-000</t>
  </si>
  <si>
    <t>Машин, тоног төхөөрөмж /цахилгаан/</t>
  </si>
  <si>
    <t>2004-00-10-00-000-000</t>
  </si>
  <si>
    <t>Машин, тоног төхөөрөмж /механик/</t>
  </si>
  <si>
    <t>2004-00-09-00-000-000</t>
  </si>
  <si>
    <t>Машин, тоног төхөөрөмж /АММБ/</t>
  </si>
  <si>
    <t>2004-00-08-00-000-000</t>
  </si>
  <si>
    <t>Машин, тоног төхөөрөмж /компрессор/</t>
  </si>
  <si>
    <t>2004-00-07-00-000-000</t>
  </si>
  <si>
    <t>Машин, тоног төхөөрөмж /дулаан/</t>
  </si>
  <si>
    <t>2004-00-06-00-000-000</t>
  </si>
  <si>
    <t>Машин, тоног төхөөрөмж /цемент/</t>
  </si>
  <si>
    <t>2004-00-05-00-000-000</t>
  </si>
  <si>
    <t>Машин, тоног төхөөрөмж /зуух/</t>
  </si>
  <si>
    <t>2004-00-04-00-000-000</t>
  </si>
  <si>
    <t>Машин, тоног төхөөрөмж /зутан/</t>
  </si>
  <si>
    <t>2004-00-03-00-000-000</t>
  </si>
  <si>
    <t>Машин, тоног төхөөрөмж /шохой/</t>
  </si>
  <si>
    <t>2004-00-02-00-000-000</t>
  </si>
  <si>
    <t>Машин, тоног төхөөрөмж /Бутлуур/</t>
  </si>
  <si>
    <t>2004-00-01-00-000-000</t>
  </si>
  <si>
    <t>Машин, тоног төхөөрөмж /Уул/</t>
  </si>
  <si>
    <t>2004-00-00-12-000-000</t>
  </si>
  <si>
    <t>Машин, тоног төхөөрөмж  /хангамж/</t>
  </si>
  <si>
    <t>2004-00-00-10-000-000</t>
  </si>
  <si>
    <t>Машин, тоног төхөөрөмж /Эмнэлэг/</t>
  </si>
  <si>
    <t>2004-00-00-01-000-000</t>
  </si>
  <si>
    <t>Тоног төхөөрөмж /ААтасаг/</t>
  </si>
  <si>
    <t>2004-00-00-00-000-001</t>
  </si>
  <si>
    <t>Машин, тоног төхөөрөмж /Энхтуяа /</t>
  </si>
  <si>
    <t>2004-00-00-00-000-000</t>
  </si>
  <si>
    <t>2003-00-24-00-000-000</t>
  </si>
  <si>
    <t>Тавилга, эд хогшил /ДШСА/</t>
  </si>
  <si>
    <t>2003-00-23-00-000-000</t>
  </si>
  <si>
    <t>Тавилга, эд хогшил /Зочид буудал-2/</t>
  </si>
  <si>
    <t>2003-00-22-00-000-000</t>
  </si>
  <si>
    <t>Тавилга, эд хогшил /Зочид буудал/</t>
  </si>
  <si>
    <t>2003-00-19-00-000-000</t>
  </si>
  <si>
    <t>Тавилга, эд хогшил /ажилчдын гуанз/</t>
  </si>
  <si>
    <t>2003-00-18-00-000-000</t>
  </si>
  <si>
    <t>Тавилга, эд хогшил /захиргаа/</t>
  </si>
  <si>
    <t>2003-00-17-00-000-000</t>
  </si>
  <si>
    <t>Тавилга, эд хогшил /удирдлага/</t>
  </si>
  <si>
    <t>2003-00-16-00-000-000</t>
  </si>
  <si>
    <t>Тавилга, эд хогшил /борлуулах/</t>
  </si>
  <si>
    <t>2003-00-15-00-000-000</t>
  </si>
  <si>
    <t>Тавилга, эд хогшил /төмөр зам/</t>
  </si>
  <si>
    <t>2003-00-14-00-000-000</t>
  </si>
  <si>
    <t>Тавилга, эд хогшил /лаборатори/</t>
  </si>
  <si>
    <t>2003-00-12-00-000-000</t>
  </si>
  <si>
    <t>Тавилга, эд хогшил /кип и А/</t>
  </si>
  <si>
    <t>2003-00-11-00-000-000</t>
  </si>
  <si>
    <t>Тавилга, эд хогшил  /цахилгаан/</t>
  </si>
  <si>
    <t>2003-00-10-00-000-000</t>
  </si>
  <si>
    <t>Тавилга, эд хогшил /механик/</t>
  </si>
  <si>
    <t>2003-00-09-00-000-000</t>
  </si>
  <si>
    <t>Тавилга, эд хогшил /АММБ/</t>
  </si>
  <si>
    <t>2003-00-08-00-000-000</t>
  </si>
  <si>
    <t>Тавилга, эд хогшил /компрессор/</t>
  </si>
  <si>
    <t>2003-00-07-00-000-000</t>
  </si>
  <si>
    <t>Тавилга, эд хогшил /дулаан/</t>
  </si>
  <si>
    <t>2003-00-06-00-000-000</t>
  </si>
  <si>
    <t>Тавилга, эд хогшил /цемент/</t>
  </si>
  <si>
    <t>2003-00-05-00-000-000</t>
  </si>
  <si>
    <t>Тавилга, эд хогшил /зуух/</t>
  </si>
  <si>
    <t>2003-00-03-00-000-000</t>
  </si>
  <si>
    <t>Тавилга, эд хогшил /шохой/</t>
  </si>
  <si>
    <t>2003-00-02-00-000-000</t>
  </si>
  <si>
    <t>Тавилга, эд хогшил /Бутлуур/</t>
  </si>
  <si>
    <t>2003-00-01-00-000-000</t>
  </si>
  <si>
    <t>Тавилга, эд хогшил /Уул/</t>
  </si>
  <si>
    <t>2003-00-00-16-000-000</t>
  </si>
  <si>
    <t>Тавилга, эд хогшил /Мэдээлэл холбоо/ Сосорбурам</t>
  </si>
  <si>
    <t>2003-00-00-14-000-000</t>
  </si>
  <si>
    <t>Тавилга, эд хогшил /сургалтын төв/</t>
  </si>
  <si>
    <t>2003-00-00-13-000-000</t>
  </si>
  <si>
    <t>Тавилга, эд хогшил  /харуул/</t>
  </si>
  <si>
    <t>2003-00-00-12-000-000</t>
  </si>
  <si>
    <t>Тавилга, эд хогшил  /хангамж/</t>
  </si>
  <si>
    <t>2003-00-00-11-000-000</t>
  </si>
  <si>
    <t>Тавилга, эд хогшил  /эдийн засаг/</t>
  </si>
  <si>
    <t>2003-00-00-10-000-000</t>
  </si>
  <si>
    <t>Тавилга, эд хогшил /эмнэлэг/</t>
  </si>
  <si>
    <t>2003-00-00-09-000-000</t>
  </si>
  <si>
    <t>Тавилга, эд хогшил  /хөдөлмөр хамгаалал</t>
  </si>
  <si>
    <t>2003-00-00-08-000-000</t>
  </si>
  <si>
    <t>Тавилга, эд хогшил  /хяналтын хэлтэс/</t>
  </si>
  <si>
    <t>2003-00-00-07-000-000</t>
  </si>
  <si>
    <t>Тавилга, эд хогшил  /Сургалт хүний нөөц</t>
  </si>
  <si>
    <t>2003-00-00-06-000-000</t>
  </si>
  <si>
    <t>Тавилга, эд хогшил   /Санхүү/</t>
  </si>
  <si>
    <t>2003-00-00-05-000-000</t>
  </si>
  <si>
    <t>Тавилга, эд хогшил  /ерөнхий технологи/</t>
  </si>
  <si>
    <t>2003-00-00-04-000-000</t>
  </si>
  <si>
    <t>Тавилга, эд хогшил  /Ерөнхий цахилгаан/</t>
  </si>
  <si>
    <t>2003-00-00-03-000-000</t>
  </si>
  <si>
    <t>Тавилга, эд хогшил  /Ерөнхий механик/</t>
  </si>
  <si>
    <t>2003-00-00-01-000-000</t>
  </si>
  <si>
    <t>Тавилга, эд хогшил    /ААтасаг/</t>
  </si>
  <si>
    <t>2003-00-00-00-000-001</t>
  </si>
  <si>
    <t>Тавилга, эд хогшил / Сосорбурам /</t>
  </si>
  <si>
    <t>2002-00-25-00-000-000</t>
  </si>
  <si>
    <t>Барилга байгууламж /Зочид буудал-2/</t>
  </si>
  <si>
    <t>2002-00-24-00-000-000</t>
  </si>
  <si>
    <t>Барилга байгууламж/Цемент Шохой ХК/ДШСА/бусад/Бусад</t>
  </si>
  <si>
    <t>2002-00-19-00-000-000</t>
  </si>
  <si>
    <t>Барилга байгууламж /ажилчдын гуанз/</t>
  </si>
  <si>
    <t>2002-00-18-00-000-000</t>
  </si>
  <si>
    <t>Барилга байгууламж/Цемент Шохой ХК/захиргаа/бусад/Бусад</t>
  </si>
  <si>
    <t>2002-00-16-00-000-000</t>
  </si>
  <si>
    <t>Барилга байгууламж /борлуулах/</t>
  </si>
  <si>
    <t>2002-00-15-00-000-000</t>
  </si>
  <si>
    <t>Барилга байгууламж/Цемент Шохой ХК/төмөр зам/бусад/Бусад</t>
  </si>
  <si>
    <t>2002-00-14-00-000-000</t>
  </si>
  <si>
    <t>Барилга байгууламж/Цемент Шохой ХК/лаборатори/бусад/Бусад</t>
  </si>
  <si>
    <t>2002-00-12-00-000-000</t>
  </si>
  <si>
    <t>Барилга байгууламж/Цемент Шохой ХК/кип и А/бусад/Бусад</t>
  </si>
  <si>
    <t>2002-00-11-00-000-000</t>
  </si>
  <si>
    <t>Барилга байгууламж/Цемент Шохой ХК/цахилгаан/бусад/Бусад</t>
  </si>
  <si>
    <t>2002-00-10-00-000-000</t>
  </si>
  <si>
    <t>Барилга байгууламж/Цемент Шохой ХК/механик/бусад/Бусад</t>
  </si>
  <si>
    <t>2002-00-09-00-000-000</t>
  </si>
  <si>
    <t>Барилга байгууламж /АММБ/</t>
  </si>
  <si>
    <t>2002-00-08-00-000-000</t>
  </si>
  <si>
    <t>Барилга байгууламж/Цемент Шохой ХК/компрессор/бусад/Бусад</t>
  </si>
  <si>
    <t>2002-00-07-00-000-000</t>
  </si>
  <si>
    <t>Барилга байгууламж/Цемент Шохой ХК/дулаан/бусад/Бусад</t>
  </si>
  <si>
    <t>2002-00-06-00-000-000</t>
  </si>
  <si>
    <t>Барилга байгууламж/Цемент Шохой ХК/цемент/бусад/Бусад</t>
  </si>
  <si>
    <t>2002-00-05-00-000-000</t>
  </si>
  <si>
    <t>Барилга байгууламж/Цемент Шохой ХК/зуух/бусад/Бусад</t>
  </si>
  <si>
    <t>2002-00-04-00-000-000</t>
  </si>
  <si>
    <t>Барилга байгууламж/Цемент Шохой ХК/зутан/бусад/Бусад</t>
  </si>
  <si>
    <t>2002-00-03-00-000-000</t>
  </si>
  <si>
    <t>Барилга байгууламж/Цемент Шохой ХК/шохой/бусад/Бусад</t>
  </si>
  <si>
    <t>2002-00-02-00-000-000</t>
  </si>
  <si>
    <t>Барилга байгууламж/Цемент Шохой ХК/Бутлуур/бусад/Бусад</t>
  </si>
  <si>
    <t>2002-00-01-00-000-000</t>
  </si>
  <si>
    <t>Барилга байгууламж/Цемент Шохой ХК/Уул/бусад/Бусад</t>
  </si>
  <si>
    <t>2002-00-00-12-000-000</t>
  </si>
  <si>
    <t>Барилга байгууламж/Цемент Шохой ХК/Бусад/хангамж/Бусад</t>
  </si>
  <si>
    <t>2002-00-00-01-000-000</t>
  </si>
  <si>
    <t>Барилга байгууламж/Цемент Шохой ХК/Бусад/ААтасаг/Бусад</t>
  </si>
  <si>
    <t>Барилга байгууламж</t>
  </si>
  <si>
    <t>1803-00-00-00-000-000</t>
  </si>
  <si>
    <t>Урьдчилж гарсан зардал</t>
  </si>
  <si>
    <t>1803-00-00-00-000-003</t>
  </si>
  <si>
    <t>Гадаад худалдан авалтын татвар, хураамж</t>
  </si>
  <si>
    <t>1803-00-00-00-000-002</t>
  </si>
  <si>
    <t>Материал татан авалт-БУСАД /сэлбэг/</t>
  </si>
  <si>
    <t>1802-00-00-00-000-008</t>
  </si>
  <si>
    <t>Урьдчилж төлсөн тооцоо</t>
  </si>
  <si>
    <t>1802-00-00-00-000-030</t>
  </si>
  <si>
    <t>Урьдчилж гарсан зардал/Хөтөл-2 Төмөрлөг/</t>
  </si>
  <si>
    <t>1802-00-00-00-000-024</t>
  </si>
  <si>
    <t>савлах тээрэмийн өөрчлөлт</t>
  </si>
  <si>
    <t>1801-00-00-00-000-004</t>
  </si>
  <si>
    <t>Урьдчилж төлсөн тооцоо /Дараа тайлангийн/</t>
  </si>
  <si>
    <t>1801-00-00-00-000-003</t>
  </si>
  <si>
    <t>1801-00-00-00-000-002</t>
  </si>
  <si>
    <t>1701-00-00-00-000-001</t>
  </si>
  <si>
    <t>Борлуулах зорилготой үл хөдлөх хөрөнгө</t>
  </si>
  <si>
    <t>Борлуулах зорилгоор эзэмшиж буй үл хөдлөх хөрөнгө</t>
  </si>
  <si>
    <t>1620-00-00-00-000-000</t>
  </si>
  <si>
    <t>Материал үнэлгээний хасагдуулга</t>
  </si>
  <si>
    <t>Материалын үнэлгээний хасагдуулга</t>
  </si>
  <si>
    <t>1609-00-00-00-000-390</t>
  </si>
  <si>
    <t>Ашиглалтанд буй хангамжийн материал/Цахилгаан</t>
  </si>
  <si>
    <t>1609-00-00-00-000-380</t>
  </si>
  <si>
    <t>Ашиглалтанд буй хангамжийн материал/Механик</t>
  </si>
  <si>
    <t>1609-00-00-00-000-372</t>
  </si>
  <si>
    <t>Ашиглалтанд буй хангамжийн материал/Уулын үйлдвэр</t>
  </si>
  <si>
    <t>1609-00-00-00-000-362</t>
  </si>
  <si>
    <t>Ашиглалтанд буй хангамжийн материал/АММБааз</t>
  </si>
  <si>
    <t>1609-00-00-00-000-330</t>
  </si>
  <si>
    <t>Ашиглалтанд буй хангамжийн материал/Зочид буудал</t>
  </si>
  <si>
    <t>1609-00-00-00-000-320</t>
  </si>
  <si>
    <t>Ашиглалтанд буй хангамжийн материал/Ажилчдын гуанз</t>
  </si>
  <si>
    <t>1609-00-00-00-000-310</t>
  </si>
  <si>
    <t>Ашиглалтанд буй хангамжийн материал/АААлба</t>
  </si>
  <si>
    <t>1609-00-00-00-000-226</t>
  </si>
  <si>
    <t>АББМ/Төмөр зам</t>
  </si>
  <si>
    <t>1609-00-00-00-000-208</t>
  </si>
  <si>
    <t>Ашиглалтанд буй хангамжийн материал/Кип и А</t>
  </si>
  <si>
    <t>1609-00-00-00-000-187</t>
  </si>
  <si>
    <t>Ашиглалтанд буй хангамжийн материал/Дулаан</t>
  </si>
  <si>
    <t>1609-00-00-00-000-178</t>
  </si>
  <si>
    <t>Ашиглалтанд буй хангамжийн материал/Лаборатори</t>
  </si>
  <si>
    <t>1609-00-00-00-000-166</t>
  </si>
  <si>
    <t>Ашиглалтанд буй хангамжийн материал/Тээрэм</t>
  </si>
  <si>
    <t>1609-00-00-00-000-162</t>
  </si>
  <si>
    <t>АББМ /Тээрэм/ Балган</t>
  </si>
  <si>
    <t>1609-00-00-00-000-158</t>
  </si>
  <si>
    <t>Ашиглалтанд буй хангамжийн материал/Чулуунцар</t>
  </si>
  <si>
    <t>1609-00-00-00-000-103</t>
  </si>
  <si>
    <t>АББМ/АММБааз/Ц.Лхагвасүрэн</t>
  </si>
  <si>
    <t>1609-00-00-00-000-093</t>
  </si>
  <si>
    <t>Ашиглалтанд буй хангамжийн материал/Диспетчер</t>
  </si>
  <si>
    <t>1609-00-00-00-000-092</t>
  </si>
  <si>
    <t>Ашиглалтанд буй хангамжийн материал/Хангамж</t>
  </si>
  <si>
    <t>1609-00-00-00-000-091</t>
  </si>
  <si>
    <t>Ашиглалтанд буй хангамжийн материал/Захиргаа</t>
  </si>
  <si>
    <t>1609-00-00-00-000-090</t>
  </si>
  <si>
    <t>Ашиглалтанд буй хангамжийн материал/Удирдлага</t>
  </si>
  <si>
    <t>1609-00-00-00-000-089</t>
  </si>
  <si>
    <t>Ашиглалтанд буй хангамжийн материал/Мэдээлэл холбоо</t>
  </si>
  <si>
    <t>1609-00-00-00-000-017</t>
  </si>
  <si>
    <t>БҮТЭЗ /хөдөлмөр хамгаалал/</t>
  </si>
  <si>
    <t>1606-00-00-00-000-310</t>
  </si>
  <si>
    <t>Сав, баглаа боодол /АААлба/</t>
  </si>
  <si>
    <t>1606-00-00-00-000-226</t>
  </si>
  <si>
    <t>Сав, баглаа боодол /Төмөр зам</t>
  </si>
  <si>
    <t>1606-00-00-00-000-217</t>
  </si>
  <si>
    <t>Сав, баглаа боодол/Савлах</t>
  </si>
  <si>
    <t>1606-00-00-00-000-187</t>
  </si>
  <si>
    <t>Сав, баглаа боодол/Дулаан</t>
  </si>
  <si>
    <t>1606-00-00-00-000-178</t>
  </si>
  <si>
    <t>Сав, баглаа боодол/Лаборатори</t>
  </si>
  <si>
    <t>1606-00-00-00-000-166</t>
  </si>
  <si>
    <t>Сав, баглаа боодол/Тээрэм</t>
  </si>
  <si>
    <t>1606-00-00-00-000-158</t>
  </si>
  <si>
    <t>Сав, баглаа боодол/Чулуунцар</t>
  </si>
  <si>
    <t>1606-00-00-00-000-124</t>
  </si>
  <si>
    <t>Сав, баглаа боодол/Шохойн цех/С.Дарьсүрэн</t>
  </si>
  <si>
    <t>1606-00-00-00-000-052</t>
  </si>
  <si>
    <t>Сав, баглаа боодол/ААхуйн агуулах</t>
  </si>
  <si>
    <t>1606-00-00-00-000-028</t>
  </si>
  <si>
    <t>Сав, баглаа боодол/Хангамж</t>
  </si>
  <si>
    <t>Сав багалаа боодол</t>
  </si>
  <si>
    <t>1605-00-00-00-000-390</t>
  </si>
  <si>
    <t>ХХамгаалал, багаж хэрэгсэл/Цахилгаан</t>
  </si>
  <si>
    <t>1605-00-00-00-000-380</t>
  </si>
  <si>
    <t>ХХамгаалал, багаж хэрэгсэл/Механик</t>
  </si>
  <si>
    <t>1605-00-00-00-000-372</t>
  </si>
  <si>
    <t>ХХамгаалал, багаж хэрэгсэл/Уулын үйлдвэр</t>
  </si>
  <si>
    <t>1605-00-00-00-000-362</t>
  </si>
  <si>
    <t>ХХамгаалал, багаж хэрэгсэл/АММБааз</t>
  </si>
  <si>
    <t>1605-00-00-00-000-321</t>
  </si>
  <si>
    <t>Хүнсний материал/Ажилчдын гуанз</t>
  </si>
  <si>
    <t>1605-00-00-00-000-320</t>
  </si>
  <si>
    <t>Хөдөлмөр хамгаалал/ Ажилчдын гуанз</t>
  </si>
  <si>
    <t>1605-00-00-00-000-310</t>
  </si>
  <si>
    <t>ХХамгаалал, багаж хэрэгсэл/АААлба</t>
  </si>
  <si>
    <t>1605-00-00-00-000-235</t>
  </si>
  <si>
    <t>Хүнсний материал/Аж.гуанз/Ц.Цэнгэлжаргал</t>
  </si>
  <si>
    <t>1605-00-00-00-000-230</t>
  </si>
  <si>
    <t>Хүнсний материал /Аж.гуанз/ Г.Гэрэлхүү</t>
  </si>
  <si>
    <t>1605-00-00-00-000-226</t>
  </si>
  <si>
    <t>ХХамгаалал, багаж хэрэгсэл/Төмөр зам</t>
  </si>
  <si>
    <t>1605-00-00-00-000-217</t>
  </si>
  <si>
    <t>Хангамжийн материал/Савлах</t>
  </si>
  <si>
    <t>1605-00-00-00-000-208</t>
  </si>
  <si>
    <t>ХХамгаалал, багаж хэрэгсэл/Кип и А</t>
  </si>
  <si>
    <t>1605-00-00-00-000-188</t>
  </si>
  <si>
    <t>Химийн бодис Дулааны станц</t>
  </si>
  <si>
    <t>1605-00-00-00-000-187</t>
  </si>
  <si>
    <t>ХХамгаалал, багаж хэрэгсэл/Дулаан</t>
  </si>
  <si>
    <t>1605-00-00-00-000-179</t>
  </si>
  <si>
    <t>Лаборатори цехийн химийн бодис /агуулах/</t>
  </si>
  <si>
    <t>1605-00-00-00-000-178</t>
  </si>
  <si>
    <t>ХХамгаалал, багаж хэрэгсэл/Лаборатори</t>
  </si>
  <si>
    <t>1605-00-00-00-000-166</t>
  </si>
  <si>
    <t>ХХамгаалал, багаж хэрэгсэл/Тээрэм</t>
  </si>
  <si>
    <t>1605-00-00-00-000-158</t>
  </si>
  <si>
    <t>Хангамжийн материал/Чулуунцар</t>
  </si>
  <si>
    <t>1605-00-00-00-000-150</t>
  </si>
  <si>
    <t>Хангамжийн материал/Онцгой байдал/Чулуунцар</t>
  </si>
  <si>
    <t>1605-00-00-00-000-145</t>
  </si>
  <si>
    <t>ХХамгаалал, багаж хэрэгсэл/Компрессор</t>
  </si>
  <si>
    <t>1605-00-00-00-000-135</t>
  </si>
  <si>
    <t>ХХамгаалал, багаж хэрэгсэл/Бутлуур</t>
  </si>
  <si>
    <t>1605-00-00-00-000-124</t>
  </si>
  <si>
    <t>Багаж,хөдөлмөр хамгаалал/Шохойн цех/С.Дарьсүрэн</t>
  </si>
  <si>
    <t>1605-00-00-00-000-053</t>
  </si>
  <si>
    <t>Хүнсний материал</t>
  </si>
  <si>
    <t>1605-00-00-00-000-052</t>
  </si>
  <si>
    <t>1605-00-00-00-000-035</t>
  </si>
  <si>
    <t>Химийн бодис/Хангамж</t>
  </si>
  <si>
    <t>1605-00-00-00-000-034</t>
  </si>
  <si>
    <t>Эмнэлгийн эм тариа</t>
  </si>
  <si>
    <t>1605-00-00-00-000-033</t>
  </si>
  <si>
    <t>Хөдөлмөр хамгаалал/Эм тариа/Г.Түмэннаст</t>
  </si>
  <si>
    <t>1605-00-00-00-000-027</t>
  </si>
  <si>
    <t>Нарийн хэмжүүр/Хангамж</t>
  </si>
  <si>
    <t>1605-00-00-00-000-025</t>
  </si>
  <si>
    <t>Багаж хэрэгсэл/Хангамж</t>
  </si>
  <si>
    <t>1604-00-00-00-000-372</t>
  </si>
  <si>
    <t>Тэсрэх материал/Уулын үйлдвэр</t>
  </si>
  <si>
    <t>1604-00-00-00-000-001</t>
  </si>
  <si>
    <t>Тэсрэх материалын агуулах</t>
  </si>
  <si>
    <t>1603-00-00-00-000-390</t>
  </si>
  <si>
    <t>АА, Барилга/Цахилгаан</t>
  </si>
  <si>
    <t>1603-00-00-00-000-380</t>
  </si>
  <si>
    <t>АА, Барилга/Механик</t>
  </si>
  <si>
    <t>1603-00-00-00-000-372</t>
  </si>
  <si>
    <t>АА, Барилга/Уулын үйлдвэр</t>
  </si>
  <si>
    <t>1603-00-00-00-000-362</t>
  </si>
  <si>
    <t>АА, Барилга/АММБааз</t>
  </si>
  <si>
    <t>1603-00-00-00-000-330</t>
  </si>
  <si>
    <t>АА, Барилга /Зочид буудал/</t>
  </si>
  <si>
    <t>1603-00-00-00-000-320</t>
  </si>
  <si>
    <t>Аж ахуй /Ажилчдын гуанз</t>
  </si>
  <si>
    <t>1603-00-00-00-000-310</t>
  </si>
  <si>
    <t>АА, Барилга/АААлба</t>
  </si>
  <si>
    <t>1603-00-00-00-000-261</t>
  </si>
  <si>
    <t>АА, Барилга/Захиргаа</t>
  </si>
  <si>
    <t>1603-00-00-00-000-226</t>
  </si>
  <si>
    <t>АА, Барилга/Төмөр зам</t>
  </si>
  <si>
    <t>1603-00-00-00-000-217</t>
  </si>
  <si>
    <t>АА, Барилга/Савлах</t>
  </si>
  <si>
    <t>1603-00-00-00-000-208</t>
  </si>
  <si>
    <t>АА, Барилга/Кип и А</t>
  </si>
  <si>
    <t>1603-00-00-00-000-187</t>
  </si>
  <si>
    <t>АА, Барилга/Дулаан</t>
  </si>
  <si>
    <t>1603-00-00-00-000-178</t>
  </si>
  <si>
    <t>АА, Барилга/Лаборатори</t>
  </si>
  <si>
    <t>1603-00-00-00-000-166</t>
  </si>
  <si>
    <t>АА, Барилга/Тээрэм</t>
  </si>
  <si>
    <t>1603-00-00-00-000-158</t>
  </si>
  <si>
    <t>АА, Барилга/Чулуунцар</t>
  </si>
  <si>
    <t>1603-00-00-00-000-145</t>
  </si>
  <si>
    <t>АА, Барилга/Компрессор</t>
  </si>
  <si>
    <t>1603-00-00-00-000-135</t>
  </si>
  <si>
    <t>АА, Барилга/Бутлуур</t>
  </si>
  <si>
    <t>1603-00-00-00-000-124</t>
  </si>
  <si>
    <t>АА, Барилга/Шохойн цех/С.Дарьсүрэн</t>
  </si>
  <si>
    <t>1603-00-00-00-000-052</t>
  </si>
  <si>
    <t>Аж ахуйн материал</t>
  </si>
  <si>
    <t>1603-00-00-00-000-041</t>
  </si>
  <si>
    <t>АА, Барилга/Хүлэмж/Б.Долгорсүрэн</t>
  </si>
  <si>
    <t>1603-00-00-00-000-029</t>
  </si>
  <si>
    <t>Онцгой байдал/Хангамж</t>
  </si>
  <si>
    <t>1603-00-00-00-000-028</t>
  </si>
  <si>
    <t>Барилга, аж ахуй/Хангамж</t>
  </si>
  <si>
    <t>1603-00-00-00-000-006</t>
  </si>
  <si>
    <t>АА, Барилга /Х.Мөнгөнсаран/</t>
  </si>
  <si>
    <t>1603-00-00-00-000-000</t>
  </si>
  <si>
    <t>Аж ахуйн материал / Сосорбурам /</t>
  </si>
  <si>
    <t>Барилгын матераил</t>
  </si>
  <si>
    <t>1602-00-00-00-000-391</t>
  </si>
  <si>
    <t>Ороомгийн утас/Цахилгаан</t>
  </si>
  <si>
    <t>1602-00-00-00-000-390</t>
  </si>
  <si>
    <t>Сэлбэг хэрэгсэл/Цахилгаан</t>
  </si>
  <si>
    <t>1602-00-00-00-000-381</t>
  </si>
  <si>
    <t>Төмөр/Механик</t>
  </si>
  <si>
    <t>1602-00-00-00-000-380</t>
  </si>
  <si>
    <t>Сэлбэг хэрэгсэл/Механик</t>
  </si>
  <si>
    <t>1602-00-00-00-000-372</t>
  </si>
  <si>
    <t>Сэлбэг хэрэгсэл/Уулын үйлдвэр</t>
  </si>
  <si>
    <t>1602-00-00-00-000-362</t>
  </si>
  <si>
    <t>Сэлбэг хэрэгсэл/АММБааз</t>
  </si>
  <si>
    <t>1602-00-00-00-000-330</t>
  </si>
  <si>
    <t>Сэлбэг хэрэгсэл /Зочид буудал/</t>
  </si>
  <si>
    <t>1602-00-00-00-000-320</t>
  </si>
  <si>
    <t>Сэлбэг хэрэгсэл/Ажилчдын гуанз</t>
  </si>
  <si>
    <t>1602-00-00-00-000-310</t>
  </si>
  <si>
    <t>Сэлбэг хэрэгсэл/АААлба</t>
  </si>
  <si>
    <t>1602-00-00-00-000-226</t>
  </si>
  <si>
    <t>Сэлбэг хэрэгсэл/Төмөр зам</t>
  </si>
  <si>
    <t>1602-00-00-00-000-217</t>
  </si>
  <si>
    <t>Сэлбэг хэрэгсэл/Савлах</t>
  </si>
  <si>
    <t>1602-00-00-00-000-208</t>
  </si>
  <si>
    <t>Сэлбэг хэрэгсэл/Кип и А</t>
  </si>
  <si>
    <t>1602-00-00-00-000-187</t>
  </si>
  <si>
    <t>Сэлбэг хэрэгсэл/Дулаан</t>
  </si>
  <si>
    <t>1602-00-00-00-000-178</t>
  </si>
  <si>
    <t>Сэлбэг хэрэгсэл/Лаборатори</t>
  </si>
  <si>
    <t>1602-00-00-00-000-166</t>
  </si>
  <si>
    <t>Сэлбэг хэрэгсэл/Тээрэм</t>
  </si>
  <si>
    <t>1602-00-00-00-000-158</t>
  </si>
  <si>
    <t>Сэлбэг хэрэгсэл/Чулуунцар</t>
  </si>
  <si>
    <t>1602-00-00-00-000-145</t>
  </si>
  <si>
    <t>Сэлбэг хэрэгсэл/Компрессор</t>
  </si>
  <si>
    <t>1602-00-00-00-000-135</t>
  </si>
  <si>
    <t>Сэлбэг хэрэгсэл/Бутлуур</t>
  </si>
  <si>
    <t>1602-00-00-00-000-124</t>
  </si>
  <si>
    <t>Сэлбэг хэрэгсэл/Шохойн цех/</t>
  </si>
  <si>
    <t>1602-00-00-00-000-110</t>
  </si>
  <si>
    <t>Сэлбэг хэрэгсэл /АММБ автын сэлбэг/</t>
  </si>
  <si>
    <t>1602-00-00-00-000-052</t>
  </si>
  <si>
    <t>Сэлбэг хэрэгсэл /Захиргаа/</t>
  </si>
  <si>
    <t>1602-00-00-00-000-046</t>
  </si>
  <si>
    <t>Ацетилен, кислород /Хангамж/</t>
  </si>
  <si>
    <t>1602-00-00-00-000-043</t>
  </si>
  <si>
    <t>Сэлбэг хэрэгсэл /Хангамж-2 ашиглахгүй/</t>
  </si>
  <si>
    <t>1602-00-00-00-000-042</t>
  </si>
  <si>
    <t>Сэлбэг хэрэгсэл /Хангамж-1 ашиглахгүй/</t>
  </si>
  <si>
    <t>1602-00-00-00-000-041</t>
  </si>
  <si>
    <t>Тооллогын үр дүнгээр актлах хөрөнгө</t>
  </si>
  <si>
    <t>1602-00-00-00-000-036</t>
  </si>
  <si>
    <t>Ацетилен кислород /Механик/</t>
  </si>
  <si>
    <t>1602-00-00-00-000-029</t>
  </si>
  <si>
    <t>Сантехникийн сэлбэг/Хангамж</t>
  </si>
  <si>
    <t>1602-00-00-00-000-028</t>
  </si>
  <si>
    <t>Цахилгааны сэлбэг/Хангамж</t>
  </si>
  <si>
    <t>1602-00-00-00-000-027</t>
  </si>
  <si>
    <t>Ороомгийн утас/Хангамж</t>
  </si>
  <si>
    <t>1602-00-00-00-000-023</t>
  </si>
  <si>
    <t>Автын сэлбэг/Хангамж</t>
  </si>
  <si>
    <t>1602-00-00-00-000-022</t>
  </si>
  <si>
    <t>Ремень сальник/Хангамж</t>
  </si>
  <si>
    <t>1602-00-00-00-000-018</t>
  </si>
  <si>
    <t>Уул төмөр замын сэлбэг/Хангамж</t>
  </si>
  <si>
    <t>1602-00-00-00-000-017</t>
  </si>
  <si>
    <t>Холхивч/Хангамж</t>
  </si>
  <si>
    <t>1602-00-00-00-000-015</t>
  </si>
  <si>
    <t>Механик сэлбэг/Хангамж</t>
  </si>
  <si>
    <t>1602-00-00-00-000-004</t>
  </si>
  <si>
    <t>Төмөр, тросс, электрод/Хангамж</t>
  </si>
  <si>
    <t>сэлбэг хэрэгсэл</t>
  </si>
  <si>
    <t>1601-00-00-00-000-390</t>
  </si>
  <si>
    <t>Шатах, тослох материал/Цахилгаан</t>
  </si>
  <si>
    <t>1601-00-00-00-000-380</t>
  </si>
  <si>
    <t>Шатах, тослох материал/Механик</t>
  </si>
  <si>
    <t>1601-00-00-00-000-226</t>
  </si>
  <si>
    <t>Шатах, тослох материал/Төмөр зам</t>
  </si>
  <si>
    <t>1601-00-00-00-000-217</t>
  </si>
  <si>
    <t>ШТМ, /Савлах цех</t>
  </si>
  <si>
    <t>1601-00-00-00-000-208</t>
  </si>
  <si>
    <t>Шатах, тослох материал/Кип и А</t>
  </si>
  <si>
    <t>1601-00-00-00-000-187</t>
  </si>
  <si>
    <t>Шатах, тослох материал/Дулаан</t>
  </si>
  <si>
    <t>1601-00-00-00-000-178</t>
  </si>
  <si>
    <t>Шатах, тослох материал/Лаборатори</t>
  </si>
  <si>
    <t>1601-00-00-00-000-166</t>
  </si>
  <si>
    <t>Шатах, тослох материал/Тээрэм</t>
  </si>
  <si>
    <t>1601-00-00-00-000-158</t>
  </si>
  <si>
    <t>ШТМ/Чулуунцар</t>
  </si>
  <si>
    <t>1601-00-00-00-000-145</t>
  </si>
  <si>
    <t>Шатах, тослох материал/Компрессор</t>
  </si>
  <si>
    <t>1601-00-00-00-000-135</t>
  </si>
  <si>
    <t>Шатах, тослох материал/Бутлуур</t>
  </si>
  <si>
    <t>1601-00-00-00-000-124</t>
  </si>
  <si>
    <t>ШТМ/Шохойн цех/С.Дарьсүрэн</t>
  </si>
  <si>
    <t>1601-00-00-00-000-029</t>
  </si>
  <si>
    <t>ШТМ /Үйлчилгээний алба/</t>
  </si>
  <si>
    <t>1601-00-00-00-000-028</t>
  </si>
  <si>
    <t>Тослох материал/Хангамж</t>
  </si>
  <si>
    <t>1601-00-00-00-000-024</t>
  </si>
  <si>
    <t>Тослох материал/АММБааз</t>
  </si>
  <si>
    <t>1601-00-00-00-000-023</t>
  </si>
  <si>
    <t>Шатахуун/АММБааз</t>
  </si>
  <si>
    <t>1503-00-00-00-000-002</t>
  </si>
  <si>
    <t>Цэвэр,бохир ус</t>
  </si>
  <si>
    <t>1503-00-00-00-000-001</t>
  </si>
  <si>
    <t>Цахилгаан-худалдаж авсан</t>
  </si>
  <si>
    <t>Бэлэн бүтээхдэхүүн</t>
  </si>
  <si>
    <t>1502-00-00-00-000-011</t>
  </si>
  <si>
    <t>ХББүт нунтаг чулуу /ХА/</t>
  </si>
  <si>
    <t>1502-00-00-00-000-009</t>
  </si>
  <si>
    <t>ХХБүт  склад чулуу</t>
  </si>
  <si>
    <t>1502-00-00-00-000-008</t>
  </si>
  <si>
    <t>Хагас боловсруулсан бүтээгдэхүүн сланз</t>
  </si>
  <si>
    <t>1502-00-00-00-000-002</t>
  </si>
  <si>
    <t>Хагас боловсруулсан бүтээгдэхүүн / Клинкер /</t>
  </si>
  <si>
    <t>1502-00-00-00-000-001</t>
  </si>
  <si>
    <t>Хагас боловсруулсан бүтээгдэхүүн / БШЧ /</t>
  </si>
  <si>
    <t>Хагас боловсруулсан бүтээгдэхүүн</t>
  </si>
  <si>
    <t>1501-00-02-00-000-001</t>
  </si>
  <si>
    <t>Замд яваа ББүтээгдэхүүн-шохой</t>
  </si>
  <si>
    <t>1501-00-01-00-000-001</t>
  </si>
  <si>
    <t>Замд яваа ББүтээгдэхүүн-цемент</t>
  </si>
  <si>
    <t>Замд яваа бараа материал</t>
  </si>
  <si>
    <t>1501-00-00-00-000-999</t>
  </si>
  <si>
    <t>БМ-ын тохируулах данс</t>
  </si>
  <si>
    <t>1501-00-00-00-000-008</t>
  </si>
  <si>
    <t>Борлуулах зорилгор эзэмшиж буй хөрөнгө</t>
  </si>
  <si>
    <t>1501-00-00-00-000-002</t>
  </si>
  <si>
    <t>Бэлэн бүтээгдэхүүн /Дулаан /</t>
  </si>
  <si>
    <t>1501-00-00-00-000-001</t>
  </si>
  <si>
    <t>Бэлэн бүтээгдэхүүн / Шохой /</t>
  </si>
  <si>
    <t>1501-00-00-00-000-000</t>
  </si>
  <si>
    <t>Бэлэн бүтээгдэхүүн / Цемент /</t>
  </si>
  <si>
    <t>1405-00-33-00-000-000</t>
  </si>
  <si>
    <t>ДҮ-ийн нэгтгэл зардал/Баяжуулалт /Шигшүүр//Бусад</t>
  </si>
  <si>
    <t>1405-00-32-00-000-000</t>
  </si>
  <si>
    <t>ДҮ-ийн нэгтгэл зардал /Бутлуур-ХА/ ЖНА-д</t>
  </si>
  <si>
    <t>1405-00-31-00-000-000</t>
  </si>
  <si>
    <t>ДҮ-ийн нэгтгэл зардал /Хөтөл-1/</t>
  </si>
  <si>
    <t>1405-00-30-00-000-000</t>
  </si>
  <si>
    <t>Зардлын нэгтгэл Хөтөл-2</t>
  </si>
  <si>
    <t>1405-00-25-00-000-000</t>
  </si>
  <si>
    <t>ДҮ-ийн нэгтгэл зочид буудал-2</t>
  </si>
  <si>
    <t>1405-00-19-00-000-000</t>
  </si>
  <si>
    <t>ДҮ-ийн нэгтгэл зардал ажилчдын гуанз</t>
  </si>
  <si>
    <t>1405-00-18-00-000-000</t>
  </si>
  <si>
    <t>ДҮ-ийн нэгтгэл зардал захиргаа</t>
  </si>
  <si>
    <t>1405-00-16-00-000-000</t>
  </si>
  <si>
    <t>ДҮ-ийн нэгтгэл зардал борлуулах</t>
  </si>
  <si>
    <t>1405-00-15-00-000-000</t>
  </si>
  <si>
    <t>ДҮ-ийн нэгтгэл зардал буулгалт</t>
  </si>
  <si>
    <t>1405-00-14-00-000-000</t>
  </si>
  <si>
    <t>ДҮ-ийн нэгтгэл зардал лаборатори</t>
  </si>
  <si>
    <t>1405-00-12-00-000-000</t>
  </si>
  <si>
    <t>ДҮ-ийн нэгтгэл зардал кип и А</t>
  </si>
  <si>
    <t>1405-00-11-00-000-000</t>
  </si>
  <si>
    <t>ДҮ-ийн нэгтгэл зардал цахилгаан</t>
  </si>
  <si>
    <t>1405-00-10-00-000-000</t>
  </si>
  <si>
    <t>ДҮ-ийн нэгтгэл зардал механик</t>
  </si>
  <si>
    <t>1405-00-09-00-000-002</t>
  </si>
  <si>
    <t>ДҮ-ийн нэгтгэл зардал - АММБ /хувьсах/</t>
  </si>
  <si>
    <t>1405-00-09-00-000-001</t>
  </si>
  <si>
    <t>ДҮ-ийн нэгтгэл зардал-АММБ-ын зардал - тогтмол</t>
  </si>
  <si>
    <t>1405-00-09-00-000-000</t>
  </si>
  <si>
    <t>ДҮ-ийн нэгтгэл зардал АММБ</t>
  </si>
  <si>
    <t>1405-00-08-00-000-000</t>
  </si>
  <si>
    <t>ДҮ-ийн нэгтгэл зардал компрессор</t>
  </si>
  <si>
    <t>1405-00-07-00-000-000</t>
  </si>
  <si>
    <t>ДҮ-ийн нэгтгэл зардал дулаан</t>
  </si>
  <si>
    <t>1405-00-06-00-000-000</t>
  </si>
  <si>
    <t>ДҮ-ийн нэгтгэл зардал цемент</t>
  </si>
  <si>
    <t>1405-00-05-00-000-000</t>
  </si>
  <si>
    <t>ДҮ-ийн нэгтгэл зардал - Чулуунцар</t>
  </si>
  <si>
    <t>1405-00-04-00-000-000</t>
  </si>
  <si>
    <t>ДҮ-ийн нэгтгэл зардал хуурай хольц</t>
  </si>
  <si>
    <t>1405-00-03-00-000-000</t>
  </si>
  <si>
    <t>ДҮ-ийн нэгтгэл зардал шохой</t>
  </si>
  <si>
    <t>1405-00-02-00-000-000</t>
  </si>
  <si>
    <t>ДҮ-ийн нэгтгэл зардал Бутлуур /Шохойн/</t>
  </si>
  <si>
    <t>1405-00-01-00-000-000</t>
  </si>
  <si>
    <t>ДҮ-ийн нэгтгэл зардал - Уул - Сланз</t>
  </si>
  <si>
    <t>1405-00-00-09-000-000</t>
  </si>
  <si>
    <t>ДҮ-ийн нэгтгэл зардал хөдөлмөр хамгаалал</t>
  </si>
  <si>
    <t>ДҮ-н нэгтгэл зардал</t>
  </si>
  <si>
    <t>1404-00-07-00-004-000</t>
  </si>
  <si>
    <t>ДҮ-ийн ШМЗ-Сантехникийн засварын зардал</t>
  </si>
  <si>
    <t>ДҮ-шууд  зардал</t>
  </si>
  <si>
    <t>1404-00-33-00-060-000</t>
  </si>
  <si>
    <t>ҮНЗ/Баяжуулалт /Шигшүүр//ӨҮХББ</t>
  </si>
  <si>
    <t>1404-00-33-00-050-000</t>
  </si>
  <si>
    <t>ҮНЗ/Баяжуулалт /Шигшүүр//дотоод тээвэр</t>
  </si>
  <si>
    <t>1404-00-33-00-032-000</t>
  </si>
  <si>
    <t>ҮНЗ/Баяжуулалт /Шигшүүр//хоолны хөнгөлөлт</t>
  </si>
  <si>
    <t>1404-00-33-00-026-000</t>
  </si>
  <si>
    <t>ҮНЗ/Баяжуулалт /Шигшүүр//Түрээсийн зардал</t>
  </si>
  <si>
    <t>1404-00-33-00-017-000</t>
  </si>
  <si>
    <t>ҮНЗ/Баяжуулалт /Шигшүүр//Хөдөлмөр хамгаалал</t>
  </si>
  <si>
    <t>1404-00-33-00-014-000</t>
  </si>
  <si>
    <t>ҮНЗ/Баяжуулалт /Шигшүүр//Үндсэн хөрөнгийн элэгдэл</t>
  </si>
  <si>
    <t>1404-00-33-00-006-000</t>
  </si>
  <si>
    <t>ҮНЗ/Баяжуулалт /Шигшүүр//Нийгмийн даатгалын шимтгэл</t>
  </si>
  <si>
    <t>1404-00-33-00-005-000</t>
  </si>
  <si>
    <t>ҮНЗ/Баяжуулалт /Шигшүүр//Цалингийн зардал</t>
  </si>
  <si>
    <t>1404-00-32-00-062-000</t>
  </si>
  <si>
    <t>ДҮ-н ҮНЗ /ХА-ын бутлуур/ Бусдаар гүйцэтгүүлсэн ажлын төлбөр</t>
  </si>
  <si>
    <t>1404-00-32-00-060-000</t>
  </si>
  <si>
    <t>Бутлуур ХА ӨҮХББ</t>
  </si>
  <si>
    <t>1404-00-32-00-055-000</t>
  </si>
  <si>
    <t>ДҮ-н ҮНЗ /ХА-ын бутлуур/ КиПиа ҮНЗ</t>
  </si>
  <si>
    <t>1404-00-32-00-054-000</t>
  </si>
  <si>
    <t>ДҮ-н ҮНЗ /ХА-ын бутлуур/ цахилгаан ҮНЗ</t>
  </si>
  <si>
    <t>1404-00-32-00-053-000</t>
  </si>
  <si>
    <t>ДҮ-ийн ҮНЗ/Бутлуур ХА/ механикийн ҮНЗ</t>
  </si>
  <si>
    <t>1404-00-32-00-050-000</t>
  </si>
  <si>
    <t>ДҮ-ийн ҮНЗ /Бутлуур-ХА/дотоод тээврийн зардал</t>
  </si>
  <si>
    <t>1404-00-32-00-032-000</t>
  </si>
  <si>
    <t>ДҮ-ийн ҮНЗ/Бутлуур-ХА/хоолны хөнгөлөлтын зардал</t>
  </si>
  <si>
    <t>1404-00-32-00-026-000</t>
  </si>
  <si>
    <t>ДҮ-ийн ҮНЗ/Бутлуур-ХА/ Түрээсийн зардал</t>
  </si>
  <si>
    <t>1404-00-32-00-017-000</t>
  </si>
  <si>
    <t>ДҮ-ийн ҮНЗ/Бутлуур-ХА/хөдөлмөр хамгаалалын зардал</t>
  </si>
  <si>
    <t>1404-00-32-00-011-000</t>
  </si>
  <si>
    <t>ДҮ-ийн ҮНЗ/Бутлуур-ХА/ засвар цахилгаан</t>
  </si>
  <si>
    <t>1404-00-32-00-010-000</t>
  </si>
  <si>
    <t>ДҮ-ийн ҮНЗ/Бутлуур-ХА/ засвар механик</t>
  </si>
  <si>
    <t>1404-00-32-00-008-000</t>
  </si>
  <si>
    <t>ҮНЗ - Бутлуур ХА - усны зардал</t>
  </si>
  <si>
    <t>1404-00-32-00-007-000</t>
  </si>
  <si>
    <t>ДҮ-ийн ҮНЗ/Бутлуур-ХА/цахилгааны зардал</t>
  </si>
  <si>
    <t>1404-00-32-00-006-000</t>
  </si>
  <si>
    <t>ДҮ-ийнҮНЗ/Бутлуур-ХА/НДШ-ийн зардал</t>
  </si>
  <si>
    <t>1404-00-32-00-005-000</t>
  </si>
  <si>
    <t>ДҮ-ийн ҮНЗ/Бутлуур-ХА/цалингийн зардал</t>
  </si>
  <si>
    <t>1404-00-32-00-001-000</t>
  </si>
  <si>
    <t>ДҮ-н ҮНЗ/Бутлуур-ХА/шатах тохлох материал</t>
  </si>
  <si>
    <t>1404-00-31-00-062-000</t>
  </si>
  <si>
    <t>ДҮ-ийн ҮНЗ/Хөтөл-1/Бусдаар гүйцэтгүүлсэн ажил, үйлчилгээний хөлс</t>
  </si>
  <si>
    <t>1404-00-31-00-055-000</t>
  </si>
  <si>
    <t>ҮНЗ Хөтөл-1 /Кип А ҮНЗ</t>
  </si>
  <si>
    <t>1404-00-31-00-054-000</t>
  </si>
  <si>
    <t>ҮНЗ /Хөтөл-1/ цахилгаан ҮНЗ</t>
  </si>
  <si>
    <t>1404-00-31-00-053-000</t>
  </si>
  <si>
    <t>ҮНЗ/Хөтөл-1 /Механик ҮЗ</t>
  </si>
  <si>
    <t>1404-00-31-00-050-000</t>
  </si>
  <si>
    <t>Хөтөл-1 дотоод тээвэр</t>
  </si>
  <si>
    <t>1404-00-31-00-045-000</t>
  </si>
  <si>
    <t>ҮНЗ Хөтөл-1 /БОНСэргээлтийн зардал</t>
  </si>
  <si>
    <t>1404-00-31-00-040-000</t>
  </si>
  <si>
    <t>ДҮ-ийн ҮНЗ/Хөтөл-1/даатгалын зардал</t>
  </si>
  <si>
    <t>1404-00-31-00-039-000</t>
  </si>
  <si>
    <t>ДҮ-ийн ҮНЗ /Хөтөл-1 / АТБӨЯХ татвар</t>
  </si>
  <si>
    <t>1404-00-31-00-036-000</t>
  </si>
  <si>
    <t>ДҮ-ийн  ҮНЗ /Хөтөл-1/  биет бус хөрөнгийн элэгдэл</t>
  </si>
  <si>
    <t>1404-00-31-00-032-000</t>
  </si>
  <si>
    <t>ҮНЗ/Хөтөл-1/хоолны хөнгөлөлт</t>
  </si>
  <si>
    <t>1404-00-31-00-031-000</t>
  </si>
  <si>
    <t>ҮНЗ-Хөтөл-1 /Үл хөдлөх хөрөнгийн зардал</t>
  </si>
  <si>
    <t>1404-00-31-00-030-000</t>
  </si>
  <si>
    <t>ДҮ-ийн ҮНЗ/Хөтөл-1/усны төлбөр</t>
  </si>
  <si>
    <t>1404-00-31-00-029-000</t>
  </si>
  <si>
    <t>ДҮ-ийн ҮНЗ/Хөтөл-1/газрын талбөрийн зардал</t>
  </si>
  <si>
    <t>1404-00-31-00-028-000</t>
  </si>
  <si>
    <t>ҮНЗ Хөтөл-1 /АМНАТөлбөрийн зардал/</t>
  </si>
  <si>
    <t>1404-00-31-00-026-000</t>
  </si>
  <si>
    <t>ҮНЗ Хөтөл-1 түрээсийн зардал</t>
  </si>
  <si>
    <t>1404-00-31-00-025-000</t>
  </si>
  <si>
    <t>ҮНЗ/Хөтөл-1/тэтгэвэр тусламж</t>
  </si>
  <si>
    <t>1404-00-31-00-019-000</t>
  </si>
  <si>
    <t>ДҮ-ийн ҮНЗ/Хөтөл-1/сургалтын зардал</t>
  </si>
  <si>
    <t>1404-00-31-00-018-000</t>
  </si>
  <si>
    <t>ҮНЗ/Хөтөл-1/Албан томилолтын зардал</t>
  </si>
  <si>
    <t>1404-00-31-00-017-000</t>
  </si>
  <si>
    <t>ҮНЗ/Хөтөл-1/Хөдөлмөр хамгаалал</t>
  </si>
  <si>
    <t>1404-00-31-00-016-000</t>
  </si>
  <si>
    <t>ҮНЗ/Хөтөл-1/Холбооны зардал</t>
  </si>
  <si>
    <t>1404-00-31-00-014-000</t>
  </si>
  <si>
    <t>ҮНЗ /Хөтөл-1/ ҮХЭ</t>
  </si>
  <si>
    <t>1404-00-31-00-010-000</t>
  </si>
  <si>
    <t>ҮНЗ/Хөтөл-1/Засвар механик</t>
  </si>
  <si>
    <t>1404-00-31-00-007-000</t>
  </si>
  <si>
    <t>ҮНЗ/Хөтөл-1/Цахилгаан</t>
  </si>
  <si>
    <t>1404-00-31-00-006-000</t>
  </si>
  <si>
    <t>ҮНЗ/Хөтөл-1/Нийгмийн даатгалын шимтгэл</t>
  </si>
  <si>
    <t>1404-00-31-00-005-001</t>
  </si>
  <si>
    <t>ҮНЗ/Цемент Шохой ХК/Хөтөл-1/Бусад/Цалингийн зардал</t>
  </si>
  <si>
    <t>1404-00-31-00-005-000</t>
  </si>
  <si>
    <t>ҮНЗ/Хөтөл-1/Цалингийн зардал</t>
  </si>
  <si>
    <t>1404-00-31-00-001-000</t>
  </si>
  <si>
    <t>ҮНЗ/Хөтөл-1/Шатах тослох материал</t>
  </si>
  <si>
    <t>1404-00-31-00-000-000</t>
  </si>
  <si>
    <t>ҮНЗ/Хөтөл-1/Бусад</t>
  </si>
  <si>
    <t>1404-00-30-00-062-000</t>
  </si>
  <si>
    <t>ДҮ-ийн ҮНЗ/Хөтөл-2/Бусдаар гүйцэтгүүлсэн ажил, үйлчилгээний хөлс</t>
  </si>
  <si>
    <t>1404-00-30-00-059-000</t>
  </si>
  <si>
    <t>ҮНЗ Хөтө-2 шинжилгээ</t>
  </si>
  <si>
    <t>1404-00-30-00-055-000</t>
  </si>
  <si>
    <t>ҮНЗ/Хөтөл-2/кип и А ҮНЗ</t>
  </si>
  <si>
    <t>1404-00-30-00-054-000</t>
  </si>
  <si>
    <t>ҮНЗ/Хөтөл-2/цахилгаан ҮНЗ</t>
  </si>
  <si>
    <t>1404-00-30-00-053-000</t>
  </si>
  <si>
    <t>ҮНЗ/Хөтөл-2/Механик ҮЗ</t>
  </si>
  <si>
    <t>1404-00-30-00-050-000</t>
  </si>
  <si>
    <t>ҮНЗ/Хөтөл-2/дотоод тээвэр</t>
  </si>
  <si>
    <t>1404-00-30-00-045-000</t>
  </si>
  <si>
    <t>ДҮ-ийн ҮНЗ /Хөтөл-2/БОНСэргээлтийн зардал</t>
  </si>
  <si>
    <t>1404-00-30-00-040-000</t>
  </si>
  <si>
    <t>ДҮ-ийн ҮНЗ/Хөтөл-2/даатгалын зардал</t>
  </si>
  <si>
    <t>1404-00-30-00-039-000</t>
  </si>
  <si>
    <t>ҮНЗ/Хөтөл-2/ АТБӨЯХ-ийн албан татвар</t>
  </si>
  <si>
    <t>1404-00-30-00-036-000</t>
  </si>
  <si>
    <t>ҮНЗ/Хөтөл-2/биет бус хөрөнгийн элэгдэл хорогдлын шимтгэл</t>
  </si>
  <si>
    <t>1404-00-30-00-032-000</t>
  </si>
  <si>
    <t>ҮНЗ/Хөтөл-2/хоолны хөнгөлөлт</t>
  </si>
  <si>
    <t>1404-00-30-00-031-000</t>
  </si>
  <si>
    <t>ҮНЗ/Хөтөл-2/Үл хөдлөх хөрөнгийн зардал</t>
  </si>
  <si>
    <t>1404-00-30-00-030-000</t>
  </si>
  <si>
    <t>ДҮ-ийн ҮНЗ/Хөтөл-2/усны төлбөр</t>
  </si>
  <si>
    <t>1404-00-30-00-029-000</t>
  </si>
  <si>
    <t>ДҮ-ийн ҮНЗ/Хөтөл-2/ Газрын төлбөрийн зардал</t>
  </si>
  <si>
    <t>1404-00-30-00-028-000</t>
  </si>
  <si>
    <t>ҮНЗ/Хөтөл-2/орд ашигласан зардал</t>
  </si>
  <si>
    <t>1404-00-30-00-026-000</t>
  </si>
  <si>
    <t>ҮНЗ Хөтөл-2 түрээсийн зардал</t>
  </si>
  <si>
    <t>1404-00-30-00-025-000</t>
  </si>
  <si>
    <t>ҮНЗ /Хөтөл-2/ тэтгэвэр тусламж</t>
  </si>
  <si>
    <t>1404-00-30-00-024-000</t>
  </si>
  <si>
    <t>ҮНЗ Хөтөл -2 Аж ахуй тохижилт</t>
  </si>
  <si>
    <t>1404-00-30-00-020-000</t>
  </si>
  <si>
    <t>ҮНЗ/Хөтөл-2/Цэвэрлэгээний зардал</t>
  </si>
  <si>
    <t>1404-00-30-00-019-000</t>
  </si>
  <si>
    <t>ҮНЗ/Хөтөл-2/Сургалтын зардал</t>
  </si>
  <si>
    <t>1404-00-30-00-018-000</t>
  </si>
  <si>
    <t>ҮНЗ/Хөтөл-2/Албан томилолтын зардал</t>
  </si>
  <si>
    <t>1404-00-30-00-017-000</t>
  </si>
  <si>
    <t>ҮНЗ/Хөтөл-2/Хөдөлмөр хамгаалал</t>
  </si>
  <si>
    <t>1404-00-30-00-016-000</t>
  </si>
  <si>
    <t>ҮНЗ/Хөтөл-2/Холбооны зардал</t>
  </si>
  <si>
    <t>1404-00-30-00-015-000</t>
  </si>
  <si>
    <t>ҮНЗ/Хөтөл-2/Бичиг хэрэг</t>
  </si>
  <si>
    <t>1404-00-30-00-014-000</t>
  </si>
  <si>
    <t>ҮНЗ/Хөтөл-2/Үндсэн хөрөнгийн элэгдэл</t>
  </si>
  <si>
    <t>1404-00-30-00-012-000</t>
  </si>
  <si>
    <t>ҮНЗ/Хөтөл-2/БҮТЭЗ</t>
  </si>
  <si>
    <t>1404-00-30-00-011-000</t>
  </si>
  <si>
    <t>ҮНЗ/Хөтөл-2/Засвар цахилгаан</t>
  </si>
  <si>
    <t>1404-00-30-00-010-000</t>
  </si>
  <si>
    <t>ҮНЗ/Хөтөл-2/Засвар механик</t>
  </si>
  <si>
    <t>1404-00-30-00-007-000</t>
  </si>
  <si>
    <t>ҮНЗ/Хөтөл-2/Цахилгаан</t>
  </si>
  <si>
    <t>1404-00-30-00-006-000</t>
  </si>
  <si>
    <t>ҮНЗ/Хөтөл-2/Нийгмийн даатгалын шимтгэл</t>
  </si>
  <si>
    <t>1404-00-30-00-005-001</t>
  </si>
  <si>
    <t>ҮНЗ/Цемент Шохой ХК/Хөтөл-2/Бусад/Цалингийн зардал</t>
  </si>
  <si>
    <t>1404-00-30-00-005-000</t>
  </si>
  <si>
    <t>ҮНЗ/Хөтөл-2/Цалингийн зардал</t>
  </si>
  <si>
    <t>1404-00-30-00-001-000</t>
  </si>
  <si>
    <t>ҮНЗ/Хөтөл-2/Шатах тослох материал</t>
  </si>
  <si>
    <t>1404-00-25-00-062-000</t>
  </si>
  <si>
    <t>ДҮ-ийн ҮНЗ/Буудал-Сайхан/Бусдаар гүйцэтгүүлсэн ажил, үйлчилгээний хөлс</t>
  </si>
  <si>
    <t>1404-00-25-00-051-000</t>
  </si>
  <si>
    <t>ҮНЗ зочид буудал-2  дулаан</t>
  </si>
  <si>
    <t>1404-00-25-00-050-000</t>
  </si>
  <si>
    <t>ҮНЗ зочид буудал-2  дотоод тээвэр</t>
  </si>
  <si>
    <t>1404-00-25-00-032-000</t>
  </si>
  <si>
    <t>ҮНЗ  зочид буудал-2  хоолны хөнгөлөлт</t>
  </si>
  <si>
    <t>1404-00-25-00-031-000</t>
  </si>
  <si>
    <t>ҮНЗ  зочид буудал-2  Үл хөдлөх хөрөнгийн зардал</t>
  </si>
  <si>
    <t>1404-00-25-00-029-000</t>
  </si>
  <si>
    <t>ҮНЗ Зочид буудал-2 Газрын татварын зардал</t>
  </si>
  <si>
    <t>1404-00-25-00-025-000</t>
  </si>
  <si>
    <t>ҮНЗ зочид буудал-2Тэтгэвэр тусламжийн зардал</t>
  </si>
  <si>
    <t>1404-00-25-00-024-000</t>
  </si>
  <si>
    <t>ҮНЗ зочид буудал-2  аж ахуй,тохижилт</t>
  </si>
  <si>
    <t>1404-00-25-00-020-000</t>
  </si>
  <si>
    <t>ҮНЗ  зочид буудал-2  Цэвэрлэгээний зардал</t>
  </si>
  <si>
    <t>1404-00-25-00-017-000</t>
  </si>
  <si>
    <t>ҮНЗ зочид буудал-2  Хөдөлмөр хамгаалал</t>
  </si>
  <si>
    <t>1404-00-25-00-015-000</t>
  </si>
  <si>
    <t>ҮНЗ зочид буудал-2  Бичиг хэрэг</t>
  </si>
  <si>
    <t>1404-00-25-00-014-000</t>
  </si>
  <si>
    <t>ҮНЗ  зочид буудал-2  Үндсэн хөрөнгийн элэгдэл</t>
  </si>
  <si>
    <t>1404-00-25-00-012-000</t>
  </si>
  <si>
    <t>ҮНЗ зочид буудал-2  БҮТЭЗ</t>
  </si>
  <si>
    <t>1404-00-25-00-011-000</t>
  </si>
  <si>
    <t>ҮНЗ зочид буудал-2  Засвар цахилгаан</t>
  </si>
  <si>
    <t>1404-00-25-00-008-000</t>
  </si>
  <si>
    <t>ҮНЗ зочид буудал-2  Усны зардал</t>
  </si>
  <si>
    <t>1404-00-25-00-007-000</t>
  </si>
  <si>
    <t>ҮНЗ зочид буудал-2 Цахилгаан</t>
  </si>
  <si>
    <t>1404-00-25-00-006-000</t>
  </si>
  <si>
    <t>зочид буудал-2  Нийгмийн даатгалын шимтгэл</t>
  </si>
  <si>
    <t>1404-00-25-00-005-000</t>
  </si>
  <si>
    <t>зочид буудал-2 Цалингийн зардал</t>
  </si>
  <si>
    <t>1404-00-19-00-062-000</t>
  </si>
  <si>
    <t>ДҮ-ийн ҮНЗ/Ажилчдын гуанз/Бусдаар гүйцэтгүүлсэн ажил, үйлчилгээний хөлс</t>
  </si>
  <si>
    <t>1404-00-19-00-054-000</t>
  </si>
  <si>
    <t>ҮНЗ/Ажилчдын гуанз/цахилгаан ҮНЗ</t>
  </si>
  <si>
    <t>1404-00-19-00-053-000</t>
  </si>
  <si>
    <t>ҮНЗ/Ажилчдын гуанз/Механик ҮЗ</t>
  </si>
  <si>
    <t>1404-00-19-00-051-000</t>
  </si>
  <si>
    <t>ҮНЗ/Ажилчдын гуанз/дулаан</t>
  </si>
  <si>
    <t>1404-00-19-00-050-000</t>
  </si>
  <si>
    <t>ҮНЗ/Ажилчдын гуанз/дотоод тээвэр</t>
  </si>
  <si>
    <t>1404-00-19-00-032-000</t>
  </si>
  <si>
    <t>ҮНЗ/Ажилчдын гуанз/хоолны хөнгөлөлт</t>
  </si>
  <si>
    <t>1404-00-19-00-031-000</t>
  </si>
  <si>
    <t>ҮНЗ/Ажилчдын гуанз/Үл хөдлөх хөрөнгийн зардал</t>
  </si>
  <si>
    <t>1404-00-19-00-025-000</t>
  </si>
  <si>
    <t>ҮНЗ/Ажилчдын гуанз/Тэтгэвэр тусламжийн зардал</t>
  </si>
  <si>
    <t>1404-00-19-00-024-000</t>
  </si>
  <si>
    <t>ДҮ-ийн ҮНЗ /Ажилчдын гуанз/ урсгал засвар</t>
  </si>
  <si>
    <t>1404-00-19-00-023-000</t>
  </si>
  <si>
    <t>ҮНЗ/Ажилчдын гуанз/Хүлээн авалт</t>
  </si>
  <si>
    <t>1404-00-19-00-020-000</t>
  </si>
  <si>
    <t>ҮНЗ/Ажилчдын гуанз/Цэвэрлэгээний зардал</t>
  </si>
  <si>
    <t>1404-00-19-00-019-000</t>
  </si>
  <si>
    <t>ҮНЗ/Ажилчдын гуанз/Сургалтын зардал</t>
  </si>
  <si>
    <t>1404-00-19-00-018-000</t>
  </si>
  <si>
    <t>ҮНЗ/Ажилчдын гуанз/Албан томилолтын зардал</t>
  </si>
  <si>
    <t>1404-00-19-00-017-000</t>
  </si>
  <si>
    <t>ҮНЗ/Ажилчдын гуанз/Хөдөлмөр хамгаалал</t>
  </si>
  <si>
    <t>1404-00-19-00-016-001</t>
  </si>
  <si>
    <t>ҮНЗ/Цемент Шохой ХК/Ажилчдын гуанз/Бусад/Холбооны зардал</t>
  </si>
  <si>
    <t>1404-00-19-00-016-000</t>
  </si>
  <si>
    <t>ҮНЗ/Ажилчдын гуанз/Холбооны зардал</t>
  </si>
  <si>
    <t>1404-00-19-00-015-000</t>
  </si>
  <si>
    <t>ҮНЗ/Ажилчдын гуанз/Бичиг хэрэг</t>
  </si>
  <si>
    <t>1404-00-19-00-014-000</t>
  </si>
  <si>
    <t>ДҮ-ийн ҮНЗ /Ажилчдын гуанз/ ҮХЭлэгдэл</t>
  </si>
  <si>
    <t>1404-00-19-00-012-000</t>
  </si>
  <si>
    <t>ДҮ-ийн ҮНЗ /ажилчдын гуанз/ БҮТЭЗ</t>
  </si>
  <si>
    <t>1404-00-19-00-011-000</t>
  </si>
  <si>
    <t>ҮНЗ/Ажилчдын гуанз/Засвар цахилгаан</t>
  </si>
  <si>
    <t>1404-00-19-00-010-000</t>
  </si>
  <si>
    <t>ҮНЗ/Ажилчдын гуанз/Засвар механик</t>
  </si>
  <si>
    <t>1404-00-19-00-008-000</t>
  </si>
  <si>
    <t>ДҮ-ийн ҮНЗ /Ажилчдын гуанз/  ус</t>
  </si>
  <si>
    <t>1404-00-19-00-007-000</t>
  </si>
  <si>
    <t>ДҮ-ийн ҮНЗ /ажилчдын гуанз/ цахилгаан</t>
  </si>
  <si>
    <t>1404-00-19-00-006-000</t>
  </si>
  <si>
    <t>ҮНЗ/Ажилчдын гуанз/Нийгмийн даатгалын шимтгэл</t>
  </si>
  <si>
    <t>1404-00-19-00-005-000</t>
  </si>
  <si>
    <t>ҮНЗ/Ажилчдын гуанз/Цалингийн зардал</t>
  </si>
  <si>
    <t>1404-00-19-00-004-000</t>
  </si>
  <si>
    <t>ДҮ-ийн ҮНЗ/Ажилчдын гуанз/Туслах материал</t>
  </si>
  <si>
    <t>1404-00-19-00-003-000</t>
  </si>
  <si>
    <t>ҮНЗ/Ажилчдын гуанз/Түүхий эд материал</t>
  </si>
  <si>
    <t>1404-00-19-00-001-000</t>
  </si>
  <si>
    <t>ҮНЗ/Ажилчдын гуанз/Шатах тослох материал</t>
  </si>
  <si>
    <t>1404-00-19-00-000-000</t>
  </si>
  <si>
    <t>ҮНЗ/Ажилчдын гуанз/Бусад</t>
  </si>
  <si>
    <t>1404-00-18-00-062-000</t>
  </si>
  <si>
    <t>ДҮ-ийн ҮНЗ/Захиргаа/Бусдаар гүйцэтгүүлсэн ажил, үйлчилгээний хөлс</t>
  </si>
  <si>
    <t>1404-00-18-00-055-000</t>
  </si>
  <si>
    <t>ДҮ-ийн ҮНЗ /Захиргаа/ кип и А ҮНЗ</t>
  </si>
  <si>
    <t>1404-00-18-00-054-000</t>
  </si>
  <si>
    <t>ДҮ-ийн ҮНЗ /Захиргаа/ цахилгаан ҮНЗ</t>
  </si>
  <si>
    <t>1404-00-18-00-053-000</t>
  </si>
  <si>
    <t>ДҮ-ийн ҮНЗ /Захиргаа/ механик ҮНЗ</t>
  </si>
  <si>
    <t>1404-00-18-00-051-000</t>
  </si>
  <si>
    <t>ДҮ-ийн ҮНЗ /Захиргаа/ дулаан</t>
  </si>
  <si>
    <t>1404-00-18-00-050-000</t>
  </si>
  <si>
    <t>ДҮ-ийн ҮНЗ /Захиргаа/ дотоод тээвэр</t>
  </si>
  <si>
    <t>1404-00-18-00-043-000</t>
  </si>
  <si>
    <t>ҮНЗ/çàõèðãàà/Харуул хамгаалалт</t>
  </si>
  <si>
    <t>1404-00-18-00-031-000</t>
  </si>
  <si>
    <t>ДҮ-ийн ҮНЗ /Захиргаа/үл хөдлөх хөрөнгийн татвар</t>
  </si>
  <si>
    <t>1404-00-18-00-029-000</t>
  </si>
  <si>
    <t>ДҮ-ийн ҮНЗ/Захиргаа/газрын төлбөрийн зардал</t>
  </si>
  <si>
    <t>1404-00-18-00-026-000</t>
  </si>
  <si>
    <t>ДҮ-ийн ҮНЗ/Захиргаа/түрээсийн зардал</t>
  </si>
  <si>
    <t>1404-00-18-00-024-000</t>
  </si>
  <si>
    <t>ДҮ-ийн ҮНЗ /Захиргаа/ урсгал засвар</t>
  </si>
  <si>
    <t>1404-00-18-00-020-000</t>
  </si>
  <si>
    <t>ДҮ-ийн ҮНЗ /Захиргаа/ цэвэрлэгээний зардал</t>
  </si>
  <si>
    <t>1404-00-18-00-016-000</t>
  </si>
  <si>
    <t>ДҮ-ийн ҮНЗ /Захиргаа/ холбоо</t>
  </si>
  <si>
    <t>1404-00-18-00-014-000</t>
  </si>
  <si>
    <t>ДҮ-ийн ҮНЗ /Захиргаа/ ҮХЭлэгдэл</t>
  </si>
  <si>
    <t>1404-00-18-00-012-000</t>
  </si>
  <si>
    <t>ДҮ-ийн ҮНЗ /Захиргаа/ БҮТЭЗ</t>
  </si>
  <si>
    <t>1404-00-18-00-011-000</t>
  </si>
  <si>
    <t>ДҮ-ийн ҮНЗ /Захиргаа/ засвар цахилгаан</t>
  </si>
  <si>
    <t>1404-00-18-00-008-000</t>
  </si>
  <si>
    <t>ДҮ-ийн ҮНЗ /Захиргаа/ ус</t>
  </si>
  <si>
    <t>1404-00-18-00-007-000</t>
  </si>
  <si>
    <t>ДҮ-ийн ҮНЗ /Захиргаа/ цахилгаан</t>
  </si>
  <si>
    <t>1404-00-18-00-000-000</t>
  </si>
  <si>
    <t>ДҮ-ийн ҮНЗ /Захиргаа/ бусад</t>
  </si>
  <si>
    <t>1404-00-16-00-062-000</t>
  </si>
  <si>
    <t>ДҮ-ийн ҮНЗ/Савлах/Бусдаар гүйцэтгүүлсэн ажил, үйлчилгээний хөлс</t>
  </si>
  <si>
    <t>1404-00-16-00-059-000</t>
  </si>
  <si>
    <t>ДҮ-ийнҮНЗ/Савлах/шинжилгээний зардал</t>
  </si>
  <si>
    <t>1404-00-16-00-055-000</t>
  </si>
  <si>
    <t>ДҮ-ийн ҮНЗ /савлах / кипи А ҮНЗ</t>
  </si>
  <si>
    <t>1404-00-16-00-054-000</t>
  </si>
  <si>
    <t>ДҮ-ийн ҮНЗ / савлах / цахилгаан</t>
  </si>
  <si>
    <t>1404-00-16-00-053-000</t>
  </si>
  <si>
    <t>ДҮ-ийн ҮНЗ /савлах / механик ҮНЗ</t>
  </si>
  <si>
    <t>1404-00-16-00-052-000</t>
  </si>
  <si>
    <t>ДҮ-ийн ҮНЗ /савлах / хий</t>
  </si>
  <si>
    <t>1404-00-16-00-051-000</t>
  </si>
  <si>
    <t>ДҮ-ийн ҮНЗ /савлах / дулаан</t>
  </si>
  <si>
    <t>1404-00-16-00-050-000</t>
  </si>
  <si>
    <t>ДҮ-ийн ҮНЗ /савлах / дотоод тээвэр</t>
  </si>
  <si>
    <t>1404-00-16-00-032-000</t>
  </si>
  <si>
    <t>ДҮ-ийн ҮНЗ /савлах / хоолны хөнгөлөлт</t>
  </si>
  <si>
    <t>1404-00-16-00-031-000</t>
  </si>
  <si>
    <t>ДҮ-ийн ҮНЗ /савлах/ үл хөдлөх хөрөнгийн зардал</t>
  </si>
  <si>
    <t>1404-00-16-00-029-000</t>
  </si>
  <si>
    <t>ДҮ-ийн ҮНЗ /савлах / газрын татвар</t>
  </si>
  <si>
    <t>1404-00-16-00-025-000</t>
  </si>
  <si>
    <t>ДҮ-ийн ҮНЗ / савлах / тэтгэвэр тусламж</t>
  </si>
  <si>
    <t>1404-00-16-00-020-000</t>
  </si>
  <si>
    <t>ДҮ-ийн ҮНЗ /савлах / цэвэрлэгээний зардал</t>
  </si>
  <si>
    <t>1404-00-16-00-017-000</t>
  </si>
  <si>
    <t>ДҮ-ийн ҮНЗ /савлах / хөдөлмөр хамгаалал</t>
  </si>
  <si>
    <t>1404-00-16-00-016-000</t>
  </si>
  <si>
    <t>ДҮ-ийн ҮНЗ /савлах / холбооны зардал</t>
  </si>
  <si>
    <t>1404-00-16-00-015-000</t>
  </si>
  <si>
    <t>ДҮ-ийн ҮНЗ /савлах/  бичиг хэрэг</t>
  </si>
  <si>
    <t>1404-00-16-00-014-000</t>
  </si>
  <si>
    <t>ДҮ-ийн ҮНЗ /савлах / үндсэн хөрөнгийн элэгдэл</t>
  </si>
  <si>
    <t>1404-00-16-00-011-000</t>
  </si>
  <si>
    <t>ДҮ-ийн ҮНЗ /савлах / засвар цахилгаан</t>
  </si>
  <si>
    <t>1404-00-16-00-010-000</t>
  </si>
  <si>
    <t>ДҮ-ийн ҮНЗ /савлах / засвар механик</t>
  </si>
  <si>
    <t>1404-00-16-00-009-000</t>
  </si>
  <si>
    <t>ДҮ-ийн ҮНЗ /савлах / сав баглаа</t>
  </si>
  <si>
    <t>1404-00-16-00-008-000</t>
  </si>
  <si>
    <t>ДҮ-ийн ҮНЗ / савлах / усны зардал</t>
  </si>
  <si>
    <t>1404-00-16-00-007-000</t>
  </si>
  <si>
    <t>ДҮ-ийн ҮНЗ /савлах / цахилгаан</t>
  </si>
  <si>
    <t>1404-00-16-00-006-000</t>
  </si>
  <si>
    <t>ДҮ-ийн ҮНЗ / Савлах / НДШ</t>
  </si>
  <si>
    <t>1404-00-16-00-005-000</t>
  </si>
  <si>
    <t>ДҮ-ийн ҮНЗ / Савлах / цалин</t>
  </si>
  <si>
    <t>1404-00-16-00-001-000</t>
  </si>
  <si>
    <t>ДҮ-ийн ҮНЗ /савлах / шатах тослох материал</t>
  </si>
  <si>
    <t>1404-00-15-00-062-000</t>
  </si>
  <si>
    <t>ДҮ-ийн ҮНЗ/Буулгалт/Бусдаар гүйцэтгүүлсэн ажил, үйлчилгээний хөлс</t>
  </si>
  <si>
    <t>1404-00-15-00-051-000</t>
  </si>
  <si>
    <t>ДҮ-ийн ҮНЗ /буулгалт / дулаан</t>
  </si>
  <si>
    <t>1404-00-15-00-032-000</t>
  </si>
  <si>
    <t>ДҮ-ийн ҮНЗ / төмөрзам / хоолны хөнгөлөлт</t>
  </si>
  <si>
    <t>1404-00-15-00-031-000</t>
  </si>
  <si>
    <t>ДҮ-ийн ҮНЗ /буулгалт / үл хөдлөх хөрөнгийн зардал</t>
  </si>
  <si>
    <t>1404-00-15-00-029-000</t>
  </si>
  <si>
    <t>ДҮ-ийн ҮНЗ /буулгалт / газрын төлбөр</t>
  </si>
  <si>
    <t>1404-00-15-00-026-000</t>
  </si>
  <si>
    <t>ДҮ-ийн ҮНЗ /буулгалт / түрээсийн зардал</t>
  </si>
  <si>
    <t>1404-00-15-00-025-000</t>
  </si>
  <si>
    <t>ДҮ-ийн ҮНЗ /буулгалт / тэтгэвэр тусламж</t>
  </si>
  <si>
    <t>1404-00-15-00-024-000</t>
  </si>
  <si>
    <t>ДҮ-ийн ҮНЗ / төмөрзам / урсгал засвар</t>
  </si>
  <si>
    <t>1404-00-15-00-020-000</t>
  </si>
  <si>
    <t>ДҮ-ийн ҮНЗ /буулгалт / цэвэрлэгээний зардал</t>
  </si>
  <si>
    <t>1404-00-15-00-019-000</t>
  </si>
  <si>
    <t>ДҮ-ийн ҮНЗ /буулгалт / сургалтын зардал</t>
  </si>
  <si>
    <t>1404-00-15-00-018-000</t>
  </si>
  <si>
    <t>ДҮ-ийн ҮНЗ /буулгалт / албан томилолтын зардал</t>
  </si>
  <si>
    <t>1404-00-15-00-017-000</t>
  </si>
  <si>
    <t>ДҮ-ийн ҮНЗ /буулгалт / хөдөлмөр хамгаалал</t>
  </si>
  <si>
    <t>1404-00-15-00-016-001</t>
  </si>
  <si>
    <t>ҮНЗ/Цемент Шохой ХК/Төмөр зам/Бусад/Холбооны зардал</t>
  </si>
  <si>
    <t>1404-00-15-00-016-000</t>
  </si>
  <si>
    <t>ДҮ-ийн ҮНЗ /буулгалт/ холбооны зардал</t>
  </si>
  <si>
    <t>1404-00-15-00-015-000</t>
  </si>
  <si>
    <t>ДҮ-ийн ҮНЗ /буулгалт / бичиг хэрэг</t>
  </si>
  <si>
    <t>1404-00-15-00-014-000</t>
  </si>
  <si>
    <t>ДҮ-ийн ҮНЗ /буулгалт / үндсэн хөрөнгийн элэгдэл</t>
  </si>
  <si>
    <t>1404-00-15-00-013-000</t>
  </si>
  <si>
    <t>ҮНЗ/буулгалт /ТБАжиллагаа</t>
  </si>
  <si>
    <t>1404-00-15-00-012-000</t>
  </si>
  <si>
    <t>ДҮ-ийн ҮНЗ / төмөрзам / БҮТЭЗ</t>
  </si>
  <si>
    <t>1404-00-15-00-011-000</t>
  </si>
  <si>
    <t>ДҮ-ийн ҮНЗ /буулгалт/ засвар цахилгаан</t>
  </si>
  <si>
    <t>1404-00-15-00-010-000</t>
  </si>
  <si>
    <t>ДҮ-ийн ҮНЗ /буулгалт / засвар механик</t>
  </si>
  <si>
    <t>1404-00-15-00-008-000</t>
  </si>
  <si>
    <t>ДҮ-ийн ҮНЗ / буулгалт/ усны зардал</t>
  </si>
  <si>
    <t>1404-00-15-00-007-000</t>
  </si>
  <si>
    <t>ДҮ-ийн ҮНЗ /буулгалт/ цахилгаан</t>
  </si>
  <si>
    <t>1404-00-15-00-006-000</t>
  </si>
  <si>
    <t>ДҮ-ийн ҮНЗ /буулгалт/ НДШ</t>
  </si>
  <si>
    <t>1404-00-15-00-005-000</t>
  </si>
  <si>
    <t>ДҮ-ийн ҮНЗ /буулгалт /цалингийн зардал</t>
  </si>
  <si>
    <t>1404-00-15-00-001-000</t>
  </si>
  <si>
    <t>ДҮ-ийн ҮНЗ / буулгалт /шатах тослох материал</t>
  </si>
  <si>
    <t>1404-00-15-00-000-000</t>
  </si>
  <si>
    <t>ДҮ-ийн ҮНЗ / буулгалт / бусад</t>
  </si>
  <si>
    <t>1404-00-14-00-062-000</t>
  </si>
  <si>
    <t>ДҮ-ийн ҮНЗ/Лабоатори/Бусдаар гүйцэтгүүлсэн ажил, үйлчилгээний хөлс</t>
  </si>
  <si>
    <t>1404-00-14-00-055-000</t>
  </si>
  <si>
    <t>ДҮ-ийн ҮНЗ / лаборатори / кипи А ҮНЗ</t>
  </si>
  <si>
    <t>1404-00-14-00-054-000</t>
  </si>
  <si>
    <t>ДҮ-ийн ҮНЗ / лаборатори / цахилгаан ҮНЗ</t>
  </si>
  <si>
    <t>1404-00-14-00-053-000</t>
  </si>
  <si>
    <t>ДҮ-ийн ҮНЗ / лаборатори / механик ҮНЗ</t>
  </si>
  <si>
    <t>1404-00-14-00-052-000</t>
  </si>
  <si>
    <t>ҮНЗ/ëàáîðàòîðè/хий</t>
  </si>
  <si>
    <t>1404-00-14-00-051-000</t>
  </si>
  <si>
    <t>ДҮ-ийн ҮНЗ / лаборатори / дулаан</t>
  </si>
  <si>
    <t>1404-00-14-00-050-001</t>
  </si>
  <si>
    <t>ҮНЗ/Цемент Шохой ХК/Лаборатори/Бусад/дотоод тээвэр</t>
  </si>
  <si>
    <t>1404-00-14-00-050-000</t>
  </si>
  <si>
    <t>ДҮ-ийн ҮНЗ / лаборатори / дотоод тээвэр</t>
  </si>
  <si>
    <t>1404-00-14-00-035-000</t>
  </si>
  <si>
    <t>ДҮ-ийн ҮНЗ / лаборатори / шинжилгээний  зардал</t>
  </si>
  <si>
    <t>1404-00-14-00-032-000</t>
  </si>
  <si>
    <t>ДҮ-ийн ҮНЗ / лаборатори / хоолны хөнгөлөлт</t>
  </si>
  <si>
    <t>1404-00-14-00-031-000</t>
  </si>
  <si>
    <t>ДҮ-ийн ҮНЗ / лаборатори / үл хөдлөх хөрөнгийн зардал</t>
  </si>
  <si>
    <t>1404-00-14-00-029-000</t>
  </si>
  <si>
    <t>ДҮ-ийн ҮНЗ / лаборатори / газрын төлбөр</t>
  </si>
  <si>
    <t>1404-00-14-00-025-000</t>
  </si>
  <si>
    <t>ДҮ-ийн ҮНЗ / лаборатори /тэтгэвэр туслаж</t>
  </si>
  <si>
    <t>1404-00-14-00-024-000</t>
  </si>
  <si>
    <t>ДҮ-ийн ҮНЗ / лаборатори / урсгал засвар</t>
  </si>
  <si>
    <t>1404-00-14-00-023-000</t>
  </si>
  <si>
    <t>ДҮ-ийн ҮНЗ / лаборатори / хүлээн авалт</t>
  </si>
  <si>
    <t>1404-00-14-00-020-000</t>
  </si>
  <si>
    <t>ДҮ-ийн ҮНЗ / лаборатори / цэвэрлэгээний зардал</t>
  </si>
  <si>
    <t>1404-00-14-00-019-000</t>
  </si>
  <si>
    <t>ДҮ-ийн ҮНЗ / лаборатори / сургалтын зардал</t>
  </si>
  <si>
    <t>1404-00-14-00-018-000</t>
  </si>
  <si>
    <t>ДҮ-ийн ҮНЗ / лаборатори / албан томилолт</t>
  </si>
  <si>
    <t>1404-00-14-00-017-001</t>
  </si>
  <si>
    <t>ҮНЗ/Цемент Шохой ХК/Лаборатори/Бусад/Хөдөлмөр хамгаалал</t>
  </si>
  <si>
    <t>1404-00-14-00-017-000</t>
  </si>
  <si>
    <t>ДҮ-ийн ҮНЗ / лаборатори / хөдөлмөр хамгаалал</t>
  </si>
  <si>
    <t>1404-00-14-00-016-000</t>
  </si>
  <si>
    <t>ДҮ-ийн ҮНЗ / лаборатори / холбооны зардал</t>
  </si>
  <si>
    <t>1404-00-14-00-015-000</t>
  </si>
  <si>
    <t>ДҮ-ийн ҮНЗ / лаборатори / бичиг хэрэг</t>
  </si>
  <si>
    <t>1404-00-14-00-014-000</t>
  </si>
  <si>
    <t>ДҮ-ийн ҮНЗ / лаборатори / үндсэн хөрөнгийн элэгдэл</t>
  </si>
  <si>
    <t>1404-00-14-00-012-000</t>
  </si>
  <si>
    <t>ДҮ-ийн ҮНЗ / лаборатори / БҮТЭЗ</t>
  </si>
  <si>
    <t>1404-00-14-00-011-000</t>
  </si>
  <si>
    <t>ДҮ-ийн ҮНЗ / лаборатори / засвар цахилгаан</t>
  </si>
  <si>
    <t>1404-00-14-00-010-000</t>
  </si>
  <si>
    <t>ДҮ-ийн ҮНЗ / лаборатори / засвар механик</t>
  </si>
  <si>
    <t>1404-00-14-00-009-000</t>
  </si>
  <si>
    <t>ДҮ-ийн ҮНЗ / лаборатори / сав баглаа</t>
  </si>
  <si>
    <t>1404-00-14-00-008-000</t>
  </si>
  <si>
    <t>ДҮ-ийн ҮНЗ / лаборатори / усны зардал</t>
  </si>
  <si>
    <t>1404-00-14-00-007-000</t>
  </si>
  <si>
    <t>ДҮ-ийн ҮНЗ / лаборатори / цахилгаан</t>
  </si>
  <si>
    <t>1404-00-14-00-006-000</t>
  </si>
  <si>
    <t>ДҮ-ийн ҮНЗ / лаборатори / НДШ</t>
  </si>
  <si>
    <t>1404-00-14-00-005-000</t>
  </si>
  <si>
    <t>ДҮ-ийн ҮНЗ / лаборатори / цалин</t>
  </si>
  <si>
    <t>1404-00-14-00-004-000</t>
  </si>
  <si>
    <t>ДҮ-ийн ҮНЗ / лаборатори / туслах материал</t>
  </si>
  <si>
    <t>1404-00-14-00-001-000</t>
  </si>
  <si>
    <t>ДҮ-ийн ҮНЗ / лаборатори / шатах тослох материал</t>
  </si>
  <si>
    <t>1404-00-12-00-062-000</t>
  </si>
  <si>
    <t>ДҮ-ийн ҮНЗ/Кип и А/Бусдаар гүйцэтгүүлсэн ажил, үйлчилгээний хөлс</t>
  </si>
  <si>
    <t>1404-00-12-00-051-000</t>
  </si>
  <si>
    <t>ДҮ-ийн  ҮНЗ / кипи А /дулаан</t>
  </si>
  <si>
    <t>1404-00-12-00-050-000</t>
  </si>
  <si>
    <t>ДҮ-ийн  ҮНЗ / кипи А / дотоод тээвэр</t>
  </si>
  <si>
    <t>1404-00-12-00-032-000</t>
  </si>
  <si>
    <t>ДҮ-ийн  ҮНЗ / кипи А / хоолны хөнгөлөлт</t>
  </si>
  <si>
    <t>1404-00-12-00-031-000</t>
  </si>
  <si>
    <t>ДҮ-ийн  ҮНЗ / кипи А / үл хөдлөх хөрөнгийн зардал</t>
  </si>
  <si>
    <t>1404-00-12-00-025-000</t>
  </si>
  <si>
    <t>ДҮ-ийн  ҮНЗ / кипи А / тэтгэвэр тусламж</t>
  </si>
  <si>
    <t>1404-00-12-00-024-000</t>
  </si>
  <si>
    <t>ДҮ-ийн  ҮНЗ / кипи А / урсгал засвар</t>
  </si>
  <si>
    <t>1404-00-12-00-020-000</t>
  </si>
  <si>
    <t>ДҮ-ийн  ҮНЗ / кипи А / цэвэрлэгээний зардал</t>
  </si>
  <si>
    <t>1404-00-12-00-018-000</t>
  </si>
  <si>
    <t>ДҮ-ийн  ҮНЗ / кипи А / албан томилолтын зардал</t>
  </si>
  <si>
    <t>1404-00-12-00-017-000</t>
  </si>
  <si>
    <t>ДҮ-ийн  ҮНЗ / кипи А / хөдөлмөр хамгаалал</t>
  </si>
  <si>
    <t>1404-00-12-00-016-001</t>
  </si>
  <si>
    <t>ҮНЗ/Цемент Шохой ХК/Кипиа/Бусад/Холбооны зардал</t>
  </si>
  <si>
    <t>1404-00-12-00-016-000</t>
  </si>
  <si>
    <t>ДҮ-ийн  ҮНЗ / кипи А / холбооны зардал</t>
  </si>
  <si>
    <t>1404-00-12-00-015-001</t>
  </si>
  <si>
    <t>ҮНЗ/Цемент Шохой ХК/Кипиа/Бусад/Бичиг хэрэг</t>
  </si>
  <si>
    <t>1404-00-12-00-015-000</t>
  </si>
  <si>
    <t>ДҮ-ийн  ҮНЗ / кипи А / бичиг хэрэг</t>
  </si>
  <si>
    <t>1404-00-12-00-014-000</t>
  </si>
  <si>
    <t>ДҮ-ийн  ҮНЗ / кипи А / үндсэн хөрөнгийн элэгдэл</t>
  </si>
  <si>
    <t>1404-00-12-00-012-000</t>
  </si>
  <si>
    <t>ДҮ-ийн  ҮНЗ / кипи А / БҮТЭЗ</t>
  </si>
  <si>
    <t>1404-00-12-00-011-000</t>
  </si>
  <si>
    <t>ДҮ-ийн  ҮНЗ / кипи А / засвар цахилгаан</t>
  </si>
  <si>
    <t>1404-00-12-00-008-000</t>
  </si>
  <si>
    <t>ДҮ-ийн  ҮНЗ / кипи А / усны зардал</t>
  </si>
  <si>
    <t>1404-00-12-00-007-000</t>
  </si>
  <si>
    <t>ДҮ-ийн  ҮНЗ / кипи А / цахилгаан</t>
  </si>
  <si>
    <t>1404-00-12-00-006-000</t>
  </si>
  <si>
    <t>ДҮ-ийн  ҮНЗ / кипи А / НДШ</t>
  </si>
  <si>
    <t>1404-00-12-00-005-000</t>
  </si>
  <si>
    <t>ДҮ-ийн  ҮНЗ / кипи А / цалин</t>
  </si>
  <si>
    <t>1404-00-12-00-001-000</t>
  </si>
  <si>
    <t>ДҮ-ийн  ҮНЗ / кипи А / шатах тослох материал</t>
  </si>
  <si>
    <t>1404-00-11-00-062-000</t>
  </si>
  <si>
    <t>ДҮ-ийн ҮНЗ/УЦахилгаан цех/Бусдаар гүйцэтгүүлсэн ажил, үйлчилгээний хөлс</t>
  </si>
  <si>
    <t>1404-00-11-00-051-000</t>
  </si>
  <si>
    <t>ДҮ-ийн  ҮНЗ /цахилгаан/ дулаан</t>
  </si>
  <si>
    <t>1404-00-11-00-050-001</t>
  </si>
  <si>
    <t>ҮНЗ/Цемент Шохой ХК/Цахилгаан/Бусад/дотоод тээвэр</t>
  </si>
  <si>
    <t>1404-00-11-00-050-000</t>
  </si>
  <si>
    <t>ДҮ-ийн  ҮНЗ /цахилгаан/ дотоод тээвэр</t>
  </si>
  <si>
    <t>1404-00-11-00-040-000</t>
  </si>
  <si>
    <t>ДҮ-ийн ҮНЗ /Цахилгаан/ даатгалын зардал</t>
  </si>
  <si>
    <t>1404-00-11-00-039-000</t>
  </si>
  <si>
    <t>ДҮ-ийн ҮНЗ /Цахилгаан/ АТБӨЯХ татвар</t>
  </si>
  <si>
    <t>1404-00-11-00-032-000</t>
  </si>
  <si>
    <t>ДҮ-ийн  ҮНЗ /цахилгаан/ хоолны хөнгөлөлт</t>
  </si>
  <si>
    <t>1404-00-11-00-031-000</t>
  </si>
  <si>
    <t>ДҮ-ийн  ҮНЗ /цахилгаан/үл хөдлөх хөрөнгийн зардал</t>
  </si>
  <si>
    <t>1404-00-11-00-025-000</t>
  </si>
  <si>
    <t>ДҮ-ийн  ҮНЗ /цахилгаан/тэтгэвэр тусламжийн зардал</t>
  </si>
  <si>
    <t>1404-00-11-00-024-000</t>
  </si>
  <si>
    <t>ДҮ-ийн  ҮНЗ /цахилгаан/ урсгал засвар</t>
  </si>
  <si>
    <t>1404-00-11-00-020-000</t>
  </si>
  <si>
    <t>ДҮ-ийн  ҮНЗ /цахилгаан/ цэвэрлэгээний зардал</t>
  </si>
  <si>
    <t>1404-00-11-00-018-000</t>
  </si>
  <si>
    <t>ДҮ-ийн  ҮНЗ /цахилгаан/ албан томилолтын зардал</t>
  </si>
  <si>
    <t>1404-00-11-00-017-000</t>
  </si>
  <si>
    <t>ДҮ-ийн  ҮНЗ /цахилгаан/ хөдөлмөр хамгаалал</t>
  </si>
  <si>
    <t>1404-00-11-00-016-001</t>
  </si>
  <si>
    <t>ҮНЗ/Цемент Шохой ХК/Цахилгаан/Бусад/Холбооны зардал</t>
  </si>
  <si>
    <t>1404-00-11-00-016-000</t>
  </si>
  <si>
    <t>ДҮ-ийн  ҮНЗ /цахилгаан/ холбооны зардал</t>
  </si>
  <si>
    <t>1404-00-11-00-015-000</t>
  </si>
  <si>
    <t>ДҮ-ийн  ҮНЗ /цахилгаан/ бичиг хэрэг</t>
  </si>
  <si>
    <t>1404-00-11-00-014-000</t>
  </si>
  <si>
    <t>ДҮ-ийн  ҮНЗ /цахилгаан/ үндсэн хөрөнгийн элэгдэл</t>
  </si>
  <si>
    <t>1404-00-11-00-012-000</t>
  </si>
  <si>
    <t>ДҮ-ийн  ҮНЗ /цахилгаан/ БҮТЭЗ</t>
  </si>
  <si>
    <t>1404-00-11-00-011-000</t>
  </si>
  <si>
    <t>ДҮ-ийн  ҮНЗ /цахилгаан/ засвар цахилгаан</t>
  </si>
  <si>
    <t>1404-00-11-00-010-000</t>
  </si>
  <si>
    <t>ДҮ-ийн  ҮНЗ /цахилгаан/ засвар механик</t>
  </si>
  <si>
    <t>1404-00-11-00-008-000</t>
  </si>
  <si>
    <t>ДҮ-ийн  ҮНЗ /цахилгаан/ усны зардал</t>
  </si>
  <si>
    <t>1404-00-11-00-007-000</t>
  </si>
  <si>
    <t>ДҮ-ийн  ҮНЗ /цахилгаан/цахилгаан</t>
  </si>
  <si>
    <t>1404-00-11-00-006-000</t>
  </si>
  <si>
    <t>ДҮ-ийн  ҮНЗ /цахилгаан/ НДШ</t>
  </si>
  <si>
    <t>1404-00-11-00-005-000</t>
  </si>
  <si>
    <t>ДҮ-ийн  ҮНЗ /цахилгаан/ цалин</t>
  </si>
  <si>
    <t>1404-00-11-00-001-000</t>
  </si>
  <si>
    <t>ДҮ-ийн  ҮНЗ /цахилгаан/ шатах тослох мат</t>
  </si>
  <si>
    <t>1404-00-10-00-062-000</t>
  </si>
  <si>
    <t>ДҮ-ийн ҮНЗ/Механик цех/Бусдаар гүйцэтгүүлсэн ажил, үйлчилгээний хөлс</t>
  </si>
  <si>
    <t>1404-00-10-00-054-000</t>
  </si>
  <si>
    <t>ДҮ-ийн ҮНЗ / механик / цахилгаан ҮНЗ</t>
  </si>
  <si>
    <t>1404-00-10-00-051-000</t>
  </si>
  <si>
    <t>ДҮ-ийн ҮНЗ / механик / дулаан</t>
  </si>
  <si>
    <t>1404-00-10-00-050-000</t>
  </si>
  <si>
    <t>ДҮ-ийн ҮНЗ / механик / дотоод тээвэр</t>
  </si>
  <si>
    <t>1404-00-10-00-039-000</t>
  </si>
  <si>
    <t>ДҮ-н ҮНЗ /Механик/ АТБӨЯХ татвар</t>
  </si>
  <si>
    <t>1404-00-10-00-032-000</t>
  </si>
  <si>
    <t>ДҮ-ийн ҮНЗ / механик / хоолны хөнгөлөлт</t>
  </si>
  <si>
    <t>1404-00-10-00-031-000</t>
  </si>
  <si>
    <t>ДҮ-ийн ҮНЗ / механик / үл хөдлөх хөрөнгийн зардал</t>
  </si>
  <si>
    <t>1404-00-10-00-029-000</t>
  </si>
  <si>
    <t>ДҮ-ийн ҮНЗ / механик / газрын төлбөр</t>
  </si>
  <si>
    <t>1404-00-10-00-025-000</t>
  </si>
  <si>
    <t>ДҮ-ийн ҮНЗ / механик / тэтгэвэр тусламж</t>
  </si>
  <si>
    <t>1404-00-10-00-024-000</t>
  </si>
  <si>
    <t>ДҮ-ийн ҮНЗ / механик / урсгал засвар</t>
  </si>
  <si>
    <t>1404-00-10-00-020-000</t>
  </si>
  <si>
    <t>ДҮ-ийн ҮНЗ / механик / цэвэрлэгээний зардал</t>
  </si>
  <si>
    <t>1404-00-10-00-019-000</t>
  </si>
  <si>
    <t>ДҮ-ийн ҮНЗ / механик / сургалтын зардал</t>
  </si>
  <si>
    <t>1404-00-10-00-018-000</t>
  </si>
  <si>
    <t>ДҮ-ийн ҮНЗ / механик / албан томилолт</t>
  </si>
  <si>
    <t>1404-00-10-00-017-001</t>
  </si>
  <si>
    <t>ҮНЗ/Цемент Шохой ХК/Механик/Бусад/Хөдөлмөр хамгаалал</t>
  </si>
  <si>
    <t>1404-00-10-00-017-000</t>
  </si>
  <si>
    <t>ДҮ-ийн ҮНЗ / механик / хөдөлмөр хамгаалал</t>
  </si>
  <si>
    <t>1404-00-10-00-016-000</t>
  </si>
  <si>
    <t>ДҮ-ийн ҮНЗ / механик / холбооны зардал</t>
  </si>
  <si>
    <t>1404-00-10-00-015-000</t>
  </si>
  <si>
    <t>ДҮ-ийн ҮНЗ / механик / бичиг хэрэг</t>
  </si>
  <si>
    <t>1404-00-10-00-014-000</t>
  </si>
  <si>
    <t>ДҮ-ийн  ҮНЗ / механик /үндсэн хөрөнгийн элэгдэл</t>
  </si>
  <si>
    <t>1404-00-10-00-012-000</t>
  </si>
  <si>
    <t>ДҮ-ийн  ҮНЗ / механик / БҮТЭЗ</t>
  </si>
  <si>
    <t>1404-00-10-00-011-000</t>
  </si>
  <si>
    <t>ДҮ-ийн  ҮНЗ / механик / засвар цахилгаан</t>
  </si>
  <si>
    <t>1404-00-10-00-010-000</t>
  </si>
  <si>
    <t>ДҮ-ийн  ҮНЗ / механик / засвар механик</t>
  </si>
  <si>
    <t>1404-00-10-00-008-000</t>
  </si>
  <si>
    <t>ДҮ-ийн  ҮНЗ / механик / усны зардал</t>
  </si>
  <si>
    <t>1404-00-10-00-007-000</t>
  </si>
  <si>
    <t>ДҮ-ийн  ҮНЗ / механик / цахилгаан</t>
  </si>
  <si>
    <t>1404-00-10-00-006-000</t>
  </si>
  <si>
    <t>ДҮ-ийн  ҮНЗ / механик / НДШ</t>
  </si>
  <si>
    <t>1404-00-10-00-005-000</t>
  </si>
  <si>
    <t>ДҮ-ийн  ҮНЗ / механик / цалин</t>
  </si>
  <si>
    <t>1404-00-10-00-003-000</t>
  </si>
  <si>
    <t>ДҮ-ийн ҮНЗ/механик/түүхий эд материал</t>
  </si>
  <si>
    <t>1404-00-10-00-001-000</t>
  </si>
  <si>
    <t>ҮНЗ /Механик/ ШТМ</t>
  </si>
  <si>
    <t>1404-00-09-00-062-000</t>
  </si>
  <si>
    <t>ДҮ-ийн ҮНЗ/АММБ/Бусдаар гүйцэтгүүлсэн ажил, үйлчилгээний хөлс</t>
  </si>
  <si>
    <t>1404-00-09-00-053-000</t>
  </si>
  <si>
    <t>ДҮ-ийн ҮНЗ /АММБ / механик ҮНЗ</t>
  </si>
  <si>
    <t>1404-00-09-00-051-000</t>
  </si>
  <si>
    <t>ДҮ-ийн ҮНЗ /АММБ / дулаан</t>
  </si>
  <si>
    <t>1404-00-09-00-040-000</t>
  </si>
  <si>
    <t>ДҮ-ийн ҮНЗ /АММБ / даатгалын хураамж</t>
  </si>
  <si>
    <t>1404-00-09-00-039-000</t>
  </si>
  <si>
    <t>ДҮ-ийн ҮНЗ /АММБ / АТӨЯХ татвар</t>
  </si>
  <si>
    <t>1404-00-09-00-032-000</t>
  </si>
  <si>
    <t>ДҮ-ийн ҮНЗ /АММБ / хоолны хөнгөлөлт</t>
  </si>
  <si>
    <t>1404-00-09-00-031-000</t>
  </si>
  <si>
    <t>ДҮ-ийн ҮНЗ /АММБ / үл хөдлөх хөрөнгийн зардал</t>
  </si>
  <si>
    <t>1404-00-09-00-029-000</t>
  </si>
  <si>
    <t>ДҮ-ийн ҮНЗ/АММБ /газрын  төлбөрийн зардал</t>
  </si>
  <si>
    <t>1404-00-09-00-026-000</t>
  </si>
  <si>
    <t>ДҮ-ийн ҮНЗ /АММБ / түрээс зардал</t>
  </si>
  <si>
    <t>1404-00-09-00-025-000</t>
  </si>
  <si>
    <t>ДҮ-ийн ҮНЗ /АММБ / тэтгэвэр тусламж</t>
  </si>
  <si>
    <t>1404-00-09-00-024-000</t>
  </si>
  <si>
    <t>ДҮ-ийн ҮНЗ /АММБ / урсгал засвар</t>
  </si>
  <si>
    <t>1404-00-09-00-020-000</t>
  </si>
  <si>
    <t>ДҮ-ийн ҮНЗ /АММБ / цэвэрлэгээний зардал</t>
  </si>
  <si>
    <t>1404-00-09-00-019-000</t>
  </si>
  <si>
    <t>ДҮ-ийн ҮНЗ /АММБ /сургалтын зардал</t>
  </si>
  <si>
    <t>1404-00-09-00-018-000</t>
  </si>
  <si>
    <t>ДҮ-ийн ҮНЗ /АММБ / албан томилолтын зардал</t>
  </si>
  <si>
    <t>1404-00-09-00-017-000</t>
  </si>
  <si>
    <t>ДҮ-ийн ҮНЗ /АММБ / хөдөлмөр хамгаалал</t>
  </si>
  <si>
    <t>1404-00-09-00-016-001</t>
  </si>
  <si>
    <t>ҮНЗ/Цемент Шохой ХК/АММБ/Бусад/Холбооны зардал</t>
  </si>
  <si>
    <t>1404-00-09-00-016-000</t>
  </si>
  <si>
    <t>ДҮ-ийн ҮНЗ /АММБ / холбооны зардал</t>
  </si>
  <si>
    <t>1404-00-09-00-015-000</t>
  </si>
  <si>
    <t>ДҮ-ийн ҮНЗ /АММБ / бичиг хэрэг</t>
  </si>
  <si>
    <t>1404-00-09-00-014-000</t>
  </si>
  <si>
    <t>ДҮ-ийн ҮНЗ /АММБ / үндсэн хөрөнгийн элэгдэл</t>
  </si>
  <si>
    <t>1404-00-09-00-012-000</t>
  </si>
  <si>
    <t>ДҮ-ийн ҮНЗ /АММБ / БҮТЭЗ</t>
  </si>
  <si>
    <t>1404-00-09-00-011-000</t>
  </si>
  <si>
    <t>ДҮ-ийн ҮНЗ /АММБ / засвар цахилгаан</t>
  </si>
  <si>
    <t>1404-00-09-00-010-000</t>
  </si>
  <si>
    <t>ДҮ-ийн ҮНЗ /АММБ / засвар механик</t>
  </si>
  <si>
    <t>1404-00-09-00-008-000</t>
  </si>
  <si>
    <t>ДҮ-ийн ҮНЗ /АММБ / усны зардал</t>
  </si>
  <si>
    <t>1404-00-09-00-007-000</t>
  </si>
  <si>
    <t>ДҮ-ийн ҮНЗ /АММБ / цахилгаан</t>
  </si>
  <si>
    <t>1404-00-09-00-006-000</t>
  </si>
  <si>
    <t>ДҮ-ийн ҮНЗ /АММБ / НДШ</t>
  </si>
  <si>
    <t>1404-00-09-00-005-000</t>
  </si>
  <si>
    <t>ДҮ-ийн ҮНЗ /АММБ / цалин</t>
  </si>
  <si>
    <t>1404-00-09-00-001-000</t>
  </si>
  <si>
    <t>ДҮ-ийн ҮНЗ /АММБ/шатах тослох материал</t>
  </si>
  <si>
    <t>1404-00-09-00-000-000</t>
  </si>
  <si>
    <t>ДҮ-ийн ҮНЗ /АММБ / бусад</t>
  </si>
  <si>
    <t>1404-00-08-00-062-000</t>
  </si>
  <si>
    <t>ДҮ-ийн ҮНЗ/Компрессор/Бусдаар гүйцэтгүүлсэн ажил, үйлчилгээний хөлс</t>
  </si>
  <si>
    <t>1404-00-08-00-055-000</t>
  </si>
  <si>
    <t>ДҮ-ийн ҮНЗ / компрессор / кипи А ҮНЗ</t>
  </si>
  <si>
    <t>1404-00-08-00-054-000</t>
  </si>
  <si>
    <t>ДҮ-ийн ҮНЗ / компрессор / цахилгаан  ҮНЗ</t>
  </si>
  <si>
    <t>1404-00-08-00-053-000</t>
  </si>
  <si>
    <t>ДҮ-ийн ҮНЗ / компрессор / механик засвар</t>
  </si>
  <si>
    <t>1404-00-08-00-051-000</t>
  </si>
  <si>
    <t>ДҮ-ийн ҮНЗ / компрессор / дулаан</t>
  </si>
  <si>
    <t>1404-00-08-00-050-000</t>
  </si>
  <si>
    <t>ДҮ-ийн ҮНЗ / компрессор / дотоод тээвэр</t>
  </si>
  <si>
    <t>1404-00-08-00-032-000</t>
  </si>
  <si>
    <t>ДҮ-ийн ҮНЗ / компрессор / хоолны хөнгөлөлт</t>
  </si>
  <si>
    <t>1404-00-08-00-031-000</t>
  </si>
  <si>
    <t>ДҮ-ийн ҮНЗ / компрессор / үл хөдлөх хөрөнгийн зардал</t>
  </si>
  <si>
    <t>1404-00-08-00-029-000</t>
  </si>
  <si>
    <t>ДҮ-ийн ҮНЗ / компрессор / газрын төлбөр</t>
  </si>
  <si>
    <t>1404-00-08-00-024-000</t>
  </si>
  <si>
    <t>ДҮ-ийн ҮНЗ / компрессор /урсгал засвар</t>
  </si>
  <si>
    <t>1404-00-08-00-020-000</t>
  </si>
  <si>
    <t>ДҮ-ийн ҮНЗ / компрессор / цэвэрлэгээний зардал</t>
  </si>
  <si>
    <t>1404-00-08-00-018-000</t>
  </si>
  <si>
    <t>ДҮ-ийн ҮНЗ / компрессор / албан томилолтын зардал</t>
  </si>
  <si>
    <t>1404-00-08-00-017-000</t>
  </si>
  <si>
    <t>ДҮ-ийн ҮНЗ / компрессор / хөдөлмөр хамгаалал</t>
  </si>
  <si>
    <t>1404-00-08-00-016-001</t>
  </si>
  <si>
    <t>ҮНЗ/Цемент Шохой ХК/Компрессор/Бусад/Холбооны зардал</t>
  </si>
  <si>
    <t>1404-00-08-00-016-000</t>
  </si>
  <si>
    <t>ДҮ-ийн ҮНЗ / компрессор / холбооны зардал</t>
  </si>
  <si>
    <t>1404-00-08-00-015-000</t>
  </si>
  <si>
    <t>ДҮ-ийн ҮНЗ / компрессор / бичиг хэрэг</t>
  </si>
  <si>
    <t>1404-00-08-00-014-000</t>
  </si>
  <si>
    <t>ДҮ-ийн ҮНЗ / компрессор / үндсэн хөрөнгийн элэгдэл</t>
  </si>
  <si>
    <t>1404-00-08-00-011-000</t>
  </si>
  <si>
    <t>ДҮ-ийн ҮНЗ / компрессор / засвар цахилгаан</t>
  </si>
  <si>
    <t>1404-00-08-00-010-000</t>
  </si>
  <si>
    <t>ДҮ-ийн ҮНЗ / компрессор / засвар механик</t>
  </si>
  <si>
    <t>1404-00-08-00-008-000</t>
  </si>
  <si>
    <t>ДҮ-ийн ҮНЗ / компрессор / усны зардал</t>
  </si>
  <si>
    <t>1404-00-08-00-007-000</t>
  </si>
  <si>
    <t>ДҮ-ийн ҮНЗ / компрессор / цахилгаан</t>
  </si>
  <si>
    <t>1404-00-08-00-006-000</t>
  </si>
  <si>
    <t>ДҮ-ийн ҮНЗ / компрессор / НДШ</t>
  </si>
  <si>
    <t>1404-00-08-00-005-000</t>
  </si>
  <si>
    <t>ДҮ-ийн ҮНЗ / компрессор / цалин</t>
  </si>
  <si>
    <t>1404-00-08-00-001-000</t>
  </si>
  <si>
    <t>ДҮ-ийн ҮНЗ / компрессор / шатах тослох материал</t>
  </si>
  <si>
    <t>1404-00-07-00-062-000</t>
  </si>
  <si>
    <t>ДҮ-ийн ҮНЗ/Дулаан/Бусдаар гүйцэтгүүлсэн ажил, үйлчилгээний хөлс</t>
  </si>
  <si>
    <t>1404-00-07-00-059-000</t>
  </si>
  <si>
    <t>ДҮ-ийн ҮНЗ /дулаан/шинжилгээний зардал</t>
  </si>
  <si>
    <t>1404-00-07-00-058-000</t>
  </si>
  <si>
    <t>ДҮ-ийн ҮНЗ /дулаан/захиргааны зардал</t>
  </si>
  <si>
    <t>1404-00-07-00-055-000</t>
  </si>
  <si>
    <t>ДҮ-ийн ҮНЗ /дулаан/ кип и А ҮНЗ</t>
  </si>
  <si>
    <t>1404-00-07-00-054-000</t>
  </si>
  <si>
    <t>ДҮ-ийн ҮНЗ /дулаан/цахилгаан ҮНЗ</t>
  </si>
  <si>
    <t>1404-00-07-00-053-000</t>
  </si>
  <si>
    <t>ДҮ-ийн ҮНЗ /дулаан/механик ҮНЗ</t>
  </si>
  <si>
    <t>1404-00-07-00-050-001</t>
  </si>
  <si>
    <t>ҮНЗ/Цемент Шохой ХК/Дулаан/Бусад/дотоод тээвэр</t>
  </si>
  <si>
    <t>1404-00-07-00-050-000</t>
  </si>
  <si>
    <t>ДҮ-ийн ҮНЗ /дулаан/дотоод тээвэр</t>
  </si>
  <si>
    <t>1404-00-07-00-036-000</t>
  </si>
  <si>
    <t>ДҮ-ийн ҮНЗ / дулаан/ биет бус хөрөнгө</t>
  </si>
  <si>
    <t>1404-00-07-00-032-000</t>
  </si>
  <si>
    <t>ДҮ-ийн ҮНЗ /дулаан/хоолны хөнгөлөлт</t>
  </si>
  <si>
    <t>1404-00-07-00-031-000</t>
  </si>
  <si>
    <t>ДҮ-ийн  ҮНЗ /дулаан/үл хөдлөх хөрөнгийн зар</t>
  </si>
  <si>
    <t>1404-00-07-00-030-000</t>
  </si>
  <si>
    <t>ДҮ-ийн  ҮНЗ /дулаан/усны төлбөр</t>
  </si>
  <si>
    <t>1404-00-07-00-029-000</t>
  </si>
  <si>
    <t>ДҮ-ийн ҮНЗ /дулаан/газрын төлбөр</t>
  </si>
  <si>
    <t>1404-00-07-00-026-000</t>
  </si>
  <si>
    <t>ДҮ-ийн ҮНЗ /дулаан/түрээсийн зардал</t>
  </si>
  <si>
    <t>1404-00-07-00-025-000</t>
  </si>
  <si>
    <t>ДҮ-ийн ҮНЗ/дулаан/Тэтгэвэр тусламжийн зар</t>
  </si>
  <si>
    <t>1404-00-07-00-024-000</t>
  </si>
  <si>
    <t>ДҮ-ийн ҮНЗ /дулаан/урсгал засвар</t>
  </si>
  <si>
    <t>1404-00-07-00-020-000</t>
  </si>
  <si>
    <t>ДҮ-ийн ҮНЗ /дулаан/цэвэрлэгээний зардал</t>
  </si>
  <si>
    <t>1404-00-07-00-019-000</t>
  </si>
  <si>
    <t>ДҮ-ийн ҮНЗ /дулаан/сургалтын зардал</t>
  </si>
  <si>
    <t>1404-00-07-00-018-000</t>
  </si>
  <si>
    <t>ДҮ-ийн  ҮНЗ /дулаан/албан томилолт</t>
  </si>
  <si>
    <t>1404-00-07-00-017-000</t>
  </si>
  <si>
    <t>ДҮ-ийн  ҮНЗ /дулаан/ хөдөлмөр хамгаалал</t>
  </si>
  <si>
    <t>1404-00-07-00-016-001</t>
  </si>
  <si>
    <t>ҮНЗ/Цемент Шохой ХК/Дулаан/Бусад/Холбооны зардал</t>
  </si>
  <si>
    <t>1404-00-07-00-016-000</t>
  </si>
  <si>
    <t>ДҮ-ийн  ҮНЗ /дулаан/ холбооны зардал</t>
  </si>
  <si>
    <t>1404-00-07-00-015-000</t>
  </si>
  <si>
    <t>ДҮ-ийн  ҮНЗ /дулаан/ бичиг хэрэг</t>
  </si>
  <si>
    <t>1404-00-07-00-014-000</t>
  </si>
  <si>
    <t>ДҮ-ийн  ҮНЗ /дулаан/ ҮХэлэгдэл</t>
  </si>
  <si>
    <t>1404-00-07-00-012-000</t>
  </si>
  <si>
    <t>ДҮ-ийн  ҮНЗ /дулаан/ БҮТЭЗ</t>
  </si>
  <si>
    <t>1404-00-07-00-011-000</t>
  </si>
  <si>
    <t>ДҮ-ийн  ҮНЗ /дулаан/ засвар цахилгаан</t>
  </si>
  <si>
    <t>1404-00-07-00-010-000</t>
  </si>
  <si>
    <t>ДҮ-ийн  ҮНЗ /дулаан/ засвар механик</t>
  </si>
  <si>
    <t>1404-00-07-00-009-000</t>
  </si>
  <si>
    <t>ДҮ-ийн  ҮНЗ /дулаан/ сад баглаа</t>
  </si>
  <si>
    <t>1404-00-07-00-008-000</t>
  </si>
  <si>
    <t>ДҮ-ийн  ҮНЗ /дулаан/ усны зардал</t>
  </si>
  <si>
    <t>1404-00-07-00-007-000</t>
  </si>
  <si>
    <t>ДҮ-ийн  ҮНЗ /дулаан/ цахилгаан</t>
  </si>
  <si>
    <t>1404-00-07-00-006-000</t>
  </si>
  <si>
    <t>ДҮ-ийн  ҮНЗ /дулаан/ НДШимтгэл</t>
  </si>
  <si>
    <t>1404-00-07-00-005-000</t>
  </si>
  <si>
    <t>ДҮ-ийн  ҮНЗ /дулаан/  цалин</t>
  </si>
  <si>
    <t>1404-00-07-00-001-000</t>
  </si>
  <si>
    <t>ДҮ-ийн  ҮНЗ /дулаан/ шатах тослох мат</t>
  </si>
  <si>
    <t>1404-00-07-00-000-000</t>
  </si>
  <si>
    <t>ДҮ-ийн  ҮНЗ /дулаан/ бусад</t>
  </si>
  <si>
    <t>1404-00-06-00-062-000</t>
  </si>
  <si>
    <t>ДҮ-ийн ҮНЗ/Цемент/Бусдаар гүйцэтгүүлсэн ажил, үйлчилгээний хөлс</t>
  </si>
  <si>
    <t>1404-00-06-00-060-000</t>
  </si>
  <si>
    <t>ДҮ-ийн  ҮНЗ /цемент/  ӨҮХББ</t>
  </si>
  <si>
    <t>1404-00-06-00-059-000</t>
  </si>
  <si>
    <t>ДҮ-ийн  ҮНЗ /цемент/  шинжилгээний зардал лаб</t>
  </si>
  <si>
    <t>1404-00-06-00-058-000</t>
  </si>
  <si>
    <t>ДҮ-ийн  ҮНЗ /цемент/ захиргааны зардал</t>
  </si>
  <si>
    <t>1404-00-06-00-057-000</t>
  </si>
  <si>
    <t>ДҮ-ийн  ҮНЗ /цемент/  савлах зардал</t>
  </si>
  <si>
    <t>1404-00-06-00-055-000</t>
  </si>
  <si>
    <t>ДҮ-ийн  ҮНЗ /цемент/  кип и А ҮНЗ</t>
  </si>
  <si>
    <t>1404-00-06-00-054-000</t>
  </si>
  <si>
    <t>ДҮ-ийн  ҮНЗ /цемент/ цахилгаан ҮНЗ</t>
  </si>
  <si>
    <t>1404-00-06-00-053-000</t>
  </si>
  <si>
    <t>ДҮ-ийн  ҮНЗ /цемент/  механик ҮНЗ</t>
  </si>
  <si>
    <t>1404-00-06-00-052-000</t>
  </si>
  <si>
    <t>ДҮ-ийн  ҮНЗ /цемент/  хий</t>
  </si>
  <si>
    <t>1404-00-06-00-051-000</t>
  </si>
  <si>
    <t>ДҮ-ийн  ҮНЗ /цемент/  дулаан</t>
  </si>
  <si>
    <t>1404-00-06-00-050-001</t>
  </si>
  <si>
    <t>ҮНЗ/Цемент Шохой ХК/Цемент/Бусад/дотоод тээвэр</t>
  </si>
  <si>
    <t>1404-00-06-00-050-000</t>
  </si>
  <si>
    <t>ДҮ-ийн  ҮНЗ /цемент/  дотоод тээвэр</t>
  </si>
  <si>
    <t>1404-00-06-00-040-000</t>
  </si>
  <si>
    <t>ДҮ-ийн ҮНЗ /Цемент/ даатгалын зардал</t>
  </si>
  <si>
    <t>1404-00-06-00-039-000</t>
  </si>
  <si>
    <t>ДҮ-н ҮНЗ /Цемент/ АТБӨЯХ татвар</t>
  </si>
  <si>
    <t>1404-00-06-00-032-000</t>
  </si>
  <si>
    <t>ДҮ-ийн  ҮНЗ /цемент/ хоолны хөнгөлөлт</t>
  </si>
  <si>
    <t>1404-00-06-00-031-000</t>
  </si>
  <si>
    <t>ДҮ-ийн  ҮНЗ /цемент/ ҮХХтатвар</t>
  </si>
  <si>
    <t>1404-00-06-00-030-000</t>
  </si>
  <si>
    <t>ДҮ-ийн  ҮНЗ /цемент/ усны төлбөр</t>
  </si>
  <si>
    <t>1404-00-06-00-029-000</t>
  </si>
  <si>
    <t>ДҮ-ийн  ҮНЗ /цемент/ газрын төлбөр</t>
  </si>
  <si>
    <t>1404-00-06-00-026-000</t>
  </si>
  <si>
    <t>ДҮ-ийн  ҮНЗ /цемент/  түрээсийн зардал</t>
  </si>
  <si>
    <t>1404-00-06-00-025-000</t>
  </si>
  <si>
    <t>ДҮ-ийн  ҮНЗ /цемент/  тэтгэвэр тусламж</t>
  </si>
  <si>
    <t>1404-00-06-00-024-000</t>
  </si>
  <si>
    <t>ДҮ-ийн  ҮНЗ /цемент/  урсгал засвар</t>
  </si>
  <si>
    <t>1404-00-06-00-020-000</t>
  </si>
  <si>
    <t>ДҮ-ийн  ҮНЗ /цемент/ цэвэрлэгээний зардал</t>
  </si>
  <si>
    <t>1404-00-06-00-019-001</t>
  </si>
  <si>
    <t>ҮНЗ/Цемент Шохой ХК/Цемент/Бусад/Сургалтын зардал</t>
  </si>
  <si>
    <t>1404-00-06-00-019-000</t>
  </si>
  <si>
    <t>ДҮ-ийн  ҮНЗ /цемент/  сургалтын зардал</t>
  </si>
  <si>
    <t>1404-00-06-00-018-000</t>
  </si>
  <si>
    <t>ДҮ-ийн  ҮНЗ /цемент/  албан томилолт</t>
  </si>
  <si>
    <t>1404-00-06-00-017-000</t>
  </si>
  <si>
    <t>ДҮ-ийн  ҮНЗ /цемент/  хөдөлмөр хамгаалал</t>
  </si>
  <si>
    <t>1404-00-06-00-016-001</t>
  </si>
  <si>
    <t>ҮНЗ/Цемент Шохой ХК/Цемент/Бусад/Холбооны зардал</t>
  </si>
  <si>
    <t>1404-00-06-00-016-000</t>
  </si>
  <si>
    <t>ДҮ-ийн  ҮНЗ /цемент/  холбооны зардал</t>
  </si>
  <si>
    <t>1404-00-06-00-015-000</t>
  </si>
  <si>
    <t>ДҮ-ийн  ҮНЗ /цемент/  бичиг хэрэг</t>
  </si>
  <si>
    <t>1404-00-06-00-014-000</t>
  </si>
  <si>
    <t>ДҮ-ийн  ҮНЗ /цемент/  ҮХЭлэгдэл</t>
  </si>
  <si>
    <t>1404-00-06-00-012-000</t>
  </si>
  <si>
    <t>ДҮ-ийн  ҮНЗ /цемент/  БҮТЭЗ</t>
  </si>
  <si>
    <t>1404-00-06-00-011-000</t>
  </si>
  <si>
    <t>ДҮ-ийн  ҮНЗ /цемент/  засвар цахилгаан</t>
  </si>
  <si>
    <t>1404-00-06-00-010-000</t>
  </si>
  <si>
    <t>ДҮ-ийн  ҮНЗ /цемент/  засвар механик</t>
  </si>
  <si>
    <t>1404-00-06-00-009-000</t>
  </si>
  <si>
    <t>ДҮ-ийн  ҮНЗ /цемент/ сав баглаа</t>
  </si>
  <si>
    <t>1404-00-06-00-008-000</t>
  </si>
  <si>
    <t>ДҮ-ийн  ҮНЗ /цемент/  усны зардал</t>
  </si>
  <si>
    <t>1404-00-06-00-007-000</t>
  </si>
  <si>
    <t>ДҮ-ийн  ҮНЗ /цемент/  цахилгаан</t>
  </si>
  <si>
    <t>1404-00-06-00-006-000</t>
  </si>
  <si>
    <t>ДҮ-ийн  ҮНЗ /цемент/  НДШимтгэл</t>
  </si>
  <si>
    <t>1404-00-06-00-005-000</t>
  </si>
  <si>
    <t>ДҮ-ийн  ҮНЗ /цемент/  цалин</t>
  </si>
  <si>
    <t>1404-00-06-00-001-000</t>
  </si>
  <si>
    <t>ДҮ-ийн  ҮНЗ /цемент/  шатах тослох мат</t>
  </si>
  <si>
    <t>1404-00-06-00-000-000</t>
  </si>
  <si>
    <t>ДҮ-ийн  ҮНЗ /цемент/  бусад</t>
  </si>
  <si>
    <t>1404-00-05-00-062-000</t>
  </si>
  <si>
    <t>ДҮ-ийн ҮНЗ/Чулуунцар/Бусдаар гүйцэтгүүлсэн ажил, үйлчилгээний хөлс</t>
  </si>
  <si>
    <t>1404-00-05-00-060-000</t>
  </si>
  <si>
    <t>ДҮ-ийн  ҮНЗ / клинкер/  ӨҮХББ</t>
  </si>
  <si>
    <t>1404-00-05-00-059-000</t>
  </si>
  <si>
    <t>ДҮ-ийн  ҮНЗ / клинкер/  шинжилгээний зардал  лаб</t>
  </si>
  <si>
    <t>1404-00-05-00-058-000</t>
  </si>
  <si>
    <t>ДҮ-ийн  ҮНЗ / клинкер/  захиргааны зардал</t>
  </si>
  <si>
    <t>1404-00-05-00-055-000</t>
  </si>
  <si>
    <t>ДҮ-ийн  ҮНЗ / клинкер/ кип и А ҮНЗ</t>
  </si>
  <si>
    <t>1404-00-05-00-054-000</t>
  </si>
  <si>
    <t>ДҮ-ийн  ҮНЗ / клинкер/  цахилгаан ҮНЗ</t>
  </si>
  <si>
    <t>1404-00-05-00-053-000</t>
  </si>
  <si>
    <t>ДҮ-ийн  ҮНЗ / клинкер/  механик ҮНЗ</t>
  </si>
  <si>
    <t>1404-00-05-00-052-000</t>
  </si>
  <si>
    <t>ДҮ-ийн  ҮНЗ / клинкер/ хий</t>
  </si>
  <si>
    <t>1404-00-05-00-051-000</t>
  </si>
  <si>
    <t>ДҮ-ийн  ҮНЗ / клинкер/  дулаан</t>
  </si>
  <si>
    <t>1404-00-05-00-050-001</t>
  </si>
  <si>
    <t>ҮНЗ/Цемент Шохой ХК/Зуух/Бусад/дотоод тээвэр</t>
  </si>
  <si>
    <t>1404-00-05-00-050-000</t>
  </si>
  <si>
    <t>ДҮ-ийн  ҮНЗ / клинкер/  дотоод тээвэр</t>
  </si>
  <si>
    <t>1404-00-05-00-040-000</t>
  </si>
  <si>
    <t>ДҮ-ийн ҮНЗ /Чулуунцар/ даатгалын зардал</t>
  </si>
  <si>
    <t>1404-00-05-00-039-000</t>
  </si>
  <si>
    <t>ДҮ-н ҮНЗ /Чулуунцар/ АТБӨЯХ татвар</t>
  </si>
  <si>
    <t>1404-00-05-00-036-000</t>
  </si>
  <si>
    <t>ДҮ-ийн  ҮНЗ / клинкер/ биет бус хөрөнгийн элэгдэл</t>
  </si>
  <si>
    <t>1404-00-05-00-032-000</t>
  </si>
  <si>
    <t>ДҮ-ийн  ҮНЗ / клинкер/  хоолны хөнгөлөлт</t>
  </si>
  <si>
    <t>1404-00-05-00-031-000</t>
  </si>
  <si>
    <t>ДҮ-ийн  ҮНЗ / клинкер/  ҮХХТатвар</t>
  </si>
  <si>
    <t>1404-00-05-00-030-000</t>
  </si>
  <si>
    <t>клинкер ҮНЗ усны төлбөр</t>
  </si>
  <si>
    <t>1404-00-05-00-029-000</t>
  </si>
  <si>
    <t>ДҮ-ийн  ҮНЗ / клинкер/ газрын төлбөр</t>
  </si>
  <si>
    <t>1404-00-05-00-025-000</t>
  </si>
  <si>
    <t>ДҮ-ийн  ҮНЗ / клинкер/   тэтгэвэр тусламж</t>
  </si>
  <si>
    <t>1404-00-05-00-024-000</t>
  </si>
  <si>
    <t>ДҮ-ийн  ҮНЗ / клинкер/  урсгал засвар</t>
  </si>
  <si>
    <t>1404-00-05-00-023-000</t>
  </si>
  <si>
    <t>ДҮ-ийн  ҮНЗ / клинкер/  хүлээн авалт</t>
  </si>
  <si>
    <t>1404-00-05-00-020-000</t>
  </si>
  <si>
    <t>ДҮ-ийн  ҮНЗ / клинкер/ цэвэрлэгээний зардал</t>
  </si>
  <si>
    <t>1404-00-05-00-019-000</t>
  </si>
  <si>
    <t>ДҮ-ийн  ҮНЗ / клинкер/ сургалтын зардал</t>
  </si>
  <si>
    <t>1404-00-05-00-018-000</t>
  </si>
  <si>
    <t>ДҮ-ийн  ҮНЗ / клинкер/   албан томилолт</t>
  </si>
  <si>
    <t>1404-00-05-00-017-000</t>
  </si>
  <si>
    <t>ДҮ-ийн  ҮНЗ / клинкер/  хөдөлмөр хамгаалал</t>
  </si>
  <si>
    <t>1404-00-05-00-016-000</t>
  </si>
  <si>
    <t>ДҮ-ийн  ҮНЗ / клинкер/ холбооны зардал</t>
  </si>
  <si>
    <t>1404-00-05-00-015-000</t>
  </si>
  <si>
    <t>ДҮ-ийн  ҮНЗ / клинкер/   бичиг хэрэг</t>
  </si>
  <si>
    <t>1404-00-05-00-014-000</t>
  </si>
  <si>
    <t>ДҮ-ийн  ҮНЗ / клинкер/   ҮХЭлэгдэл</t>
  </si>
  <si>
    <t>1404-00-05-00-012-000</t>
  </si>
  <si>
    <t>ДҮ-ийн  ҮНЗ / клинкер/   БҮТЭЗ</t>
  </si>
  <si>
    <t>1404-00-05-00-011-000</t>
  </si>
  <si>
    <t>ДҮ-ийн  ҮНЗ / клинкер/   засвар цахилгаан</t>
  </si>
  <si>
    <t>1404-00-05-00-010-000</t>
  </si>
  <si>
    <t>ДҮ-ийн  ҮНЗ / клинкер/   засвар механик</t>
  </si>
  <si>
    <t>1404-00-05-00-008-000</t>
  </si>
  <si>
    <t>ДҮ-ийн  ҮНЗ / клинкер/   ус</t>
  </si>
  <si>
    <t>1404-00-05-00-007-000</t>
  </si>
  <si>
    <t>ДҮ-ийн  ҮНЗ / клинкер/   цахилгаан</t>
  </si>
  <si>
    <t>1404-00-05-00-006-000</t>
  </si>
  <si>
    <t>ДҮ-ийн  ҮНЗ / клинкер/   НДШимтгэл</t>
  </si>
  <si>
    <t>1404-00-05-00-005-000</t>
  </si>
  <si>
    <t>ДҮ-ийн  ҮНЗ / клинкер/   цалин</t>
  </si>
  <si>
    <t>1404-00-05-00-004-000</t>
  </si>
  <si>
    <t>ҮНЗ-Клинкер-туслах материал</t>
  </si>
  <si>
    <t>1404-00-05-00-001-000</t>
  </si>
  <si>
    <t>ДҮ-ийн  ҮНЗ / клинкер/   шатах тослох мат</t>
  </si>
  <si>
    <t>1404-00-05-00-000-000</t>
  </si>
  <si>
    <t>ДҮ-ийн  ҮНЗ / клинкер/   бусад</t>
  </si>
  <si>
    <t>1404-00-04-00-062-000</t>
  </si>
  <si>
    <t>ДҮ-ийн ҮНЗ/Хуурай хольц/Бусдаар гүйцэтгүүлсэн ажил, үйлчилгээний хөлс</t>
  </si>
  <si>
    <t>1404-00-04-00-060-000</t>
  </si>
  <si>
    <t>ДҮ-ийн  ҮНЗ / хуурай хольц/  ӨҮХББ</t>
  </si>
  <si>
    <t>1404-00-04-00-059-000</t>
  </si>
  <si>
    <t>ДҮ-ийн  ҮНЗ / хуурай хольц/  шинжилгээний зардал лаб</t>
  </si>
  <si>
    <t>1404-00-04-00-055-000</t>
  </si>
  <si>
    <t>ДҮ-ийн  ҮНЗ / хуурай хольц/  кип и А ҮНЗ</t>
  </si>
  <si>
    <t>1404-00-04-00-054-000</t>
  </si>
  <si>
    <t>ДҮ-ийн  ҮНЗ / хуурай хольц/  цахилгаан ҮНЗ</t>
  </si>
  <si>
    <t>1404-00-04-00-052-000</t>
  </si>
  <si>
    <t>ДҮ-ийн  ҮНЗ / хуурай хольц/  хий</t>
  </si>
  <si>
    <t>1404-00-04-00-050-000</t>
  </si>
  <si>
    <t>ДҮ-ийн  ҮНЗ / хуурай хольц/  дотоод тээвэр</t>
  </si>
  <si>
    <t>1404-00-04-00-032-000</t>
  </si>
  <si>
    <t>ДҮ-ийн  ҮНЗ /хуурай хольц/  хоолны хөнгөлөлт</t>
  </si>
  <si>
    <t>1404-00-04-00-031-000</t>
  </si>
  <si>
    <t>ДҮ-ийн  ҮНЗ /хуурай хольц/  ҮХХТатвар</t>
  </si>
  <si>
    <t>1404-00-04-00-025-000</t>
  </si>
  <si>
    <t>ДҮ-ийн  ҮНЗ /хуурай хольц/  тэтгэвэр тусламж</t>
  </si>
  <si>
    <t>1404-00-04-00-020-000</t>
  </si>
  <si>
    <t>ДҮ-ийн  ҮНЗ /хуурай хольц/  цэвэрлэгээ</t>
  </si>
  <si>
    <t>1404-00-04-00-017-000</t>
  </si>
  <si>
    <t>ДҮ-ийн  ҮНЗ / хуурай хольц/  хөдөлмөр хамгаалал</t>
  </si>
  <si>
    <t>1404-00-04-00-015-000</t>
  </si>
  <si>
    <t>ДҮ-ийн  ҮНЗ / хуурай хольц/  бичиг хэрэг</t>
  </si>
  <si>
    <t>1404-00-04-00-014-000</t>
  </si>
  <si>
    <t>ДҮ-ийн  ҮНЗ / хуурай хольц/  ҮХЭлэгдэл</t>
  </si>
  <si>
    <t>1404-00-04-00-011-000</t>
  </si>
  <si>
    <t>ДҮ-ийн  ҮНЗ / хуурай хольц/  засвар цахилгаан</t>
  </si>
  <si>
    <t>1404-00-04-00-010-000</t>
  </si>
  <si>
    <t>ДҮ-ийн  ҮНЗ / хуурай хольц/  засвар механик</t>
  </si>
  <si>
    <t>1404-00-04-00-008-000</t>
  </si>
  <si>
    <t>ДҮ-ийн  ҮНЗ / хуурай хольц/  усны зардал</t>
  </si>
  <si>
    <t>1404-00-04-00-007-000</t>
  </si>
  <si>
    <t>ДҮ-ийн  ҮНЗ / хуурай хольц/  цахилгаан</t>
  </si>
  <si>
    <t>1404-00-04-00-006-000</t>
  </si>
  <si>
    <t>оДҮ-ийн  ҮНЗ / хуурай хольц/  НДШимтгэл</t>
  </si>
  <si>
    <t>1404-00-04-00-005-000</t>
  </si>
  <si>
    <t>ДҮ-ийн  ҮНЗ / хуурай хольц/  цалин</t>
  </si>
  <si>
    <t>1404-00-04-00-001-000</t>
  </si>
  <si>
    <t>ДҮ-ийн  ҮНЗ / хуурай хольц/  шатах тослох мат</t>
  </si>
  <si>
    <t>1404-00-03-00-062-000</t>
  </si>
  <si>
    <t>ДҮ-ийн ҮНЗ/Шохой/Бусдаар гүйцэтгүүлсэн ажил, үйлчилгээний хөлс</t>
  </si>
  <si>
    <t>1404-00-03-00-060-000</t>
  </si>
  <si>
    <t>ДҮ-ийн  ҮНЗ / шохой/  ӨҮХББ</t>
  </si>
  <si>
    <t>1404-00-03-00-059-000</t>
  </si>
  <si>
    <t>ДҮ-ийн  ҮНЗ / шохой/  шинжилгээний зардал</t>
  </si>
  <si>
    <t>1404-00-03-00-058-000</t>
  </si>
  <si>
    <t>ДҮ-ийн  ҮНЗ / шохой/  захиргааны зардал</t>
  </si>
  <si>
    <t>1404-00-03-00-055-000</t>
  </si>
  <si>
    <t>ДҮ-ийн  ҮНЗ / шохой/  кип и А ҮНЗ</t>
  </si>
  <si>
    <t>1404-00-03-00-054-000</t>
  </si>
  <si>
    <t>ДҮ-ийн  ҮНЗ / шохой/  цахилгаан ҮНЗ</t>
  </si>
  <si>
    <t>1404-00-03-00-053-000</t>
  </si>
  <si>
    <t>ДҮ-ийн  ҮНЗ / шохой/  механик ҮНЗ</t>
  </si>
  <si>
    <t>1404-00-03-00-051-000</t>
  </si>
  <si>
    <t>ДҮ-ийн  ҮНЗ / шохой/  дулаан</t>
  </si>
  <si>
    <t>1404-00-03-00-050-001</t>
  </si>
  <si>
    <t>ҮНЗ/Цемент Шохой ХК/Шохой/Бусад/дотоод тээвэр</t>
  </si>
  <si>
    <t>1404-00-03-00-050-000</t>
  </si>
  <si>
    <t>ДҮ-ийн  ҮНЗ / шохой/  дотоод тээвэр</t>
  </si>
  <si>
    <t>1404-00-03-00-032-000</t>
  </si>
  <si>
    <t>ДҮ-ийн  ҮНЗ / шохой/  хоолны хөнгөлөлт</t>
  </si>
  <si>
    <t>1404-00-03-00-031-000</t>
  </si>
  <si>
    <t>оДҮ-ийн  ҮНЗ / шохой/  ҮХХТатвар</t>
  </si>
  <si>
    <t>1404-00-03-00-030-000</t>
  </si>
  <si>
    <t>ДҮ-ийн  ҮНЗ / шохой/  ус ашигласан төлбөр</t>
  </si>
  <si>
    <t>1404-00-03-00-029-000</t>
  </si>
  <si>
    <t>ДҮ-ийн  ҮНЗ / шохой/  газрын төлбөр</t>
  </si>
  <si>
    <t>1404-00-03-00-025-000</t>
  </si>
  <si>
    <t>ДҮ-ийн  ҮНЗ / шохой/  тэтгэвэр тусламж</t>
  </si>
  <si>
    <t>1404-00-03-00-024-000</t>
  </si>
  <si>
    <t>оДҮ-ийн  ҮНЗ / шохой/  урсгал засвар</t>
  </si>
  <si>
    <t>1404-00-03-00-020-000</t>
  </si>
  <si>
    <t>оДҮ-ийн  ҮНЗ / шохой/  цэвэрлэгээний зардал зардал</t>
  </si>
  <si>
    <t>1404-00-03-00-019-000</t>
  </si>
  <si>
    <t>оДҮ-ийн  ҮНЗ / шохой/  сургалтын зардал</t>
  </si>
  <si>
    <t>1404-00-03-00-018-000</t>
  </si>
  <si>
    <t>оДҮ-ийн  ҮНЗ / шохой/  албан томилолт</t>
  </si>
  <si>
    <t>1404-00-03-00-017-000</t>
  </si>
  <si>
    <t>оДҮ-ийн  ҮНЗ / шохой/  хөдөлмөр хамгаалал</t>
  </si>
  <si>
    <t>1404-00-03-00-016-000</t>
  </si>
  <si>
    <t>ДҮ-ийн  ҮНЗ / шохой/  холбооны зардал</t>
  </si>
  <si>
    <t>1404-00-03-00-015-000</t>
  </si>
  <si>
    <t>ДҮ-ийн  ҮНЗ / шохой/  бичиг хэрэг</t>
  </si>
  <si>
    <t>1404-00-03-00-014-000</t>
  </si>
  <si>
    <t>ДҮ-ийн  ҮНЗ / шохой/  ҮХЭлэгдэл</t>
  </si>
  <si>
    <t>1404-00-03-00-013-000</t>
  </si>
  <si>
    <t>ДҮ-ийн  ҮНЗ / шохой/  ТБА</t>
  </si>
  <si>
    <t>1404-00-03-00-011-000</t>
  </si>
  <si>
    <t>ДҮ-ийн  ҮНЗ / шохой/  засвар цахилгаан</t>
  </si>
  <si>
    <t>1404-00-03-00-010-000</t>
  </si>
  <si>
    <t>ДҮ-ийн  ҮНЗ / шохой/  засвар механик</t>
  </si>
  <si>
    <t>1404-00-03-00-009-000</t>
  </si>
  <si>
    <t>ДҮ-ийн  ҮНЗ / шохой/  сав баглаа</t>
  </si>
  <si>
    <t>1404-00-03-00-008-000</t>
  </si>
  <si>
    <t>ДҮ-ийн  ҮНЗ / шохой/  усны зардал</t>
  </si>
  <si>
    <t>1404-00-03-00-007-000</t>
  </si>
  <si>
    <t>ДҮ-ийн  ҮНЗ / шохой/  цахилгаан</t>
  </si>
  <si>
    <t>1404-00-03-00-006-000</t>
  </si>
  <si>
    <t>ДҮ-ийн  ҮНЗ / шохой/  НДШимтгэл</t>
  </si>
  <si>
    <t>1404-00-03-00-005-000</t>
  </si>
  <si>
    <t>ДҮ-ийн  ҮНЗ / шохой/  цалин</t>
  </si>
  <si>
    <t>1404-00-03-00-004-000</t>
  </si>
  <si>
    <t>ҮНЗ-Шохой үйлдвэрлэл-Сантехникийн сэлбэг материал</t>
  </si>
  <si>
    <t>1404-00-03-00-001-000</t>
  </si>
  <si>
    <t>ДҮ-ийн  ҮНЗ / шохой/  шатах тослох мат</t>
  </si>
  <si>
    <t>1404-00-03-00-000-000</t>
  </si>
  <si>
    <t>ДҮ-ийн  ҮНЗ / шохой/  бусад</t>
  </si>
  <si>
    <t>1404-00-02-00-062-000</t>
  </si>
  <si>
    <t>ДҮ-ийн ҮНЗ/Бутлуур шохойн/Бусдаар гүйцэтгүүлсэн ажил, үйлчилгээний хөлс</t>
  </si>
  <si>
    <t>1404-00-02-00-060-000</t>
  </si>
  <si>
    <t>ДҮ-ийн  ҮНЗ /бутлуур/  ӨҮХББ</t>
  </si>
  <si>
    <t>1404-00-02-00-055-000</t>
  </si>
  <si>
    <t>ДҮ-ийн  ҮНЗ /бутлуур/  кип и А ҮНЗ</t>
  </si>
  <si>
    <t>1404-00-02-00-054-000</t>
  </si>
  <si>
    <t>ДҮ-ийн  ҮНЗ /бутлуур/  цахилгаан ҮНЗ</t>
  </si>
  <si>
    <t>1404-00-02-00-053-000</t>
  </si>
  <si>
    <t>ДҮ-ийн  ҮНЗ /бутлуур/  механик ҮНЗ</t>
  </si>
  <si>
    <t>1404-00-02-00-051-000</t>
  </si>
  <si>
    <t>ДҮ-ийн  ҮНЗ /бутлуур/  дулаан</t>
  </si>
  <si>
    <t>1404-00-02-00-050-000</t>
  </si>
  <si>
    <t>ДҮ-ийн  ҮНЗ /бутлуур/  дотоод тээвэр</t>
  </si>
  <si>
    <t>1404-00-02-00-032-000</t>
  </si>
  <si>
    <t>ДҮ-ийн  ҮНЗ /бутлуур/  хоолны хөнгөлөлт</t>
  </si>
  <si>
    <t>1404-00-02-00-031-000</t>
  </si>
  <si>
    <t>ДҮ-ийн  ҮНЗ /бутлуур/  ҮХХТатвар</t>
  </si>
  <si>
    <t>1404-00-02-00-020-000</t>
  </si>
  <si>
    <t>ДҮ-ийн  ҮНЗ /бутлуур/  цэвэрлэгээний зардал</t>
  </si>
  <si>
    <t>1404-00-02-00-017-000</t>
  </si>
  <si>
    <t>ДҮ-ийн  ҮНЗ /бутлуур/  хөдөлмөр хамгаалал</t>
  </si>
  <si>
    <t>1404-00-02-00-015-000</t>
  </si>
  <si>
    <t>ДҮ-ийн  ҮНЗ /бутлуур/  бичиг хэрэг</t>
  </si>
  <si>
    <t>1404-00-02-00-014-000</t>
  </si>
  <si>
    <t>ДҮ-ийн  ҮНЗ /бутлуур/  ҮХЭлэгдэл</t>
  </si>
  <si>
    <t>1404-00-02-00-011-000</t>
  </si>
  <si>
    <t>ДҮ-ийн  ҮНЗ /бутлуур/  засвар цахилгаан</t>
  </si>
  <si>
    <t>1404-00-02-00-010-000</t>
  </si>
  <si>
    <t>ДҮ-ийн  ҮНЗ /бутлуур/  засвар механик</t>
  </si>
  <si>
    <t>1404-00-02-00-008-000</t>
  </si>
  <si>
    <t>ДҮ-ийн  ҮНЗ /бутлуур/  усны зардал</t>
  </si>
  <si>
    <t>1404-00-02-00-007-000</t>
  </si>
  <si>
    <t>ДҮ-ийн  ҮНЗ /бутлуур/  цахилгаан</t>
  </si>
  <si>
    <t>1404-00-02-00-006-000</t>
  </si>
  <si>
    <t>ДҮ-ийн  ҮНЗ /бутлуур/  НДШимтгэл</t>
  </si>
  <si>
    <t>1404-00-02-00-005-000</t>
  </si>
  <si>
    <t>ДҮ-ийн  ҮНЗ /бутлуур/  цалин</t>
  </si>
  <si>
    <t>1404-00-02-00-001-000</t>
  </si>
  <si>
    <t>ДҮ-ийн  ҮНЗ /бутлуур/  шатах тослох мат</t>
  </si>
  <si>
    <t>1404-00-01-00-062-000</t>
  </si>
  <si>
    <t>ДҮ-ийн ҮНЗ/Уул-1/Бусдаар гүйцэтгүүлсэн ажил, үйлчилгээний хөлс</t>
  </si>
  <si>
    <t>1404-00-01-00-050-000</t>
  </si>
  <si>
    <t>ДҮ-ийн  ҮНЗ /Уул/  дотоод тээвэр</t>
  </si>
  <si>
    <t>1404-00-01-00-032-000</t>
  </si>
  <si>
    <t>ДҮ-ийн  ҮНЗ /Уул/  хоолны хөнгөлөлт</t>
  </si>
  <si>
    <t>1404-00-01-00-028-000</t>
  </si>
  <si>
    <t>ДҮ-ийн  ҮНЗ /Уул/  орд ашигласан төлбөр</t>
  </si>
  <si>
    <t>1404-00-01-00-025-000</t>
  </si>
  <si>
    <t>ДҮ-ийн  ҮНЗ /Уул/  тэтгэвэр тусламж</t>
  </si>
  <si>
    <t>1404-00-01-00-018-000</t>
  </si>
  <si>
    <t>ДҮ-ийн  ҮНЗ /Уул/  албан томилолт</t>
  </si>
  <si>
    <t>1404-00-01-00-017-000</t>
  </si>
  <si>
    <t>ДҮ-ийн  ҮНЗ /Уул/  хөдөлмөр хамгаалал</t>
  </si>
  <si>
    <t>1404-00-01-00-016-001</t>
  </si>
  <si>
    <t>ҮНЗ/Цемент Шохой ХК/Уул/Бусад/Холбооны зардал</t>
  </si>
  <si>
    <t>1404-00-01-00-014-000</t>
  </si>
  <si>
    <t>ДҮ-ийн  ҮНЗ /Уул/  ҮХЭлэгдэл</t>
  </si>
  <si>
    <t>1404-00-01-00-010-000</t>
  </si>
  <si>
    <t>ДҮ-ийн  ҮНЗ /Уул/  засвар механик</t>
  </si>
  <si>
    <t>1404-00-01-00-007-000</t>
  </si>
  <si>
    <t>ДҮ-ийн  ҮНЗ /Уул/  цахилгаан</t>
  </si>
  <si>
    <t>1404-00-01-00-006-000</t>
  </si>
  <si>
    <t>ДҮ-ийн  ҮНЗ /Уул/  НДШимтгэл</t>
  </si>
  <si>
    <t>1404-00-01-00-005-000</t>
  </si>
  <si>
    <t>ДҮ-ийн  ҮНЗ /Уул/  цалин</t>
  </si>
  <si>
    <t>1404-00-01-00-000-000</t>
  </si>
  <si>
    <t>ДҮ-ийн  ҮНЗ /Уул/  бусад</t>
  </si>
  <si>
    <t>1404-00-00-16-062-000</t>
  </si>
  <si>
    <t>ДҮ-ийн ҮНЗ/МХХэсэг/Бусдаар гүйцэтгүүлсэн ажил, үйлчилгээний хөлс</t>
  </si>
  <si>
    <t>1404-00-00-16-050-000</t>
  </si>
  <si>
    <t>ҮНЗ/Цемент Шохой ХК/Бусад/мэдээлэл холбооны хэлтэс/дотоод тээвэр/</t>
  </si>
  <si>
    <t>1404-00-00-16-036-000</t>
  </si>
  <si>
    <t>мэдээлэл холбооны хэлтэс/биет бус хөрөнгийн элэгд/</t>
  </si>
  <si>
    <t>1404-00-00-16-032-000</t>
  </si>
  <si>
    <t>мэдээлэл холбооны хэлтэс/хоолны хөнгөлөлт/</t>
  </si>
  <si>
    <t>1404-00-00-16-025-000</t>
  </si>
  <si>
    <t>мэдээлэл холбооны хэлтэс/Тэтгэвэр тусламжийн зард/</t>
  </si>
  <si>
    <t>1404-00-00-16-024-000</t>
  </si>
  <si>
    <t>мэдээлэл холбооны хэлтэс/Урсгал засвар/</t>
  </si>
  <si>
    <t>1404-00-00-16-023-000</t>
  </si>
  <si>
    <t>мэдээлэл холбооны хэлтэс/Хүлээн авалт/</t>
  </si>
  <si>
    <t>1404-00-00-16-022-000</t>
  </si>
  <si>
    <t>мэдээлэл холбооны хэлтэс/Зар сурталчилгаа/</t>
  </si>
  <si>
    <t>1404-00-00-16-019-000</t>
  </si>
  <si>
    <t>мэдээлэл холбооны хэлтэс/Сургалтын зардал/</t>
  </si>
  <si>
    <t>1404-00-00-16-018-000</t>
  </si>
  <si>
    <t>мэдээлэл холбооны хэлтэс/Албан томилолтын зардал/</t>
  </si>
  <si>
    <t>1404-00-00-16-017-000</t>
  </si>
  <si>
    <t>мэдээлэл холбооны хэлтэс/Хөдөлмөр хамгаалал/</t>
  </si>
  <si>
    <t>1404-00-00-16-016-000</t>
  </si>
  <si>
    <t>мэдээлэл холбооны хэлтэс/Холбооны зардал/</t>
  </si>
  <si>
    <t>1404-00-00-16-015-000</t>
  </si>
  <si>
    <t>мэдээлэл холбооны хэлтэс/Бичиг хэрэг/</t>
  </si>
  <si>
    <t>1404-00-00-16-014-000</t>
  </si>
  <si>
    <t>мэдээлэл холбооны хэлтэс/Үндсэн хөрөнгийн элэгдэл/</t>
  </si>
  <si>
    <t>1404-00-00-16-012-000</t>
  </si>
  <si>
    <t>мэдээлэл холбооны хэлтэс/БҮТЭЗ/</t>
  </si>
  <si>
    <t>1404-00-00-16-011-000</t>
  </si>
  <si>
    <t>мэдээлэл холбооны хэлтэс/Засвар цахилгаан/</t>
  </si>
  <si>
    <t>1404-00-00-16-010-000</t>
  </si>
  <si>
    <t>мэдээлэл холбооны хэлтэс/Засвар механик/</t>
  </si>
  <si>
    <t>1404-00-00-16-006-000</t>
  </si>
  <si>
    <t>мэдээлэл холбооны хэлтэс/НДШ/</t>
  </si>
  <si>
    <t>1404-00-00-16-005-000</t>
  </si>
  <si>
    <t>мэдээлэл холбооны хэлтэс/Цалингийн зардал/</t>
  </si>
  <si>
    <t>1404-00-00-16-001-000</t>
  </si>
  <si>
    <t>мэдээлэл холбооны хэлтэс/Шатах тослох материал/</t>
  </si>
  <si>
    <t>1404-00-00-16-000-000</t>
  </si>
  <si>
    <t>мэдээлэл холбооны хэлтэс/Бусад/</t>
  </si>
  <si>
    <t>1404-00-00-12-062-000</t>
  </si>
  <si>
    <t>ДҮ-ийн ҮНЗ/Хангамж/Бусдаар гүйцэтгүүлсэн ажил, үйлчилгээний хөлс</t>
  </si>
  <si>
    <t>1404-00-00-12-054-000</t>
  </si>
  <si>
    <t>ДҮ-ийн  ҮНЗ /хангамж/ цахилгаан ҮНЗ</t>
  </si>
  <si>
    <t>1404-00-00-12-050-000</t>
  </si>
  <si>
    <t>ДҮ-ийн  ҮНЗ /хангамж/  дотоод тээвэр</t>
  </si>
  <si>
    <t>1404-00-00-12-040-000</t>
  </si>
  <si>
    <t>ДҮ-ийн ҮНЗ /Хангамж/ даатгалын зардал</t>
  </si>
  <si>
    <t>1404-00-00-12-032-000</t>
  </si>
  <si>
    <t>ДҮ-ийн  ҮНЗ /хангамж/  хоолны хөнгөлөлт</t>
  </si>
  <si>
    <t>1404-00-00-12-031-000</t>
  </si>
  <si>
    <t>ҮНЗ/хангамж/үл хөдлөх хөрөнгийн зардал</t>
  </si>
  <si>
    <t>1404-00-00-12-029-000</t>
  </si>
  <si>
    <t>ДҮ-ийн ҮНЗ/Хангамж/газрын төлбөрийн зардал</t>
  </si>
  <si>
    <t>1404-00-00-12-025-000</t>
  </si>
  <si>
    <t>ДҮ-ийн  ҮНЗ /хангамж/  тэтгэвэр тусламж</t>
  </si>
  <si>
    <t>1404-00-00-12-024-000</t>
  </si>
  <si>
    <t>ДҮ-ийн  ҮНЗ /хангамж/  урсгал засвар</t>
  </si>
  <si>
    <t>1404-00-00-12-020-000</t>
  </si>
  <si>
    <t>ДҮ-ийн  ҮНЗ /хангамж/  цэвэрлэгээний зардал</t>
  </si>
  <si>
    <t>1404-00-00-12-019-000</t>
  </si>
  <si>
    <t>ДҮ-ийн  ҮНЗ /хангамж/  сургалтын зардал</t>
  </si>
  <si>
    <t>1404-00-00-12-018-000</t>
  </si>
  <si>
    <t>ДҮ-ийн  ҮНЗ /хангамж/  албан томилолт</t>
  </si>
  <si>
    <t>1404-00-00-12-017-000</t>
  </si>
  <si>
    <t>ДҮ-ийн  ҮНЗ /хангамж/  хөдөлмөр хамгаалал</t>
  </si>
  <si>
    <t>1404-00-00-12-016-000</t>
  </si>
  <si>
    <t>ДҮ-ийн  ҮНЗ /хангамж/  холбооны зардал</t>
  </si>
  <si>
    <t>1404-00-00-12-015-000</t>
  </si>
  <si>
    <t>ДҮ-ийн  ҮНЗ /хангамж/  бичиг хэрэг</t>
  </si>
  <si>
    <t>1404-00-00-12-014-000</t>
  </si>
  <si>
    <t>ДҮ-ийн  ҮНЗ /хангамж/  ҮХЭлэгдэл</t>
  </si>
  <si>
    <t>1404-00-00-12-012-000</t>
  </si>
  <si>
    <t>ДҮ-ийн  ҮНЗ /хангамж/  БҮТЭЗ</t>
  </si>
  <si>
    <t>1404-00-00-12-011-000</t>
  </si>
  <si>
    <t>ДҮ-ийн  ҮНЗ /хангамж/  засвар цахилгаан</t>
  </si>
  <si>
    <t>1404-00-00-12-010-000</t>
  </si>
  <si>
    <t>ДҮ-ийн  ҮНЗ /хангамж/  засвар механик</t>
  </si>
  <si>
    <t>1404-00-00-12-007-000</t>
  </si>
  <si>
    <t>ҮНЗ/õàíãàìæ/цахилгаан</t>
  </si>
  <si>
    <t>1404-00-00-12-006-000</t>
  </si>
  <si>
    <t>ДҮ-ийн  ҮНЗ /хангамж/  НДШимтгэл</t>
  </si>
  <si>
    <t>1404-00-00-12-005-000</t>
  </si>
  <si>
    <t>ДҮ-ийн  ҮНЗ /хангамж/  цалингийн зардал</t>
  </si>
  <si>
    <t>1404-00-00-12-001-000</t>
  </si>
  <si>
    <t>ДҮ-ийн  ҮНЗ /хангамж/  шатах тослох мат</t>
  </si>
  <si>
    <t>1404-00-00-12-000-000</t>
  </si>
  <si>
    <t>ДҮ-ийн  ҮНЗ /хангамж/  бусад</t>
  </si>
  <si>
    <t>1404-00-00-10-001-000</t>
  </si>
  <si>
    <t>ДҮ-ийн  ҮНЗ /эмнэлэг/  шатах тослох материал</t>
  </si>
  <si>
    <t>1404-00-00-09-062-000</t>
  </si>
  <si>
    <t>ДҮ-ийн ҮНЗ/хөдөлмөр хамгаалал/Бусдаар гүйцэтгүүлсэн ажил, үйлчилгээний хөлс</t>
  </si>
  <si>
    <t>1404-00-00-09-050-000</t>
  </si>
  <si>
    <t>ДҮ-ийн  ҮНЗ /хөдөлмөр ХХ/ дотоод тээвэр</t>
  </si>
  <si>
    <t>1404-00-00-09-025-000</t>
  </si>
  <si>
    <t>ДҮ-ийн  ҮНЗ /хөдөлмөр ХХ/ тэтгэдэр тусламж</t>
  </si>
  <si>
    <t>1404-00-00-09-024-000</t>
  </si>
  <si>
    <t>ДҮ-ийн  ҮНЗ /хөдөлмөр ХХ/ урсгал засвар</t>
  </si>
  <si>
    <t>1404-00-00-09-023-000</t>
  </si>
  <si>
    <t>ҮНЗ/õºäºëìºð õàìãààëàë/хүлээн авалт</t>
  </si>
  <si>
    <t>1404-00-00-09-020-000</t>
  </si>
  <si>
    <t>ДҮ-ийн  ҮНЗ /хөдөлмөр ХХ/ цэвэрлэгээний зардал</t>
  </si>
  <si>
    <t>1404-00-00-09-019-000</t>
  </si>
  <si>
    <t>ДҮ-ийн  ҮНЗ /хөдөлмөр ХХ/ сургалтын зардал</t>
  </si>
  <si>
    <t>1404-00-00-09-018-000</t>
  </si>
  <si>
    <t>ДҮ-ийн  ҮНЗ /хөдөлмөр ХХ/ албан томилолт</t>
  </si>
  <si>
    <t>1404-00-00-09-017-000</t>
  </si>
  <si>
    <t>ДҮ-ийн  ҮНЗ /хөдөлмөр ХХ/ хөдөлмөр хамгаалал</t>
  </si>
  <si>
    <t>1404-00-00-09-016-000</t>
  </si>
  <si>
    <t>ДҮ-ийн  ҮНЗ /хөдөлмөр ХХ/ холбооны зардал</t>
  </si>
  <si>
    <t>1404-00-00-09-015-000</t>
  </si>
  <si>
    <t>ДҮ-ийн  ҮНЗ /хөдөлмөр ХХ/ бичиг хэрэг</t>
  </si>
  <si>
    <t>1404-00-00-09-014-000</t>
  </si>
  <si>
    <t>ДҮ-ийн  ҮНЗ /хөдөлмөр ХХ/ ҮХЭлэгдэл</t>
  </si>
  <si>
    <t>1404-00-00-09-012-000</t>
  </si>
  <si>
    <t>ДҮ-ийн  ҮНЗ /хөдөлмөр ХХ/ БҮТЭЗ</t>
  </si>
  <si>
    <t>1404-00-00-09-011-000</t>
  </si>
  <si>
    <t>ДҮ-ийн  ҮНЗ /хөдөлмөр ХХ/ засвар цахилгаан</t>
  </si>
  <si>
    <t>1404-00-00-09-010-000</t>
  </si>
  <si>
    <t>ДҮ-ийн  ҮНЗ /хөдөлмөр ХХ/ засвар механик</t>
  </si>
  <si>
    <t>1404-00-00-09-006-000</t>
  </si>
  <si>
    <t>ДҮ-ийн  ҮНЗ /хөдөлмөр ХХ/ НДШимтгэл</t>
  </si>
  <si>
    <t>1404-00-00-09-005-000</t>
  </si>
  <si>
    <t>ДҮ-ийн  ҮНЗ /хөдөлмөр ХХ/ цалин</t>
  </si>
  <si>
    <t>1404-00-00-09-001-000</t>
  </si>
  <si>
    <t>ДҮ-ийн  ҮНЗ /хөдөлмөр хамгаалал/  ШТматериал</t>
  </si>
  <si>
    <t>1404-00-00-05-062-000</t>
  </si>
  <si>
    <t>ДҮ-ийн ҮНЗ/ЕТХ/Бусдаар гүйцэтгүүлсэн ажил, үйлчилгээний хөлс</t>
  </si>
  <si>
    <t>1404-00-00-05-050-000</t>
  </si>
  <si>
    <t>ДҮ-ийн  ҮНЗ /ЕТХ / дотоод тээвэр</t>
  </si>
  <si>
    <t>1404-00-00-05-036-000</t>
  </si>
  <si>
    <t>ДҮ-ийн  ҮНЗ /ЕТХ /Биет бус хөрөнгийн элэгдэл</t>
  </si>
  <si>
    <t>1404-00-00-05-032-000</t>
  </si>
  <si>
    <t>ДҮ-ийн  ҮНЗ /ЕТХ / хоолны хөнгөлөлт</t>
  </si>
  <si>
    <t>1404-00-00-05-025-000</t>
  </si>
  <si>
    <t>ДҮ-ийн  ҮНЗ /ЕТХ / тэтгэвэр тусламж</t>
  </si>
  <si>
    <t>1404-00-00-05-023-000</t>
  </si>
  <si>
    <t>ҮНЗ/åðºíõèé òåõíîëîãè/хүлээн авалт</t>
  </si>
  <si>
    <t>1404-00-00-05-020-000</t>
  </si>
  <si>
    <t>ДҮ-ийн  ҮНЗ /ЕТХ / цэвэрлэгээний зардал</t>
  </si>
  <si>
    <t>1404-00-00-05-018-000</t>
  </si>
  <si>
    <t>ДҮ-ийн  ҮНЗ /ЕТХ / албан томилолт</t>
  </si>
  <si>
    <t>1404-00-00-05-017-000</t>
  </si>
  <si>
    <t>ДҮ-ийн  ҮНЗ /ЕТХ / хөдөлмөр хамгаалал</t>
  </si>
  <si>
    <t>1404-00-00-05-016-000</t>
  </si>
  <si>
    <t>ДҮ-ийн  ҮНЗ /ЕТХ /холбооны зардал</t>
  </si>
  <si>
    <t>1404-00-00-05-015-000</t>
  </si>
  <si>
    <t>ДҮ-ийн  ҮНЗ /ЕТХ / бичиг хэрэг</t>
  </si>
  <si>
    <t>1404-00-00-05-014-000</t>
  </si>
  <si>
    <t>ДҮ-ийн  ҮНЗ /ЕТХ / ҮХЭлэгдэл</t>
  </si>
  <si>
    <t>1404-00-00-05-012-000</t>
  </si>
  <si>
    <t>ДҮ-ийн  ҮНЗ /ЕТХ / БҮТЭЗ</t>
  </si>
  <si>
    <t>1404-00-00-05-011-000</t>
  </si>
  <si>
    <t>ДҮ-ийн  ҮНЗ /ЕТХ / засвар механик</t>
  </si>
  <si>
    <t>1404-00-00-05-007-000</t>
  </si>
  <si>
    <t>ДҮ-ийн  ҮНЗ / ЕТХ/ Цахилгаан</t>
  </si>
  <si>
    <t>1404-00-00-05-006-000</t>
  </si>
  <si>
    <t>ДҮ-ийн  ҮНЗ /ЕТХ / НДШимтгэл</t>
  </si>
  <si>
    <t>1404-00-00-05-005-000</t>
  </si>
  <si>
    <t>ДҮ-ийн  ҮНЗ /ЕТХ /  цалин</t>
  </si>
  <si>
    <t>1404-00-00-05-001-000</t>
  </si>
  <si>
    <t>ДҮ-ийн  ҮНЗ /ЕТХ /шатах тослох материал</t>
  </si>
  <si>
    <t>1404-00-00-05-000-000</t>
  </si>
  <si>
    <t>ДҮ-ийн  ҮНЗ /ЕТХ /Бусад</t>
  </si>
  <si>
    <t>1404-00-00-04-062-000</t>
  </si>
  <si>
    <t>ДҮ-ийн ҮНЗ/ЕЭХ/Бусдаар гүйцэтгүүлсэн ажил, үйлчилгээний хөлс</t>
  </si>
  <si>
    <t>1404-00-00-04-019-000</t>
  </si>
  <si>
    <t>ДҮ-ийн ҮНЗ ЕЭХэлтэс /сургалтын зардал/</t>
  </si>
  <si>
    <t>1404-00-00-04-018-000</t>
  </si>
  <si>
    <t>ДҮ-ийн ҮНЗ ЕЭХэлтэс /албан томилолт/</t>
  </si>
  <si>
    <t>1404-00-00-04-016-000</t>
  </si>
  <si>
    <t>ДҮ-ийн ҮНЗ ЕЭХэлтэс /холбооны зардал/</t>
  </si>
  <si>
    <t>1404-00-00-04-015-000</t>
  </si>
  <si>
    <t>ДҮ-ийн ҮНЗ ЕЭХ /бичиг хэрэг/</t>
  </si>
  <si>
    <t>1404-00-00-04-014-000</t>
  </si>
  <si>
    <t>ДҮ-ийн ҮНЗ ЕЭХэлтэс /үндсэн хөрөнгийн элэгдэл</t>
  </si>
  <si>
    <t>1404-00-00-03-062-000</t>
  </si>
  <si>
    <t>ДҮ-ийн ҮНЗ/ЕМХ/Бусдаар гүйцэтгүүлсэн ажил, үйлчилгээний хөлс</t>
  </si>
  <si>
    <t>1404-00-00-03-050-000</t>
  </si>
  <si>
    <t>ДҮ-ийн ҮНЗ  ЕМХэлтэс  /дотоод тээвэр/</t>
  </si>
  <si>
    <t>1404-00-00-03-032-000</t>
  </si>
  <si>
    <t>ДҮ-ийн ҮНЗ  ЕМХэлтэс  /хоолны хөнгөлөлт/</t>
  </si>
  <si>
    <t>1404-00-00-03-025-000</t>
  </si>
  <si>
    <t>ДҮ-ийн ҮНЗ  ЕМХэлтэс  /тэтгэвэр тусламж/</t>
  </si>
  <si>
    <t>1404-00-00-03-019-000</t>
  </si>
  <si>
    <t>ДҮ-ийн ҮНЗ  ЕМХэлтэс  /сургалтын зардал/</t>
  </si>
  <si>
    <t>1404-00-00-03-018-000</t>
  </si>
  <si>
    <t>ДҮ-ийн ҮНЗ  ЕМХэлтэс  /албан томилолт/</t>
  </si>
  <si>
    <t>1404-00-00-03-017-000</t>
  </si>
  <si>
    <t>ДҮ-ийн ҮНЗ  ЕМХэлтэс  /хөдөлмөр хамгаалал/</t>
  </si>
  <si>
    <t>1404-00-00-03-016-000</t>
  </si>
  <si>
    <t>ДҮ-ийн ҮНЗ  ЕМХэлтэс  /холбооны зардал/</t>
  </si>
  <si>
    <t>1404-00-00-03-015-000</t>
  </si>
  <si>
    <t>ДҮ-ийн ҮНЗ  ЕМХэлтэс  /бичиг хэрэг/</t>
  </si>
  <si>
    <t>1404-00-00-03-014-000</t>
  </si>
  <si>
    <t>ДҮ-ийн ҮНЗ  ЕМХэлтэс  /Үндсэн хөрөнгийн элэгдэл/</t>
  </si>
  <si>
    <t>1404-00-00-03-006-000</t>
  </si>
  <si>
    <t>ДҮ-ийн ҮНЗ  ЕМХэлтэс  / НДШимтгэл/</t>
  </si>
  <si>
    <t>1404-00-00-03-005-000</t>
  </si>
  <si>
    <t>ДҮ-ийн ҮНЗ  ЕМХэлтэс  / цалин/</t>
  </si>
  <si>
    <t>1404-00-00-03-001-000</t>
  </si>
  <si>
    <t>ДҮ-ийн нэмэгдэл зардал/Цемент Шохой ХК/Áóñàä/Åðºíõèé ìåõàíèê/шатах тослох м</t>
  </si>
  <si>
    <t>1404-00-00-03-000-000</t>
  </si>
  <si>
    <t>ДҮ-ийн ҮНЗ  ЕМХэлтэс  /бусад /</t>
  </si>
  <si>
    <t>1404-00-00-02-029-000</t>
  </si>
  <si>
    <t>түлш нэмэлт материал / газрын төлбөр</t>
  </si>
  <si>
    <t>1404-00-00-01-062-000</t>
  </si>
  <si>
    <t>ДҮ-ийн ҮНЗ/ЭАҮХ/Бусдаар гүйцэтгүүлсэн ажил, үйлчилгээний хөлс</t>
  </si>
  <si>
    <t>1404-00-00-01-053-000</t>
  </si>
  <si>
    <t>ДҮ-ийн ҮНЗ  ЭАҮТөв /механик ҮНЗ/</t>
  </si>
  <si>
    <t>1404-00-00-01-051-000</t>
  </si>
  <si>
    <t>ҮНЗ ЭАҮТөв дулаан</t>
  </si>
  <si>
    <t>1404-00-00-01-050-000</t>
  </si>
  <si>
    <t>ДҮ-ийн ҮНЗ  ЭАҮТөв /дотоод тээвэр/</t>
  </si>
  <si>
    <t>1404-00-00-01-032-000</t>
  </si>
  <si>
    <t>ДҮ-ийн ҮНЗ  ААтасаг/хоолны хөнгөлөлт/</t>
  </si>
  <si>
    <t>1404-00-00-01-031-000</t>
  </si>
  <si>
    <t>ҮНЗ ЭАҮТөв /үл хөдлөх хөрөнгийн зардал</t>
  </si>
  <si>
    <t>1404-00-00-01-025-000</t>
  </si>
  <si>
    <t>ДҮ-ийн ҮНЗ  ААтасаг/ тэтгэвэр тусламж/</t>
  </si>
  <si>
    <t>1404-00-00-01-024-000</t>
  </si>
  <si>
    <t>ДҮ-ийн ҮНЗ ЭАҮТөв /урсгал засвар/</t>
  </si>
  <si>
    <t>1404-00-00-01-020-000</t>
  </si>
  <si>
    <t>ДҮ-ийн ҮНЗ  ЭАҮТөв / цэвэрлэгээний зардал/</t>
  </si>
  <si>
    <t>1404-00-00-01-018-000</t>
  </si>
  <si>
    <t>ДҮ-ийн ҮНЗ  ЭАҮТөв /албан томилолт/</t>
  </si>
  <si>
    <t>1404-00-00-01-017-000</t>
  </si>
  <si>
    <t>ДҮ-ийн ҮНЗ  ЭАҮТөв / хөдөлмөр хамгаалал/</t>
  </si>
  <si>
    <t>1404-00-00-01-016-000</t>
  </si>
  <si>
    <t>ДҮ-ийн ҮНЗ  ЭАҮТөв /холбооны зардал/</t>
  </si>
  <si>
    <t>1404-00-00-01-015-000</t>
  </si>
  <si>
    <t>ДҮ-ийн ҮНЗ  ЭАҮТөв / бичиг хэрэг/</t>
  </si>
  <si>
    <t>1404-00-00-01-014-000</t>
  </si>
  <si>
    <t>ДҮ-ийн ҮНЗ ЭАҮТөв /Үндсэн хөрөнгийн элэгдэл/</t>
  </si>
  <si>
    <t>1404-00-00-01-012-000</t>
  </si>
  <si>
    <t>ДҮ-ийн ҮНЗ  ЭАҮТөв / БҮТЭЗ/</t>
  </si>
  <si>
    <t>1404-00-00-01-011-000</t>
  </si>
  <si>
    <t>ДҮ-ийн ҮНЗ ЭАҮТөв /засвар цахилгаан/</t>
  </si>
  <si>
    <t>1404-00-00-01-010-000</t>
  </si>
  <si>
    <t>ДҮ-ийн ҮНЗ  ЭАҮТөв /засвар механик/</t>
  </si>
  <si>
    <t>1404-00-00-01-008-000</t>
  </si>
  <si>
    <t>ДҮ-ийн ҮНЗ ЭАҮТөв / усны зардал/</t>
  </si>
  <si>
    <t>1404-00-00-01-007-000</t>
  </si>
  <si>
    <t>ДҮ-ийн ҮНЗ ЭАҮТөв / цахилгаан/</t>
  </si>
  <si>
    <t>1404-00-00-01-006-000</t>
  </si>
  <si>
    <t>ДҮ-ийн ҮНЗ ЭАҮТөв /НДшимтгэл/</t>
  </si>
  <si>
    <t>1404-00-00-01-005-000</t>
  </si>
  <si>
    <t>ДҮ-ийн ҮНЗ  ЭАҮТөв / цалингийн зардал/</t>
  </si>
  <si>
    <t>1404-00-00-01-001-000</t>
  </si>
  <si>
    <t>ДҮ-ийн ҮНЗ  ЭАҮтөв шатах тослох мат</t>
  </si>
  <si>
    <t>ДҮ-н нэмэгдэл зардал</t>
  </si>
  <si>
    <t>1403-00-33-00-005-000</t>
  </si>
  <si>
    <t>ДҮ-ийн ШХЗ/Баяжуулалт /Шигшүүр//Цалингийн зардал</t>
  </si>
  <si>
    <t>1403-00-32-00-005-000</t>
  </si>
  <si>
    <t>ДҮ-ийн ШХЗ/Бутлуур-ХА/цалин</t>
  </si>
  <si>
    <t>1403-00-30-00-005-000</t>
  </si>
  <si>
    <t>ДҮ-ийн ШХЗ/Хөтөл-2/ цалингийн зардал</t>
  </si>
  <si>
    <t>1403-00-09-00-005-000</t>
  </si>
  <si>
    <t>ДҮ-ийн ШХЗ /АММБ/ цалингийн зардал</t>
  </si>
  <si>
    <t>1403-00-07-00-005-000</t>
  </si>
  <si>
    <t>ДҮ-ийн ШХЗ  /дулаан/цалингийн зарда</t>
  </si>
  <si>
    <t>1403-00-06-00-005-000</t>
  </si>
  <si>
    <t>ДҮ-ийн ШХЗ  /цемент/ цалингийн зарда</t>
  </si>
  <si>
    <t>1403-00-05-00-005-000</t>
  </si>
  <si>
    <t>ДҮ-ийн ШХЗ  /зуух/ цалингийн зардал</t>
  </si>
  <si>
    <t>1403-00-04-00-005-000</t>
  </si>
  <si>
    <t>ДҮ-ийн ШХЗ /хуурай хольц/ цалингийн зардал</t>
  </si>
  <si>
    <t>1403-00-03-00-005-000</t>
  </si>
  <si>
    <t>ДҮ-ийн ШХЗ/Шохой/цалингийн зардал</t>
  </si>
  <si>
    <t>1403-00-02-00-005-000</t>
  </si>
  <si>
    <t>ДҮ-ийн ШХЗ/ Бутлуур/ цалингийн зард</t>
  </si>
  <si>
    <t>1403-00-01-00-005-000</t>
  </si>
  <si>
    <t>ДҮ-ийн шууд хөд Уул цалин</t>
  </si>
  <si>
    <t>ДҮ-шууд хөдөлмөрийн зардал</t>
  </si>
  <si>
    <t>1403-00-31-00-005-000</t>
  </si>
  <si>
    <t>ДҮ-н ШХЗ /Хөтөл-1/ цалингийн зардал</t>
  </si>
  <si>
    <t>1402-00-33-00-001-000</t>
  </si>
  <si>
    <t>ДҮ-ийн ШМЗ/Баяжуулалт /Шигшүүр//Шатах тослох материал</t>
  </si>
  <si>
    <t>1402-00-32-00-007-000</t>
  </si>
  <si>
    <t>ДҮ-ийн ШМЗ/Бутлуур-ХА/цахилгааны зардал</t>
  </si>
  <si>
    <t>1402-00-31-00-007-000</t>
  </si>
  <si>
    <t>ДҮ-ийн ШМЗ/Хөтөл-1/- цахилгааны зардал</t>
  </si>
  <si>
    <t>1402-00-31-00-004-000</t>
  </si>
  <si>
    <t>ДҮ-ийн ШМЗ/Хөтөл 1-р орд /туслах материал</t>
  </si>
  <si>
    <t>1402-00-31-00-001-000</t>
  </si>
  <si>
    <t>ДҮ-ийн ШМЗ/Хөтөл-1/Шатах тослох материал</t>
  </si>
  <si>
    <t>1402-00-30-00-008-000</t>
  </si>
  <si>
    <t>ДҮ-ийн ШМЗ /Хөтөл-2 орд усны зардал</t>
  </si>
  <si>
    <t>1402-00-30-00-007-000</t>
  </si>
  <si>
    <t>ДҮ-ийн ШМЗ/Хөтөл-2/цахилгааны зардал</t>
  </si>
  <si>
    <t>1402-00-30-00-004-000</t>
  </si>
  <si>
    <t>ДҮ-ийн ШМЗ/Хөтөл-2/Туслах материал</t>
  </si>
  <si>
    <t>1402-00-30-00-001-000</t>
  </si>
  <si>
    <t>ДҮ-ийн ШМЗ/Хөтөл-2/Шатах тослох материал</t>
  </si>
  <si>
    <t>1402-00-16-00-007-000</t>
  </si>
  <si>
    <t>ДҮ-ийн ШМЗ цахилгаан</t>
  </si>
  <si>
    <t>1402-00-15-00-001-000</t>
  </si>
  <si>
    <t>ДҮ-ийн ШМЗ/òºìºð çàì/шатах тослох материал</t>
  </si>
  <si>
    <t>1402-00-14-00-003-000</t>
  </si>
  <si>
    <t>ДҮ-ийн ШМЗ/ëàáîðàòîðè/түүхий эд материал</t>
  </si>
  <si>
    <t>1402-00-11-00-003-000</t>
  </si>
  <si>
    <t>ДҮ-ийн шууд мат  цахилгаан  түүхий эд мат</t>
  </si>
  <si>
    <t>1402-00-11-00-001-000</t>
  </si>
  <si>
    <t>ДҮ-ийн шууд мат цахилгаан  шатах тослох</t>
  </si>
  <si>
    <t>1402-00-10-00-003-000</t>
  </si>
  <si>
    <t>ДҮ-ийн шууд мат  механик  түүхий эд матер</t>
  </si>
  <si>
    <t>1402-00-09-00-001-000</t>
  </si>
  <si>
    <t>ДҮ-ийн шууд мат АММБ шатах тослох матер</t>
  </si>
  <si>
    <t>1402-00-08-00-008-000</t>
  </si>
  <si>
    <t>ДҮ-ийн шууд мат компрессор усны зардал</t>
  </si>
  <si>
    <t>1402-00-08-00-007-000</t>
  </si>
  <si>
    <t>ДҮ-ийн шууд мат компрессор  цахилгаан</t>
  </si>
  <si>
    <t>1402-00-07-00-008-000</t>
  </si>
  <si>
    <t>ДҮ-ийн шууд мат дулаан  усны зардал</t>
  </si>
  <si>
    <t>1402-00-07-00-007-000</t>
  </si>
  <si>
    <t>ДҮ-ийн шууд мат  дулаан  цахилгаан</t>
  </si>
  <si>
    <t>1402-00-07-00-004-000</t>
  </si>
  <si>
    <t>ДҮ-ийн ШМЗ/äóëààí/туслах материал</t>
  </si>
  <si>
    <t>1402-00-07-00-002-000</t>
  </si>
  <si>
    <t>ДҮ-ийн шууд мат дулаан нүүрс түлээ</t>
  </si>
  <si>
    <t>1402-00-06-00-007-000</t>
  </si>
  <si>
    <t>ДҮ-ийн шууд мат  цемент  цахилгаан</t>
  </si>
  <si>
    <t>1402-00-06-00-004-000</t>
  </si>
  <si>
    <t>ДҮ-ийн шууд мат  цемент туслах материал</t>
  </si>
  <si>
    <t>1402-00-06-00-003-000</t>
  </si>
  <si>
    <t>ДҮ-ийн шууд мат  цемент  түүхий эд матери</t>
  </si>
  <si>
    <t>1402-00-05-00-008-000</t>
  </si>
  <si>
    <t>ДҮ-ийн шууд мат  зуух  усны зардал</t>
  </si>
  <si>
    <t>1402-00-05-00-007-000</t>
  </si>
  <si>
    <t>ДҮ-ийн шууд мат зуух  цахилгаан</t>
  </si>
  <si>
    <t>1402-00-05-00-004-000</t>
  </si>
  <si>
    <t>ДҮ-ийн шууд мат зуух  туслах материал</t>
  </si>
  <si>
    <t>1402-00-05-00-002-000</t>
  </si>
  <si>
    <t>ДҮ-ийн шууд мат зуух  нүүрс түлээ</t>
  </si>
  <si>
    <t>1402-00-05-00-001-000</t>
  </si>
  <si>
    <t>ДҮ-ийн шууд мат  зуух шатах тослох матер</t>
  </si>
  <si>
    <t>1402-00-04-00-008-000</t>
  </si>
  <si>
    <t>ДҮ-ийн шууд мат хуурай хольц  усны зардал</t>
  </si>
  <si>
    <t>1402-00-04-00-007-000</t>
  </si>
  <si>
    <t>ДҮ-ийн шууд мат  хуурай хольц  цахилгаан</t>
  </si>
  <si>
    <t>1402-00-04-00-004-000</t>
  </si>
  <si>
    <t>ДҮ-ийн шууд мат хуурай хольц  туслах материал</t>
  </si>
  <si>
    <t>1402-00-04-00-003-000</t>
  </si>
  <si>
    <t>ДҮ-ийн шууд мат хуурай хольц  түүхий эд материа</t>
  </si>
  <si>
    <t>1402-00-03-00-008-000</t>
  </si>
  <si>
    <t>ДҮ-ийн шууд мат  шохой  усны зардал</t>
  </si>
  <si>
    <t>1402-00-03-00-007-000</t>
  </si>
  <si>
    <t>ДҮ-ийн шууд мат  шохой  цахилгаан</t>
  </si>
  <si>
    <t>1402-00-03-00-004-000</t>
  </si>
  <si>
    <t>ДҮ-ийн шууд мат  шохой  туслах материал</t>
  </si>
  <si>
    <t>1402-00-03-00-002-000</t>
  </si>
  <si>
    <t>ДҮ-ийн шууд мат Шохой нүүрс түлээ</t>
  </si>
  <si>
    <t>1402-00-02-00-007-000</t>
  </si>
  <si>
    <t>ДҮ-ийн шууд мат Бутлуур цахилгаан</t>
  </si>
  <si>
    <t>1402-00-02-00-001-000</t>
  </si>
  <si>
    <t>ДҮ-ийн шууд мат Бутлуур  шатах тослох ма</t>
  </si>
  <si>
    <t>1402-00-01-00-001-000</t>
  </si>
  <si>
    <t>ДҮ-ийн шууд материал Уул шатах тослох матери</t>
  </si>
  <si>
    <t>1401-00-00-00-000-187</t>
  </si>
  <si>
    <t>Нүүрс, ТЭМ /Дулаан</t>
  </si>
  <si>
    <t>1401-00-00-00-000-166</t>
  </si>
  <si>
    <t>ТЭМ/Тээрэм</t>
  </si>
  <si>
    <t>1401-00-00-00-000-158</t>
  </si>
  <si>
    <t>ТЭМ/Чулуунцар</t>
  </si>
  <si>
    <t>1401-00-00-00-000-124</t>
  </si>
  <si>
    <t>ТЭМ/Шохойн цех/С.Дарьсүрэн</t>
  </si>
  <si>
    <t>1401-00-00-00-000-038</t>
  </si>
  <si>
    <t>Замд яваа бараа-ТЭМ</t>
  </si>
  <si>
    <t>1401-00-00-00-000-037</t>
  </si>
  <si>
    <t>Нүүрс</t>
  </si>
  <si>
    <t>1401-00-00-00-000-036</t>
  </si>
  <si>
    <t>1209-00-00-00-000-011</t>
  </si>
  <si>
    <t>Татварын авлага-АТӨЯХАТ, Агаарын бохирдол</t>
  </si>
  <si>
    <t>1209-00-00-00-000-003</t>
  </si>
  <si>
    <t>ХЧТАТэтгэмжийн авлага</t>
  </si>
  <si>
    <t>1209-00-00-00-000-000</t>
  </si>
  <si>
    <t>Татварын авлага</t>
  </si>
  <si>
    <t>1208-00-00-00-000-006</t>
  </si>
  <si>
    <t>Залруулах гүйлгээ /Нүүрс/</t>
  </si>
  <si>
    <t>1208-00-00-00-000-004</t>
  </si>
  <si>
    <t>Тооллогоор илэрсэн залруулах гүйлгээ</t>
  </si>
  <si>
    <t>1208-00-00-00-000-001</t>
  </si>
  <si>
    <t>Залруулах гүйлгээ</t>
  </si>
  <si>
    <t>Бусад авлага</t>
  </si>
  <si>
    <t>1207-00-00-00-000-001</t>
  </si>
  <si>
    <t>Дулааны авлага</t>
  </si>
  <si>
    <t>1207-00-00-00-000-000</t>
  </si>
  <si>
    <t>Борлуулалтын авлага</t>
  </si>
  <si>
    <t>Байгууллагаас авах авлага</t>
  </si>
  <si>
    <t>1204-00-00-00-000-003</t>
  </si>
  <si>
    <t>Эзэн холбогдогч тодорхойгүй авлага</t>
  </si>
  <si>
    <t>1204-00-00-00-000-002</t>
  </si>
  <si>
    <t>МХАктаарх авлага</t>
  </si>
  <si>
    <t>1204-00-00-00-000-001</t>
  </si>
  <si>
    <t>Шүүхийн шийдвэр бүхий авлага</t>
  </si>
  <si>
    <t>1204-00-00-00-000-000</t>
  </si>
  <si>
    <t>Дансны авлага /хугацаа хэтэрсэн/</t>
  </si>
  <si>
    <t>1203-00-00-00-000-001</t>
  </si>
  <si>
    <t>Найдваргүй авлагын хасагдуулга-УТТ</t>
  </si>
  <si>
    <t>1203-00-00-00-000-000</t>
  </si>
  <si>
    <t>1201-00-00-00-000-017</t>
  </si>
  <si>
    <t>Дансны авлага/ДТ-ар  шатахуун/</t>
  </si>
  <si>
    <t>1201-00-00-00-000-016</t>
  </si>
  <si>
    <t>Дансны авлага/Албан томилолтын/</t>
  </si>
  <si>
    <t>1201-00-00-00-000-015</t>
  </si>
  <si>
    <t>Дансны авлага/Ажилчдаас авах тооцоо/</t>
  </si>
  <si>
    <t>1201-00-00-00-000-004</t>
  </si>
  <si>
    <t>Цалингий авлага</t>
  </si>
  <si>
    <t>1201-00-00-00-000-002</t>
  </si>
  <si>
    <t>Хувь хүмүүсээс авах авлага</t>
  </si>
  <si>
    <t>Хүмүүсээс авах авлага</t>
  </si>
  <si>
    <t>1201-00-00-00-000-020</t>
  </si>
  <si>
    <t>Холбоотой талаас авах авлага</t>
  </si>
  <si>
    <t>1201-00-00-00-000-014</t>
  </si>
  <si>
    <t>Үнэмлэх</t>
  </si>
  <si>
    <t>1201-00-00-00-000-010</t>
  </si>
  <si>
    <t>Цалингийн суутгал бусад</t>
  </si>
  <si>
    <t>1201-00-00-00-000-008</t>
  </si>
  <si>
    <t>Хоолны толан</t>
  </si>
  <si>
    <t>1201-00-00-00-000-005</t>
  </si>
  <si>
    <t>Авлага 76</t>
  </si>
  <si>
    <t>1201-00-00-00-000-000</t>
  </si>
  <si>
    <t>Дансны авлага-Байгууллагаас авах</t>
  </si>
  <si>
    <t>1103-00-00-00-000-010</t>
  </si>
  <si>
    <t>Хөрөнгө оруулалт харилцах/ төгрөг/</t>
  </si>
  <si>
    <t>Харилцахад байгаа мөнгө</t>
  </si>
  <si>
    <t>USD</t>
  </si>
  <si>
    <t>1102-00-00-00-000-005</t>
  </si>
  <si>
    <t>Улаанбаатар (USD)</t>
  </si>
  <si>
    <t>1102-00-00-00-000-001</t>
  </si>
  <si>
    <t>ХХБ Банк  (USD)</t>
  </si>
  <si>
    <t>1101-00-00-00-000-021</t>
  </si>
  <si>
    <t>УЛААНБААТАР ХОТЫН БАНК</t>
  </si>
  <si>
    <t>1101-00-00-00-000-020</t>
  </si>
  <si>
    <t>1101-00-00-00-000-019</t>
  </si>
  <si>
    <t>ХХБанк /төгрөг/ 469016569</t>
  </si>
  <si>
    <t>1101-00-00-00-000-018</t>
  </si>
  <si>
    <t>ХХБанк /төгрөг/469016216</t>
  </si>
  <si>
    <t>1101-00-00-00-000-017</t>
  </si>
  <si>
    <t>Харилцахад  байгаа бэлэн мөнгө (USD)</t>
  </si>
  <si>
    <t>1101-00-00-00-000-016</t>
  </si>
  <si>
    <t>ХХБанк (төгрөг) 455052095</t>
  </si>
  <si>
    <t>1101-00-00-00-000-014</t>
  </si>
  <si>
    <t>Хас банк (төгрөг) 5001399420</t>
  </si>
  <si>
    <t>1101-00-00-00-000-013</t>
  </si>
  <si>
    <t>Харилцахад  байгаа бэлэн мөнгө (төгрөг)</t>
  </si>
  <si>
    <t>1101-00-00-00-000-012</t>
  </si>
  <si>
    <t>1101-00-00-00-000-010</t>
  </si>
  <si>
    <t>Хөтөл ХХБ (төгрөг)469009342</t>
  </si>
  <si>
    <t>1101-00-00-00-000-009</t>
  </si>
  <si>
    <t>Хөтөл ХХБанк</t>
  </si>
  <si>
    <t>1101-00-00-00-000-007</t>
  </si>
  <si>
    <t>Капитрон Банк (төгрөг)</t>
  </si>
  <si>
    <t>1101-00-00-00-000-006</t>
  </si>
  <si>
    <t>УБ Хотын Банк (төгрөг)</t>
  </si>
  <si>
    <t>1101-00-00-00-000-000</t>
  </si>
  <si>
    <t>Дархан ХХБ Банк (төгрөг)</t>
  </si>
  <si>
    <t>RUS</t>
  </si>
  <si>
    <t>1002-00-00-00-000-003</t>
  </si>
  <si>
    <t>Кассанд байгаа бэлэн мөнгө (рубль)</t>
  </si>
  <si>
    <t>Касс дахь бэлэн мөнгө</t>
  </si>
  <si>
    <t>1001-00-00-00-000-000</t>
  </si>
  <si>
    <t>Кассанд байгаа бэлэн мөнгө (төгрөг)</t>
  </si>
  <si>
    <t>Бүлэг</t>
  </si>
  <si>
    <t>Кредит</t>
  </si>
  <si>
    <t>Дебет</t>
  </si>
  <si>
    <t>төрөл</t>
  </si>
  <si>
    <t>дугаар</t>
  </si>
  <si>
    <t>Гүйлгээ</t>
  </si>
  <si>
    <t>Валютын</t>
  </si>
  <si>
    <t xml:space="preserve">Дансны </t>
  </si>
  <si>
    <t>Дансны зориулалт</t>
  </si>
  <si>
    <t>2018/01/01 - 2018/12/31</t>
  </si>
  <si>
    <t>Тайлант үе:</t>
  </si>
  <si>
    <t>Гүйлгээ баланс</t>
  </si>
  <si>
    <t>Цемент Шохой ХК</t>
  </si>
  <si>
    <t>УТТ хасагдуулга</t>
  </si>
  <si>
    <t>Татвар авлага</t>
  </si>
  <si>
    <t>бэлэн мөнгө</t>
  </si>
  <si>
    <t>бэлэн мөнгө бус</t>
  </si>
  <si>
    <t>дансны авлага</t>
  </si>
  <si>
    <t>дансны авлага хасагдуулга</t>
  </si>
  <si>
    <t>татвар авлага</t>
  </si>
  <si>
    <t>тэм</t>
  </si>
  <si>
    <t>дү</t>
  </si>
  <si>
    <t>бб</t>
  </si>
  <si>
    <t>Аж ахуй, барилга материал</t>
  </si>
  <si>
    <t>Хөдөлмөр хамгаалал, багаж</t>
  </si>
  <si>
    <t>Сэлбэг хэрэгсэл</t>
  </si>
  <si>
    <t>хбб</t>
  </si>
  <si>
    <t xml:space="preserve">сэлбэг </t>
  </si>
  <si>
    <t>штм</t>
  </si>
  <si>
    <t>сэлбэг</t>
  </si>
  <si>
    <t>аа, бм</t>
  </si>
  <si>
    <t>хх, бх</t>
  </si>
  <si>
    <t>аббм</t>
  </si>
  <si>
    <t>бм хасагдуулга</t>
  </si>
  <si>
    <t>сав баглаа</t>
  </si>
  <si>
    <t>Сав баглаа</t>
  </si>
  <si>
    <t xml:space="preserve">Борлуулах зорилгоор эзэмшиж буй эргэлтийн бус хөрөнгө </t>
  </si>
  <si>
    <t>бзэбэбх</t>
  </si>
  <si>
    <t>утт -бн</t>
  </si>
  <si>
    <t>утт -ХО</t>
  </si>
  <si>
    <t>утт -татан авалт</t>
  </si>
  <si>
    <t>утт -хо</t>
  </si>
  <si>
    <t>утт -дт</t>
  </si>
  <si>
    <t>Урьдчилж төлсөн тооцоо-Дараа тайлан</t>
  </si>
  <si>
    <t>Урьдчилж төлсөн тооцоо-Үндсэн хөрөнгө хөрөнгө оруулалт</t>
  </si>
  <si>
    <t>Урьдчилж төлсөн тооцоо-Татан авалт</t>
  </si>
  <si>
    <t>утт хасагдуулга</t>
  </si>
  <si>
    <t>Урьдчилж төлсөн тооцоо-Хасагдуулга</t>
  </si>
  <si>
    <t>ҮХ</t>
  </si>
  <si>
    <t>ҮХХ-ийн татвар</t>
  </si>
  <si>
    <t>дансны өглөг</t>
  </si>
  <si>
    <t>Ажилчдад өгөх өглөг</t>
  </si>
  <si>
    <t>ХЧТА, Жирэмсний тэтгэмж өглөг</t>
  </si>
  <si>
    <t>Нөхөн ногдуулсан татварын өглөг</t>
  </si>
  <si>
    <t>Татварын хүү торгуулийн өглөг</t>
  </si>
  <si>
    <t>АМНАТ-ын өглөг</t>
  </si>
  <si>
    <t>Суутгагчийн хувь хүнд олгосон татварын өглөг</t>
  </si>
  <si>
    <t>НДШ-ийн өглөг</t>
  </si>
  <si>
    <t>УБХБ-ны зээл</t>
  </si>
  <si>
    <t>ХХБ-ны зээл</t>
  </si>
  <si>
    <t>Хас банкны зээл</t>
  </si>
  <si>
    <t>Нөөц өр төлбөр</t>
  </si>
  <si>
    <t>16.6  Урт хугацаат зээл болон бусад урт хугацаат өр төлбөр</t>
  </si>
  <si>
    <t>ХХБ-ны УХЗ</t>
  </si>
  <si>
    <t>УБХБ-ны УХЗ</t>
  </si>
  <si>
    <t>Эздийн өмчийн бусад хэсэг</t>
  </si>
  <si>
    <t>БО</t>
  </si>
  <si>
    <t>БО буцаалт</t>
  </si>
  <si>
    <t>Үндсэн хөрөнгө данснаас хассаны олз ( гарз )</t>
  </si>
  <si>
    <t>Нүүрс, түүхий эд материал</t>
  </si>
  <si>
    <t>тийм</t>
  </si>
  <si>
    <t>* Дансны цэвэр дүнгийн эхний, эцсийн үлдэгдлийн нийт дүн нь санхүүгийн байдлын тайлан дахь бараа материалын дансны эхний, эцсийн</t>
  </si>
  <si>
    <t>Хөтөл ХХК</t>
  </si>
  <si>
    <t>Монгол улс</t>
  </si>
  <si>
    <t>?</t>
  </si>
  <si>
    <t>таарсан</t>
  </si>
  <si>
    <t>ДҮ-ийн нэгтгэл зардал</t>
  </si>
  <si>
    <t>Дансны өглөг /ДТ-ын шатахууны/</t>
  </si>
  <si>
    <t>ХХОАТ-ын зөрүүний өглөг</t>
  </si>
  <si>
    <t>НӨАТ-ын тооцоо</t>
  </si>
  <si>
    <t>Бусад татварын өглөг /туслахтай/</t>
  </si>
  <si>
    <t>Цалингийн зардал</t>
  </si>
  <si>
    <t>НДШ</t>
  </si>
  <si>
    <t>Цахилгааны зардал</t>
  </si>
  <si>
    <t>Усны зардал</t>
  </si>
  <si>
    <t>Тээвэр бэлтгэл ажиллагаа</t>
  </si>
  <si>
    <t>Элэгдлийн зардал</t>
  </si>
  <si>
    <t>Патентын элэгдүүлэлт</t>
  </si>
  <si>
    <t>Бичиг хэрэг</t>
  </si>
  <si>
    <t>Холбоо</t>
  </si>
  <si>
    <t>Албан томилолт</t>
  </si>
  <si>
    <t>Сургалт</t>
  </si>
  <si>
    <t>Ариун цэвэр</t>
  </si>
  <si>
    <t>Зар сурталчилгаа</t>
  </si>
  <si>
    <t>Төсөвт зардал</t>
  </si>
  <si>
    <t>Аж ахуй тохижилт</t>
  </si>
  <si>
    <t>Санхүүгийн зардал</t>
  </si>
  <si>
    <t>Орд ашигласны төлбөр</t>
  </si>
  <si>
    <t>Газрын төлбөр</t>
  </si>
  <si>
    <t>Усны төлбөр</t>
  </si>
  <si>
    <t>Харуул хамгаалалт</t>
  </si>
  <si>
    <t>Байгаль орчны нөхөн сэргээлт</t>
  </si>
  <si>
    <t>ТХТатвар</t>
  </si>
  <si>
    <t>Даатгал</t>
  </si>
  <si>
    <t>Бусад татвар, хураамж,төлбөр</t>
  </si>
  <si>
    <t>Хөнгөлөлт</t>
  </si>
  <si>
    <t>Хор саармагжуулалт</t>
  </si>
  <si>
    <t>Шагнал урамшуулал</t>
  </si>
  <si>
    <t>Дулаан</t>
  </si>
  <si>
    <t>Эмчилгээний зардал</t>
  </si>
  <si>
    <t>Хайгуул үнэлгээний зардал</t>
  </si>
  <si>
    <t>Тэтгэмж</t>
  </si>
  <si>
    <t>Бусдаар гүйцэтгүүлсэн ажил</t>
  </si>
  <si>
    <t>Дотоод тээвэр-ҮЗ</t>
  </si>
  <si>
    <t>Баримтаар нотлогдохгүй байгаа зардал</t>
  </si>
  <si>
    <t>Банкны шимтгэлийн зардал</t>
  </si>
  <si>
    <t>Тодорхойгүй</t>
  </si>
  <si>
    <t>ЦШХК</t>
  </si>
  <si>
    <t>ХЭД</t>
  </si>
  <si>
    <t>НИЙТ</t>
  </si>
  <si>
    <t>Бусад урт хугацаат өр төлбөрийн дүн (гадаад, дотоодын зах зээлд гаргасан бонд, өрийн бичиг)</t>
  </si>
  <si>
    <t xml:space="preserve"> 2019 оны 12 сарын 31 өдөр</t>
  </si>
  <si>
    <t>Санхүү байдлын тайлан</t>
  </si>
  <si>
    <t>2019/01/01 - 2019/12/31</t>
  </si>
  <si>
    <t>/төгрөгөөр/</t>
  </si>
  <si>
    <t>Мөрийн дугаар</t>
  </si>
  <si>
    <t>Балансын зүйл</t>
  </si>
  <si>
    <t>1</t>
  </si>
  <si>
    <t xml:space="preserve"> ХӨРӨНГӨ</t>
  </si>
  <si>
    <t>1.1</t>
  </si>
  <si>
    <t xml:space="preserve">   Эргэлтийн хөрөнгө</t>
  </si>
  <si>
    <t>1.1.1</t>
  </si>
  <si>
    <t xml:space="preserve">     Мөнгө түүнтэй адилтгах хөрөнгө</t>
  </si>
  <si>
    <t>1.1.2</t>
  </si>
  <si>
    <t xml:space="preserve">     Дансны авлага</t>
  </si>
  <si>
    <t>1.1.3</t>
  </si>
  <si>
    <t xml:space="preserve">     Татвар, НДШ-ийн авлага</t>
  </si>
  <si>
    <t>1.1.4</t>
  </si>
  <si>
    <t xml:space="preserve">     Бусад авлага</t>
  </si>
  <si>
    <t>1.1.5</t>
  </si>
  <si>
    <t xml:space="preserve">     Бусад санхүүгийн хөрөнгө</t>
  </si>
  <si>
    <t>1.1.6</t>
  </si>
  <si>
    <t xml:space="preserve">     Бараа материал</t>
  </si>
  <si>
    <t>1.1.7</t>
  </si>
  <si>
    <t xml:space="preserve">     Урьдчилж төлсөн зардал тооцоо</t>
  </si>
  <si>
    <t>1.1.8</t>
  </si>
  <si>
    <t xml:space="preserve">     Бусад эргэлтийн хөрөнгө</t>
  </si>
  <si>
    <t>1.1.9</t>
  </si>
  <si>
    <t xml:space="preserve">     Борлуулах зорилгоор эзэмшиж буй эргэлтийн бус хөрөнгө (борлуулах бүлэг хөрөнгө)</t>
  </si>
  <si>
    <t>1.1.20</t>
  </si>
  <si>
    <t xml:space="preserve">   Эргэлтийн хөрөнгийн дүн</t>
  </si>
  <si>
    <t>1.2</t>
  </si>
  <si>
    <t xml:space="preserve">   Эргэлтийн бус хөрөнгө</t>
  </si>
  <si>
    <t xml:space="preserve">     Үндсэн хөрөнгө</t>
  </si>
  <si>
    <t xml:space="preserve">     Биет бус хөрөнгө</t>
  </si>
  <si>
    <t>1.2.3</t>
  </si>
  <si>
    <t xml:space="preserve">     Биологийн хөрөнгө</t>
  </si>
  <si>
    <t>1.2.4</t>
  </si>
  <si>
    <t xml:space="preserve">     Урт хугацаат хөрөнгө оруулалт</t>
  </si>
  <si>
    <t>1.2.5</t>
  </si>
  <si>
    <t xml:space="preserve">     Хайгуул ба үнэлгээний хөрөнгө</t>
  </si>
  <si>
    <t>1.2.6</t>
  </si>
  <si>
    <t xml:space="preserve">     Хойшлогдсон татварын хөрөнгө</t>
  </si>
  <si>
    <t>1.2.7</t>
  </si>
  <si>
    <t xml:space="preserve">     Хөрөнгө орлуулалтын зориулалттай үл хөдлөх хөрөнгө</t>
  </si>
  <si>
    <t>1.2.8</t>
  </si>
  <si>
    <t xml:space="preserve">     Бусад эргэлтийн бус хөрөнгө</t>
  </si>
  <si>
    <t>1.2.20</t>
  </si>
  <si>
    <t xml:space="preserve">   Эргэлтийн бус хөрөнгийн дүн</t>
  </si>
  <si>
    <t>1.3</t>
  </si>
  <si>
    <t xml:space="preserve"> НИЙТ ХӨРӨНГИЙН ДҮН</t>
  </si>
  <si>
    <t>2</t>
  </si>
  <si>
    <t xml:space="preserve"> ӨР ТӨЛБӨР БА ЭЗДИЙН ӨМЧ</t>
  </si>
  <si>
    <t>2.1</t>
  </si>
  <si>
    <t xml:space="preserve">   ӨР ТӨЛБӨР</t>
  </si>
  <si>
    <t>2.1.1</t>
  </si>
  <si>
    <t xml:space="preserve">   Богино хугацаат өр төлбөр</t>
  </si>
  <si>
    <t>2.1.1.1</t>
  </si>
  <si>
    <t xml:space="preserve">      Дансны өглөг</t>
  </si>
  <si>
    <t>2.1.1.2</t>
  </si>
  <si>
    <t xml:space="preserve">      Цалингийн өглөг</t>
  </si>
  <si>
    <t>2.1.1.3</t>
  </si>
  <si>
    <t xml:space="preserve">      Татварын өр</t>
  </si>
  <si>
    <t>2.1.1.4</t>
  </si>
  <si>
    <t xml:space="preserve">      НДШ-ийн өглөг</t>
  </si>
  <si>
    <t>2.1.1.5</t>
  </si>
  <si>
    <t xml:space="preserve">      Богино хугацаат зээл</t>
  </si>
  <si>
    <t>2.1.1.6</t>
  </si>
  <si>
    <t xml:space="preserve">      Хүүний өглөг</t>
  </si>
  <si>
    <t>2.1.1.7</t>
  </si>
  <si>
    <t xml:space="preserve">      Ногдол ашгийн өглөг</t>
  </si>
  <si>
    <t>2.1.1.8</t>
  </si>
  <si>
    <t xml:space="preserve">      Урьдчилж орсон орлого</t>
  </si>
  <si>
    <t>2.1.1.9</t>
  </si>
  <si>
    <t xml:space="preserve">      Нөөц / өр төлбөр /</t>
  </si>
  <si>
    <t>2.1.1.10</t>
  </si>
  <si>
    <t xml:space="preserve">      Бусад богино хугацаат өр төлбөр</t>
  </si>
  <si>
    <t>2.1.1.11</t>
  </si>
  <si>
    <t xml:space="preserve">      Борлуулах зорилгоор эзэмшиж буй эргэлтийн бус хөрөнгө ( борлуулах бүлэг хөрөнгө )- нд хамаарах өр төлбөр</t>
  </si>
  <si>
    <t>2.1.1.20</t>
  </si>
  <si>
    <t xml:space="preserve">   Богино хугацаат өр төлбөрийн дүн</t>
  </si>
  <si>
    <t>2.1.2</t>
  </si>
  <si>
    <t xml:space="preserve">   Урт хугацаат өр төлбөр</t>
  </si>
  <si>
    <t>2.1.2.1</t>
  </si>
  <si>
    <t xml:space="preserve">      Урт хугацаат  зээл</t>
  </si>
  <si>
    <t>2.1.2.2</t>
  </si>
  <si>
    <t xml:space="preserve">      Нөөц / өр төлбөр/</t>
  </si>
  <si>
    <t>2.1.2.3</t>
  </si>
  <si>
    <t xml:space="preserve">      Хойшлогдсон татварын өр</t>
  </si>
  <si>
    <t>2.1.2.4</t>
  </si>
  <si>
    <t xml:space="preserve">      Бусад урт хугацаат өр төлбөр</t>
  </si>
  <si>
    <t>2.1.2.20</t>
  </si>
  <si>
    <t xml:space="preserve">   Урт хугацаат өр төлбөрийн дүн</t>
  </si>
  <si>
    <t>2.2</t>
  </si>
  <si>
    <t xml:space="preserve">   Өр төлбөрийн нийт дүн</t>
  </si>
  <si>
    <t>2.3</t>
  </si>
  <si>
    <t xml:space="preserve">   Эздийн өмч</t>
  </si>
  <si>
    <t>2.3.1</t>
  </si>
  <si>
    <t xml:space="preserve">      Төрийн өмч</t>
  </si>
  <si>
    <t>2.3.2</t>
  </si>
  <si>
    <t xml:space="preserve">      Хувийн өмч</t>
  </si>
  <si>
    <t>2.3.3</t>
  </si>
  <si>
    <t xml:space="preserve">      Хувьцаа</t>
  </si>
  <si>
    <t>2.3.4</t>
  </si>
  <si>
    <t xml:space="preserve">      Халаасны хувьцаа</t>
  </si>
  <si>
    <t>2.3.5</t>
  </si>
  <si>
    <t xml:space="preserve">      Нэмж төлөгдсөн капитал</t>
  </si>
  <si>
    <t>2.3.6</t>
  </si>
  <si>
    <t xml:space="preserve">      Хөрөнгийн дахин үнэлгээний нэмэгдэл</t>
  </si>
  <si>
    <t>2.3.7</t>
  </si>
  <si>
    <t xml:space="preserve">      Гадаад валютын хөрвүүлэлтийн нөөц</t>
  </si>
  <si>
    <t>2.3.8</t>
  </si>
  <si>
    <t xml:space="preserve">      Эздийн өмчийн бусад хэсэг</t>
  </si>
  <si>
    <t>2.3.9</t>
  </si>
  <si>
    <t xml:space="preserve">      Хуримтлагдсан ашиг</t>
  </si>
  <si>
    <t>2.3.20</t>
  </si>
  <si>
    <t xml:space="preserve">   Эздийн өмчийн дүн</t>
  </si>
  <si>
    <t>2.4</t>
  </si>
  <si>
    <t>Гүйцэтгэх захирал</t>
  </si>
  <si>
    <t>А.Шоовдор</t>
  </si>
  <si>
    <t>Ерөнхий ня-бо</t>
  </si>
  <si>
    <t>Д.Баяржаргал</t>
  </si>
  <si>
    <t>Хөтөл Энержи Дулаан ХХК</t>
  </si>
  <si>
    <t>Орлогын дэлгэрэнгүй тайлан</t>
  </si>
  <si>
    <t>Тайлант жилийн дүн</t>
  </si>
  <si>
    <t xml:space="preserve">  Борлуулалтын орлого ( цэвэр )</t>
  </si>
  <si>
    <t xml:space="preserve">  Борлуулалтын өртөг</t>
  </si>
  <si>
    <t>3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</si>
  <si>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</si>
  <si>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</si>
  <si>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</si>
  <si>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</si>
  <si>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</si>
  <si>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</si>
  <si>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</si>
  <si>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</si>
  <si>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</si>
  <si>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</si>
  <si>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</si>
  <si>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</si>
  <si>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</si>
  <si>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</si>
  <si>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</si>
  <si>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</si>
  <si>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</si>
  <si>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</si>
  <si>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</si>
  <si>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</si>
  <si>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</si>
  <si>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</si>
  <si>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</si>
  <si>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</si>
  <si>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</si>
  <si>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</si>
  <si>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</si>
  <si>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</si>
  <si>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</si>
  <si>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</si>
  <si>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</si>
  <si>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</si>
  <si>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</si>
  <si>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</si>
  <si>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</si>
  <si>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</si>
  <si>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</si>
  <si>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</si>
  <si>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</si>
  <si>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</si>
  <si>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</si>
  <si>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</si>
  <si>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</si>
  <si>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</si>
  <si>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</si>
  <si>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</si>
  <si>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</si>
  <si>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</si>
  <si>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</si>
  <si>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</si>
  <si>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</si>
  <si>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Хэвлэсэн:</t>
  </si>
  <si>
    <t>Хуудас:</t>
  </si>
  <si>
    <t>1/1</t>
  </si>
  <si>
    <t>Өмчийн өөрчлөлтийн тайлан</t>
  </si>
  <si>
    <t>Өмч</t>
  </si>
  <si>
    <t>Хөрөнгийн дахин үнэлгээний нэмэгдэл</t>
  </si>
  <si>
    <t>Гадаад валютын хөрвүүлэлтийн нөөц</t>
  </si>
  <si>
    <t>Хуримтлагдсан ашиг</t>
  </si>
  <si>
    <t>2018 оны 12-р сарын 31-ээрх үлдэгдэл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</si>
  <si>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</si>
  <si>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</si>
  <si>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</si>
  <si>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гаргасан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</si>
  <si>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</si>
  <si>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</si>
  <si>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</si>
  <si>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2019 оны 12-р сарын 31-ээрх үлдэгдэл</t>
  </si>
  <si>
    <t>Мөнгөн гүйлгээний тайлан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</si>
  <si>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</si>
  <si>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</si>
  <si>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</si>
  <si>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</si>
  <si>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</si>
  <si>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</si>
  <si>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</si>
  <si>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</si>
  <si>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</si>
  <si>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</si>
  <si>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</si>
  <si>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</si>
  <si>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</si>
  <si>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</si>
  <si>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</si>
  <si>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</si>
  <si>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</si>
  <si>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>1.2.9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</si>
  <si>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</si>
  <si>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</si>
  <si>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</si>
  <si>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</si>
  <si>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</si>
  <si>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>2.1.3</t>
  </si>
  <si>
    <t xml:space="preserve">        Хөрөнгө оруулалт борлуулсаны орлого</t>
  </si>
  <si>
    <t>2.1.4</t>
  </si>
  <si>
    <t xml:space="preserve">        Бусад урт хугацаат хөрөнгө боруулсаны орлого</t>
  </si>
  <si>
    <t>2.1.5</t>
  </si>
  <si>
    <t xml:space="preserve">        Бусдад олгосон зээл, мөнгөн урьдчилгааны буцаан төлөлт</t>
  </si>
  <si>
    <t>2.1.6</t>
  </si>
  <si>
    <t xml:space="preserve">        Хүлээн авсан хүүний орлого</t>
  </si>
  <si>
    <t>2.1.7</t>
  </si>
  <si>
    <t xml:space="preserve">        Хүлээн авсан ногдол ашиг</t>
  </si>
  <si>
    <t xml:space="preserve">        Үндсэн хөрөнгө олж эзэмшихэд төлсөн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</si>
  <si>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</si>
  <si>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</si>
  <si>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</si>
  <si>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</si>
  <si>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</si>
  <si>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</si>
  <si>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</si>
  <si>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</si>
  <si>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 xml:space="preserve">  Санхүүгийн үйл ажиллагааны мөнгөн гүйлгээ</t>
  </si>
  <si>
    <t>3.1</t>
  </si>
  <si>
    <t>3.1.1</t>
  </si>
  <si>
    <t xml:space="preserve">        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</si>
  <si>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</si>
  <si>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</si>
  <si>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</si>
  <si>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</si>
  <si>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3.1.4</t>
  </si>
  <si>
    <t xml:space="preserve">        Валютын ханшийн тэгшитгэлийн ашиг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</si>
  <si>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</si>
  <si>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</si>
  <si>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</si>
  <si>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</si>
  <si>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</si>
  <si>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</si>
  <si>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төлсөн</t>
  </si>
  <si>
    <t>3.2.4</t>
  </si>
  <si>
    <t xml:space="preserve">        Төлсөн ногдол ашиг</t>
  </si>
  <si>
    <t>3.2.5</t>
  </si>
  <si>
    <t xml:space="preserve">  Валютын ханшийн тэгшитгэлийн алдагдал</t>
  </si>
  <si>
    <t>3.3</t>
  </si>
  <si>
    <t xml:space="preserve">  Санхүүгийн үйл ажиллагааны цэвэр мөнгөн гүйлгээний дүн</t>
  </si>
  <si>
    <t xml:space="preserve">  Бүх цэвэр мөнгөн гүйлгээ</t>
  </si>
  <si>
    <t xml:space="preserve">  Мөнгө, түүнтэй адилтгах хөрөнгийн эхний үлдэгдэл</t>
  </si>
  <si>
    <t xml:space="preserve">  Мөнгө, түүнтэй адилтгах хөрөнгийн эцсийн үлдэгдэл</t>
  </si>
  <si>
    <t>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</si>
</sst>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0.00000"/>
    <numFmt numFmtId="166" formatCode="0.0%"/>
    <numFmt numFmtId="167" formatCode="_(* #,##0_);_(* \(#,##0\);_(* &quot;-&quot;??_);_(@_)"/>
    <numFmt numFmtId="168" formatCode="#,##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 Mon"/>
      <family val="1"/>
    </font>
    <font>
      <sz val="9"/>
      <color theme="1"/>
      <name val="Times New Roman Mon"/>
      <family val="1"/>
    </font>
    <font>
      <b/>
      <sz val="11"/>
      <color theme="1"/>
      <name val="Times New Roman Mo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name val="Arial Mon"/>
      <family val="2"/>
    </font>
    <font>
      <sz val="10"/>
      <name val="Times New Roman Mon"/>
      <family val="1"/>
    </font>
    <font>
      <sz val="10"/>
      <name val="Arial"/>
      <family val="2"/>
      <charset val="204"/>
    </font>
    <font>
      <b/>
      <sz val="9"/>
      <color theme="0"/>
      <name val="Times New Roman Mon"/>
      <family val="1"/>
    </font>
    <font>
      <b/>
      <sz val="9"/>
      <color theme="0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vertAlign val="superscript"/>
      <sz val="9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10"/>
      <name val="Times New Roman"/>
      <family val="1"/>
    </font>
    <font>
      <b/>
      <i/>
      <sz val="9"/>
      <color theme="1"/>
      <name val="Times New Roman"/>
      <family val="1"/>
    </font>
    <font>
      <sz val="10"/>
      <name val="Arial"/>
      <family val="2"/>
    </font>
    <font>
      <sz val="9"/>
      <name val="Times New Roman Mon"/>
      <family val="1"/>
    </font>
    <font>
      <b/>
      <sz val="9"/>
      <color rgb="FFFF000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9"/>
      <color rgb="FF0066CC"/>
      <name val="Times New Roman"/>
      <family val="1"/>
    </font>
    <font>
      <sz val="9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sz val="9"/>
      <color theme="0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9.75"/>
      <name val="Times New Roman"/>
      <family val="1"/>
    </font>
    <font>
      <sz val="9.75"/>
      <color rgb="FF000000"/>
      <name val="Times New Roman"/>
      <family val="1"/>
    </font>
    <font>
      <b/>
      <sz val="10"/>
      <name val="Times New Roman"/>
      <family val="1"/>
    </font>
    <font>
      <b/>
      <sz val="9"/>
      <color rgb="FFFFFFFF"/>
      <name val="Times New Roman"/>
      <family val="1"/>
    </font>
    <font>
      <sz val="9"/>
      <color rgb="FFFFFFFF"/>
      <name val="Times New Roman"/>
      <family val="1"/>
    </font>
    <font>
      <sz val="9.75"/>
      <color rgb="FFD2B48C"/>
      <name val="Times New Roman"/>
      <family val="1"/>
    </font>
    <font>
      <sz val="9"/>
      <name val="Calibri"/>
      <family val="2"/>
    </font>
    <font>
      <sz val="9.5"/>
      <name val="Times New Roman"/>
      <family val="1"/>
    </font>
    <font>
      <sz val="8"/>
      <color rgb="FF000000"/>
      <name val="Calibri"/>
      <family val="2"/>
    </font>
    <font>
      <sz val="8"/>
      <color theme="1"/>
      <name val="Times New Roman"/>
      <family val="1"/>
    </font>
    <font>
      <sz val="8"/>
      <color rgb="FF000000"/>
      <name val="Tahoma"/>
      <family val="2"/>
    </font>
    <font>
      <sz val="9.5"/>
      <color rgb="FF000000"/>
      <name val="Times New Roman"/>
      <family val="1"/>
    </font>
    <font>
      <sz val="9"/>
      <color rgb="FF00B0F0"/>
      <name val="Times New Roman"/>
      <family val="1"/>
    </font>
    <font>
      <sz val="10"/>
      <color rgb="FF000000"/>
      <name val="Times New Roman"/>
      <family val="1"/>
    </font>
    <font>
      <sz val="9.5"/>
      <color rgb="FF0066CC"/>
      <name val="Times New Roman"/>
      <family val="1"/>
    </font>
    <font>
      <b/>
      <sz val="9.5"/>
      <color rgb="FF0066CC"/>
      <name val="Times New Roman"/>
      <family val="1"/>
    </font>
    <font>
      <sz val="9.5"/>
      <color rgb="FFFF0000"/>
      <name val="Times New Roman"/>
      <family val="1"/>
    </font>
    <font>
      <b/>
      <sz val="9.5"/>
      <color rgb="FFFF0000"/>
      <name val="Times New Roman"/>
      <family val="1"/>
    </font>
    <font>
      <sz val="9.75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5F5F5"/>
      </patternFill>
    </fill>
    <fill>
      <patternFill patternType="solid">
        <fgColor rgb="FFFFDAB9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D2B48C"/>
      </left>
      <right/>
      <top style="thin">
        <color rgb="FFD2B48C"/>
      </top>
      <bottom/>
      <diagonal/>
    </border>
    <border>
      <left/>
      <right/>
      <top style="thin">
        <color rgb="FFD2B48C"/>
      </top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/>
      <diagonal/>
    </border>
    <border>
      <left style="thin">
        <color rgb="FFD2B48C"/>
      </left>
      <right/>
      <top/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 style="thin">
        <color rgb="FFD2B48C"/>
      </bottom>
      <diagonal/>
    </border>
    <border>
      <left style="thin">
        <color rgb="FFD2B48C"/>
      </left>
      <right/>
      <top style="thin">
        <color rgb="FFD2B48C"/>
      </top>
      <bottom style="thin">
        <color rgb="FFD2B48C"/>
      </bottom>
      <diagonal/>
    </border>
    <border>
      <left style="thin">
        <color rgb="FFD2B48C"/>
      </left>
      <right/>
      <top/>
      <bottom style="thin">
        <color rgb="FFD2B48C"/>
      </bottom>
      <diagonal/>
    </border>
    <border>
      <left style="thin">
        <color rgb="FFA0522D"/>
      </left>
      <right/>
      <top style="thin">
        <color rgb="FFA0522D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D2B48C"/>
      </right>
      <top style="thin">
        <color rgb="FFD2B48C"/>
      </top>
      <bottom style="thin">
        <color rgb="FFD2B48C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0" fontId="18" fillId="0" borderId="0"/>
    <xf numFmtId="0" fontId="21" fillId="0" borderId="0"/>
    <xf numFmtId="43" fontId="18" fillId="0" borderId="0" quotePrefix="1" applyFont="0" applyFill="0" applyBorder="0" applyAlignment="0">
      <protection locked="0"/>
    </xf>
    <xf numFmtId="0" fontId="1" fillId="0" borderId="0"/>
    <xf numFmtId="0" fontId="18" fillId="0" borderId="0"/>
    <xf numFmtId="0" fontId="27" fillId="0" borderId="0"/>
    <xf numFmtId="9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</cellStyleXfs>
  <cellXfs count="5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Border="1" applyAlignment="1">
      <alignment vertical="center" wrapText="1"/>
    </xf>
    <xf numFmtId="43" fontId="6" fillId="0" borderId="1" xfId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43" fontId="6" fillId="0" borderId="7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3" fontId="5" fillId="0" borderId="1" xfId="0" applyNumberFormat="1" applyFont="1" applyBorder="1" applyAlignment="1">
      <alignment vertical="center"/>
    </xf>
    <xf numFmtId="43" fontId="6" fillId="0" borderId="1" xfId="1" applyFont="1" applyBorder="1" applyAlignment="1">
      <alignment horizontal="center" vertical="center" wrapText="1"/>
    </xf>
    <xf numFmtId="43" fontId="6" fillId="0" borderId="0" xfId="1" applyFont="1"/>
    <xf numFmtId="43" fontId="6" fillId="0" borderId="0" xfId="0" applyNumberFormat="1" applyFont="1"/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1" xfId="0" applyFont="1" applyFill="1" applyBorder="1" applyAlignment="1">
      <alignment vertical="center" wrapText="1"/>
    </xf>
    <xf numFmtId="43" fontId="6" fillId="4" borderId="1" xfId="1" applyFont="1" applyFill="1" applyBorder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43" fontId="6" fillId="3" borderId="1" xfId="1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43" fontId="5" fillId="0" borderId="1" xfId="1" applyFont="1" applyBorder="1" applyAlignment="1">
      <alignment vertical="center"/>
    </xf>
    <xf numFmtId="43" fontId="5" fillId="0" borderId="0" xfId="0" applyNumberFormat="1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6" fillId="0" borderId="0" xfId="0" applyFont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16" fillId="0" borderId="13" xfId="1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3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center" wrapText="1"/>
    </xf>
    <xf numFmtId="43" fontId="6" fillId="0" borderId="4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43" fontId="6" fillId="0" borderId="1" xfId="1" applyFont="1" applyBorder="1" applyAlignment="1">
      <alignment wrapText="1"/>
    </xf>
    <xf numFmtId="43" fontId="13" fillId="0" borderId="1" xfId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6" fillId="3" borderId="0" xfId="0" applyFont="1" applyFill="1"/>
    <xf numFmtId="0" fontId="6" fillId="0" borderId="1" xfId="0" applyFont="1" applyBorder="1" applyAlignment="1">
      <alignment horizontal="center" vertical="center" wrapText="1"/>
    </xf>
    <xf numFmtId="43" fontId="20" fillId="0" borderId="0" xfId="0" applyNumberFormat="1" applyFont="1"/>
    <xf numFmtId="43" fontId="6" fillId="0" borderId="0" xfId="0" applyNumberFormat="1" applyFont="1" applyAlignment="1"/>
    <xf numFmtId="0" fontId="6" fillId="0" borderId="1" xfId="0" applyFont="1" applyBorder="1" applyAlignment="1">
      <alignment horizontal="left" vertical="center" wrapText="1"/>
    </xf>
    <xf numFmtId="43" fontId="17" fillId="3" borderId="0" xfId="0" applyNumberFormat="1" applyFont="1" applyFill="1"/>
    <xf numFmtId="43" fontId="13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0" xfId="0" applyNumberFormat="1" applyFont="1"/>
    <xf numFmtId="43" fontId="6" fillId="0" borderId="7" xfId="1" applyFont="1" applyBorder="1" applyAlignment="1">
      <alignment vertical="top" wrapText="1"/>
    </xf>
    <xf numFmtId="43" fontId="6" fillId="0" borderId="1" xfId="1" applyFont="1" applyBorder="1" applyAlignment="1">
      <alignment vertical="top" wrapText="1"/>
    </xf>
    <xf numFmtId="0" fontId="23" fillId="0" borderId="0" xfId="5" applyFont="1"/>
    <xf numFmtId="0" fontId="23" fillId="0" borderId="0" xfId="5" applyFont="1" applyAlignment="1">
      <alignment horizontal="center" vertical="center" wrapText="1"/>
    </xf>
    <xf numFmtId="0" fontId="23" fillId="0" borderId="1" xfId="5" applyFont="1" applyBorder="1" applyAlignment="1">
      <alignment horizontal="center" vertical="center" wrapText="1"/>
    </xf>
    <xf numFmtId="0" fontId="22" fillId="0" borderId="1" xfId="5" applyFont="1" applyBorder="1" applyAlignment="1">
      <alignment horizontal="center" vertical="center" wrapText="1"/>
    </xf>
    <xf numFmtId="0" fontId="23" fillId="0" borderId="1" xfId="5" applyFont="1" applyBorder="1" applyAlignment="1">
      <alignment horizontal="left" vertical="center" wrapText="1"/>
    </xf>
    <xf numFmtId="43" fontId="23" fillId="0" borderId="1" xfId="6" applyFont="1" applyBorder="1" applyAlignment="1" applyProtection="1">
      <alignment horizontal="center" vertical="center" wrapText="1"/>
    </xf>
    <xf numFmtId="43" fontId="22" fillId="0" borderId="1" xfId="6" applyFont="1" applyBorder="1" applyAlignment="1" applyProtection="1">
      <alignment horizontal="center" vertical="center" wrapText="1"/>
    </xf>
    <xf numFmtId="43" fontId="23" fillId="0" borderId="5" xfId="6" applyFont="1" applyBorder="1" applyAlignment="1" applyProtection="1">
      <alignment horizontal="center" vertical="center" wrapText="1"/>
    </xf>
    <xf numFmtId="0" fontId="23" fillId="0" borderId="2" xfId="5" applyFont="1" applyBorder="1" applyAlignment="1">
      <alignment horizontal="left" vertical="center" wrapText="1"/>
    </xf>
    <xf numFmtId="0" fontId="23" fillId="0" borderId="2" xfId="5" applyFont="1" applyBorder="1" applyAlignment="1">
      <alignment vertical="center" wrapText="1"/>
    </xf>
    <xf numFmtId="0" fontId="23" fillId="0" borderId="3" xfId="5" applyFont="1" applyBorder="1" applyAlignment="1">
      <alignment vertical="center" wrapText="1"/>
    </xf>
    <xf numFmtId="0" fontId="23" fillId="0" borderId="1" xfId="5" applyFont="1" applyBorder="1" applyAlignment="1">
      <alignment vertical="center" wrapText="1"/>
    </xf>
    <xf numFmtId="43" fontId="23" fillId="0" borderId="1" xfId="6" applyFont="1" applyBorder="1" applyAlignment="1" applyProtection="1">
      <alignment vertical="center" wrapText="1"/>
    </xf>
    <xf numFmtId="43" fontId="23" fillId="0" borderId="4" xfId="6" applyFont="1" applyBorder="1" applyAlignment="1" applyProtection="1">
      <alignment horizontal="center" vertical="center" wrapText="1"/>
    </xf>
    <xf numFmtId="0" fontId="22" fillId="0" borderId="1" xfId="5" applyFont="1" applyBorder="1" applyAlignment="1">
      <alignment horizontal="left" vertical="center" wrapText="1"/>
    </xf>
    <xf numFmtId="0" fontId="23" fillId="0" borderId="6" xfId="5" applyFont="1" applyBorder="1" applyAlignment="1">
      <alignment horizontal="left" vertical="center" wrapText="1"/>
    </xf>
    <xf numFmtId="0" fontId="23" fillId="0" borderId="7" xfId="5" applyFont="1" applyBorder="1" applyAlignment="1">
      <alignment horizontal="left" vertical="center" wrapText="1"/>
    </xf>
    <xf numFmtId="0" fontId="5" fillId="0" borderId="0" xfId="0" applyFont="1"/>
    <xf numFmtId="43" fontId="6" fillId="0" borderId="1" xfId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Fill="1"/>
    <xf numFmtId="0" fontId="26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7" fillId="0" borderId="0" xfId="9"/>
    <xf numFmtId="0" fontId="27" fillId="0" borderId="0" xfId="9" applyFont="1"/>
    <xf numFmtId="4" fontId="28" fillId="0" borderId="14" xfId="9" applyNumberFormat="1" applyFont="1" applyFill="1" applyBorder="1" applyAlignment="1">
      <alignment horizontal="right" vertical="center"/>
    </xf>
    <xf numFmtId="0" fontId="28" fillId="0" borderId="0" xfId="9" applyFont="1" applyFill="1" applyBorder="1" applyAlignment="1">
      <alignment horizontal="right" vertical="center"/>
    </xf>
    <xf numFmtId="4" fontId="28" fillId="0" borderId="15" xfId="9" applyNumberFormat="1" applyFont="1" applyFill="1" applyBorder="1" applyAlignment="1">
      <alignment horizontal="right" vertical="center"/>
    </xf>
    <xf numFmtId="0" fontId="28" fillId="0" borderId="15" xfId="9" applyFont="1" applyFill="1" applyBorder="1" applyAlignment="1">
      <alignment horizontal="right" vertical="center"/>
    </xf>
    <xf numFmtId="4" fontId="28" fillId="0" borderId="16" xfId="9" applyNumberFormat="1" applyFont="1" applyFill="1" applyBorder="1" applyAlignment="1">
      <alignment horizontal="right" vertical="center"/>
    </xf>
    <xf numFmtId="4" fontId="29" fillId="0" borderId="14" xfId="9" applyNumberFormat="1" applyFont="1" applyFill="1" applyBorder="1" applyAlignment="1">
      <alignment horizontal="right" vertical="center"/>
    </xf>
    <xf numFmtId="49" fontId="28" fillId="0" borderId="14" xfId="9" applyNumberFormat="1" applyFont="1" applyFill="1" applyBorder="1" applyAlignment="1">
      <alignment horizontal="center" vertical="center"/>
    </xf>
    <xf numFmtId="49" fontId="28" fillId="0" borderId="14" xfId="9" applyNumberFormat="1" applyFont="1" applyFill="1" applyBorder="1" applyAlignment="1">
      <alignment horizontal="left" vertical="top"/>
    </xf>
    <xf numFmtId="22" fontId="28" fillId="0" borderId="0" xfId="9" applyNumberFormat="1" applyFont="1" applyFill="1" applyBorder="1" applyAlignment="1">
      <alignment horizontal="left" vertical="center"/>
    </xf>
    <xf numFmtId="4" fontId="30" fillId="0" borderId="14" xfId="9" applyNumberFormat="1" applyFont="1" applyFill="1" applyBorder="1" applyAlignment="1">
      <alignment horizontal="right" vertical="center"/>
    </xf>
    <xf numFmtId="49" fontId="30" fillId="0" borderId="14" xfId="9" applyNumberFormat="1" applyFont="1" applyFill="1" applyBorder="1" applyAlignment="1">
      <alignment horizontal="center" vertical="center"/>
    </xf>
    <xf numFmtId="49" fontId="30" fillId="0" borderId="14" xfId="9" applyNumberFormat="1" applyFont="1" applyFill="1" applyBorder="1" applyAlignment="1">
      <alignment horizontal="left" vertical="top"/>
    </xf>
    <xf numFmtId="4" fontId="29" fillId="0" borderId="16" xfId="9" applyNumberFormat="1" applyFont="1" applyFill="1" applyBorder="1" applyAlignment="1">
      <alignment horizontal="right" vertical="center"/>
    </xf>
    <xf numFmtId="4" fontId="28" fillId="8" borderId="16" xfId="9" applyNumberFormat="1" applyFont="1" applyFill="1" applyBorder="1" applyAlignment="1">
      <alignment horizontal="right" vertical="center"/>
    </xf>
    <xf numFmtId="4" fontId="28" fillId="8" borderId="14" xfId="9" applyNumberFormat="1" applyFont="1" applyFill="1" applyBorder="1" applyAlignment="1">
      <alignment horizontal="right" vertical="center"/>
    </xf>
    <xf numFmtId="0" fontId="28" fillId="0" borderId="17" xfId="9" applyFont="1" applyFill="1" applyBorder="1" applyAlignment="1">
      <alignment horizontal="right" vertical="center"/>
    </xf>
    <xf numFmtId="49" fontId="28" fillId="0" borderId="14" xfId="9" applyNumberFormat="1" applyFont="1" applyFill="1" applyBorder="1" applyAlignment="1">
      <alignment horizontal="left"/>
    </xf>
    <xf numFmtId="0" fontId="28" fillId="9" borderId="17" xfId="9" applyFont="1" applyFill="1" applyBorder="1" applyAlignment="1">
      <alignment horizontal="center" vertical="center" wrapText="1"/>
    </xf>
    <xf numFmtId="0" fontId="28" fillId="9" borderId="18" xfId="9" applyFont="1" applyFill="1" applyBorder="1" applyAlignment="1">
      <alignment horizontal="center" vertical="center" wrapText="1"/>
    </xf>
    <xf numFmtId="0" fontId="28" fillId="9" borderId="19" xfId="9" applyFont="1" applyFill="1" applyBorder="1" applyAlignment="1">
      <alignment horizontal="center" vertical="center" wrapText="1"/>
    </xf>
    <xf numFmtId="0" fontId="28" fillId="9" borderId="20" xfId="9" applyFont="1" applyFill="1" applyBorder="1" applyAlignment="1">
      <alignment horizontal="center" vertical="top" wrapText="1"/>
    </xf>
    <xf numFmtId="0" fontId="28" fillId="9" borderId="14" xfId="9" applyFont="1" applyFill="1" applyBorder="1" applyAlignment="1">
      <alignment horizontal="center" wrapText="1"/>
    </xf>
    <xf numFmtId="0" fontId="32" fillId="0" borderId="0" xfId="9" applyFont="1"/>
    <xf numFmtId="4" fontId="33" fillId="0" borderId="14" xfId="9" applyNumberFormat="1" applyFont="1" applyFill="1" applyBorder="1" applyAlignment="1">
      <alignment horizontal="right" vertical="center"/>
    </xf>
    <xf numFmtId="4" fontId="33" fillId="0" borderId="0" xfId="9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3" fontId="30" fillId="4" borderId="1" xfId="1" applyFont="1" applyFill="1" applyBorder="1" applyAlignment="1">
      <alignment vertical="center" wrapText="1"/>
    </xf>
    <xf numFmtId="0" fontId="27" fillId="0" borderId="0" xfId="9" applyAlignment="1"/>
    <xf numFmtId="0" fontId="6" fillId="0" borderId="6" xfId="0" applyFont="1" applyBorder="1" applyAlignment="1"/>
    <xf numFmtId="0" fontId="6" fillId="0" borderId="7" xfId="0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3" fontId="6" fillId="0" borderId="0" xfId="0" applyNumberFormat="1" applyFont="1" applyAlignment="1">
      <alignment horizontal="center" vertical="center" wrapText="1"/>
    </xf>
    <xf numFmtId="0" fontId="28" fillId="9" borderId="16" xfId="9" applyFont="1" applyFill="1" applyBorder="1" applyAlignment="1">
      <alignment horizontal="center" vertical="center" wrapText="1"/>
    </xf>
    <xf numFmtId="0" fontId="28" fillId="9" borderId="14" xfId="9" applyFont="1" applyFill="1" applyBorder="1" applyAlignment="1">
      <alignment horizontal="center" vertical="center" wrapText="1"/>
    </xf>
    <xf numFmtId="0" fontId="28" fillId="9" borderId="17" xfId="9" applyFont="1" applyFill="1" applyBorder="1" applyAlignment="1">
      <alignment horizontal="center" wrapText="1"/>
    </xf>
    <xf numFmtId="0" fontId="28" fillId="9" borderId="0" xfId="9" applyFont="1" applyFill="1" applyBorder="1" applyAlignment="1">
      <alignment horizontal="center" vertical="center" wrapText="1"/>
    </xf>
    <xf numFmtId="0" fontId="28" fillId="9" borderId="0" xfId="9" applyFont="1" applyFill="1" applyBorder="1" applyAlignment="1">
      <alignment horizontal="center" vertical="top" wrapText="1"/>
    </xf>
    <xf numFmtId="43" fontId="28" fillId="0" borderId="0" xfId="9" applyNumberFormat="1" applyFont="1" applyFill="1" applyBorder="1" applyAlignment="1">
      <alignment horizontal="left" vertical="center"/>
    </xf>
    <xf numFmtId="43" fontId="34" fillId="0" borderId="0" xfId="9" applyNumberFormat="1" applyFont="1"/>
    <xf numFmtId="4" fontId="34" fillId="0" borderId="0" xfId="9" applyNumberFormat="1" applyFont="1"/>
    <xf numFmtId="43" fontId="6" fillId="3" borderId="1" xfId="1" applyFont="1" applyFill="1" applyBorder="1" applyAlignment="1">
      <alignment vertical="center"/>
    </xf>
    <xf numFmtId="0" fontId="35" fillId="10" borderId="0" xfId="0" applyFont="1" applyFill="1" applyAlignment="1">
      <alignment horizontal="center" vertical="center"/>
    </xf>
    <xf numFmtId="43" fontId="13" fillId="3" borderId="1" xfId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43" fontId="6" fillId="3" borderId="1" xfId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3" fontId="6" fillId="0" borderId="6" xfId="1" applyFont="1" applyBorder="1" applyAlignment="1">
      <alignment horizontal="right"/>
    </xf>
    <xf numFmtId="43" fontId="6" fillId="0" borderId="7" xfId="1" applyFont="1" applyBorder="1" applyAlignment="1">
      <alignment horizontal="right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3" fontId="5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9" fontId="13" fillId="0" borderId="6" xfId="4" applyNumberFormat="1" applyFont="1" applyFill="1" applyBorder="1" applyAlignment="1" applyProtection="1">
      <alignment horizontal="left" vertical="center" wrapText="1"/>
    </xf>
    <xf numFmtId="49" fontId="13" fillId="0" borderId="12" xfId="4" applyNumberFormat="1" applyFont="1" applyFill="1" applyBorder="1" applyAlignment="1" applyProtection="1">
      <alignment horizontal="left" vertical="center" wrapText="1"/>
    </xf>
    <xf numFmtId="49" fontId="13" fillId="0" borderId="7" xfId="4" applyNumberFormat="1" applyFont="1" applyFill="1" applyBorder="1" applyAlignment="1" applyProtection="1">
      <alignment horizontal="left" vertical="center" wrapText="1"/>
    </xf>
    <xf numFmtId="4" fontId="8" fillId="0" borderId="6" xfId="4" applyNumberFormat="1" applyFont="1" applyFill="1" applyBorder="1" applyAlignment="1" applyProtection="1">
      <alignment horizontal="right" vertical="center" wrapText="1"/>
    </xf>
    <xf numFmtId="4" fontId="8" fillId="0" borderId="7" xfId="4" applyNumberFormat="1" applyFont="1" applyFill="1" applyBorder="1" applyAlignment="1" applyProtection="1">
      <alignment horizontal="right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right" vertical="center" wrapText="1"/>
    </xf>
    <xf numFmtId="0" fontId="24" fillId="7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3" fontId="6" fillId="0" borderId="6" xfId="1" applyFont="1" applyBorder="1" applyAlignment="1">
      <alignment horizontal="center"/>
    </xf>
    <xf numFmtId="43" fontId="6" fillId="0" borderId="6" xfId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43" fontId="5" fillId="0" borderId="6" xfId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3" fontId="6" fillId="3" borderId="6" xfId="1" applyFont="1" applyFill="1" applyBorder="1" applyAlignment="1">
      <alignment horizontal="right"/>
    </xf>
    <xf numFmtId="43" fontId="5" fillId="0" borderId="6" xfId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43" fontId="6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5" fillId="11" borderId="0" xfId="0" applyFont="1" applyFill="1" applyAlignment="1">
      <alignment horizontal="center" vertical="center"/>
    </xf>
    <xf numFmtId="43" fontId="13" fillId="0" borderId="0" xfId="0" applyNumberFormat="1" applyFont="1" applyFill="1"/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4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9" fillId="3" borderId="0" xfId="4" applyNumberFormat="1" applyFont="1" applyFill="1" applyBorder="1" applyAlignment="1" applyProtection="1">
      <alignment horizontal="center" vertical="center" wrapText="1"/>
    </xf>
    <xf numFmtId="43" fontId="6" fillId="3" borderId="0" xfId="1" applyFont="1" applyFill="1" applyBorder="1" applyAlignment="1">
      <alignment horizontal="right" vertical="center" wrapText="1"/>
    </xf>
    <xf numFmtId="43" fontId="6" fillId="3" borderId="0" xfId="1" applyFont="1" applyFill="1" applyBorder="1" applyAlignment="1">
      <alignment horizontal="center" vertical="center" wrapText="1"/>
    </xf>
    <xf numFmtId="4" fontId="8" fillId="3" borderId="0" xfId="4" applyNumberFormat="1" applyFont="1" applyFill="1" applyBorder="1" applyAlignment="1" applyProtection="1">
      <alignment horizontal="right" vertical="center" wrapText="1"/>
    </xf>
    <xf numFmtId="43" fontId="5" fillId="3" borderId="0" xfId="1" applyFont="1" applyFill="1" applyBorder="1" applyAlignment="1">
      <alignment horizontal="right" vertical="center" wrapText="1"/>
    </xf>
    <xf numFmtId="49" fontId="13" fillId="0" borderId="1" xfId="4" applyNumberFormat="1" applyFont="1" applyFill="1" applyBorder="1" applyAlignment="1" applyProtection="1">
      <alignment horizontal="left" vertical="center" wrapText="1"/>
    </xf>
    <xf numFmtId="43" fontId="13" fillId="0" borderId="1" xfId="1" applyNumberFormat="1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horizontal="right"/>
    </xf>
    <xf numFmtId="43" fontId="6" fillId="3" borderId="1" xfId="1" applyFont="1" applyFill="1" applyBorder="1" applyAlignment="1">
      <alignment horizontal="right"/>
    </xf>
    <xf numFmtId="43" fontId="5" fillId="0" borderId="1" xfId="1" applyFont="1" applyBorder="1" applyAlignment="1">
      <alignment horizontal="right"/>
    </xf>
    <xf numFmtId="43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3" fontId="6" fillId="0" borderId="1" xfId="0" applyNumberFormat="1" applyFont="1" applyBorder="1"/>
    <xf numFmtId="43" fontId="5" fillId="0" borderId="1" xfId="0" applyNumberFormat="1" applyFont="1" applyBorder="1"/>
    <xf numFmtId="43" fontId="5" fillId="3" borderId="0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43" fontId="5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43" fontId="6" fillId="0" borderId="6" xfId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 wrapText="1"/>
    </xf>
    <xf numFmtId="43" fontId="13" fillId="12" borderId="1" xfId="1" applyFont="1" applyFill="1" applyBorder="1" applyAlignment="1">
      <alignment horizontal="center" vertical="center" wrapText="1"/>
    </xf>
    <xf numFmtId="43" fontId="6" fillId="12" borderId="0" xfId="1" applyFont="1" applyFill="1" applyAlignment="1">
      <alignment horizontal="center" vertical="center" wrapText="1"/>
    </xf>
    <xf numFmtId="43" fontId="6" fillId="3" borderId="0" xfId="1" applyFont="1" applyFill="1"/>
    <xf numFmtId="43" fontId="6" fillId="3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" fontId="8" fillId="0" borderId="1" xfId="4" applyNumberFormat="1" applyFont="1" applyFill="1" applyBorder="1" applyAlignment="1" applyProtection="1">
      <alignment horizontal="right" vertical="center" wrapText="1"/>
    </xf>
    <xf numFmtId="43" fontId="6" fillId="0" borderId="1" xfId="1" applyFont="1" applyBorder="1" applyAlignment="1">
      <alignment horizontal="center" vertical="center" wrapText="1"/>
    </xf>
    <xf numFmtId="4" fontId="8" fillId="0" borderId="6" xfId="4" applyNumberFormat="1" applyFont="1" applyFill="1" applyBorder="1" applyAlignment="1" applyProtection="1">
      <alignment horizontal="right" vertical="center" wrapText="1"/>
    </xf>
    <xf numFmtId="4" fontId="8" fillId="0" borderId="7" xfId="4" applyNumberFormat="1" applyFont="1" applyFill="1" applyBorder="1" applyAlignment="1" applyProtection="1">
      <alignment horizontal="right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9" fontId="13" fillId="0" borderId="6" xfId="4" applyNumberFormat="1" applyFont="1" applyFill="1" applyBorder="1" applyAlignment="1" applyProtection="1">
      <alignment horizontal="left" vertical="center" wrapText="1"/>
    </xf>
    <xf numFmtId="49" fontId="13" fillId="0" borderId="12" xfId="4" applyNumberFormat="1" applyFont="1" applyFill="1" applyBorder="1" applyAlignment="1" applyProtection="1">
      <alignment horizontal="left" vertical="center" wrapText="1"/>
    </xf>
    <xf numFmtId="49" fontId="13" fillId="0" borderId="7" xfId="4" applyNumberFormat="1" applyFont="1" applyFill="1" applyBorder="1" applyAlignment="1" applyProtection="1">
      <alignment horizontal="left" vertical="center" wrapText="1"/>
    </xf>
    <xf numFmtId="4" fontId="8" fillId="12" borderId="6" xfId="4" applyNumberFormat="1" applyFont="1" applyFill="1" applyBorder="1" applyAlignment="1" applyProtection="1">
      <alignment horizontal="right" vertical="center" wrapText="1"/>
    </xf>
    <xf numFmtId="4" fontId="8" fillId="12" borderId="7" xfId="4" applyNumberFormat="1" applyFont="1" applyFill="1" applyBorder="1" applyAlignment="1" applyProtection="1">
      <alignment horizontal="right" vertical="center" wrapText="1"/>
    </xf>
    <xf numFmtId="43" fontId="6" fillId="12" borderId="6" xfId="1" applyFont="1" applyFill="1" applyBorder="1" applyAlignment="1">
      <alignment horizontal="right" vertical="center" wrapText="1"/>
    </xf>
    <xf numFmtId="43" fontId="6" fillId="12" borderId="7" xfId="1" applyFont="1" applyFill="1" applyBorder="1" applyAlignment="1">
      <alignment horizontal="right" vertical="center" wrapText="1"/>
    </xf>
    <xf numFmtId="0" fontId="19" fillId="0" borderId="1" xfId="4" applyNumberFormat="1" applyFont="1" applyFill="1" applyBorder="1" applyAlignment="1" applyProtection="1">
      <alignment horizontal="center" vertical="center" wrapText="1"/>
    </xf>
    <xf numFmtId="43" fontId="6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4" fillId="7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9" fillId="0" borderId="6" xfId="4" applyNumberFormat="1" applyFont="1" applyFill="1" applyBorder="1" applyAlignment="1" applyProtection="1">
      <alignment horizontal="center" vertical="center" wrapText="1"/>
    </xf>
    <xf numFmtId="0" fontId="19" fillId="0" borderId="7" xfId="4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9" fontId="13" fillId="0" borderId="6" xfId="4" applyNumberFormat="1" applyFont="1" applyFill="1" applyBorder="1" applyAlignment="1" applyProtection="1">
      <alignment horizontal="left" vertical="center"/>
    </xf>
    <xf numFmtId="49" fontId="13" fillId="0" borderId="12" xfId="4" applyNumberFormat="1" applyFont="1" applyFill="1" applyBorder="1" applyAlignment="1" applyProtection="1">
      <alignment horizontal="left" vertical="center"/>
    </xf>
    <xf numFmtId="49" fontId="13" fillId="0" borderId="7" xfId="4" applyNumberFormat="1" applyFont="1" applyFill="1" applyBorder="1" applyAlignment="1" applyProtection="1">
      <alignment horizontal="left" vertical="center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19" fillId="0" borderId="12" xfId="4" applyNumberFormat="1" applyFont="1" applyFill="1" applyBorder="1" applyAlignment="1" applyProtection="1">
      <alignment horizontal="center" vertical="center" wrapText="1"/>
    </xf>
    <xf numFmtId="43" fontId="6" fillId="0" borderId="12" xfId="1" applyFont="1" applyBorder="1" applyAlignment="1">
      <alignment horizontal="center" vertical="center" wrapText="1"/>
    </xf>
    <xf numFmtId="43" fontId="5" fillId="0" borderId="12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3" fontId="6" fillId="0" borderId="6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43" fontId="6" fillId="0" borderId="6" xfId="1" applyFont="1" applyBorder="1" applyAlignment="1">
      <alignment horizontal="right"/>
    </xf>
    <xf numFmtId="43" fontId="6" fillId="0" borderId="7" xfId="1" applyFont="1" applyBorder="1" applyAlignment="1">
      <alignment horizontal="right"/>
    </xf>
    <xf numFmtId="43" fontId="6" fillId="3" borderId="6" xfId="1" applyFont="1" applyFill="1" applyBorder="1" applyAlignment="1">
      <alignment horizontal="center"/>
    </xf>
    <xf numFmtId="43" fontId="6" fillId="3" borderId="7" xfId="1" applyFont="1" applyFill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43" fontId="5" fillId="0" borderId="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3" fontId="5" fillId="0" borderId="6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3" fontId="6" fillId="3" borderId="6" xfId="1" applyFont="1" applyFill="1" applyBorder="1" applyAlignment="1">
      <alignment horizontal="right"/>
    </xf>
    <xf numFmtId="43" fontId="6" fillId="3" borderId="7" xfId="1" applyFont="1" applyFill="1" applyBorder="1" applyAlignment="1">
      <alignment horizontal="right"/>
    </xf>
    <xf numFmtId="43" fontId="5" fillId="0" borderId="6" xfId="1" applyFont="1" applyBorder="1" applyAlignment="1">
      <alignment horizontal="right"/>
    </xf>
    <xf numFmtId="43" fontId="5" fillId="0" borderId="7" xfId="1" applyFont="1" applyBorder="1" applyAlignment="1">
      <alignment horizontal="right"/>
    </xf>
    <xf numFmtId="0" fontId="11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43" fontId="6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3" fontId="5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8" fillId="9" borderId="20" xfId="9" applyFont="1" applyFill="1" applyBorder="1" applyAlignment="1">
      <alignment horizontal="center" vertical="center" wrapText="1"/>
    </xf>
    <xf numFmtId="49" fontId="28" fillId="0" borderId="0" xfId="9" applyNumberFormat="1" applyFont="1" applyFill="1" applyBorder="1" applyAlignment="1">
      <alignment horizontal="left" vertical="center" wrapText="1"/>
    </xf>
    <xf numFmtId="0" fontId="28" fillId="9" borderId="16" xfId="9" applyFont="1" applyFill="1" applyBorder="1" applyAlignment="1">
      <alignment horizontal="center" vertical="center" wrapText="1"/>
    </xf>
    <xf numFmtId="0" fontId="28" fillId="9" borderId="14" xfId="9" applyFont="1" applyFill="1" applyBorder="1" applyAlignment="1">
      <alignment horizontal="center" vertical="center" wrapText="1"/>
    </xf>
    <xf numFmtId="49" fontId="28" fillId="0" borderId="0" xfId="9" applyNumberFormat="1" applyFont="1" applyFill="1" applyBorder="1" applyAlignment="1">
      <alignment horizontal="right" vertical="center" wrapText="1"/>
    </xf>
    <xf numFmtId="0" fontId="28" fillId="0" borderId="0" xfId="9" applyFont="1" applyFill="1" applyBorder="1" applyAlignment="1">
      <alignment horizontal="left" vertical="center" wrapText="1"/>
    </xf>
    <xf numFmtId="0" fontId="31" fillId="0" borderId="0" xfId="9" applyFont="1" applyFill="1" applyBorder="1" applyAlignment="1">
      <alignment horizontal="center" vertical="center" wrapText="1"/>
    </xf>
    <xf numFmtId="0" fontId="28" fillId="0" borderId="0" xfId="9" applyFont="1" applyFill="1" applyBorder="1" applyAlignment="1">
      <alignment horizontal="right" vertical="center" wrapText="1"/>
    </xf>
    <xf numFmtId="0" fontId="28" fillId="9" borderId="14" xfId="9" applyFont="1" applyFill="1" applyBorder="1" applyAlignment="1">
      <alignment horizontal="center" wrapText="1"/>
    </xf>
    <xf numFmtId="0" fontId="23" fillId="0" borderId="6" xfId="5" applyFont="1" applyBorder="1" applyAlignment="1">
      <alignment horizontal="left" vertical="center" wrapText="1"/>
    </xf>
    <xf numFmtId="0" fontId="23" fillId="0" borderId="7" xfId="5" applyFont="1" applyBorder="1" applyAlignment="1">
      <alignment horizontal="left" vertical="center" wrapText="1"/>
    </xf>
    <xf numFmtId="0" fontId="22" fillId="0" borderId="6" xfId="5" applyFont="1" applyBorder="1" applyAlignment="1">
      <alignment horizontal="left" vertical="center" wrapText="1"/>
    </xf>
    <xf numFmtId="0" fontId="22" fillId="0" borderId="7" xfId="5" applyFont="1" applyBorder="1" applyAlignment="1">
      <alignment horizontal="left" vertical="center" wrapText="1"/>
    </xf>
    <xf numFmtId="0" fontId="23" fillId="0" borderId="5" xfId="5" applyFont="1" applyBorder="1" applyAlignment="1">
      <alignment horizontal="center" vertical="center" wrapText="1"/>
    </xf>
    <xf numFmtId="0" fontId="23" fillId="0" borderId="4" xfId="5" applyFont="1" applyBorder="1" applyAlignment="1">
      <alignment horizontal="center" vertical="center" wrapText="1"/>
    </xf>
    <xf numFmtId="0" fontId="23" fillId="0" borderId="6" xfId="5" applyFont="1" applyBorder="1" applyAlignment="1">
      <alignment horizontal="center" vertical="center" wrapText="1"/>
    </xf>
    <xf numFmtId="0" fontId="23" fillId="0" borderId="12" xfId="5" applyFont="1" applyBorder="1" applyAlignment="1">
      <alignment horizontal="center" vertical="center" wrapText="1"/>
    </xf>
    <xf numFmtId="0" fontId="23" fillId="0" borderId="7" xfId="5" applyFont="1" applyBorder="1" applyAlignment="1">
      <alignment horizontal="center" vertical="center" wrapText="1"/>
    </xf>
    <xf numFmtId="0" fontId="23" fillId="0" borderId="2" xfId="5" applyFont="1" applyBorder="1" applyAlignment="1">
      <alignment horizontal="center" vertical="center" wrapText="1"/>
    </xf>
    <xf numFmtId="0" fontId="23" fillId="0" borderId="10" xfId="5" applyFont="1" applyBorder="1" applyAlignment="1">
      <alignment horizontal="center" vertical="center" wrapText="1"/>
    </xf>
    <xf numFmtId="0" fontId="23" fillId="0" borderId="8" xfId="5" applyFont="1" applyBorder="1" applyAlignment="1">
      <alignment horizontal="center" vertical="center" wrapText="1"/>
    </xf>
    <xf numFmtId="0" fontId="23" fillId="0" borderId="11" xfId="5" applyFont="1" applyBorder="1" applyAlignment="1">
      <alignment horizontal="center" vertical="center" wrapText="1"/>
    </xf>
    <xf numFmtId="0" fontId="22" fillId="6" borderId="0" xfId="5" applyFont="1" applyFill="1" applyAlignment="1">
      <alignment horizontal="center"/>
    </xf>
    <xf numFmtId="0" fontId="23" fillId="0" borderId="2" xfId="5" applyFont="1" applyBorder="1" applyAlignment="1">
      <alignment horizontal="left" vertical="center" wrapText="1"/>
    </xf>
    <xf numFmtId="0" fontId="23" fillId="0" borderId="10" xfId="5" applyFont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13" fillId="0" borderId="0" xfId="11" applyNumberFormat="1" applyFont="1" applyFill="1" applyBorder="1" applyAlignment="1">
      <alignment horizontal="right" vertical="center" wrapText="1"/>
    </xf>
    <xf numFmtId="0" fontId="36" fillId="0" borderId="0" xfId="11" applyFont="1"/>
    <xf numFmtId="164" fontId="27" fillId="0" borderId="0" xfId="12" applyNumberFormat="1" applyFill="1" applyBorder="1"/>
    <xf numFmtId="0" fontId="27" fillId="0" borderId="0" xfId="11"/>
    <xf numFmtId="164" fontId="27" fillId="0" borderId="0" xfId="12" applyNumberFormat="1"/>
    <xf numFmtId="164" fontId="27" fillId="0" borderId="0" xfId="11" applyNumberFormat="1"/>
    <xf numFmtId="0" fontId="36" fillId="0" borderId="0" xfId="11" applyFont="1" applyAlignment="1">
      <alignment horizontal="center"/>
    </xf>
    <xf numFmtId="0" fontId="37" fillId="0" borderId="0" xfId="11" applyFont="1" applyFill="1" applyBorder="1" applyAlignment="1">
      <alignment horizontal="center" vertical="center" wrapText="1"/>
    </xf>
    <xf numFmtId="49" fontId="13" fillId="0" borderId="0" xfId="11" applyNumberFormat="1" applyFont="1" applyFill="1" applyBorder="1" applyAlignment="1">
      <alignment horizontal="center" vertical="center" wrapText="1"/>
    </xf>
    <xf numFmtId="49" fontId="13" fillId="0" borderId="0" xfId="11" applyNumberFormat="1" applyFont="1" applyFill="1" applyBorder="1" applyAlignment="1">
      <alignment vertical="center" wrapText="1"/>
    </xf>
    <xf numFmtId="0" fontId="13" fillId="0" borderId="0" xfId="11" applyFont="1" applyFill="1" applyBorder="1" applyAlignment="1">
      <alignment horizontal="right" vertical="center"/>
    </xf>
    <xf numFmtId="0" fontId="36" fillId="0" borderId="0" xfId="11" applyFont="1" applyAlignment="1">
      <alignment wrapText="1"/>
    </xf>
    <xf numFmtId="164" fontId="27" fillId="0" borderId="0" xfId="12" applyNumberFormat="1" applyFill="1" applyBorder="1" applyAlignment="1">
      <alignment wrapText="1"/>
    </xf>
    <xf numFmtId="49" fontId="28" fillId="0" borderId="0" xfId="11" applyNumberFormat="1" applyFont="1" applyFill="1" applyBorder="1" applyAlignment="1">
      <alignment horizontal="left" vertical="center" wrapText="1"/>
    </xf>
    <xf numFmtId="0" fontId="27" fillId="0" borderId="0" xfId="11" applyAlignment="1">
      <alignment wrapText="1"/>
    </xf>
    <xf numFmtId="164" fontId="27" fillId="0" borderId="0" xfId="12" applyNumberFormat="1" applyAlignment="1">
      <alignment wrapText="1"/>
    </xf>
    <xf numFmtId="164" fontId="27" fillId="0" borderId="0" xfId="11" applyNumberFormat="1" applyAlignment="1">
      <alignment wrapText="1"/>
    </xf>
    <xf numFmtId="0" fontId="38" fillId="0" borderId="0" xfId="11" applyFont="1" applyFill="1" applyBorder="1" applyAlignment="1">
      <alignment horizontal="right" vertical="center" wrapText="1"/>
    </xf>
    <xf numFmtId="0" fontId="38" fillId="9" borderId="21" xfId="11" applyFont="1" applyFill="1" applyBorder="1" applyAlignment="1">
      <alignment horizontal="center" vertical="center" wrapText="1"/>
    </xf>
    <xf numFmtId="0" fontId="38" fillId="9" borderId="14" xfId="11" applyFont="1" applyFill="1" applyBorder="1" applyAlignment="1">
      <alignment horizontal="center" vertical="center" wrapText="1"/>
    </xf>
    <xf numFmtId="0" fontId="38" fillId="9" borderId="14" xfId="11" applyFont="1" applyFill="1" applyBorder="1" applyAlignment="1">
      <alignment horizontal="center" vertical="center" wrapText="1"/>
    </xf>
    <xf numFmtId="0" fontId="38" fillId="9" borderId="16" xfId="11" applyFont="1" applyFill="1" applyBorder="1" applyAlignment="1">
      <alignment horizontal="center" vertical="center" wrapText="1"/>
    </xf>
    <xf numFmtId="0" fontId="39" fillId="9" borderId="14" xfId="11" applyFont="1" applyFill="1" applyBorder="1" applyAlignment="1">
      <alignment horizontal="center" vertical="center" wrapText="1"/>
    </xf>
    <xf numFmtId="0" fontId="39" fillId="9" borderId="16" xfId="11" applyFont="1" applyFill="1" applyBorder="1" applyAlignment="1">
      <alignment horizontal="center" vertical="center" wrapText="1"/>
    </xf>
    <xf numFmtId="49" fontId="25" fillId="0" borderId="14" xfId="11" applyNumberFormat="1" applyFont="1" applyFill="1" applyBorder="1" applyAlignment="1">
      <alignment horizontal="left" vertical="center" wrapText="1"/>
    </xf>
    <xf numFmtId="49" fontId="40" fillId="0" borderId="14" xfId="11" applyNumberFormat="1" applyFont="1" applyFill="1" applyBorder="1" applyAlignment="1">
      <alignment horizontal="left" vertical="center" wrapText="1"/>
    </xf>
    <xf numFmtId="4" fontId="24" fillId="0" borderId="14" xfId="11" applyNumberFormat="1" applyFont="1" applyFill="1" applyBorder="1" applyAlignment="1">
      <alignment horizontal="right" vertical="center" wrapText="1"/>
    </xf>
    <xf numFmtId="4" fontId="24" fillId="0" borderId="16" xfId="11" applyNumberFormat="1" applyFont="1" applyFill="1" applyBorder="1" applyAlignment="1">
      <alignment horizontal="right" vertical="center" wrapText="1"/>
    </xf>
    <xf numFmtId="4" fontId="41" fillId="0" borderId="14" xfId="11" applyNumberFormat="1" applyFont="1" applyFill="1" applyBorder="1" applyAlignment="1">
      <alignment horizontal="right" vertical="center" wrapText="1"/>
    </xf>
    <xf numFmtId="4" fontId="41" fillId="0" borderId="16" xfId="11" applyNumberFormat="1" applyFont="1" applyFill="1" applyBorder="1" applyAlignment="1">
      <alignment horizontal="right" vertical="center" wrapText="1"/>
    </xf>
    <xf numFmtId="4" fontId="27" fillId="0" borderId="0" xfId="11" applyNumberFormat="1"/>
    <xf numFmtId="43" fontId="27" fillId="0" borderId="0" xfId="12"/>
    <xf numFmtId="43" fontId="27" fillId="0" borderId="0" xfId="11" applyNumberFormat="1"/>
    <xf numFmtId="49" fontId="16" fillId="0" borderId="14" xfId="11" applyNumberFormat="1" applyFont="1" applyFill="1" applyBorder="1" applyAlignment="1">
      <alignment horizontal="left" vertical="center" wrapText="1"/>
    </xf>
    <xf numFmtId="4" fontId="13" fillId="0" borderId="14" xfId="11" applyNumberFormat="1" applyFont="1" applyFill="1" applyBorder="1" applyAlignment="1">
      <alignment horizontal="right" vertical="center" wrapText="1"/>
    </xf>
    <xf numFmtId="4" fontId="13" fillId="0" borderId="16" xfId="11" applyNumberFormat="1" applyFont="1" applyFill="1" applyBorder="1" applyAlignment="1">
      <alignment horizontal="right" vertical="center" wrapText="1"/>
    </xf>
    <xf numFmtId="4" fontId="29" fillId="0" borderId="14" xfId="11" applyNumberFormat="1" applyFont="1" applyFill="1" applyBorder="1" applyAlignment="1">
      <alignment horizontal="right" vertical="center" wrapText="1"/>
    </xf>
    <xf numFmtId="4" fontId="29" fillId="0" borderId="16" xfId="11" applyNumberFormat="1" applyFont="1" applyFill="1" applyBorder="1" applyAlignment="1">
      <alignment horizontal="right" vertical="center" wrapText="1"/>
    </xf>
    <xf numFmtId="165" fontId="27" fillId="0" borderId="0" xfId="11" applyNumberFormat="1"/>
    <xf numFmtId="166" fontId="27" fillId="0" borderId="0" xfId="10" applyNumberFormat="1" applyFont="1" applyFill="1" applyBorder="1"/>
    <xf numFmtId="10" fontId="27" fillId="0" borderId="0" xfId="10" applyNumberFormat="1" applyFont="1"/>
    <xf numFmtId="4" fontId="13" fillId="3" borderId="16" xfId="11" applyNumberFormat="1" applyFont="1" applyFill="1" applyBorder="1" applyAlignment="1">
      <alignment horizontal="right" vertical="center" wrapText="1"/>
    </xf>
    <xf numFmtId="167" fontId="29" fillId="0" borderId="16" xfId="1" applyNumberFormat="1" applyFont="1" applyFill="1" applyBorder="1" applyAlignment="1">
      <alignment horizontal="right" vertical="center" wrapText="1"/>
    </xf>
    <xf numFmtId="43" fontId="27" fillId="0" borderId="0" xfId="10" applyNumberFormat="1" applyFont="1"/>
    <xf numFmtId="43" fontId="27" fillId="0" borderId="0" xfId="12" applyFont="1" applyFill="1" applyBorder="1"/>
    <xf numFmtId="4" fontId="24" fillId="0" borderId="18" xfId="11" applyNumberFormat="1" applyFont="1" applyFill="1" applyBorder="1" applyAlignment="1">
      <alignment horizontal="right" vertical="center" wrapText="1"/>
    </xf>
    <xf numFmtId="4" fontId="33" fillId="0" borderId="14" xfId="11" applyNumberFormat="1" applyFont="1" applyFill="1" applyBorder="1" applyAlignment="1">
      <alignment horizontal="right" vertical="center" wrapText="1"/>
    </xf>
    <xf numFmtId="4" fontId="13" fillId="0" borderId="18" xfId="11" applyNumberFormat="1" applyFont="1" applyFill="1" applyBorder="1" applyAlignment="1">
      <alignment horizontal="right" vertical="center" wrapText="1"/>
    </xf>
    <xf numFmtId="4" fontId="13" fillId="3" borderId="18" xfId="11" applyNumberFormat="1" applyFont="1" applyFill="1" applyBorder="1" applyAlignment="1">
      <alignment horizontal="right" vertical="center" wrapText="1"/>
    </xf>
    <xf numFmtId="4" fontId="28" fillId="0" borderId="14" xfId="11" applyNumberFormat="1" applyFont="1" applyFill="1" applyBorder="1" applyAlignment="1">
      <alignment horizontal="right" vertical="center" wrapText="1"/>
    </xf>
    <xf numFmtId="4" fontId="28" fillId="0" borderId="16" xfId="11" applyNumberFormat="1" applyFont="1" applyFill="1" applyBorder="1" applyAlignment="1">
      <alignment horizontal="right" vertical="center" wrapText="1"/>
    </xf>
    <xf numFmtId="43" fontId="27" fillId="0" borderId="0" xfId="1" applyFont="1" applyFill="1" applyBorder="1"/>
    <xf numFmtId="49" fontId="25" fillId="0" borderId="18" xfId="11" applyNumberFormat="1" applyFont="1" applyFill="1" applyBorder="1" applyAlignment="1">
      <alignment horizontal="left" vertical="center" wrapText="1"/>
    </xf>
    <xf numFmtId="49" fontId="40" fillId="0" borderId="18" xfId="11" applyNumberFormat="1" applyFont="1" applyFill="1" applyBorder="1" applyAlignment="1">
      <alignment horizontal="left" vertical="center" wrapText="1"/>
    </xf>
    <xf numFmtId="49" fontId="16" fillId="0" borderId="18" xfId="11" applyNumberFormat="1" applyFont="1" applyFill="1" applyBorder="1" applyAlignment="1">
      <alignment horizontal="left" vertical="center" wrapText="1"/>
    </xf>
    <xf numFmtId="4" fontId="42" fillId="0" borderId="14" xfId="11" applyNumberFormat="1" applyFont="1" applyFill="1" applyBorder="1" applyAlignment="1">
      <alignment horizontal="right" vertical="center" wrapText="1"/>
    </xf>
    <xf numFmtId="4" fontId="42" fillId="0" borderId="16" xfId="11" applyNumberFormat="1" applyFont="1" applyFill="1" applyBorder="1" applyAlignment="1">
      <alignment horizontal="right" vertical="center" wrapText="1"/>
    </xf>
    <xf numFmtId="4" fontId="30" fillId="0" borderId="14" xfId="11" applyNumberFormat="1" applyFont="1" applyFill="1" applyBorder="1" applyAlignment="1">
      <alignment horizontal="right" vertical="center" wrapText="1"/>
    </xf>
    <xf numFmtId="168" fontId="27" fillId="0" borderId="0" xfId="11" applyNumberFormat="1"/>
    <xf numFmtId="43" fontId="34" fillId="0" borderId="0" xfId="12" applyFont="1" applyFill="1" applyBorder="1"/>
    <xf numFmtId="0" fontId="38" fillId="0" borderId="0" xfId="11" applyFont="1" applyFill="1" applyBorder="1" applyAlignment="1">
      <alignment horizontal="center" vertical="center" wrapText="1"/>
    </xf>
    <xf numFmtId="0" fontId="38" fillId="0" borderId="0" xfId="11" applyFont="1" applyFill="1" applyBorder="1" applyAlignment="1">
      <alignment vertical="center" wrapText="1"/>
    </xf>
    <xf numFmtId="4" fontId="38" fillId="0" borderId="0" xfId="11" applyNumberFormat="1" applyFont="1" applyFill="1" applyBorder="1" applyAlignment="1">
      <alignment vertical="center" wrapText="1"/>
    </xf>
    <xf numFmtId="4" fontId="43" fillId="0" borderId="0" xfId="11" applyNumberFormat="1" applyFont="1" applyFill="1" applyBorder="1" applyAlignment="1">
      <alignment vertical="center" wrapText="1"/>
    </xf>
    <xf numFmtId="4" fontId="44" fillId="0" borderId="0" xfId="11" applyNumberFormat="1" applyFont="1"/>
    <xf numFmtId="4" fontId="34" fillId="0" borderId="0" xfId="11" applyNumberFormat="1" applyFont="1"/>
    <xf numFmtId="0" fontId="36" fillId="0" borderId="0" xfId="9" applyFont="1" applyAlignment="1">
      <alignment horizontal="center"/>
    </xf>
    <xf numFmtId="0" fontId="36" fillId="0" borderId="0" xfId="9" applyFont="1"/>
    <xf numFmtId="49" fontId="45" fillId="0" borderId="0" xfId="9" applyNumberFormat="1" applyFont="1" applyFill="1" applyBorder="1" applyAlignment="1">
      <alignment horizontal="right"/>
    </xf>
    <xf numFmtId="49" fontId="45" fillId="0" borderId="0" xfId="9" applyNumberFormat="1" applyFont="1" applyFill="1" applyBorder="1" applyAlignment="1">
      <alignment wrapText="1"/>
    </xf>
    <xf numFmtId="0" fontId="27" fillId="0" borderId="0" xfId="11" applyAlignment="1">
      <alignment horizontal="center"/>
    </xf>
    <xf numFmtId="167" fontId="27" fillId="0" borderId="0" xfId="1" applyNumberFormat="1" applyFont="1"/>
    <xf numFmtId="49" fontId="28" fillId="0" borderId="0" xfId="11" applyNumberFormat="1" applyFont="1" applyFill="1" applyBorder="1" applyAlignment="1">
      <alignment horizontal="right" vertical="center" wrapText="1"/>
    </xf>
    <xf numFmtId="0" fontId="46" fillId="0" borderId="0" xfId="11" applyFont="1" applyAlignment="1">
      <alignment vertical="center"/>
    </xf>
    <xf numFmtId="0" fontId="31" fillId="0" borderId="0" xfId="1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 vertical="center" wrapText="1"/>
    </xf>
    <xf numFmtId="49" fontId="28" fillId="0" borderId="0" xfId="11" applyNumberFormat="1" applyFont="1" applyFill="1" applyBorder="1" applyAlignment="1">
      <alignment horizontal="center" vertical="center" wrapText="1"/>
    </xf>
    <xf numFmtId="0" fontId="39" fillId="0" borderId="0" xfId="11" applyFont="1" applyFill="1" applyBorder="1" applyAlignment="1">
      <alignment horizontal="right" vertical="center" wrapText="1"/>
    </xf>
    <xf numFmtId="0" fontId="39" fillId="9" borderId="14" xfId="11" applyFont="1" applyFill="1" applyBorder="1" applyAlignment="1">
      <alignment horizontal="center" vertical="center" wrapText="1"/>
    </xf>
    <xf numFmtId="49" fontId="47" fillId="0" borderId="14" xfId="11" applyNumberFormat="1" applyFont="1" applyFill="1" applyBorder="1" applyAlignment="1">
      <alignment horizontal="center" vertical="center" wrapText="1"/>
    </xf>
    <xf numFmtId="49" fontId="22" fillId="0" borderId="14" xfId="11" applyNumberFormat="1" applyFont="1" applyFill="1" applyBorder="1" applyAlignment="1">
      <alignment horizontal="left" vertical="center" wrapText="1"/>
    </xf>
    <xf numFmtId="4" fontId="5" fillId="0" borderId="18" xfId="11" applyNumberFormat="1" applyFont="1" applyFill="1" applyBorder="1" applyAlignment="1">
      <alignment horizontal="right" vertical="center" wrapText="1"/>
    </xf>
    <xf numFmtId="4" fontId="24" fillId="0" borderId="1" xfId="4" applyNumberFormat="1" applyFont="1" applyFill="1" applyBorder="1" applyAlignment="1" applyProtection="1">
      <alignment horizontal="right" vertical="center" wrapText="1"/>
    </xf>
    <xf numFmtId="49" fontId="23" fillId="0" borderId="14" xfId="11" applyNumberFormat="1" applyFont="1" applyFill="1" applyBorder="1" applyAlignment="1">
      <alignment horizontal="left" vertical="center" wrapText="1"/>
    </xf>
    <xf numFmtId="4" fontId="6" fillId="0" borderId="18" xfId="11" applyNumberFormat="1" applyFont="1" applyFill="1" applyBorder="1" applyAlignment="1">
      <alignment horizontal="right" vertical="center" wrapText="1"/>
    </xf>
    <xf numFmtId="4" fontId="13" fillId="0" borderId="1" xfId="4" applyNumberFormat="1" applyFont="1" applyFill="1" applyBorder="1" applyAlignment="1" applyProtection="1">
      <alignment horizontal="right" vertical="center" wrapText="1"/>
    </xf>
    <xf numFmtId="4" fontId="33" fillId="0" borderId="1" xfId="11" applyNumberFormat="1" applyFont="1" applyFill="1" applyBorder="1" applyAlignment="1">
      <alignment horizontal="right" vertical="center" wrapText="1"/>
    </xf>
    <xf numFmtId="4" fontId="20" fillId="0" borderId="1" xfId="11" applyNumberFormat="1" applyFont="1" applyFill="1" applyBorder="1" applyAlignment="1">
      <alignment horizontal="right" vertical="center" wrapText="1"/>
    </xf>
    <xf numFmtId="4" fontId="5" fillId="0" borderId="1" xfId="11" applyNumberFormat="1" applyFont="1" applyFill="1" applyBorder="1" applyAlignment="1">
      <alignment horizontal="right" vertical="center" wrapText="1"/>
    </xf>
    <xf numFmtId="0" fontId="43" fillId="0" borderId="0" xfId="11" applyFont="1" applyFill="1" applyBorder="1" applyAlignment="1">
      <alignment horizontal="center" vertical="center" wrapText="1"/>
    </xf>
    <xf numFmtId="0" fontId="28" fillId="0" borderId="22" xfId="11" applyFont="1" applyFill="1" applyBorder="1" applyAlignment="1">
      <alignment horizontal="right" vertical="center" wrapText="1"/>
    </xf>
    <xf numFmtId="22" fontId="28" fillId="0" borderId="22" xfId="11" applyNumberFormat="1" applyFont="1" applyFill="1" applyBorder="1" applyAlignment="1">
      <alignment horizontal="left" vertical="center" wrapText="1"/>
    </xf>
    <xf numFmtId="0" fontId="48" fillId="0" borderId="22" xfId="11" applyFont="1" applyFill="1" applyBorder="1" applyAlignment="1">
      <alignment horizontal="left" vertical="center" wrapText="1"/>
    </xf>
    <xf numFmtId="49" fontId="49" fillId="0" borderId="0" xfId="9" applyNumberFormat="1" applyFont="1" applyFill="1" applyBorder="1" applyAlignment="1">
      <alignment horizontal="right"/>
    </xf>
    <xf numFmtId="49" fontId="49" fillId="0" borderId="0" xfId="9" applyNumberFormat="1" applyFont="1" applyFill="1" applyBorder="1" applyAlignment="1">
      <alignment wrapText="1"/>
    </xf>
    <xf numFmtId="49" fontId="28" fillId="0" borderId="0" xfId="11" applyNumberFormat="1" applyFont="1" applyFill="1" applyBorder="1" applyAlignment="1">
      <alignment horizontal="right" vertical="center" wrapText="1"/>
    </xf>
    <xf numFmtId="49" fontId="28" fillId="0" borderId="0" xfId="11" applyNumberFormat="1" applyFont="1" applyFill="1" applyBorder="1" applyAlignment="1">
      <alignment horizontal="center" vertical="center" wrapText="1"/>
    </xf>
    <xf numFmtId="49" fontId="28" fillId="0" borderId="0" xfId="11" applyNumberFormat="1" applyFont="1" applyFill="1" applyBorder="1" applyAlignment="1">
      <alignment horizontal="right" vertical="center"/>
    </xf>
    <xf numFmtId="0" fontId="31" fillId="0" borderId="0" xfId="11" applyFont="1" applyFill="1" applyBorder="1" applyAlignment="1">
      <alignment horizontal="center" vertical="center" wrapText="1"/>
    </xf>
    <xf numFmtId="49" fontId="28" fillId="0" borderId="0" xfId="11" applyNumberFormat="1" applyFont="1" applyFill="1" applyBorder="1" applyAlignment="1">
      <alignment vertical="center"/>
    </xf>
    <xf numFmtId="49" fontId="28" fillId="0" borderId="0" xfId="11" applyNumberFormat="1" applyFont="1" applyFill="1" applyBorder="1" applyAlignment="1">
      <alignment horizontal="left" vertical="center" wrapText="1"/>
    </xf>
    <xf numFmtId="0" fontId="28" fillId="0" borderId="0" xfId="11" applyFont="1" applyFill="1" applyBorder="1" applyAlignment="1">
      <alignment horizontal="center" vertical="center" wrapText="1"/>
    </xf>
    <xf numFmtId="49" fontId="28" fillId="0" borderId="0" xfId="11" applyNumberFormat="1" applyFont="1" applyFill="1" applyBorder="1" applyAlignment="1">
      <alignment vertical="center" wrapText="1"/>
    </xf>
    <xf numFmtId="0" fontId="28" fillId="0" borderId="0" xfId="11" applyFont="1" applyFill="1" applyBorder="1" applyAlignment="1">
      <alignment vertical="center" wrapText="1"/>
    </xf>
    <xf numFmtId="0" fontId="28" fillId="9" borderId="14" xfId="11" applyFont="1" applyFill="1" applyBorder="1" applyAlignment="1">
      <alignment horizontal="center" vertical="center" wrapText="1"/>
    </xf>
    <xf numFmtId="0" fontId="28" fillId="9" borderId="16" xfId="11" applyFont="1" applyFill="1" applyBorder="1" applyAlignment="1">
      <alignment horizontal="center" vertical="center" wrapText="1"/>
    </xf>
    <xf numFmtId="0" fontId="28" fillId="9" borderId="14" xfId="11" applyFont="1" applyFill="1" applyBorder="1" applyAlignment="1">
      <alignment vertical="center" wrapText="1"/>
    </xf>
    <xf numFmtId="0" fontId="6" fillId="0" borderId="14" xfId="11" applyFont="1" applyFill="1" applyBorder="1" applyAlignment="1">
      <alignment horizontal="center" vertical="center" wrapText="1"/>
    </xf>
    <xf numFmtId="49" fontId="6" fillId="0" borderId="14" xfId="11" applyNumberFormat="1" applyFont="1" applyFill="1" applyBorder="1" applyAlignment="1">
      <alignment horizontal="left" vertical="center" wrapText="1"/>
    </xf>
    <xf numFmtId="4" fontId="6" fillId="0" borderId="14" xfId="11" applyNumberFormat="1" applyFont="1" applyFill="1" applyBorder="1" applyAlignment="1">
      <alignment horizontal="center" vertical="center" wrapText="1"/>
    </xf>
    <xf numFmtId="4" fontId="30" fillId="0" borderId="14" xfId="11" applyNumberFormat="1" applyFont="1" applyFill="1" applyBorder="1" applyAlignment="1">
      <alignment vertical="center" wrapText="1"/>
    </xf>
    <xf numFmtId="4" fontId="30" fillId="0" borderId="19" xfId="11" applyNumberFormat="1" applyFont="1" applyFill="1" applyBorder="1" applyAlignment="1">
      <alignment horizontal="right" vertical="center" wrapText="1"/>
    </xf>
    <xf numFmtId="4" fontId="30" fillId="0" borderId="23" xfId="11" applyNumberFormat="1" applyFont="1" applyFill="1" applyBorder="1" applyAlignment="1">
      <alignment horizontal="right" vertical="center" wrapText="1"/>
    </xf>
    <xf numFmtId="4" fontId="50" fillId="0" borderId="14" xfId="11" applyNumberFormat="1" applyFont="1" applyFill="1" applyBorder="1" applyAlignment="1">
      <alignment vertical="center" wrapText="1"/>
    </xf>
    <xf numFmtId="4" fontId="50" fillId="0" borderId="14" xfId="11" applyNumberFormat="1" applyFont="1" applyFill="1" applyBorder="1" applyAlignment="1">
      <alignment horizontal="right" vertical="center" wrapText="1"/>
    </xf>
    <xf numFmtId="4" fontId="28" fillId="0" borderId="19" xfId="11" applyNumberFormat="1" applyFont="1" applyFill="1" applyBorder="1" applyAlignment="1">
      <alignment horizontal="right" vertical="center" wrapText="1"/>
    </xf>
    <xf numFmtId="4" fontId="28" fillId="0" borderId="23" xfId="11" applyNumberFormat="1" applyFont="1" applyFill="1" applyBorder="1" applyAlignment="1">
      <alignment horizontal="right" vertical="center" wrapText="1"/>
    </xf>
    <xf numFmtId="4" fontId="28" fillId="0" borderId="14" xfId="11" applyNumberFormat="1" applyFont="1" applyFill="1" applyBorder="1" applyAlignment="1">
      <alignment vertical="center" wrapText="1"/>
    </xf>
    <xf numFmtId="4" fontId="50" fillId="0" borderId="16" xfId="11" applyNumberFormat="1" applyFont="1" applyFill="1" applyBorder="1" applyAlignment="1">
      <alignment horizontal="right" vertical="center" wrapText="1"/>
    </xf>
    <xf numFmtId="4" fontId="50" fillId="0" borderId="19" xfId="11" applyNumberFormat="1" applyFont="1" applyFill="1" applyBorder="1" applyAlignment="1">
      <alignment horizontal="right" vertical="center" wrapText="1"/>
    </xf>
    <xf numFmtId="4" fontId="50" fillId="0" borderId="23" xfId="11" applyNumberFormat="1" applyFont="1" applyFill="1" applyBorder="1" applyAlignment="1">
      <alignment horizontal="right" vertical="center" wrapText="1"/>
    </xf>
    <xf numFmtId="4" fontId="6" fillId="0" borderId="19" xfId="11" applyNumberFormat="1" applyFont="1" applyFill="1" applyBorder="1" applyAlignment="1">
      <alignment horizontal="center" vertical="center" wrapText="1"/>
    </xf>
    <xf numFmtId="4" fontId="50" fillId="0" borderId="19" xfId="11" applyNumberFormat="1" applyFont="1" applyFill="1" applyBorder="1" applyAlignment="1">
      <alignment vertical="center" wrapText="1"/>
    </xf>
    <xf numFmtId="4" fontId="28" fillId="0" borderId="19" xfId="11" applyNumberFormat="1" applyFont="1" applyFill="1" applyBorder="1" applyAlignment="1">
      <alignment vertical="center" wrapText="1"/>
    </xf>
    <xf numFmtId="168" fontId="27" fillId="0" borderId="0" xfId="12" applyNumberFormat="1" applyFill="1" applyBorder="1"/>
    <xf numFmtId="0" fontId="43" fillId="0" borderId="0" xfId="11" applyFont="1" applyFill="1" applyBorder="1" applyAlignment="1">
      <alignment horizontal="center" vertical="center" wrapText="1"/>
    </xf>
    <xf numFmtId="4" fontId="27" fillId="0" borderId="0" xfId="11" applyNumberFormat="1" applyAlignment="1">
      <alignment horizontal="center"/>
    </xf>
    <xf numFmtId="3" fontId="46" fillId="0" borderId="0" xfId="11" applyNumberFormat="1" applyFont="1" applyAlignment="1">
      <alignment horizontal="center"/>
    </xf>
    <xf numFmtId="167" fontId="27" fillId="0" borderId="0" xfId="1" applyNumberFormat="1" applyFont="1" applyAlignment="1">
      <alignment horizontal="center"/>
    </xf>
    <xf numFmtId="49" fontId="51" fillId="0" borderId="0" xfId="11" applyNumberFormat="1" applyFont="1" applyFill="1" applyBorder="1" applyAlignment="1">
      <alignment horizontal="left" vertical="center" wrapText="1"/>
    </xf>
    <xf numFmtId="0" fontId="28" fillId="0" borderId="0" xfId="11" applyFont="1" applyFill="1" applyBorder="1" applyAlignment="1">
      <alignment horizontal="right" vertical="center" wrapText="1"/>
    </xf>
    <xf numFmtId="0" fontId="39" fillId="9" borderId="16" xfId="11" applyFont="1" applyFill="1" applyBorder="1" applyAlignment="1">
      <alignment horizontal="center" vertical="center" wrapText="1"/>
    </xf>
    <xf numFmtId="0" fontId="39" fillId="9" borderId="16" xfId="11" applyFont="1" applyFill="1" applyBorder="1" applyAlignment="1">
      <alignment vertical="center" wrapText="1"/>
    </xf>
    <xf numFmtId="49" fontId="49" fillId="0" borderId="14" xfId="11" applyNumberFormat="1" applyFont="1" applyFill="1" applyBorder="1" applyAlignment="1">
      <alignment horizontal="left" vertical="center" wrapText="1"/>
    </xf>
    <xf numFmtId="49" fontId="49" fillId="0" borderId="14" xfId="11" applyNumberFormat="1" applyFont="1" applyFill="1" applyBorder="1" applyAlignment="1">
      <alignment horizontal="left" vertical="center" wrapText="1"/>
    </xf>
    <xf numFmtId="4" fontId="52" fillId="0" borderId="14" xfId="11" applyNumberFormat="1" applyFont="1" applyFill="1" applyBorder="1" applyAlignment="1">
      <alignment horizontal="right" vertical="center" wrapText="1"/>
    </xf>
    <xf numFmtId="4" fontId="52" fillId="0" borderId="16" xfId="11" applyNumberFormat="1" applyFont="1" applyFill="1" applyBorder="1" applyAlignment="1">
      <alignment horizontal="right" vertical="center" wrapText="1"/>
    </xf>
    <xf numFmtId="4" fontId="53" fillId="0" borderId="14" xfId="11" applyNumberFormat="1" applyFont="1" applyFill="1" applyBorder="1" applyAlignment="1">
      <alignment horizontal="right" vertical="center" wrapText="1"/>
    </xf>
    <xf numFmtId="4" fontId="53" fillId="0" borderId="16" xfId="11" applyNumberFormat="1" applyFont="1" applyFill="1" applyBorder="1" applyAlignment="1">
      <alignment horizontal="right" vertical="center" wrapText="1"/>
    </xf>
    <xf numFmtId="43" fontId="27" fillId="0" borderId="0" xfId="1" applyFont="1"/>
    <xf numFmtId="49" fontId="54" fillId="0" borderId="14" xfId="11" applyNumberFormat="1" applyFont="1" applyFill="1" applyBorder="1" applyAlignment="1">
      <alignment horizontal="left" vertical="center" wrapText="1"/>
    </xf>
    <xf numFmtId="49" fontId="54" fillId="0" borderId="14" xfId="11" applyNumberFormat="1" applyFont="1" applyFill="1" applyBorder="1" applyAlignment="1">
      <alignment horizontal="left" vertical="center" wrapText="1"/>
    </xf>
    <xf numFmtId="4" fontId="55" fillId="0" borderId="14" xfId="11" applyNumberFormat="1" applyFont="1" applyFill="1" applyBorder="1" applyAlignment="1">
      <alignment horizontal="right" vertical="center" wrapText="1"/>
    </xf>
    <xf numFmtId="4" fontId="55" fillId="0" borderId="16" xfId="11" applyNumberFormat="1" applyFont="1" applyFill="1" applyBorder="1" applyAlignment="1">
      <alignment horizontal="right" vertical="center" wrapText="1"/>
    </xf>
    <xf numFmtId="4" fontId="54" fillId="0" borderId="14" xfId="11" applyNumberFormat="1" applyFont="1" applyFill="1" applyBorder="1" applyAlignment="1">
      <alignment horizontal="right" vertical="center" wrapText="1"/>
    </xf>
    <xf numFmtId="4" fontId="54" fillId="0" borderId="16" xfId="11" applyNumberFormat="1" applyFont="1" applyFill="1" applyBorder="1" applyAlignment="1">
      <alignment horizontal="right" vertical="center" wrapText="1"/>
    </xf>
    <xf numFmtId="4" fontId="13" fillId="0" borderId="24" xfId="4" applyNumberFormat="1" applyFont="1" applyFill="1" applyBorder="1" applyAlignment="1" applyProtection="1">
      <alignment horizontal="right" vertical="center" wrapText="1"/>
    </xf>
    <xf numFmtId="0" fontId="43" fillId="0" borderId="0" xfId="11" applyFont="1" applyFill="1" applyBorder="1" applyAlignment="1">
      <alignment vertical="center" wrapText="1"/>
    </xf>
    <xf numFmtId="4" fontId="56" fillId="0" borderId="0" xfId="11" applyNumberFormat="1" applyFont="1" applyFill="1" applyBorder="1" applyAlignment="1">
      <alignment vertical="center" wrapText="1"/>
    </xf>
    <xf numFmtId="43" fontId="56" fillId="0" borderId="0" xfId="11" applyNumberFormat="1" applyFont="1" applyFill="1" applyBorder="1" applyAlignment="1">
      <alignment vertical="center" wrapText="1"/>
    </xf>
    <xf numFmtId="43" fontId="43" fillId="0" borderId="0" xfId="1" applyFont="1" applyFill="1" applyBorder="1" applyAlignment="1">
      <alignment vertical="center" wrapText="1"/>
    </xf>
    <xf numFmtId="49" fontId="49" fillId="0" borderId="0" xfId="11" applyNumberFormat="1" applyFont="1" applyFill="1" applyBorder="1" applyAlignment="1">
      <alignment horizontal="right" wrapText="1"/>
    </xf>
    <xf numFmtId="0" fontId="49" fillId="0" borderId="0" xfId="11" applyFont="1" applyFill="1" applyBorder="1" applyAlignment="1">
      <alignment horizontal="center" wrapText="1"/>
    </xf>
    <xf numFmtId="49" fontId="49" fillId="0" borderId="0" xfId="11" applyNumberFormat="1" applyFont="1" applyFill="1" applyBorder="1" applyAlignment="1">
      <alignment horizontal="left" wrapText="1"/>
    </xf>
    <xf numFmtId="0" fontId="48" fillId="0" borderId="22" xfId="11" applyFont="1" applyFill="1" applyBorder="1" applyAlignment="1">
      <alignment horizontal="left" vertical="center" wrapText="1"/>
    </xf>
    <xf numFmtId="4" fontId="46" fillId="0" borderId="0" xfId="11" applyNumberFormat="1" applyFont="1"/>
    <xf numFmtId="167" fontId="6" fillId="0" borderId="1" xfId="1" applyNumberFormat="1" applyFont="1" applyBorder="1" applyAlignment="1">
      <alignment horizontal="center" vertical="center" wrapText="1"/>
    </xf>
  </cellXfs>
  <cellStyles count="13">
    <cellStyle name="Comma" xfId="1" builtinId="3"/>
    <cellStyle name="Comma 2" xfId="3"/>
    <cellStyle name="Comma 3" xfId="6"/>
    <cellStyle name="Comma 4" xfId="12"/>
    <cellStyle name="Normal" xfId="0" builtinId="0"/>
    <cellStyle name="Normal 2" xfId="5"/>
    <cellStyle name="Normal 2 2" xfId="4"/>
    <cellStyle name="Normal 2 3" xfId="11"/>
    <cellStyle name="Normal 3" xfId="9"/>
    <cellStyle name="Normal 3 2" xfId="2"/>
    <cellStyle name="Normal 4" xfId="7"/>
    <cellStyle name="Normal 5" xfId="8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1906</xdr:rowOff>
    </xdr:from>
    <xdr:ext cx="6438900" cy="45719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 flipV="1">
          <a:off x="0" y="5726431"/>
          <a:ext cx="6438900" cy="4571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8.51\Financial%20share\Users\Tungalag\Downloads\Users\Tungalag\Documents\Downloads\BALANS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64;&#1061;&#1050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ongo\Downloads\&#1084;&#1257;&#1085;&#1075;&#1257;&#1085;%20&#1075;&#1199;&#1081;&#1083;&#1075;&#1101;&#1101;&#1085;&#1080;&#1081;%20&#1090;&#1072;&#1081;&#1083;&#1072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ur"/>
      <sheetName val="1"/>
      <sheetName val="ST1"/>
      <sheetName val="ST1.1"/>
      <sheetName val="ST2"/>
      <sheetName val="ST3"/>
      <sheetName val="ST4"/>
      <sheetName val="td1,2"/>
      <sheetName val="Cash ablaga"/>
      <sheetName val="Baraa UTZ"/>
      <sheetName val="Capital"/>
      <sheetName val="Buet bus"/>
      <sheetName val="DBar Urt HO"/>
      <sheetName val="Or tolbor"/>
      <sheetName val="Urt Or Omch"/>
      <sheetName val="Sales Ortog"/>
      <sheetName val="Zardal"/>
      <sheetName val="TAX Hol Tal"/>
      <sheetName val="Hor Oruulalt"/>
    </sheetNames>
    <sheetDataSet>
      <sheetData sheetId="0"/>
      <sheetData sheetId="1"/>
      <sheetData sheetId="2">
        <row r="3">
          <cell r="A3" t="str">
            <v xml:space="preserve">    "ЦЕМЕНТ ШОХОЙ "ХК</v>
          </cell>
        </row>
      </sheetData>
      <sheetData sheetId="3">
        <row r="11">
          <cell r="C11">
            <v>126142854504.33</v>
          </cell>
        </row>
      </sheetData>
      <sheetData sheetId="4">
        <row r="11">
          <cell r="D11">
            <v>1674022.92</v>
          </cell>
        </row>
      </sheetData>
      <sheetData sheetId="5">
        <row r="16">
          <cell r="I16">
            <v>177538080.91000009</v>
          </cell>
        </row>
      </sheetData>
      <sheetData sheetId="6">
        <row r="58">
          <cell r="D58">
            <v>10840685.509999916</v>
          </cell>
        </row>
      </sheetData>
      <sheetData sheetId="7"/>
      <sheetData sheetId="8">
        <row r="7">
          <cell r="D7">
            <v>774053461.05999994</v>
          </cell>
        </row>
      </sheetData>
      <sheetData sheetId="9">
        <row r="23">
          <cell r="I23">
            <v>9950968900.0599995</v>
          </cell>
        </row>
      </sheetData>
      <sheetData sheetId="10">
        <row r="31">
          <cell r="J31">
            <v>0</v>
          </cell>
        </row>
      </sheetData>
      <sheetData sheetId="11">
        <row r="29">
          <cell r="J29">
            <v>197449591.34999996</v>
          </cell>
        </row>
      </sheetData>
      <sheetData sheetId="12">
        <row r="26">
          <cell r="D26">
            <v>122742315010.86</v>
          </cell>
        </row>
      </sheetData>
      <sheetData sheetId="13">
        <row r="19">
          <cell r="E19">
            <v>3998981770.0900002</v>
          </cell>
        </row>
      </sheetData>
      <sheetData sheetId="14">
        <row r="22">
          <cell r="D22">
            <v>125042854504.33</v>
          </cell>
        </row>
      </sheetData>
      <sheetData sheetId="15">
        <row r="27">
          <cell r="C27">
            <v>1245840724.8900001</v>
          </cell>
        </row>
      </sheetData>
      <sheetData sheetId="16">
        <row r="41">
          <cell r="E41">
            <v>355947530.66000003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-1"/>
      <sheetName val="CT-2"/>
      <sheetName val="CT-3"/>
      <sheetName val="CT-4"/>
      <sheetName val="TD1,2"/>
      <sheetName val="cash,avlaga -3,4"/>
      <sheetName val="Baraa,UGZ -5,6,7,8"/>
      <sheetName val="Capital -9"/>
      <sheetName val="Biet bus -10"/>
      <sheetName val="DBar,UHHO -11,12,13,14"/>
      <sheetName val="Ur tulbur -15,16"/>
      <sheetName val="UHHur tulbur -17"/>
      <sheetName val="Sales,urtug -18,19"/>
      <sheetName val="Zardal -20"/>
      <sheetName val="tax,hol.tal 21,22,23,24"/>
      <sheetName val="ГБаланс"/>
      <sheetName val="ХОруулалт"/>
      <sheetName val="HOruulalt"/>
    </sheetNames>
    <sheetDataSet>
      <sheetData sheetId="0">
        <row r="10">
          <cell r="E10">
            <v>1230182714.46</v>
          </cell>
          <cell r="F10">
            <v>44061646.880000003</v>
          </cell>
        </row>
        <row r="62">
          <cell r="F62">
            <v>-121203044784.58</v>
          </cell>
        </row>
        <row r="63">
          <cell r="F63">
            <v>212296171758.09003</v>
          </cell>
        </row>
      </sheetData>
      <sheetData sheetId="1">
        <row r="33">
          <cell r="E33">
            <v>-7786643494.8999939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59">
          <cell r="N59">
            <v>36380342.380000003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showGridLines="0" workbookViewId="0">
      <pane xSplit="7" ySplit="10" topLeftCell="H11" activePane="bottomRight" state="frozen"/>
      <selection activeCell="F56" sqref="F56"/>
      <selection pane="topRight" activeCell="F56" sqref="F56"/>
      <selection pane="bottomLeft" activeCell="F56" sqref="F56"/>
      <selection pane="bottomRight" activeCell="Q17" sqref="Q17"/>
    </sheetView>
  </sheetViews>
  <sheetFormatPr defaultRowHeight="15" x14ac:dyDescent="0.25"/>
  <cols>
    <col min="1" max="1" width="5.140625" style="507" customWidth="1"/>
    <col min="2" max="2" width="2.5703125" style="440" customWidth="1"/>
    <col min="3" max="3" width="34" style="440" customWidth="1"/>
    <col min="4" max="4" width="5.85546875" style="440" customWidth="1"/>
    <col min="5" max="6" width="17.140625" style="440" customWidth="1"/>
    <col min="7" max="7" width="0.28515625" style="440" customWidth="1"/>
    <col min="8" max="8" width="19.7109375" style="439" bestFit="1" customWidth="1"/>
    <col min="9" max="10" width="17.140625" style="440" hidden="1" customWidth="1"/>
    <col min="11" max="11" width="17.7109375" style="440" hidden="1" customWidth="1"/>
    <col min="12" max="13" width="17.140625" style="440" hidden="1" customWidth="1"/>
    <col min="14" max="14" width="14.28515625" style="439" hidden="1" customWidth="1"/>
    <col min="15" max="15" width="19.140625" style="440" hidden="1" customWidth="1"/>
    <col min="16" max="16" width="15.5703125" style="440" bestFit="1" customWidth="1"/>
    <col min="17" max="17" width="15.42578125" style="441" bestFit="1" customWidth="1"/>
    <col min="18" max="18" width="16.140625" style="441" bestFit="1" customWidth="1"/>
    <col min="19" max="19" width="14" style="442" bestFit="1" customWidth="1"/>
    <col min="20" max="20" width="9.5703125" style="440" bestFit="1" customWidth="1"/>
    <col min="21" max="22" width="8" style="440" bestFit="1" customWidth="1"/>
    <col min="23" max="16384" width="9.140625" style="440"/>
  </cols>
  <sheetData>
    <row r="1" spans="1:27" ht="18" customHeight="1" x14ac:dyDescent="0.25">
      <c r="A1" s="437" t="s">
        <v>3352</v>
      </c>
      <c r="B1" s="437"/>
      <c r="C1" s="437"/>
      <c r="D1" s="437"/>
      <c r="E1" s="437"/>
      <c r="F1" s="437"/>
      <c r="G1" s="438"/>
      <c r="I1" s="439"/>
      <c r="J1" s="439"/>
      <c r="L1" s="439"/>
      <c r="M1" s="439"/>
    </row>
    <row r="2" spans="1:27" ht="24" customHeight="1" x14ac:dyDescent="0.25">
      <c r="A2" s="443"/>
      <c r="B2" s="444" t="s">
        <v>3462</v>
      </c>
      <c r="C2" s="444"/>
      <c r="D2" s="444"/>
      <c r="E2" s="444"/>
      <c r="F2" s="444"/>
      <c r="G2" s="444"/>
      <c r="I2" s="439"/>
      <c r="J2" s="439"/>
      <c r="L2" s="439"/>
      <c r="M2" s="439"/>
    </row>
    <row r="3" spans="1:27" ht="6" customHeight="1" x14ac:dyDescent="0.25">
      <c r="A3" s="443"/>
      <c r="B3" s="438"/>
      <c r="C3" s="438"/>
      <c r="D3" s="438"/>
      <c r="E3" s="438"/>
      <c r="F3" s="438"/>
      <c r="G3" s="438"/>
    </row>
    <row r="4" spans="1:27" s="451" customFormat="1" ht="15" customHeight="1" x14ac:dyDescent="0.25">
      <c r="A4" s="445"/>
      <c r="B4" s="446"/>
      <c r="C4" s="446"/>
      <c r="D4" s="447" t="s">
        <v>3350</v>
      </c>
      <c r="E4" s="437" t="s">
        <v>3463</v>
      </c>
      <c r="F4" s="437"/>
      <c r="G4" s="448"/>
      <c r="H4" s="449"/>
      <c r="I4" s="450" t="s">
        <v>3463</v>
      </c>
      <c r="J4" s="450"/>
      <c r="L4" s="450" t="s">
        <v>3463</v>
      </c>
      <c r="M4" s="450"/>
      <c r="N4" s="449"/>
      <c r="Q4" s="452"/>
      <c r="R4" s="452"/>
      <c r="S4" s="453"/>
    </row>
    <row r="5" spans="1:27" ht="3" customHeight="1" x14ac:dyDescent="0.25">
      <c r="A5" s="443"/>
      <c r="B5" s="438"/>
      <c r="C5" s="438"/>
      <c r="D5" s="438"/>
      <c r="E5" s="438"/>
      <c r="F5" s="438"/>
      <c r="G5" s="438"/>
    </row>
    <row r="6" spans="1:27" ht="15" customHeight="1" x14ac:dyDescent="0.25">
      <c r="A6" s="454" t="s">
        <v>3464</v>
      </c>
      <c r="B6" s="454"/>
      <c r="C6" s="454"/>
      <c r="D6" s="454"/>
      <c r="E6" s="454"/>
      <c r="F6" s="454"/>
      <c r="G6" s="438"/>
      <c r="I6" s="439"/>
      <c r="J6" s="439"/>
      <c r="L6" s="439"/>
      <c r="M6" s="439"/>
    </row>
    <row r="7" spans="1:27" ht="28.5" customHeight="1" x14ac:dyDescent="0.25">
      <c r="A7" s="455" t="s">
        <v>3465</v>
      </c>
      <c r="B7" s="455"/>
      <c r="C7" s="456" t="s">
        <v>3466</v>
      </c>
      <c r="D7" s="456"/>
      <c r="E7" s="457" t="s">
        <v>32</v>
      </c>
      <c r="F7" s="458" t="s">
        <v>33</v>
      </c>
      <c r="G7" s="438"/>
      <c r="I7" s="459" t="s">
        <v>32</v>
      </c>
      <c r="J7" s="460" t="s">
        <v>33</v>
      </c>
      <c r="L7" s="459" t="s">
        <v>32</v>
      </c>
      <c r="M7" s="460" t="s">
        <v>33</v>
      </c>
      <c r="N7" s="440"/>
    </row>
    <row r="8" spans="1:27" ht="14.25" customHeight="1" x14ac:dyDescent="0.25">
      <c r="A8" s="461" t="s">
        <v>3467</v>
      </c>
      <c r="B8" s="461"/>
      <c r="C8" s="462" t="s">
        <v>3468</v>
      </c>
      <c r="D8" s="462"/>
      <c r="E8" s="463">
        <v>0</v>
      </c>
      <c r="F8" s="464">
        <v>0</v>
      </c>
      <c r="G8" s="438"/>
      <c r="I8" s="465"/>
      <c r="J8" s="466"/>
      <c r="L8" s="465"/>
      <c r="M8" s="466"/>
      <c r="X8" s="467"/>
      <c r="Y8" s="468"/>
      <c r="Z8" s="467"/>
      <c r="AA8" s="469"/>
    </row>
    <row r="9" spans="1:27" ht="14.25" customHeight="1" x14ac:dyDescent="0.25">
      <c r="A9" s="461" t="s">
        <v>3469</v>
      </c>
      <c r="B9" s="461"/>
      <c r="C9" s="462" t="s">
        <v>3470</v>
      </c>
      <c r="D9" s="462"/>
      <c r="E9" s="463">
        <v>0</v>
      </c>
      <c r="F9" s="464">
        <v>0</v>
      </c>
      <c r="G9" s="438"/>
      <c r="I9" s="465"/>
      <c r="J9" s="466"/>
      <c r="L9" s="465"/>
      <c r="M9" s="466"/>
    </row>
    <row r="10" spans="1:27" ht="15" customHeight="1" x14ac:dyDescent="0.25">
      <c r="A10" s="461" t="s">
        <v>3471</v>
      </c>
      <c r="B10" s="461"/>
      <c r="C10" s="470" t="s">
        <v>3472</v>
      </c>
      <c r="D10" s="470"/>
      <c r="E10" s="471">
        <f>+I10+L10</f>
        <v>1230182714.46</v>
      </c>
      <c r="F10" s="472">
        <f>+J10+M10</f>
        <v>44061646.880000003</v>
      </c>
      <c r="G10" s="438"/>
      <c r="I10" s="473">
        <v>1173965324.1700001</v>
      </c>
      <c r="J10" s="474">
        <v>7681304.5</v>
      </c>
      <c r="K10" s="475"/>
      <c r="L10" s="473">
        <v>56217390.289999999</v>
      </c>
      <c r="M10" s="474">
        <v>36380342.380000003</v>
      </c>
      <c r="N10" s="476"/>
      <c r="O10" s="477"/>
      <c r="P10" s="475"/>
      <c r="T10" s="469"/>
      <c r="U10" s="469"/>
      <c r="V10" s="469"/>
    </row>
    <row r="11" spans="1:27" ht="14.25" customHeight="1" x14ac:dyDescent="0.25">
      <c r="A11" s="461" t="s">
        <v>3473</v>
      </c>
      <c r="B11" s="461"/>
      <c r="C11" s="470" t="s">
        <v>3474</v>
      </c>
      <c r="D11" s="470"/>
      <c r="E11" s="471">
        <v>34060864368.640007</v>
      </c>
      <c r="F11" s="478">
        <f>+J11+M11</f>
        <v>36881075675.93</v>
      </c>
      <c r="G11" s="438"/>
      <c r="I11" s="473">
        <v>35580560515.699997</v>
      </c>
      <c r="J11" s="474">
        <v>36266194817.269997</v>
      </c>
      <c r="K11" s="479">
        <v>-2896473252.9000001</v>
      </c>
      <c r="L11" s="473">
        <v>384612088.92000002</v>
      </c>
      <c r="M11" s="474">
        <v>614880858.65999997</v>
      </c>
      <c r="N11" s="476"/>
      <c r="O11" s="480">
        <f>-J11+K11</f>
        <v>-39162668070.169998</v>
      </c>
      <c r="T11" s="469"/>
      <c r="U11" s="469"/>
      <c r="V11" s="469"/>
    </row>
    <row r="12" spans="1:27" ht="14.25" customHeight="1" x14ac:dyDescent="0.25">
      <c r="A12" s="461" t="s">
        <v>3475</v>
      </c>
      <c r="B12" s="461"/>
      <c r="C12" s="470" t="s">
        <v>3476</v>
      </c>
      <c r="D12" s="470"/>
      <c r="E12" s="471">
        <v>309923305.36636358</v>
      </c>
      <c r="F12" s="478">
        <f>+J12+M12</f>
        <v>872877960.6099999</v>
      </c>
      <c r="G12" s="438"/>
      <c r="I12" s="473">
        <v>304700045.43000001</v>
      </c>
      <c r="J12" s="474">
        <v>661049163.92999995</v>
      </c>
      <c r="L12" s="473">
        <v>29289485.760000002</v>
      </c>
      <c r="M12" s="474">
        <v>211828796.68000001</v>
      </c>
      <c r="N12" s="476"/>
      <c r="O12" s="477"/>
      <c r="T12" s="469"/>
      <c r="U12" s="469"/>
      <c r="V12" s="469"/>
    </row>
    <row r="13" spans="1:27" ht="14.25" customHeight="1" x14ac:dyDescent="0.25">
      <c r="A13" s="461" t="s">
        <v>3477</v>
      </c>
      <c r="B13" s="461"/>
      <c r="C13" s="470" t="s">
        <v>3478</v>
      </c>
      <c r="D13" s="470"/>
      <c r="E13" s="471">
        <f t="shared" ref="E13:F20" si="0">+I13+L13</f>
        <v>0</v>
      </c>
      <c r="F13" s="478">
        <f t="shared" si="0"/>
        <v>299987.76</v>
      </c>
      <c r="G13" s="438"/>
      <c r="I13" s="473">
        <v>0</v>
      </c>
      <c r="J13" s="474">
        <v>0</v>
      </c>
      <c r="L13" s="473">
        <v>0</v>
      </c>
      <c r="M13" s="474">
        <v>299987.76</v>
      </c>
      <c r="O13" s="477"/>
      <c r="T13" s="469"/>
      <c r="U13" s="469"/>
      <c r="V13" s="469"/>
    </row>
    <row r="14" spans="1:27" ht="14.25" customHeight="1" x14ac:dyDescent="0.25">
      <c r="A14" s="461" t="s">
        <v>3479</v>
      </c>
      <c r="B14" s="461"/>
      <c r="C14" s="470" t="s">
        <v>3480</v>
      </c>
      <c r="D14" s="470"/>
      <c r="E14" s="471">
        <f t="shared" si="0"/>
        <v>0</v>
      </c>
      <c r="F14" s="478">
        <f t="shared" si="0"/>
        <v>0</v>
      </c>
      <c r="G14" s="438"/>
      <c r="I14" s="473">
        <v>0</v>
      </c>
      <c r="J14" s="474">
        <v>0</v>
      </c>
      <c r="L14" s="473">
        <v>0</v>
      </c>
      <c r="M14" s="474">
        <v>0</v>
      </c>
      <c r="O14" s="477"/>
      <c r="T14" s="469"/>
      <c r="U14" s="469"/>
      <c r="V14" s="469"/>
    </row>
    <row r="15" spans="1:27" ht="15" customHeight="1" x14ac:dyDescent="0.25">
      <c r="A15" s="461" t="s">
        <v>3481</v>
      </c>
      <c r="B15" s="461"/>
      <c r="C15" s="470" t="s">
        <v>3482</v>
      </c>
      <c r="D15" s="470"/>
      <c r="E15" s="471">
        <v>18236640200.849998</v>
      </c>
      <c r="F15" s="478">
        <f>+J15+M15</f>
        <v>13133755821.09</v>
      </c>
      <c r="G15" s="438"/>
      <c r="I15" s="473">
        <v>17916137473.98</v>
      </c>
      <c r="J15" s="474">
        <v>12747470931.110001</v>
      </c>
      <c r="L15" s="473">
        <v>320502726.87</v>
      </c>
      <c r="M15" s="474">
        <v>386284889.98000002</v>
      </c>
      <c r="N15" s="476"/>
      <c r="O15" s="477"/>
      <c r="T15" s="469"/>
      <c r="U15" s="469"/>
      <c r="V15" s="469"/>
    </row>
    <row r="16" spans="1:27" ht="14.25" customHeight="1" x14ac:dyDescent="0.25">
      <c r="A16" s="461" t="s">
        <v>3483</v>
      </c>
      <c r="B16" s="461"/>
      <c r="C16" s="470" t="s">
        <v>3484</v>
      </c>
      <c r="D16" s="470"/>
      <c r="E16" s="471">
        <v>1288879724.26</v>
      </c>
      <c r="F16" s="478">
        <f>+J16+M16</f>
        <v>724258890.02999997</v>
      </c>
      <c r="G16" s="438"/>
      <c r="I16" s="473">
        <v>1243897906.26</v>
      </c>
      <c r="J16" s="474">
        <v>658482597.92999995</v>
      </c>
      <c r="L16" s="473">
        <v>54013954.780000001</v>
      </c>
      <c r="M16" s="474">
        <v>65776292.100000001</v>
      </c>
      <c r="N16" s="481"/>
      <c r="O16" s="477"/>
      <c r="T16" s="469"/>
      <c r="U16" s="469"/>
      <c r="V16" s="469"/>
    </row>
    <row r="17" spans="1:22" ht="14.25" customHeight="1" x14ac:dyDescent="0.25">
      <c r="A17" s="461" t="s">
        <v>3485</v>
      </c>
      <c r="B17" s="461"/>
      <c r="C17" s="470" t="s">
        <v>3486</v>
      </c>
      <c r="D17" s="470"/>
      <c r="E17" s="471">
        <f t="shared" si="0"/>
        <v>0</v>
      </c>
      <c r="F17" s="472">
        <f t="shared" si="0"/>
        <v>0</v>
      </c>
      <c r="G17" s="438"/>
      <c r="I17" s="473">
        <v>0</v>
      </c>
      <c r="J17" s="474">
        <v>0</v>
      </c>
      <c r="L17" s="473"/>
      <c r="M17" s="474"/>
      <c r="N17" s="481"/>
      <c r="O17" s="477"/>
      <c r="Q17" s="441">
        <v>0.60606060606060608</v>
      </c>
      <c r="T17" s="469"/>
      <c r="U17" s="469"/>
      <c r="V17" s="469"/>
    </row>
    <row r="18" spans="1:22" ht="26.25" customHeight="1" x14ac:dyDescent="0.25">
      <c r="A18" s="461" t="s">
        <v>3487</v>
      </c>
      <c r="B18" s="461"/>
      <c r="C18" s="470" t="s">
        <v>3488</v>
      </c>
      <c r="D18" s="470"/>
      <c r="E18" s="471">
        <f t="shared" si="0"/>
        <v>410682448.18000001</v>
      </c>
      <c r="F18" s="472">
        <f>+J18+M18</f>
        <v>410682448.18000001</v>
      </c>
      <c r="G18" s="438"/>
      <c r="I18" s="473">
        <v>410682448.18000001</v>
      </c>
      <c r="J18" s="474">
        <v>410682448.18000001</v>
      </c>
      <c r="L18" s="473"/>
      <c r="M18" s="474"/>
      <c r="O18" s="477"/>
      <c r="T18" s="469"/>
      <c r="U18" s="469"/>
      <c r="V18" s="469"/>
    </row>
    <row r="19" spans="1:22" ht="14.25" customHeight="1" x14ac:dyDescent="0.25">
      <c r="A19" s="461" t="s">
        <v>3489</v>
      </c>
      <c r="B19" s="461"/>
      <c r="C19" s="462" t="s">
        <v>3490</v>
      </c>
      <c r="D19" s="462"/>
      <c r="E19" s="463">
        <f>SUM(E10:E18)</f>
        <v>55537172761.756371</v>
      </c>
      <c r="F19" s="482">
        <f>SUM(F10:F18)</f>
        <v>52067012430.480003</v>
      </c>
      <c r="G19" s="438"/>
      <c r="I19" s="483">
        <v>56629943713.720001</v>
      </c>
      <c r="J19" s="483">
        <v>50751561262.919998</v>
      </c>
      <c r="L19" s="483">
        <v>844635646.62</v>
      </c>
      <c r="M19" s="483">
        <v>1315451167.5599999</v>
      </c>
      <c r="O19" s="477"/>
      <c r="T19" s="469"/>
      <c r="U19" s="469"/>
      <c r="V19" s="469"/>
    </row>
    <row r="20" spans="1:22" ht="14.25" customHeight="1" x14ac:dyDescent="0.25">
      <c r="A20" s="461" t="s">
        <v>3491</v>
      </c>
      <c r="B20" s="461"/>
      <c r="C20" s="462" t="s">
        <v>3492</v>
      </c>
      <c r="D20" s="462"/>
      <c r="E20" s="463">
        <v>0</v>
      </c>
      <c r="F20" s="482">
        <v>0</v>
      </c>
      <c r="G20" s="438"/>
      <c r="I20" s="465"/>
      <c r="J20" s="466"/>
      <c r="L20" s="465"/>
      <c r="M20" s="466"/>
      <c r="O20" s="477"/>
      <c r="T20" s="469"/>
      <c r="U20" s="469"/>
      <c r="V20" s="469"/>
    </row>
    <row r="21" spans="1:22" ht="14.25" customHeight="1" x14ac:dyDescent="0.25">
      <c r="A21" s="461" t="s">
        <v>4</v>
      </c>
      <c r="B21" s="461"/>
      <c r="C21" s="470" t="s">
        <v>3493</v>
      </c>
      <c r="D21" s="470"/>
      <c r="E21" s="471">
        <v>268284412525.9599</v>
      </c>
      <c r="F21" s="484">
        <f>+J21+M21</f>
        <v>258573755448.13</v>
      </c>
      <c r="G21" s="438"/>
      <c r="I21" s="473">
        <v>265175385831.55002</v>
      </c>
      <c r="J21" s="474">
        <v>255716376362.04001</v>
      </c>
      <c r="L21" s="473">
        <v>3109026694.4099998</v>
      </c>
      <c r="M21" s="474">
        <v>2857379086.0900002</v>
      </c>
      <c r="N21" s="476"/>
      <c r="O21" s="477"/>
      <c r="T21" s="469"/>
      <c r="U21" s="469"/>
      <c r="V21" s="469"/>
    </row>
    <row r="22" spans="1:22" ht="14.25" customHeight="1" x14ac:dyDescent="0.25">
      <c r="A22" s="461" t="s">
        <v>5</v>
      </c>
      <c r="B22" s="461"/>
      <c r="C22" s="470" t="s">
        <v>3494</v>
      </c>
      <c r="D22" s="470"/>
      <c r="E22" s="471">
        <v>5673790730.2199993</v>
      </c>
      <c r="F22" s="485">
        <f>+J22+M22</f>
        <v>5601569315.7300005</v>
      </c>
      <c r="G22" s="438"/>
      <c r="I22" s="473">
        <v>5672352769.5900002</v>
      </c>
      <c r="J22" s="474">
        <v>5599364256.4300003</v>
      </c>
      <c r="L22" s="473">
        <v>1437960.63</v>
      </c>
      <c r="M22" s="474">
        <v>2205059.2999999998</v>
      </c>
      <c r="N22" s="476"/>
      <c r="O22" s="477"/>
      <c r="T22" s="469"/>
      <c r="U22" s="469"/>
      <c r="V22" s="469"/>
    </row>
    <row r="23" spans="1:22" ht="15" customHeight="1" x14ac:dyDescent="0.25">
      <c r="A23" s="461" t="s">
        <v>3495</v>
      </c>
      <c r="B23" s="461"/>
      <c r="C23" s="470" t="s">
        <v>3496</v>
      </c>
      <c r="D23" s="470"/>
      <c r="E23" s="471">
        <f t="shared" ref="E23:F30" si="1">+I23+L23</f>
        <v>0</v>
      </c>
      <c r="F23" s="484">
        <f t="shared" si="1"/>
        <v>0</v>
      </c>
      <c r="G23" s="438"/>
      <c r="I23" s="473">
        <v>0</v>
      </c>
      <c r="J23" s="474">
        <v>0</v>
      </c>
      <c r="L23" s="473"/>
      <c r="M23" s="474"/>
      <c r="O23" s="477"/>
      <c r="T23" s="469"/>
      <c r="U23" s="469"/>
      <c r="V23" s="469"/>
    </row>
    <row r="24" spans="1:22" ht="14.25" customHeight="1" x14ac:dyDescent="0.25">
      <c r="A24" s="461" t="s">
        <v>3497</v>
      </c>
      <c r="B24" s="461"/>
      <c r="C24" s="470" t="s">
        <v>3498</v>
      </c>
      <c r="D24" s="470"/>
      <c r="E24" s="471">
        <f t="shared" si="1"/>
        <v>0</v>
      </c>
      <c r="F24" s="484">
        <f>+J24+M24</f>
        <v>0</v>
      </c>
      <c r="G24" s="438"/>
      <c r="I24" s="473"/>
      <c r="J24" s="474"/>
      <c r="K24" s="474">
        <v>-5000000</v>
      </c>
      <c r="L24" s="473"/>
      <c r="M24" s="474"/>
      <c r="N24" s="476"/>
      <c r="O24" s="477"/>
      <c r="T24" s="469"/>
      <c r="U24" s="469"/>
      <c r="V24" s="469"/>
    </row>
    <row r="25" spans="1:22" ht="14.25" customHeight="1" x14ac:dyDescent="0.25">
      <c r="A25" s="461" t="s">
        <v>3499</v>
      </c>
      <c r="B25" s="461"/>
      <c r="C25" s="470" t="s">
        <v>3500</v>
      </c>
      <c r="D25" s="470"/>
      <c r="E25" s="471">
        <f t="shared" si="1"/>
        <v>0</v>
      </c>
      <c r="F25" s="484">
        <f t="shared" si="1"/>
        <v>0</v>
      </c>
      <c r="G25" s="438"/>
      <c r="I25" s="486">
        <v>0</v>
      </c>
      <c r="J25" s="487">
        <v>0</v>
      </c>
      <c r="L25" s="486"/>
      <c r="M25" s="487"/>
      <c r="O25" s="477"/>
      <c r="T25" s="469"/>
      <c r="U25" s="469"/>
      <c r="V25" s="469"/>
    </row>
    <row r="26" spans="1:22" ht="14.25" customHeight="1" x14ac:dyDescent="0.25">
      <c r="A26" s="461" t="s">
        <v>3501</v>
      </c>
      <c r="B26" s="461"/>
      <c r="C26" s="470" t="s">
        <v>3502</v>
      </c>
      <c r="D26" s="470"/>
      <c r="E26" s="471">
        <f t="shared" si="1"/>
        <v>0</v>
      </c>
      <c r="F26" s="484">
        <f t="shared" si="1"/>
        <v>0</v>
      </c>
      <c r="G26" s="438"/>
      <c r="I26" s="473">
        <v>0</v>
      </c>
      <c r="J26" s="474">
        <v>0</v>
      </c>
      <c r="L26" s="473"/>
      <c r="M26" s="474"/>
      <c r="O26" s="477"/>
      <c r="T26" s="469"/>
      <c r="U26" s="469"/>
      <c r="V26" s="469"/>
    </row>
    <row r="27" spans="1:22" ht="22.5" customHeight="1" x14ac:dyDescent="0.25">
      <c r="A27" s="461" t="s">
        <v>3503</v>
      </c>
      <c r="B27" s="461"/>
      <c r="C27" s="470" t="s">
        <v>3504</v>
      </c>
      <c r="D27" s="470"/>
      <c r="E27" s="471">
        <v>287513574.07088774</v>
      </c>
      <c r="F27" s="484">
        <f>+J27+M27</f>
        <v>281043143.43000001</v>
      </c>
      <c r="G27" s="438"/>
      <c r="I27" s="473">
        <v>287513575.07999998</v>
      </c>
      <c r="J27" s="474">
        <v>281043143.43000001</v>
      </c>
      <c r="L27" s="473"/>
      <c r="M27" s="474"/>
      <c r="O27" s="477"/>
      <c r="T27" s="469"/>
      <c r="U27" s="469"/>
      <c r="V27" s="469"/>
    </row>
    <row r="28" spans="1:22" ht="15" customHeight="1" x14ac:dyDescent="0.25">
      <c r="A28" s="461" t="s">
        <v>3505</v>
      </c>
      <c r="B28" s="461"/>
      <c r="C28" s="470" t="s">
        <v>3506</v>
      </c>
      <c r="D28" s="470"/>
      <c r="E28" s="471">
        <f t="shared" si="1"/>
        <v>0</v>
      </c>
      <c r="F28" s="484">
        <f t="shared" si="1"/>
        <v>0</v>
      </c>
      <c r="G28" s="438"/>
      <c r="I28" s="486">
        <v>0</v>
      </c>
      <c r="J28" s="487">
        <v>0</v>
      </c>
      <c r="L28" s="486"/>
      <c r="M28" s="487"/>
      <c r="O28" s="477"/>
      <c r="T28" s="469"/>
      <c r="U28" s="469"/>
      <c r="V28" s="469"/>
    </row>
    <row r="29" spans="1:22" ht="14.25" customHeight="1" x14ac:dyDescent="0.25">
      <c r="A29" s="461" t="s">
        <v>3507</v>
      </c>
      <c r="B29" s="461"/>
      <c r="C29" s="462" t="s">
        <v>3508</v>
      </c>
      <c r="D29" s="462"/>
      <c r="E29" s="463">
        <f>SUM(E21:E28)</f>
        <v>274245716830.25079</v>
      </c>
      <c r="F29" s="482">
        <f>SUM(F21:F28)</f>
        <v>264456367907.29001</v>
      </c>
      <c r="G29" s="438"/>
      <c r="I29" s="483">
        <v>271135252176.22</v>
      </c>
      <c r="J29" s="483">
        <v>261596783761.89999</v>
      </c>
      <c r="L29" s="483">
        <v>3110464655.04</v>
      </c>
      <c r="M29" s="483">
        <v>2859584145.3900003</v>
      </c>
      <c r="O29" s="477"/>
      <c r="T29" s="469"/>
      <c r="U29" s="469"/>
      <c r="V29" s="469"/>
    </row>
    <row r="30" spans="1:22" ht="14.25" customHeight="1" x14ac:dyDescent="0.25">
      <c r="A30" s="461" t="s">
        <v>3509</v>
      </c>
      <c r="B30" s="461"/>
      <c r="C30" s="462" t="s">
        <v>3510</v>
      </c>
      <c r="D30" s="462"/>
      <c r="E30" s="463">
        <f>+E19+E29</f>
        <v>329782889592.00714</v>
      </c>
      <c r="F30" s="482">
        <f>+F19+F29</f>
        <v>316523380337.77002</v>
      </c>
      <c r="G30" s="438"/>
      <c r="I30" s="483">
        <v>327765195889.94</v>
      </c>
      <c r="J30" s="483">
        <v>312348345024.82001</v>
      </c>
      <c r="L30" s="483">
        <v>3955100301.6599998</v>
      </c>
      <c r="M30" s="483">
        <v>4175035312.9500003</v>
      </c>
      <c r="N30" s="476"/>
      <c r="O30" s="477"/>
      <c r="T30" s="469"/>
      <c r="U30" s="469"/>
      <c r="V30" s="469"/>
    </row>
    <row r="31" spans="1:22" ht="14.25" customHeight="1" x14ac:dyDescent="0.25">
      <c r="A31" s="461" t="s">
        <v>3511</v>
      </c>
      <c r="B31" s="461"/>
      <c r="C31" s="462" t="s">
        <v>3512</v>
      </c>
      <c r="D31" s="462"/>
      <c r="E31" s="463">
        <v>0</v>
      </c>
      <c r="F31" s="482">
        <v>0</v>
      </c>
      <c r="G31" s="438"/>
      <c r="I31" s="465"/>
      <c r="J31" s="466"/>
      <c r="L31" s="465"/>
      <c r="M31" s="466"/>
    </row>
    <row r="32" spans="1:22" ht="14.25" customHeight="1" x14ac:dyDescent="0.25">
      <c r="A32" s="461" t="s">
        <v>3513</v>
      </c>
      <c r="B32" s="461"/>
      <c r="C32" s="462" t="s">
        <v>3514</v>
      </c>
      <c r="D32" s="462"/>
      <c r="E32" s="463">
        <v>0</v>
      </c>
      <c r="F32" s="482">
        <v>0</v>
      </c>
      <c r="G32" s="438"/>
      <c r="I32" s="465"/>
      <c r="J32" s="466"/>
      <c r="L32" s="465"/>
      <c r="M32" s="466"/>
    </row>
    <row r="33" spans="1:22" ht="15" customHeight="1" x14ac:dyDescent="0.25">
      <c r="A33" s="461" t="s">
        <v>3515</v>
      </c>
      <c r="B33" s="461"/>
      <c r="C33" s="462" t="s">
        <v>3516</v>
      </c>
      <c r="D33" s="462"/>
      <c r="E33" s="463">
        <v>0</v>
      </c>
      <c r="F33" s="464">
        <v>0</v>
      </c>
      <c r="G33" s="438"/>
      <c r="I33" s="465"/>
      <c r="J33" s="466"/>
      <c r="L33" s="465"/>
      <c r="M33" s="466"/>
    </row>
    <row r="34" spans="1:22" ht="14.25" customHeight="1" x14ac:dyDescent="0.25">
      <c r="A34" s="461" t="s">
        <v>3517</v>
      </c>
      <c r="B34" s="461"/>
      <c r="C34" s="470" t="s">
        <v>3518</v>
      </c>
      <c r="D34" s="470"/>
      <c r="E34" s="484">
        <v>7528452609.79</v>
      </c>
      <c r="F34" s="484">
        <f>+J34+M34</f>
        <v>14252357743.68</v>
      </c>
      <c r="G34" s="438"/>
      <c r="I34" s="473">
        <v>7439956584.9700003</v>
      </c>
      <c r="J34" s="474">
        <v>13372214513.6</v>
      </c>
      <c r="L34" s="473">
        <v>1992804260.8</v>
      </c>
      <c r="M34" s="474">
        <v>880143230.07999992</v>
      </c>
      <c r="N34" s="474">
        <v>-2896473252.9000001</v>
      </c>
      <c r="O34" s="477"/>
      <c r="T34" s="469"/>
      <c r="U34" s="469"/>
      <c r="V34" s="469"/>
    </row>
    <row r="35" spans="1:22" ht="14.25" customHeight="1" x14ac:dyDescent="0.25">
      <c r="A35" s="461" t="s">
        <v>3519</v>
      </c>
      <c r="B35" s="461"/>
      <c r="C35" s="470" t="s">
        <v>3520</v>
      </c>
      <c r="D35" s="470"/>
      <c r="E35" s="484">
        <v>564726622.98000002</v>
      </c>
      <c r="F35" s="485">
        <f>+J35+M35</f>
        <v>466548443.27999997</v>
      </c>
      <c r="G35" s="438"/>
      <c r="I35" s="473">
        <v>512176298</v>
      </c>
      <c r="J35" s="474">
        <v>407985029</v>
      </c>
      <c r="L35" s="473">
        <v>52550324.979999997</v>
      </c>
      <c r="M35" s="474">
        <v>58563414.280000001</v>
      </c>
      <c r="N35" s="488"/>
      <c r="T35" s="469"/>
      <c r="U35" s="469"/>
      <c r="V35" s="469"/>
    </row>
    <row r="36" spans="1:22" ht="14.25" customHeight="1" x14ac:dyDescent="0.25">
      <c r="A36" s="461" t="s">
        <v>3521</v>
      </c>
      <c r="B36" s="461"/>
      <c r="C36" s="470" t="s">
        <v>3522</v>
      </c>
      <c r="D36" s="470"/>
      <c r="E36" s="484">
        <v>10714743911.906363</v>
      </c>
      <c r="F36" s="484">
        <f>+J36+M36</f>
        <v>15896244261.380001</v>
      </c>
      <c r="G36" s="438"/>
      <c r="I36" s="473">
        <v>10718661080.82</v>
      </c>
      <c r="J36" s="474">
        <v>15675855953.370001</v>
      </c>
      <c r="L36" s="473">
        <v>29181193.690000001</v>
      </c>
      <c r="M36" s="474">
        <v>220388308.00999999</v>
      </c>
      <c r="N36" s="476"/>
      <c r="T36" s="469"/>
      <c r="U36" s="469"/>
      <c r="V36" s="469"/>
    </row>
    <row r="37" spans="1:22" ht="14.25" customHeight="1" x14ac:dyDescent="0.25">
      <c r="A37" s="461" t="s">
        <v>3523</v>
      </c>
      <c r="B37" s="461"/>
      <c r="C37" s="470" t="s">
        <v>3524</v>
      </c>
      <c r="D37" s="470"/>
      <c r="E37" s="484">
        <v>4393524274.7800007</v>
      </c>
      <c r="F37" s="484">
        <f t="shared" ref="E37:F47" si="2">+J37+M37</f>
        <v>6092824154.8699999</v>
      </c>
      <c r="G37" s="438"/>
      <c r="I37" s="473">
        <v>4378947740.1800003</v>
      </c>
      <c r="J37" s="474">
        <v>5931341299.1099997</v>
      </c>
      <c r="L37" s="473">
        <v>14576534.6</v>
      </c>
      <c r="M37" s="474">
        <v>161482855.75999999</v>
      </c>
      <c r="N37" s="476"/>
      <c r="T37" s="469"/>
      <c r="U37" s="469"/>
      <c r="V37" s="469"/>
    </row>
    <row r="38" spans="1:22" ht="15" customHeight="1" x14ac:dyDescent="0.25">
      <c r="A38" s="461" t="s">
        <v>3525</v>
      </c>
      <c r="B38" s="461"/>
      <c r="C38" s="470" t="s">
        <v>3526</v>
      </c>
      <c r="D38" s="470"/>
      <c r="E38" s="484">
        <v>12277086370.700001</v>
      </c>
      <c r="F38" s="484">
        <f t="shared" si="2"/>
        <v>1578405835.1700001</v>
      </c>
      <c r="G38" s="438"/>
      <c r="I38" s="473">
        <v>12277086370.700001</v>
      </c>
      <c r="J38" s="474">
        <v>1578405835.1700001</v>
      </c>
      <c r="L38" s="473"/>
      <c r="M38" s="474"/>
      <c r="N38" s="476"/>
      <c r="T38" s="469"/>
      <c r="U38" s="469"/>
      <c r="V38" s="469"/>
    </row>
    <row r="39" spans="1:22" ht="14.25" customHeight="1" x14ac:dyDescent="0.25">
      <c r="A39" s="461" t="s">
        <v>3527</v>
      </c>
      <c r="B39" s="461"/>
      <c r="C39" s="470" t="s">
        <v>3528</v>
      </c>
      <c r="D39" s="470"/>
      <c r="E39" s="484">
        <v>4888386489.2546577</v>
      </c>
      <c r="F39" s="484">
        <f t="shared" si="2"/>
        <v>9434462214.1900005</v>
      </c>
      <c r="G39" s="438"/>
      <c r="I39" s="473">
        <v>4888386489.2399998</v>
      </c>
      <c r="J39" s="474">
        <v>9434462214.1900005</v>
      </c>
      <c r="L39" s="473"/>
      <c r="M39" s="474"/>
      <c r="N39" s="476"/>
      <c r="T39" s="469"/>
      <c r="U39" s="469"/>
      <c r="V39" s="469"/>
    </row>
    <row r="40" spans="1:22" ht="14.25" customHeight="1" x14ac:dyDescent="0.25">
      <c r="A40" s="461" t="s">
        <v>3529</v>
      </c>
      <c r="B40" s="461"/>
      <c r="C40" s="470" t="s">
        <v>3530</v>
      </c>
      <c r="D40" s="470"/>
      <c r="E40" s="484">
        <f t="shared" si="2"/>
        <v>0</v>
      </c>
      <c r="F40" s="484">
        <f t="shared" si="2"/>
        <v>0</v>
      </c>
      <c r="G40" s="438"/>
      <c r="I40" s="473">
        <v>0</v>
      </c>
      <c r="J40" s="474">
        <v>0</v>
      </c>
      <c r="L40" s="473"/>
      <c r="M40" s="474"/>
      <c r="N40" s="476"/>
      <c r="T40" s="469"/>
      <c r="U40" s="469"/>
      <c r="V40" s="469"/>
    </row>
    <row r="41" spans="1:22" ht="14.25" customHeight="1" x14ac:dyDescent="0.25">
      <c r="A41" s="461" t="s">
        <v>3531</v>
      </c>
      <c r="B41" s="461"/>
      <c r="C41" s="470" t="s">
        <v>3532</v>
      </c>
      <c r="D41" s="470"/>
      <c r="E41" s="484">
        <f t="shared" si="2"/>
        <v>22361490492.849998</v>
      </c>
      <c r="F41" s="484">
        <f t="shared" si="2"/>
        <v>10896954052.74</v>
      </c>
      <c r="G41" s="438"/>
      <c r="I41" s="473">
        <v>22361490492.849998</v>
      </c>
      <c r="J41" s="474">
        <v>10896954052.74</v>
      </c>
      <c r="L41" s="473"/>
      <c r="M41" s="474"/>
      <c r="N41" s="476"/>
      <c r="T41" s="469"/>
      <c r="U41" s="469"/>
      <c r="V41" s="469"/>
    </row>
    <row r="42" spans="1:22" ht="14.25" customHeight="1" x14ac:dyDescent="0.25">
      <c r="A42" s="461" t="s">
        <v>3533</v>
      </c>
      <c r="B42" s="461"/>
      <c r="C42" s="470" t="s">
        <v>3534</v>
      </c>
      <c r="D42" s="470"/>
      <c r="E42" s="484">
        <f t="shared" si="2"/>
        <v>0</v>
      </c>
      <c r="F42" s="484">
        <f t="shared" si="2"/>
        <v>172800</v>
      </c>
      <c r="G42" s="438"/>
      <c r="I42" s="473">
        <v>0</v>
      </c>
      <c r="J42" s="474">
        <v>172800</v>
      </c>
      <c r="L42" s="473"/>
      <c r="M42" s="474"/>
      <c r="N42" s="476"/>
      <c r="T42" s="469"/>
      <c r="U42" s="469"/>
      <c r="V42" s="469"/>
    </row>
    <row r="43" spans="1:22" ht="15" customHeight="1" x14ac:dyDescent="0.25">
      <c r="A43" s="461" t="s">
        <v>3535</v>
      </c>
      <c r="B43" s="461"/>
      <c r="C43" s="470" t="s">
        <v>3536</v>
      </c>
      <c r="D43" s="470"/>
      <c r="E43" s="484">
        <f t="shared" si="2"/>
        <v>0</v>
      </c>
      <c r="F43" s="484">
        <f t="shared" si="2"/>
        <v>0</v>
      </c>
      <c r="G43" s="438"/>
      <c r="I43" s="486">
        <v>0</v>
      </c>
      <c r="J43" s="487">
        <v>0</v>
      </c>
      <c r="L43" s="486"/>
      <c r="M43" s="487"/>
      <c r="T43" s="469"/>
      <c r="U43" s="469"/>
      <c r="V43" s="469"/>
    </row>
    <row r="44" spans="1:22" ht="25.5" customHeight="1" x14ac:dyDescent="0.25">
      <c r="A44" s="461" t="s">
        <v>3537</v>
      </c>
      <c r="B44" s="461"/>
      <c r="C44" s="470" t="s">
        <v>3538</v>
      </c>
      <c r="D44" s="470"/>
      <c r="E44" s="484">
        <f t="shared" si="2"/>
        <v>0</v>
      </c>
      <c r="F44" s="484">
        <f t="shared" si="2"/>
        <v>0</v>
      </c>
      <c r="G44" s="438"/>
      <c r="I44" s="486">
        <v>0</v>
      </c>
      <c r="J44" s="487">
        <v>0</v>
      </c>
      <c r="L44" s="486"/>
      <c r="M44" s="487"/>
      <c r="T44" s="469"/>
      <c r="U44" s="469"/>
      <c r="V44" s="469"/>
    </row>
    <row r="45" spans="1:22" ht="14.25" customHeight="1" x14ac:dyDescent="0.25">
      <c r="A45" s="461" t="s">
        <v>3539</v>
      </c>
      <c r="B45" s="461"/>
      <c r="C45" s="462" t="s">
        <v>3540</v>
      </c>
      <c r="D45" s="462"/>
      <c r="E45" s="482">
        <f>SUM(E34:E44)</f>
        <v>62728410772.261009</v>
      </c>
      <c r="F45" s="482">
        <f>SUM(F34:F44)</f>
        <v>58617969505.310005</v>
      </c>
      <c r="G45" s="438"/>
      <c r="I45" s="483">
        <v>62576705056.759995</v>
      </c>
      <c r="J45" s="483">
        <v>57297391697.18</v>
      </c>
      <c r="L45" s="483">
        <v>2089112314.0699999</v>
      </c>
      <c r="M45" s="483">
        <v>1320577808.1299999</v>
      </c>
      <c r="T45" s="469"/>
      <c r="U45" s="469"/>
      <c r="V45" s="469"/>
    </row>
    <row r="46" spans="1:22" ht="15" customHeight="1" x14ac:dyDescent="0.25">
      <c r="A46" s="489" t="s">
        <v>3541</v>
      </c>
      <c r="B46" s="489"/>
      <c r="C46" s="490" t="s">
        <v>3542</v>
      </c>
      <c r="D46" s="490"/>
      <c r="E46" s="482">
        <v>0</v>
      </c>
      <c r="F46" s="482">
        <v>0</v>
      </c>
      <c r="G46" s="438"/>
      <c r="I46" s="465"/>
      <c r="J46" s="466"/>
      <c r="L46" s="465"/>
      <c r="M46" s="466"/>
      <c r="T46" s="469"/>
      <c r="U46" s="469"/>
      <c r="V46" s="469"/>
    </row>
    <row r="47" spans="1:22" ht="14.25" customHeight="1" x14ac:dyDescent="0.25">
      <c r="A47" s="489" t="s">
        <v>3543</v>
      </c>
      <c r="B47" s="489"/>
      <c r="C47" s="491" t="s">
        <v>3544</v>
      </c>
      <c r="D47" s="491"/>
      <c r="E47" s="484">
        <v>45019899397.259995</v>
      </c>
      <c r="F47" s="484">
        <f t="shared" ref="F47:F50" si="3">+J47+M47</f>
        <v>43416835529.57</v>
      </c>
      <c r="G47" s="438"/>
      <c r="I47" s="473">
        <v>45019899397.260002</v>
      </c>
      <c r="J47" s="474">
        <v>43416835529.57</v>
      </c>
      <c r="L47" s="473"/>
      <c r="M47" s="474"/>
      <c r="N47" s="476"/>
      <c r="T47" s="469"/>
      <c r="U47" s="469"/>
      <c r="V47" s="469"/>
    </row>
    <row r="48" spans="1:22" ht="14.25" customHeight="1" x14ac:dyDescent="0.25">
      <c r="A48" s="489" t="s">
        <v>3545</v>
      </c>
      <c r="B48" s="489"/>
      <c r="C48" s="491" t="s">
        <v>3546</v>
      </c>
      <c r="D48" s="491"/>
      <c r="E48" s="484">
        <v>407278199</v>
      </c>
      <c r="F48" s="484">
        <f t="shared" si="3"/>
        <v>712714526.91999996</v>
      </c>
      <c r="G48" s="438"/>
      <c r="I48" s="473">
        <v>407278199</v>
      </c>
      <c r="J48" s="474">
        <v>712714526.91999996</v>
      </c>
      <c r="L48" s="473"/>
      <c r="M48" s="474"/>
      <c r="N48" s="476"/>
      <c r="T48" s="469"/>
      <c r="U48" s="469"/>
      <c r="V48" s="469"/>
    </row>
    <row r="49" spans="1:22" ht="14.25" customHeight="1" x14ac:dyDescent="0.25">
      <c r="A49" s="489" t="s">
        <v>3547</v>
      </c>
      <c r="B49" s="489"/>
      <c r="C49" s="491" t="s">
        <v>3548</v>
      </c>
      <c r="D49" s="491"/>
      <c r="E49" s="484">
        <v>0</v>
      </c>
      <c r="F49" s="485">
        <f>+J49+M49</f>
        <v>27767592.25</v>
      </c>
      <c r="G49" s="438"/>
      <c r="I49" s="473">
        <v>0</v>
      </c>
      <c r="J49" s="474">
        <v>0</v>
      </c>
      <c r="L49" s="473">
        <v>27767592.25</v>
      </c>
      <c r="M49" s="474">
        <v>27767592.25</v>
      </c>
      <c r="T49" s="469"/>
      <c r="U49" s="469"/>
      <c r="V49" s="469"/>
    </row>
    <row r="50" spans="1:22" ht="14.25" customHeight="1" x14ac:dyDescent="0.25">
      <c r="A50" s="461" t="s">
        <v>3549</v>
      </c>
      <c r="B50" s="461"/>
      <c r="C50" s="470" t="s">
        <v>3550</v>
      </c>
      <c r="D50" s="470"/>
      <c r="E50" s="484">
        <v>1484689017.8800001</v>
      </c>
      <c r="F50" s="484">
        <f t="shared" si="3"/>
        <v>1456921425.6300001</v>
      </c>
      <c r="G50" s="438"/>
      <c r="I50" s="473">
        <v>1456921425.6300001</v>
      </c>
      <c r="J50" s="474">
        <v>1456921425.6300001</v>
      </c>
      <c r="L50" s="473"/>
      <c r="M50" s="474"/>
      <c r="N50" s="476"/>
      <c r="T50" s="469"/>
      <c r="U50" s="469"/>
      <c r="V50" s="469"/>
    </row>
    <row r="51" spans="1:22" ht="15" customHeight="1" x14ac:dyDescent="0.25">
      <c r="A51" s="461" t="s">
        <v>3551</v>
      </c>
      <c r="B51" s="461"/>
      <c r="C51" s="462" t="s">
        <v>3552</v>
      </c>
      <c r="D51" s="462"/>
      <c r="E51" s="482">
        <f>SUM(E47:E50)</f>
        <v>46911866614.139992</v>
      </c>
      <c r="F51" s="482">
        <f>SUM(F47:F50)</f>
        <v>45614239074.369995</v>
      </c>
      <c r="G51" s="438"/>
      <c r="I51" s="483">
        <v>46884099021.889999</v>
      </c>
      <c r="J51" s="483">
        <v>45586471482.119995</v>
      </c>
      <c r="L51" s="483">
        <v>27767592.25</v>
      </c>
      <c r="M51" s="483">
        <v>27767592.25</v>
      </c>
      <c r="T51" s="469"/>
      <c r="U51" s="469"/>
      <c r="V51" s="469"/>
    </row>
    <row r="52" spans="1:22" ht="14.25" customHeight="1" x14ac:dyDescent="0.25">
      <c r="A52" s="461" t="s">
        <v>3553</v>
      </c>
      <c r="B52" s="461"/>
      <c r="C52" s="462" t="s">
        <v>3554</v>
      </c>
      <c r="D52" s="462"/>
      <c r="E52" s="482">
        <f>+E45+E51</f>
        <v>109640277386.401</v>
      </c>
      <c r="F52" s="482">
        <f>+F45+F51</f>
        <v>104232208579.67999</v>
      </c>
      <c r="G52" s="438"/>
      <c r="I52" s="483">
        <v>109460804078.64999</v>
      </c>
      <c r="J52" s="483">
        <v>102883863179.29999</v>
      </c>
      <c r="L52" s="483">
        <v>2116879906.3199999</v>
      </c>
      <c r="M52" s="483">
        <v>1348345400.3799999</v>
      </c>
      <c r="T52" s="469"/>
      <c r="U52" s="469"/>
      <c r="V52" s="469"/>
    </row>
    <row r="53" spans="1:22" ht="14.25" customHeight="1" x14ac:dyDescent="0.25">
      <c r="A53" s="461" t="s">
        <v>3555</v>
      </c>
      <c r="B53" s="461"/>
      <c r="C53" s="470" t="s">
        <v>3556</v>
      </c>
      <c r="D53" s="470"/>
      <c r="E53" s="484">
        <v>0</v>
      </c>
      <c r="F53" s="484">
        <v>0</v>
      </c>
      <c r="G53" s="438"/>
      <c r="I53" s="492"/>
      <c r="J53" s="493"/>
      <c r="L53" s="492"/>
      <c r="M53" s="493"/>
      <c r="T53" s="469"/>
      <c r="U53" s="469"/>
      <c r="V53" s="469"/>
    </row>
    <row r="54" spans="1:22" ht="14.25" customHeight="1" x14ac:dyDescent="0.25">
      <c r="A54" s="461" t="s">
        <v>3557</v>
      </c>
      <c r="B54" s="461"/>
      <c r="C54" s="470" t="s">
        <v>3558</v>
      </c>
      <c r="D54" s="470"/>
      <c r="E54" s="484">
        <f t="shared" ref="E54:F62" si="4">+I54+L54</f>
        <v>0</v>
      </c>
      <c r="F54" s="484">
        <f t="shared" si="4"/>
        <v>0</v>
      </c>
      <c r="G54" s="438"/>
      <c r="I54" s="473"/>
      <c r="J54" s="474"/>
      <c r="L54" s="473"/>
      <c r="M54" s="474"/>
      <c r="T54" s="469"/>
      <c r="U54" s="469"/>
      <c r="V54" s="469"/>
    </row>
    <row r="55" spans="1:22" ht="14.25" customHeight="1" x14ac:dyDescent="0.25">
      <c r="A55" s="461" t="s">
        <v>3559</v>
      </c>
      <c r="B55" s="461"/>
      <c r="C55" s="470" t="s">
        <v>3560</v>
      </c>
      <c r="D55" s="470"/>
      <c r="E55" s="484">
        <f t="shared" si="4"/>
        <v>0</v>
      </c>
      <c r="F55" s="484">
        <f t="shared" si="4"/>
        <v>0</v>
      </c>
      <c r="G55" s="438"/>
      <c r="I55" s="473">
        <v>0</v>
      </c>
      <c r="J55" s="474">
        <v>0</v>
      </c>
      <c r="L55" s="473"/>
      <c r="M55" s="474"/>
      <c r="T55" s="469"/>
      <c r="U55" s="469"/>
      <c r="V55" s="469"/>
    </row>
    <row r="56" spans="1:22" ht="15" customHeight="1" x14ac:dyDescent="0.25">
      <c r="A56" s="461" t="s">
        <v>3561</v>
      </c>
      <c r="B56" s="461"/>
      <c r="C56" s="470" t="s">
        <v>3562</v>
      </c>
      <c r="D56" s="470"/>
      <c r="E56" s="484">
        <v>287684089300</v>
      </c>
      <c r="F56" s="484">
        <f>+J56+M56</f>
        <v>287684089300</v>
      </c>
      <c r="G56" s="438"/>
      <c r="I56" s="473">
        <v>287684089300</v>
      </c>
      <c r="J56" s="474">
        <v>287684089300</v>
      </c>
      <c r="L56" s="473">
        <v>0</v>
      </c>
      <c r="M56" s="474"/>
      <c r="N56" s="474">
        <v>5000000</v>
      </c>
      <c r="O56" s="439"/>
      <c r="T56" s="469"/>
      <c r="U56" s="469"/>
      <c r="V56" s="469"/>
    </row>
    <row r="57" spans="1:22" ht="14.25" customHeight="1" x14ac:dyDescent="0.25">
      <c r="A57" s="461" t="s">
        <v>3563</v>
      </c>
      <c r="B57" s="461"/>
      <c r="C57" s="470" t="s">
        <v>3564</v>
      </c>
      <c r="D57" s="470"/>
      <c r="E57" s="484">
        <v>0</v>
      </c>
      <c r="F57" s="484">
        <f t="shared" si="4"/>
        <v>0</v>
      </c>
      <c r="G57" s="438"/>
      <c r="I57" s="473">
        <v>0</v>
      </c>
      <c r="J57" s="474">
        <v>0</v>
      </c>
      <c r="L57" s="473">
        <v>0</v>
      </c>
      <c r="M57" s="474">
        <v>0</v>
      </c>
      <c r="T57" s="469"/>
      <c r="U57" s="469"/>
      <c r="V57" s="469"/>
    </row>
    <row r="58" spans="1:22" ht="14.25" customHeight="1" x14ac:dyDescent="0.25">
      <c r="A58" s="461" t="s">
        <v>3565</v>
      </c>
      <c r="B58" s="461"/>
      <c r="C58" s="470" t="s">
        <v>3566</v>
      </c>
      <c r="D58" s="470"/>
      <c r="E58" s="484">
        <v>420000000</v>
      </c>
      <c r="F58" s="484">
        <f>+J58+M58</f>
        <v>420000000</v>
      </c>
      <c r="G58" s="438"/>
      <c r="I58" s="473">
        <v>420000000</v>
      </c>
      <c r="J58" s="474">
        <v>420000000</v>
      </c>
      <c r="L58" s="473">
        <v>0</v>
      </c>
      <c r="M58" s="474">
        <v>0</v>
      </c>
      <c r="N58" s="476"/>
      <c r="T58" s="469"/>
      <c r="U58" s="469"/>
      <c r="V58" s="469"/>
    </row>
    <row r="59" spans="1:22" ht="14.25" customHeight="1" x14ac:dyDescent="0.25">
      <c r="A59" s="461" t="s">
        <v>3567</v>
      </c>
      <c r="B59" s="461"/>
      <c r="C59" s="470" t="s">
        <v>3568</v>
      </c>
      <c r="D59" s="470"/>
      <c r="E59" s="484">
        <v>43484169363.709999</v>
      </c>
      <c r="F59" s="484">
        <f t="shared" si="4"/>
        <v>43484169363.709999</v>
      </c>
      <c r="G59" s="438"/>
      <c r="I59" s="473">
        <v>41284046790.949997</v>
      </c>
      <c r="J59" s="474">
        <v>41284046790.949997</v>
      </c>
      <c r="L59" s="473">
        <v>2200122572.7600002</v>
      </c>
      <c r="M59" s="474">
        <v>2200122572.7600002</v>
      </c>
      <c r="N59" s="476"/>
      <c r="T59" s="469"/>
      <c r="U59" s="469"/>
      <c r="V59" s="469"/>
    </row>
    <row r="60" spans="1:22" ht="14.25" customHeight="1" x14ac:dyDescent="0.25">
      <c r="A60" s="461" t="s">
        <v>3569</v>
      </c>
      <c r="B60" s="461"/>
      <c r="C60" s="470" t="s">
        <v>3570</v>
      </c>
      <c r="D60" s="470"/>
      <c r="E60" s="484">
        <v>0</v>
      </c>
      <c r="F60" s="484">
        <f t="shared" si="4"/>
        <v>0</v>
      </c>
      <c r="G60" s="438"/>
      <c r="I60" s="486">
        <v>0</v>
      </c>
      <c r="J60" s="487">
        <v>0</v>
      </c>
      <c r="L60" s="486">
        <v>0</v>
      </c>
      <c r="M60" s="487">
        <v>0</v>
      </c>
      <c r="T60" s="469"/>
      <c r="U60" s="469"/>
      <c r="V60" s="469"/>
    </row>
    <row r="61" spans="1:22" ht="15" customHeight="1" x14ac:dyDescent="0.25">
      <c r="A61" s="461" t="s">
        <v>3571</v>
      </c>
      <c r="B61" s="461"/>
      <c r="C61" s="470" t="s">
        <v>3572</v>
      </c>
      <c r="D61" s="470"/>
      <c r="E61" s="484">
        <v>1905957878.96</v>
      </c>
      <c r="F61" s="484">
        <f>+J61+M61</f>
        <v>1905957878.96</v>
      </c>
      <c r="G61" s="438"/>
      <c r="I61" s="473">
        <v>1905957878.96</v>
      </c>
      <c r="J61" s="474">
        <v>1905957878.96</v>
      </c>
      <c r="L61" s="473">
        <v>0</v>
      </c>
      <c r="M61" s="474">
        <v>0</v>
      </c>
      <c r="N61" s="476"/>
      <c r="T61" s="469"/>
      <c r="U61" s="469"/>
      <c r="V61" s="469"/>
    </row>
    <row r="62" spans="1:22" ht="14.25" customHeight="1" x14ac:dyDescent="0.25">
      <c r="A62" s="461" t="s">
        <v>3573</v>
      </c>
      <c r="B62" s="461"/>
      <c r="C62" s="470" t="s">
        <v>3574</v>
      </c>
      <c r="D62" s="470"/>
      <c r="E62" s="484">
        <v>-113351604337.06378</v>
      </c>
      <c r="F62" s="484">
        <f>+J62+M62</f>
        <v>-121203044784.58</v>
      </c>
      <c r="G62" s="438"/>
      <c r="I62" s="494">
        <v>-112984702158.62</v>
      </c>
      <c r="J62" s="494">
        <v>-118928138871.49001</v>
      </c>
      <c r="K62" s="495"/>
      <c r="L62" s="494">
        <v>-366902177.42000002</v>
      </c>
      <c r="M62" s="474">
        <v>-2274905913.0900002</v>
      </c>
      <c r="N62" s="476"/>
      <c r="O62" s="496"/>
      <c r="P62" s="495"/>
      <c r="T62" s="469"/>
      <c r="U62" s="469"/>
      <c r="V62" s="469"/>
    </row>
    <row r="63" spans="1:22" ht="14.25" customHeight="1" x14ac:dyDescent="0.25">
      <c r="A63" s="461" t="s">
        <v>3575</v>
      </c>
      <c r="B63" s="461"/>
      <c r="C63" s="462" t="s">
        <v>3576</v>
      </c>
      <c r="D63" s="462"/>
      <c r="E63" s="482">
        <f>SUM(E54:E62)</f>
        <v>220142612205.60626</v>
      </c>
      <c r="F63" s="482">
        <f>SUM(F54:F62)</f>
        <v>212291171758.09003</v>
      </c>
      <c r="G63" s="438"/>
      <c r="I63" s="483">
        <v>218309391811.29004</v>
      </c>
      <c r="J63" s="483">
        <v>212365955098.42004</v>
      </c>
      <c r="K63" s="495"/>
      <c r="L63" s="483">
        <v>1833220395.3400002</v>
      </c>
      <c r="M63" s="483">
        <v>-74783340.329999924</v>
      </c>
      <c r="N63" s="476"/>
      <c r="O63" s="496"/>
      <c r="P63" s="495"/>
      <c r="T63" s="469"/>
      <c r="U63" s="469"/>
      <c r="V63" s="469"/>
    </row>
    <row r="64" spans="1:22" ht="14.25" customHeight="1" x14ac:dyDescent="0.25">
      <c r="A64" s="461" t="s">
        <v>3577</v>
      </c>
      <c r="B64" s="461"/>
      <c r="C64" s="462" t="s">
        <v>3512</v>
      </c>
      <c r="D64" s="462"/>
      <c r="E64" s="482">
        <f>+E52+E63</f>
        <v>329782889592.00726</v>
      </c>
      <c r="F64" s="482">
        <f>+F52+F63</f>
        <v>316523380337.77002</v>
      </c>
      <c r="G64" s="438"/>
      <c r="I64" s="483">
        <v>327770195889.94006</v>
      </c>
      <c r="J64" s="483">
        <v>315249818277.72003</v>
      </c>
      <c r="K64" s="495"/>
      <c r="L64" s="483">
        <v>3950100301.6599998</v>
      </c>
      <c r="M64" s="483">
        <v>1273562060.05</v>
      </c>
      <c r="N64" s="476"/>
      <c r="O64" s="467"/>
      <c r="P64" s="495"/>
      <c r="T64" s="469"/>
      <c r="U64" s="469"/>
      <c r="V64" s="469"/>
    </row>
    <row r="65" spans="1:15" hidden="1" x14ac:dyDescent="0.25">
      <c r="A65" s="497"/>
      <c r="B65" s="498"/>
      <c r="C65" s="498"/>
      <c r="D65" s="498"/>
      <c r="E65" s="499">
        <f>+E64-E30</f>
        <v>0</v>
      </c>
      <c r="F65" s="499">
        <f>+F64-F30</f>
        <v>0</v>
      </c>
      <c r="G65" s="438"/>
      <c r="I65" s="500"/>
      <c r="J65" s="500">
        <v>-2901473252.9000244</v>
      </c>
      <c r="L65" s="500"/>
      <c r="M65" s="500">
        <v>2901473252.9000006</v>
      </c>
    </row>
    <row r="66" spans="1:15" ht="15.75" customHeight="1" x14ac:dyDescent="0.25">
      <c r="A66" s="443"/>
      <c r="B66" s="438"/>
      <c r="C66" s="438"/>
      <c r="D66" s="438"/>
      <c r="E66" s="501"/>
      <c r="F66" s="501"/>
      <c r="G66" s="438"/>
      <c r="I66" s="502"/>
      <c r="J66" s="502"/>
      <c r="L66" s="502"/>
      <c r="M66" s="502"/>
      <c r="O66" s="496"/>
    </row>
    <row r="67" spans="1:15" s="122" customFormat="1" ht="24.75" customHeight="1" x14ac:dyDescent="0.25">
      <c r="A67" s="503"/>
      <c r="B67" s="504"/>
      <c r="C67" s="505" t="s">
        <v>3578</v>
      </c>
      <c r="D67" s="505"/>
      <c r="E67" s="504"/>
      <c r="F67" s="506" t="s">
        <v>3579</v>
      </c>
      <c r="G67" s="506"/>
    </row>
    <row r="68" spans="1:15" s="122" customFormat="1" ht="24.75" customHeight="1" x14ac:dyDescent="0.25">
      <c r="A68" s="503"/>
      <c r="B68" s="504"/>
      <c r="C68" s="505" t="s">
        <v>3580</v>
      </c>
      <c r="D68" s="505"/>
      <c r="E68" s="504"/>
      <c r="F68" s="506" t="s">
        <v>3581</v>
      </c>
      <c r="G68" s="506"/>
    </row>
    <row r="69" spans="1:15" x14ac:dyDescent="0.25">
      <c r="A69" s="443"/>
      <c r="B69" s="438"/>
      <c r="C69" s="438"/>
      <c r="D69" s="438"/>
      <c r="E69" s="438"/>
      <c r="F69" s="438"/>
      <c r="G69" s="438"/>
    </row>
    <row r="70" spans="1:15" x14ac:dyDescent="0.25">
      <c r="A70" s="443"/>
      <c r="B70" s="438"/>
      <c r="C70" s="438"/>
      <c r="D70" s="438"/>
      <c r="E70" s="438"/>
      <c r="F70" s="438"/>
      <c r="G70" s="438"/>
    </row>
    <row r="74" spans="1:15" hidden="1" x14ac:dyDescent="0.25">
      <c r="I74" s="508">
        <f>10*15000+10*7000+1*120000+20*25000+10*22500+10*5500</f>
        <v>1120000</v>
      </c>
    </row>
    <row r="75" spans="1:15" hidden="1" x14ac:dyDescent="0.25"/>
    <row r="76" spans="1:15" hidden="1" x14ac:dyDescent="0.25"/>
    <row r="77" spans="1:15" hidden="1" x14ac:dyDescent="0.25"/>
  </sheetData>
  <mergeCells count="124">
    <mergeCell ref="A64:B64"/>
    <mergeCell ref="C64:D64"/>
    <mergeCell ref="C67:D67"/>
    <mergeCell ref="C68:D68"/>
    <mergeCell ref="A61:B61"/>
    <mergeCell ref="C61:D61"/>
    <mergeCell ref="A62:B62"/>
    <mergeCell ref="C62:D62"/>
    <mergeCell ref="A63:B63"/>
    <mergeCell ref="C63:D63"/>
    <mergeCell ref="A58:B58"/>
    <mergeCell ref="C58:D58"/>
    <mergeCell ref="A59:B59"/>
    <mergeCell ref="C59:D59"/>
    <mergeCell ref="A60:B60"/>
    <mergeCell ref="C60:D60"/>
    <mergeCell ref="A55:B55"/>
    <mergeCell ref="C55:D55"/>
    <mergeCell ref="A56:B56"/>
    <mergeCell ref="C56:D56"/>
    <mergeCell ref="A57:B57"/>
    <mergeCell ref="C57:D57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7:B7"/>
    <mergeCell ref="C7:D7"/>
    <mergeCell ref="A8:B8"/>
    <mergeCell ref="C8:D8"/>
    <mergeCell ref="A9:B9"/>
    <mergeCell ref="C9:D9"/>
    <mergeCell ref="A1:F1"/>
    <mergeCell ref="B2:G2"/>
    <mergeCell ref="E4:F4"/>
    <mergeCell ref="I4:J4"/>
    <mergeCell ref="L4:M4"/>
    <mergeCell ref="A6:F6"/>
  </mergeCells>
  <pageMargins left="1.05" right="0.24" top="0.52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5" workbookViewId="0">
      <selection sqref="A1:F49"/>
    </sheetView>
  </sheetViews>
  <sheetFormatPr defaultRowHeight="12" x14ac:dyDescent="0.2"/>
  <cols>
    <col min="1" max="1" width="3.5703125" style="20" customWidth="1"/>
    <col min="2" max="2" width="21.7109375" style="20" customWidth="1"/>
    <col min="3" max="3" width="13.28515625" style="20" customWidth="1"/>
    <col min="4" max="6" width="17.140625" style="20" customWidth="1"/>
    <col min="7" max="16384" width="9.140625" style="20"/>
  </cols>
  <sheetData>
    <row r="1" spans="1:6" x14ac:dyDescent="0.2">
      <c r="A1" s="304" t="s">
        <v>135</v>
      </c>
      <c r="B1" s="304"/>
      <c r="C1" s="304"/>
      <c r="D1" s="304"/>
      <c r="E1" s="304"/>
      <c r="F1" s="304"/>
    </row>
    <row r="3" spans="1:6" s="29" customFormat="1" ht="24" x14ac:dyDescent="0.25">
      <c r="A3" s="5" t="s">
        <v>12</v>
      </c>
      <c r="B3" s="5" t="s">
        <v>136</v>
      </c>
      <c r="C3" s="5" t="s">
        <v>137</v>
      </c>
      <c r="D3" s="5" t="s">
        <v>138</v>
      </c>
      <c r="E3" s="5" t="s">
        <v>139</v>
      </c>
      <c r="F3" s="5" t="s">
        <v>140</v>
      </c>
    </row>
    <row r="4" spans="1:6" s="29" customFormat="1" x14ac:dyDescent="0.25">
      <c r="A4" s="5">
        <v>1</v>
      </c>
      <c r="B4" s="8"/>
      <c r="C4" s="5"/>
      <c r="D4" s="5"/>
      <c r="E4" s="25"/>
      <c r="F4" s="5"/>
    </row>
    <row r="5" spans="1:6" s="29" customFormat="1" x14ac:dyDescent="0.25">
      <c r="A5" s="5">
        <v>2</v>
      </c>
      <c r="B5" s="5"/>
      <c r="C5" s="5"/>
      <c r="D5" s="5"/>
      <c r="E5" s="5"/>
      <c r="F5" s="5"/>
    </row>
    <row r="6" spans="1:6" s="29" customFormat="1" x14ac:dyDescent="0.25">
      <c r="A6" s="5">
        <v>3</v>
      </c>
      <c r="B6" s="5"/>
      <c r="C6" s="5"/>
      <c r="D6" s="5"/>
      <c r="E6" s="5"/>
      <c r="F6" s="5"/>
    </row>
    <row r="7" spans="1:6" s="29" customFormat="1" x14ac:dyDescent="0.25">
      <c r="A7" s="5">
        <v>4</v>
      </c>
      <c r="B7" s="5"/>
      <c r="C7" s="5"/>
      <c r="D7" s="5"/>
      <c r="E7" s="5"/>
      <c r="F7" s="5"/>
    </row>
    <row r="8" spans="1:6" s="29" customFormat="1" x14ac:dyDescent="0.25">
      <c r="A8" s="5">
        <v>5</v>
      </c>
      <c r="B8" s="5"/>
      <c r="C8" s="5"/>
      <c r="D8" s="5"/>
      <c r="E8" s="5"/>
      <c r="F8" s="5"/>
    </row>
    <row r="9" spans="1:6" s="29" customFormat="1" x14ac:dyDescent="0.25">
      <c r="A9" s="5">
        <v>6</v>
      </c>
      <c r="B9" s="5"/>
      <c r="C9" s="5"/>
      <c r="D9" s="5"/>
      <c r="E9" s="5"/>
      <c r="F9" s="5"/>
    </row>
    <row r="10" spans="1:6" s="29" customFormat="1" x14ac:dyDescent="0.25">
      <c r="A10" s="5">
        <v>7</v>
      </c>
      <c r="B10" s="5"/>
      <c r="C10" s="5"/>
      <c r="D10" s="5"/>
      <c r="E10" s="5"/>
      <c r="F10" s="5"/>
    </row>
    <row r="11" spans="1:6" s="29" customFormat="1" x14ac:dyDescent="0.25">
      <c r="A11" s="5">
        <v>8</v>
      </c>
      <c r="B11" s="5"/>
      <c r="C11" s="5"/>
      <c r="D11" s="5"/>
      <c r="E11" s="5"/>
      <c r="F11" s="5"/>
    </row>
    <row r="12" spans="1:6" s="29" customFormat="1" x14ac:dyDescent="0.25">
      <c r="A12" s="5"/>
      <c r="B12" s="8" t="s">
        <v>13</v>
      </c>
      <c r="C12" s="5"/>
      <c r="D12" s="5"/>
      <c r="E12" s="40"/>
      <c r="F12" s="5"/>
    </row>
    <row r="14" spans="1:6" x14ac:dyDescent="0.2">
      <c r="A14" s="304" t="s">
        <v>141</v>
      </c>
      <c r="B14" s="304"/>
      <c r="C14" s="304"/>
      <c r="D14" s="304"/>
      <c r="E14" s="304"/>
      <c r="F14" s="304"/>
    </row>
    <row r="16" spans="1:6" s="29" customFormat="1" ht="13.5" customHeight="1" x14ac:dyDescent="0.25">
      <c r="A16" s="353" t="s">
        <v>12</v>
      </c>
      <c r="B16" s="353" t="s">
        <v>142</v>
      </c>
      <c r="C16" s="302" t="s">
        <v>32</v>
      </c>
      <c r="D16" s="303"/>
      <c r="E16" s="302" t="s">
        <v>33</v>
      </c>
      <c r="F16" s="303"/>
    </row>
    <row r="17" spans="1:10" s="29" customFormat="1" x14ac:dyDescent="0.25">
      <c r="A17" s="355"/>
      <c r="B17" s="355"/>
      <c r="C17" s="5" t="s">
        <v>143</v>
      </c>
      <c r="D17" s="5" t="s">
        <v>144</v>
      </c>
      <c r="E17" s="5" t="s">
        <v>143</v>
      </c>
      <c r="F17" s="5" t="s">
        <v>144</v>
      </c>
    </row>
    <row r="18" spans="1:10" s="29" customFormat="1" x14ac:dyDescent="0.25">
      <c r="A18" s="5">
        <v>1</v>
      </c>
      <c r="B18" s="5"/>
      <c r="C18" s="5"/>
      <c r="D18" s="5"/>
      <c r="E18" s="5"/>
      <c r="F18" s="5"/>
    </row>
    <row r="19" spans="1:10" s="29" customFormat="1" x14ac:dyDescent="0.25">
      <c r="A19" s="5">
        <v>2</v>
      </c>
      <c r="B19" s="5"/>
      <c r="C19" s="5"/>
      <c r="D19" s="5"/>
      <c r="E19" s="5"/>
      <c r="F19" s="5"/>
    </row>
    <row r="21" spans="1:10" x14ac:dyDescent="0.2">
      <c r="A21" s="20" t="s">
        <v>145</v>
      </c>
    </row>
    <row r="22" spans="1:10" x14ac:dyDescent="0.2">
      <c r="A22" s="20" t="s">
        <v>146</v>
      </c>
    </row>
    <row r="23" spans="1:10" x14ac:dyDescent="0.2">
      <c r="A23" s="20" t="s">
        <v>146</v>
      </c>
    </row>
    <row r="25" spans="1:10" x14ac:dyDescent="0.2">
      <c r="A25" s="304" t="s">
        <v>147</v>
      </c>
      <c r="B25" s="304"/>
      <c r="C25" s="304"/>
      <c r="D25" s="304"/>
      <c r="E25" s="304"/>
      <c r="F25" s="304"/>
    </row>
    <row r="27" spans="1:10" s="29" customFormat="1" ht="13.5" customHeight="1" x14ac:dyDescent="0.25">
      <c r="A27" s="353" t="s">
        <v>12</v>
      </c>
      <c r="B27" s="353" t="s">
        <v>148</v>
      </c>
      <c r="C27" s="302" t="s">
        <v>32</v>
      </c>
      <c r="D27" s="303"/>
      <c r="E27" s="302" t="s">
        <v>33</v>
      </c>
      <c r="F27" s="303"/>
    </row>
    <row r="28" spans="1:10" s="29" customFormat="1" ht="36" x14ac:dyDescent="0.25">
      <c r="A28" s="355"/>
      <c r="B28" s="355"/>
      <c r="C28" s="5" t="s">
        <v>149</v>
      </c>
      <c r="D28" s="5" t="s">
        <v>150</v>
      </c>
      <c r="E28" s="5" t="s">
        <v>149</v>
      </c>
      <c r="F28" s="5" t="s">
        <v>150</v>
      </c>
    </row>
    <row r="29" spans="1:10" s="29" customFormat="1" x14ac:dyDescent="0.25">
      <c r="A29" s="5">
        <v>1</v>
      </c>
      <c r="B29" s="82"/>
      <c r="C29" s="5"/>
      <c r="D29" s="62"/>
      <c r="E29" s="39"/>
      <c r="F29" s="25"/>
      <c r="I29" s="166" t="s">
        <v>3410</v>
      </c>
      <c r="J29" s="239" t="s">
        <v>3415</v>
      </c>
    </row>
    <row r="30" spans="1:10" s="29" customFormat="1" x14ac:dyDescent="0.25">
      <c r="A30" s="5">
        <v>2</v>
      </c>
      <c r="B30" s="79"/>
      <c r="C30" s="5"/>
      <c r="D30" s="62"/>
      <c r="E30" s="39"/>
      <c r="F30" s="25"/>
    </row>
    <row r="31" spans="1:10" s="29" customFormat="1" x14ac:dyDescent="0.25">
      <c r="A31" s="5">
        <v>3</v>
      </c>
      <c r="B31" s="79"/>
      <c r="C31" s="5"/>
      <c r="D31" s="62"/>
      <c r="E31" s="5"/>
      <c r="F31" s="25"/>
    </row>
    <row r="32" spans="1:10" s="29" customFormat="1" x14ac:dyDescent="0.25">
      <c r="A32" s="5">
        <v>4</v>
      </c>
      <c r="B32" s="79"/>
      <c r="C32" s="5"/>
      <c r="D32" s="62"/>
      <c r="E32" s="5"/>
      <c r="F32" s="25"/>
    </row>
    <row r="33" spans="1:6" s="29" customFormat="1" x14ac:dyDescent="0.25">
      <c r="A33" s="5">
        <v>5</v>
      </c>
      <c r="B33" s="79"/>
      <c r="C33" s="5"/>
      <c r="D33" s="62"/>
      <c r="E33" s="5"/>
      <c r="F33" s="25"/>
    </row>
    <row r="34" spans="1:6" s="29" customFormat="1" x14ac:dyDescent="0.25">
      <c r="A34" s="15"/>
      <c r="B34" s="149" t="s">
        <v>13</v>
      </c>
      <c r="C34" s="41">
        <f>SUM(C29:C33)</f>
        <v>0</v>
      </c>
      <c r="D34" s="41">
        <f>SUM(D29:D33)</f>
        <v>0</v>
      </c>
      <c r="E34" s="41">
        <f>SUM(E29:E33)</f>
        <v>0</v>
      </c>
      <c r="F34" s="41">
        <f>SUM(F29:F33)</f>
        <v>0</v>
      </c>
    </row>
    <row r="36" spans="1:6" x14ac:dyDescent="0.2">
      <c r="A36" s="20" t="s">
        <v>151</v>
      </c>
    </row>
    <row r="37" spans="1:6" x14ac:dyDescent="0.2">
      <c r="A37" s="20" t="s">
        <v>152</v>
      </c>
    </row>
    <row r="38" spans="1:6" x14ac:dyDescent="0.2">
      <c r="A38" s="20" t="s">
        <v>153</v>
      </c>
    </row>
    <row r="39" spans="1:6" x14ac:dyDescent="0.2">
      <c r="A39" s="20" t="s">
        <v>146</v>
      </c>
    </row>
    <row r="40" spans="1:6" x14ac:dyDescent="0.2">
      <c r="A40" s="20" t="s">
        <v>146</v>
      </c>
    </row>
    <row r="41" spans="1:6" x14ac:dyDescent="0.2">
      <c r="A41" s="304" t="s">
        <v>154</v>
      </c>
      <c r="B41" s="304"/>
      <c r="C41" s="304"/>
      <c r="D41" s="304"/>
      <c r="E41" s="304"/>
      <c r="F41" s="304"/>
    </row>
    <row r="43" spans="1:6" x14ac:dyDescent="0.2">
      <c r="A43" s="20" t="s">
        <v>155</v>
      </c>
    </row>
    <row r="44" spans="1:6" x14ac:dyDescent="0.2">
      <c r="A44" s="20" t="s">
        <v>156</v>
      </c>
    </row>
    <row r="45" spans="1:6" x14ac:dyDescent="0.2">
      <c r="A45" s="20" t="s">
        <v>157</v>
      </c>
    </row>
    <row r="46" spans="1:6" x14ac:dyDescent="0.2">
      <c r="A46" s="20" t="s">
        <v>158</v>
      </c>
    </row>
    <row r="47" spans="1:6" x14ac:dyDescent="0.2">
      <c r="A47" s="20" t="s">
        <v>159</v>
      </c>
    </row>
    <row r="48" spans="1:6" x14ac:dyDescent="0.2">
      <c r="A48" s="20" t="s">
        <v>146</v>
      </c>
    </row>
    <row r="49" spans="1:1" x14ac:dyDescent="0.2">
      <c r="A49" s="20" t="s">
        <v>146</v>
      </c>
    </row>
  </sheetData>
  <customSheetViews>
    <customSheetView guid="{66252ACB-4469-47A0-863D-EE5C52C90E05}">
      <selection activeCell="J29" sqref="J29"/>
      <pageMargins left="0.7" right="0.7" top="0.75" bottom="0.75" header="0.3" footer="0.3"/>
      <pageSetup orientation="portrait" r:id="rId1"/>
    </customSheetView>
    <customSheetView guid="{25AE0644-CB4F-4F60-8440-67FEC8EE2F9F}" topLeftCell="A7">
      <selection activeCell="J12" sqref="J12"/>
      <pageMargins left="0.7" right="0.7" top="0.75" bottom="0.75" header="0.3" footer="0.3"/>
      <pageSetup orientation="portrait" r:id="rId2"/>
    </customSheetView>
    <customSheetView guid="{FAC98FA6-DAA8-4169-B3C9-DE3B5115C8CF}">
      <selection activeCell="J12" sqref="J12"/>
      <pageMargins left="0.7" right="0.7" top="0.75" bottom="0.75" header="0.3" footer="0.3"/>
      <pageSetup orientation="portrait" r:id="rId3"/>
    </customSheetView>
    <customSheetView guid="{AF8B735C-93A2-404B-A02D-DFB6EDDEB5BC}">
      <selection activeCell="J12" sqref="J12"/>
      <pageMargins left="0.7" right="0.7" top="0.75" bottom="0.75" header="0.3" footer="0.3"/>
      <pageSetup orientation="portrait" r:id="rId4"/>
    </customSheetView>
  </customSheetViews>
  <mergeCells count="12">
    <mergeCell ref="A41:F41"/>
    <mergeCell ref="A1:F1"/>
    <mergeCell ref="A14:F14"/>
    <mergeCell ref="A16:A17"/>
    <mergeCell ref="B16:B17"/>
    <mergeCell ref="C16:D16"/>
    <mergeCell ref="E16:F16"/>
    <mergeCell ref="A25:F25"/>
    <mergeCell ref="A27:A28"/>
    <mergeCell ref="B27:B28"/>
    <mergeCell ref="C27:D27"/>
    <mergeCell ref="E27:F27"/>
  </mergeCells>
  <pageMargins left="0.7" right="0.7" top="0.75" bottom="0.75" header="0.3" footer="0.3"/>
  <pageSetup orientation="portrait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opLeftCell="F24" workbookViewId="0">
      <selection activeCell="O1" sqref="O1:U64"/>
    </sheetView>
  </sheetViews>
  <sheetFormatPr defaultRowHeight="12" x14ac:dyDescent="0.2"/>
  <cols>
    <col min="1" max="1" width="3.7109375" style="34" customWidth="1"/>
    <col min="2" max="2" width="15.42578125" style="20" customWidth="1"/>
    <col min="3" max="3" width="14.85546875" style="20" bestFit="1" customWidth="1"/>
    <col min="4" max="4" width="15.7109375" style="20" customWidth="1"/>
    <col min="5" max="5" width="16.28515625" style="20" customWidth="1"/>
    <col min="6" max="7" width="15.85546875" style="20" customWidth="1"/>
    <col min="8" max="8" width="9.140625" style="20"/>
    <col min="9" max="9" width="9.5703125" style="20" bestFit="1" customWidth="1"/>
    <col min="10" max="10" width="18.28515625" style="20" customWidth="1"/>
    <col min="11" max="11" width="14" style="20" bestFit="1" customWidth="1"/>
    <col min="12" max="13" width="16" style="20" customWidth="1"/>
    <col min="14" max="14" width="9.140625" style="20"/>
    <col min="15" max="15" width="9.140625" style="20" customWidth="1"/>
    <col min="16" max="16" width="42.42578125" style="20" customWidth="1"/>
    <col min="17" max="18" width="18" style="20" customWidth="1"/>
    <col min="19" max="19" width="17.7109375" style="20" customWidth="1"/>
    <col min="20" max="20" width="10.5703125" style="20" hidden="1" customWidth="1"/>
    <col min="21" max="21" width="14.85546875" style="20" bestFit="1" customWidth="1"/>
    <col min="22" max="16384" width="9.140625" style="20"/>
  </cols>
  <sheetData>
    <row r="1" spans="1:18" x14ac:dyDescent="0.2">
      <c r="G1" s="280" t="s">
        <v>3457</v>
      </c>
      <c r="M1" s="280" t="s">
        <v>3458</v>
      </c>
      <c r="R1" s="280" t="s">
        <v>3459</v>
      </c>
    </row>
    <row r="2" spans="1:18" x14ac:dyDescent="0.2">
      <c r="A2" s="386" t="s">
        <v>160</v>
      </c>
      <c r="B2" s="386"/>
      <c r="C2" s="386"/>
      <c r="D2" s="386"/>
      <c r="E2" s="386"/>
      <c r="F2" s="386"/>
      <c r="G2" s="386"/>
      <c r="O2" s="386" t="s">
        <v>160</v>
      </c>
      <c r="P2" s="386"/>
      <c r="Q2" s="386"/>
      <c r="R2" s="386"/>
    </row>
    <row r="3" spans="1:18" x14ac:dyDescent="0.2">
      <c r="O3" s="34"/>
    </row>
    <row r="4" spans="1:18" x14ac:dyDescent="0.2">
      <c r="A4" s="69" t="s">
        <v>12</v>
      </c>
      <c r="B4" s="387" t="s">
        <v>47</v>
      </c>
      <c r="C4" s="387"/>
      <c r="D4" s="358" t="s">
        <v>32</v>
      </c>
      <c r="E4" s="359"/>
      <c r="F4" s="358" t="s">
        <v>33</v>
      </c>
      <c r="G4" s="359"/>
      <c r="O4" s="231" t="s">
        <v>12</v>
      </c>
      <c r="P4" s="231" t="s">
        <v>47</v>
      </c>
      <c r="Q4" s="216" t="s">
        <v>32</v>
      </c>
      <c r="R4" s="244" t="s">
        <v>33</v>
      </c>
    </row>
    <row r="5" spans="1:18" x14ac:dyDescent="0.2">
      <c r="A5" s="69">
        <v>1</v>
      </c>
      <c r="B5" s="387"/>
      <c r="C5" s="387"/>
      <c r="D5" s="358"/>
      <c r="E5" s="359"/>
      <c r="F5" s="358"/>
      <c r="G5" s="359"/>
      <c r="O5" s="231">
        <v>1</v>
      </c>
      <c r="P5" s="231"/>
      <c r="Q5" s="216"/>
      <c r="R5" s="244"/>
    </row>
    <row r="6" spans="1:18" x14ac:dyDescent="0.2">
      <c r="A6" s="69">
        <v>3</v>
      </c>
      <c r="B6" s="356" t="s">
        <v>13</v>
      </c>
      <c r="C6" s="357"/>
      <c r="D6" s="358"/>
      <c r="E6" s="359"/>
      <c r="F6" s="358"/>
      <c r="G6" s="359"/>
      <c r="O6" s="231">
        <v>3</v>
      </c>
      <c r="P6" s="212" t="s">
        <v>13</v>
      </c>
      <c r="Q6" s="216"/>
      <c r="R6" s="244"/>
    </row>
    <row r="7" spans="1:18" x14ac:dyDescent="0.2">
      <c r="O7" s="34"/>
    </row>
    <row r="8" spans="1:18" x14ac:dyDescent="0.2">
      <c r="A8" s="34" t="s">
        <v>161</v>
      </c>
      <c r="G8" s="20" t="s">
        <v>0</v>
      </c>
      <c r="O8" s="34" t="s">
        <v>161</v>
      </c>
    </row>
    <row r="9" spans="1:18" x14ac:dyDescent="0.2">
      <c r="A9" s="34" t="s">
        <v>162</v>
      </c>
      <c r="O9" s="34" t="s">
        <v>162</v>
      </c>
    </row>
    <row r="10" spans="1:18" x14ac:dyDescent="0.2">
      <c r="A10" s="34" t="s">
        <v>163</v>
      </c>
      <c r="O10" s="34" t="s">
        <v>163</v>
      </c>
    </row>
    <row r="11" spans="1:18" x14ac:dyDescent="0.2">
      <c r="O11" s="34"/>
    </row>
    <row r="12" spans="1:18" ht="15" customHeight="1" x14ac:dyDescent="0.2">
      <c r="A12" s="304" t="s">
        <v>164</v>
      </c>
      <c r="B12" s="304"/>
      <c r="C12" s="304"/>
      <c r="D12" s="304"/>
      <c r="E12" s="304"/>
      <c r="F12" s="304"/>
      <c r="G12" s="304"/>
      <c r="I12" s="304" t="s">
        <v>164</v>
      </c>
      <c r="J12" s="304"/>
      <c r="K12" s="304"/>
      <c r="L12" s="304"/>
      <c r="M12" s="304"/>
      <c r="O12" s="304" t="s">
        <v>164</v>
      </c>
      <c r="P12" s="304"/>
      <c r="Q12" s="304"/>
      <c r="R12" s="304"/>
    </row>
    <row r="13" spans="1:18" ht="9.75" customHeight="1" x14ac:dyDescent="0.2">
      <c r="I13" s="34"/>
      <c r="O13" s="34"/>
    </row>
    <row r="14" spans="1:18" ht="9.75" customHeight="1" x14ac:dyDescent="0.2">
      <c r="A14" s="34" t="s">
        <v>165</v>
      </c>
      <c r="I14" s="34" t="s">
        <v>165</v>
      </c>
      <c r="O14" s="34" t="s">
        <v>165</v>
      </c>
    </row>
    <row r="15" spans="1:18" ht="9.75" customHeight="1" x14ac:dyDescent="0.2">
      <c r="I15" s="34"/>
      <c r="O15" s="34"/>
    </row>
    <row r="16" spans="1:18" x14ac:dyDescent="0.2">
      <c r="A16" s="69" t="s">
        <v>12</v>
      </c>
      <c r="B16" s="358" t="s">
        <v>166</v>
      </c>
      <c r="C16" s="359"/>
      <c r="D16" s="358" t="s">
        <v>32</v>
      </c>
      <c r="E16" s="359"/>
      <c r="F16" s="358" t="s">
        <v>33</v>
      </c>
      <c r="G16" s="359"/>
      <c r="I16" s="231" t="s">
        <v>12</v>
      </c>
      <c r="J16" s="358" t="s">
        <v>166</v>
      </c>
      <c r="K16" s="359"/>
      <c r="L16" s="216" t="s">
        <v>32</v>
      </c>
      <c r="M16" s="231" t="s">
        <v>33</v>
      </c>
      <c r="O16" s="231" t="s">
        <v>12</v>
      </c>
      <c r="P16" s="216" t="s">
        <v>166</v>
      </c>
      <c r="Q16" s="216" t="s">
        <v>32</v>
      </c>
      <c r="R16" s="231" t="s">
        <v>33</v>
      </c>
    </row>
    <row r="17" spans="1:18" x14ac:dyDescent="0.2">
      <c r="A17" s="69">
        <v>1</v>
      </c>
      <c r="B17" s="356" t="s">
        <v>167</v>
      </c>
      <c r="C17" s="357"/>
      <c r="D17" s="360">
        <v>7528452609.8299999</v>
      </c>
      <c r="E17" s="361"/>
      <c r="F17" s="360">
        <f>F28</f>
        <v>13372214513.599998</v>
      </c>
      <c r="G17" s="361"/>
      <c r="I17" s="231">
        <v>1</v>
      </c>
      <c r="J17" s="212"/>
      <c r="K17" s="213"/>
      <c r="L17" s="214"/>
      <c r="M17" s="262"/>
      <c r="O17" s="231">
        <v>1</v>
      </c>
      <c r="P17" s="212" t="s">
        <v>167</v>
      </c>
      <c r="Q17" s="214">
        <f>+D17+L17</f>
        <v>7528452609.8299999</v>
      </c>
      <c r="R17" s="262">
        <f>+F17+M17</f>
        <v>13372214513.599998</v>
      </c>
    </row>
    <row r="18" spans="1:18" x14ac:dyDescent="0.2">
      <c r="A18" s="69">
        <f>A17+1</f>
        <v>2</v>
      </c>
      <c r="B18" s="356" t="s">
        <v>168</v>
      </c>
      <c r="C18" s="357"/>
      <c r="D18" s="356"/>
      <c r="E18" s="357"/>
      <c r="F18" s="356"/>
      <c r="G18" s="357"/>
      <c r="I18" s="231">
        <f>I17+1</f>
        <v>2</v>
      </c>
      <c r="J18" s="212"/>
      <c r="K18" s="213"/>
      <c r="L18" s="212"/>
      <c r="M18" s="42"/>
      <c r="O18" s="231">
        <f>O17+1</f>
        <v>2</v>
      </c>
      <c r="P18" s="212" t="s">
        <v>168</v>
      </c>
      <c r="Q18" s="214">
        <f t="shared" ref="Q18:Q27" si="0">+D18+L18</f>
        <v>0</v>
      </c>
      <c r="R18" s="262">
        <f t="shared" ref="R18:R25" si="1">+F18+M18</f>
        <v>0</v>
      </c>
    </row>
    <row r="19" spans="1:18" x14ac:dyDescent="0.2">
      <c r="A19" s="69">
        <f t="shared" ref="A19:A27" si="2">A18+1</f>
        <v>3</v>
      </c>
      <c r="B19" s="119" t="s">
        <v>324</v>
      </c>
      <c r="C19" s="120"/>
      <c r="D19" s="366">
        <v>7477706139.8699999</v>
      </c>
      <c r="E19" s="367"/>
      <c r="F19" s="366">
        <v>8810392047.8199997</v>
      </c>
      <c r="G19" s="367"/>
      <c r="I19" s="231">
        <f t="shared" ref="I19:I27" si="3">I18+1</f>
        <v>3</v>
      </c>
      <c r="J19" s="212" t="s">
        <v>8</v>
      </c>
      <c r="K19" s="213"/>
      <c r="L19" s="214">
        <v>1992804260.8</v>
      </c>
      <c r="M19" s="262">
        <v>880143230.07999992</v>
      </c>
      <c r="O19" s="231">
        <f t="shared" ref="O19:O27" si="4">O18+1</f>
        <v>3</v>
      </c>
      <c r="P19" s="212" t="s">
        <v>324</v>
      </c>
      <c r="Q19" s="214">
        <f t="shared" si="0"/>
        <v>9470510400.6700001</v>
      </c>
      <c r="R19" s="262">
        <f>+F19+M19</f>
        <v>9690535277.8999996</v>
      </c>
    </row>
    <row r="20" spans="1:18" x14ac:dyDescent="0.2">
      <c r="A20" s="121">
        <f t="shared" si="2"/>
        <v>4</v>
      </c>
      <c r="B20" s="119" t="s">
        <v>325</v>
      </c>
      <c r="C20" s="120"/>
      <c r="D20" s="366">
        <v>16516014.48</v>
      </c>
      <c r="E20" s="367"/>
      <c r="F20" s="366">
        <v>17991074.48</v>
      </c>
      <c r="G20" s="367"/>
      <c r="I20" s="231">
        <f t="shared" si="3"/>
        <v>4</v>
      </c>
      <c r="J20" s="212"/>
      <c r="K20" s="213"/>
      <c r="L20" s="215"/>
      <c r="M20" s="263"/>
      <c r="O20" s="231">
        <f t="shared" si="4"/>
        <v>4</v>
      </c>
      <c r="P20" s="212" t="s">
        <v>325</v>
      </c>
      <c r="Q20" s="214">
        <f t="shared" si="0"/>
        <v>16516014.48</v>
      </c>
      <c r="R20" s="262">
        <f t="shared" si="1"/>
        <v>17991074.48</v>
      </c>
    </row>
    <row r="21" spans="1:18" x14ac:dyDescent="0.2">
      <c r="A21" s="121">
        <f t="shared" si="2"/>
        <v>5</v>
      </c>
      <c r="B21" s="119" t="s">
        <v>326</v>
      </c>
      <c r="C21" s="120"/>
      <c r="D21" s="366">
        <v>2947679.54</v>
      </c>
      <c r="E21" s="367"/>
      <c r="F21" s="366">
        <v>562593</v>
      </c>
      <c r="G21" s="367"/>
      <c r="I21" s="231">
        <f t="shared" si="3"/>
        <v>5</v>
      </c>
      <c r="J21" s="212"/>
      <c r="K21" s="213"/>
      <c r="L21" s="215"/>
      <c r="M21" s="263"/>
      <c r="O21" s="231">
        <f t="shared" si="4"/>
        <v>5</v>
      </c>
      <c r="P21" s="212" t="s">
        <v>326</v>
      </c>
      <c r="Q21" s="214">
        <f t="shared" si="0"/>
        <v>2947679.54</v>
      </c>
      <c r="R21" s="262">
        <f>+F21+M21</f>
        <v>562593</v>
      </c>
    </row>
    <row r="22" spans="1:18" x14ac:dyDescent="0.2">
      <c r="A22" s="121">
        <f t="shared" si="2"/>
        <v>6</v>
      </c>
      <c r="B22" s="356" t="s">
        <v>327</v>
      </c>
      <c r="C22" s="357"/>
      <c r="D22" s="366">
        <v>1921590</v>
      </c>
      <c r="E22" s="367"/>
      <c r="F22" s="366">
        <v>1352500</v>
      </c>
      <c r="G22" s="367"/>
      <c r="I22" s="231">
        <f t="shared" si="3"/>
        <v>6</v>
      </c>
      <c r="J22" s="212"/>
      <c r="K22" s="213"/>
      <c r="L22" s="215"/>
      <c r="M22" s="263"/>
      <c r="O22" s="231">
        <f t="shared" si="4"/>
        <v>6</v>
      </c>
      <c r="P22" s="212" t="s">
        <v>327</v>
      </c>
      <c r="Q22" s="214">
        <f t="shared" si="0"/>
        <v>1921590</v>
      </c>
      <c r="R22" s="262">
        <f t="shared" si="1"/>
        <v>1352500</v>
      </c>
    </row>
    <row r="23" spans="1:18" x14ac:dyDescent="0.2">
      <c r="A23" s="121">
        <f t="shared" si="2"/>
        <v>7</v>
      </c>
      <c r="B23" s="119" t="s">
        <v>3391</v>
      </c>
      <c r="C23" s="120"/>
      <c r="D23" s="366">
        <v>23219184.940000001</v>
      </c>
      <c r="E23" s="367"/>
      <c r="F23" s="366">
        <v>7172104.9400000004</v>
      </c>
      <c r="G23" s="367"/>
      <c r="I23" s="231">
        <f t="shared" si="3"/>
        <v>7</v>
      </c>
      <c r="J23" s="212"/>
      <c r="K23" s="213"/>
      <c r="L23" s="215"/>
      <c r="M23" s="263"/>
      <c r="O23" s="231">
        <f t="shared" si="4"/>
        <v>7</v>
      </c>
      <c r="P23" s="212" t="s">
        <v>3391</v>
      </c>
      <c r="Q23" s="214">
        <f t="shared" si="0"/>
        <v>23219184.940000001</v>
      </c>
      <c r="R23" s="262">
        <f t="shared" si="1"/>
        <v>7172104.9400000004</v>
      </c>
    </row>
    <row r="24" spans="1:18" x14ac:dyDescent="0.2">
      <c r="A24" s="121">
        <f t="shared" si="2"/>
        <v>8</v>
      </c>
      <c r="B24" s="168" t="s">
        <v>3392</v>
      </c>
      <c r="C24" s="169"/>
      <c r="D24" s="382">
        <v>6142001</v>
      </c>
      <c r="E24" s="383"/>
      <c r="F24" s="382">
        <v>5388330</v>
      </c>
      <c r="G24" s="383"/>
      <c r="I24" s="231">
        <f t="shared" si="3"/>
        <v>8</v>
      </c>
      <c r="J24" s="222"/>
      <c r="K24" s="223"/>
      <c r="L24" s="229"/>
      <c r="M24" s="264"/>
      <c r="O24" s="231">
        <f t="shared" si="4"/>
        <v>8</v>
      </c>
      <c r="P24" s="222" t="s">
        <v>3392</v>
      </c>
      <c r="Q24" s="214">
        <f t="shared" si="0"/>
        <v>6142001</v>
      </c>
      <c r="R24" s="262">
        <f t="shared" si="1"/>
        <v>5388330</v>
      </c>
    </row>
    <row r="25" spans="1:18" x14ac:dyDescent="0.2">
      <c r="A25" s="121">
        <f t="shared" si="2"/>
        <v>9</v>
      </c>
      <c r="B25" s="119" t="s">
        <v>3417</v>
      </c>
      <c r="C25" s="120"/>
      <c r="D25" s="366">
        <v>565599</v>
      </c>
      <c r="E25" s="367"/>
      <c r="F25" s="366">
        <v>503111.56</v>
      </c>
      <c r="G25" s="367"/>
      <c r="I25" s="231">
        <f t="shared" si="3"/>
        <v>9</v>
      </c>
      <c r="J25" s="212"/>
      <c r="K25" s="213"/>
      <c r="L25" s="215"/>
      <c r="M25" s="263"/>
      <c r="O25" s="231">
        <f t="shared" si="4"/>
        <v>9</v>
      </c>
      <c r="P25" s="212" t="s">
        <v>3417</v>
      </c>
      <c r="Q25" s="214">
        <f t="shared" si="0"/>
        <v>565599</v>
      </c>
      <c r="R25" s="262">
        <f t="shared" si="1"/>
        <v>503111.56</v>
      </c>
    </row>
    <row r="26" spans="1:18" x14ac:dyDescent="0.2">
      <c r="A26" s="171">
        <f t="shared" si="2"/>
        <v>10</v>
      </c>
      <c r="B26" s="172" t="s">
        <v>3418</v>
      </c>
      <c r="C26" s="173"/>
      <c r="D26" s="360"/>
      <c r="E26" s="361"/>
      <c r="F26" s="174"/>
      <c r="G26" s="175">
        <v>9266880.0199999996</v>
      </c>
      <c r="I26" s="231">
        <f t="shared" si="3"/>
        <v>10</v>
      </c>
      <c r="J26" s="212"/>
      <c r="K26" s="213"/>
      <c r="L26" s="215"/>
      <c r="M26" s="263"/>
      <c r="O26" s="231">
        <f t="shared" si="4"/>
        <v>10</v>
      </c>
      <c r="P26" s="212" t="s">
        <v>3418</v>
      </c>
      <c r="Q26" s="214">
        <f t="shared" si="0"/>
        <v>0</v>
      </c>
      <c r="R26" s="262">
        <f>+G26+M26</f>
        <v>9266880.0199999996</v>
      </c>
    </row>
    <row r="27" spans="1:18" x14ac:dyDescent="0.2">
      <c r="A27" s="171">
        <f t="shared" si="2"/>
        <v>11</v>
      </c>
      <c r="B27" s="172" t="s">
        <v>820</v>
      </c>
      <c r="C27" s="173"/>
      <c r="D27" s="360"/>
      <c r="E27" s="361"/>
      <c r="F27" s="174"/>
      <c r="G27" s="175">
        <v>4519585871.7799997</v>
      </c>
      <c r="I27" s="231">
        <f t="shared" si="3"/>
        <v>11</v>
      </c>
      <c r="J27" s="212"/>
      <c r="K27" s="213"/>
      <c r="L27" s="215"/>
      <c r="M27" s="263"/>
      <c r="O27" s="231">
        <f t="shared" si="4"/>
        <v>11</v>
      </c>
      <c r="P27" s="212" t="s">
        <v>820</v>
      </c>
      <c r="Q27" s="214">
        <f t="shared" si="0"/>
        <v>0</v>
      </c>
      <c r="R27" s="262">
        <f>+G27+M27</f>
        <v>4519585871.7799997</v>
      </c>
    </row>
    <row r="28" spans="1:18" x14ac:dyDescent="0.2">
      <c r="A28" s="42"/>
      <c r="B28" s="380" t="s">
        <v>13</v>
      </c>
      <c r="C28" s="381"/>
      <c r="D28" s="384">
        <f>SUM(D19:D25)</f>
        <v>7529018208.829999</v>
      </c>
      <c r="E28" s="385"/>
      <c r="F28" s="384">
        <f>SUM(F19:G27)</f>
        <v>13372214513.599998</v>
      </c>
      <c r="G28" s="385"/>
      <c r="I28" s="42"/>
      <c r="J28" s="227" t="s">
        <v>13</v>
      </c>
      <c r="K28" s="228"/>
      <c r="L28" s="230">
        <f>SUM(L19:L25)</f>
        <v>1992804260.8</v>
      </c>
      <c r="M28" s="265">
        <f>SUM(M19:M27)</f>
        <v>880143230.07999992</v>
      </c>
      <c r="O28" s="42"/>
      <c r="P28" s="227" t="s">
        <v>13</v>
      </c>
      <c r="Q28" s="230">
        <f>SUM(Q19:Q25)</f>
        <v>9521822469.6300011</v>
      </c>
      <c r="R28" s="265">
        <f>SUM(R19:R27)</f>
        <v>14252357743.68</v>
      </c>
    </row>
    <row r="29" spans="1:18" ht="9" customHeight="1" x14ac:dyDescent="0.2">
      <c r="O29" s="34"/>
    </row>
    <row r="30" spans="1:18" ht="10.5" customHeight="1" x14ac:dyDescent="0.2">
      <c r="A30" s="34" t="s">
        <v>169</v>
      </c>
      <c r="F30" s="20" t="s">
        <v>0</v>
      </c>
      <c r="I30" s="34" t="s">
        <v>169</v>
      </c>
      <c r="O30" s="34" t="s">
        <v>169</v>
      </c>
      <c r="R30" s="20" t="s">
        <v>0</v>
      </c>
    </row>
    <row r="31" spans="1:18" ht="9" customHeight="1" x14ac:dyDescent="0.2">
      <c r="I31" s="34"/>
      <c r="O31" s="34"/>
    </row>
    <row r="32" spans="1:18" x14ac:dyDescent="0.2">
      <c r="A32" s="21" t="s">
        <v>12</v>
      </c>
      <c r="B32" s="358" t="s">
        <v>170</v>
      </c>
      <c r="C32" s="359"/>
      <c r="D32" s="358" t="s">
        <v>32</v>
      </c>
      <c r="E32" s="359"/>
      <c r="F32" s="358" t="s">
        <v>33</v>
      </c>
      <c r="G32" s="359"/>
      <c r="I32" s="231" t="s">
        <v>12</v>
      </c>
      <c r="J32" s="358" t="s">
        <v>166</v>
      </c>
      <c r="K32" s="359"/>
      <c r="L32" s="216" t="s">
        <v>32</v>
      </c>
      <c r="M32" s="231" t="s">
        <v>33</v>
      </c>
      <c r="O32" s="21" t="s">
        <v>12</v>
      </c>
      <c r="P32" s="216" t="s">
        <v>170</v>
      </c>
      <c r="Q32" s="216" t="s">
        <v>32</v>
      </c>
      <c r="R32" s="231" t="s">
        <v>33</v>
      </c>
    </row>
    <row r="33" spans="1:18" x14ac:dyDescent="0.2">
      <c r="A33" s="21">
        <v>1</v>
      </c>
      <c r="B33" s="356" t="s">
        <v>328</v>
      </c>
      <c r="C33" s="357"/>
      <c r="D33" s="360">
        <v>14188574.640000001</v>
      </c>
      <c r="E33" s="361"/>
      <c r="F33" s="360">
        <v>16052848.41</v>
      </c>
      <c r="G33" s="361"/>
      <c r="I33" s="231">
        <v>1</v>
      </c>
      <c r="J33" s="356" t="s">
        <v>328</v>
      </c>
      <c r="K33" s="357"/>
      <c r="L33" s="214"/>
      <c r="M33" s="262">
        <v>157215.57999999999</v>
      </c>
      <c r="O33" s="21">
        <v>1</v>
      </c>
      <c r="P33" s="212" t="s">
        <v>328</v>
      </c>
      <c r="Q33" s="214">
        <f>+D33+L33</f>
        <v>14188574.640000001</v>
      </c>
      <c r="R33" s="262">
        <f>+F33+M33</f>
        <v>16210063.99</v>
      </c>
    </row>
    <row r="34" spans="1:18" x14ac:dyDescent="0.2">
      <c r="A34" s="21">
        <v>2</v>
      </c>
      <c r="B34" s="356" t="s">
        <v>3395</v>
      </c>
      <c r="C34" s="357"/>
      <c r="D34" s="360">
        <v>28912788.27</v>
      </c>
      <c r="E34" s="361"/>
      <c r="F34" s="360">
        <v>130794749.41</v>
      </c>
      <c r="G34" s="361"/>
      <c r="I34" s="231">
        <f>I33+1</f>
        <v>2</v>
      </c>
      <c r="J34" s="356" t="s">
        <v>3395</v>
      </c>
      <c r="K34" s="357"/>
      <c r="L34" s="212"/>
      <c r="M34" s="42"/>
      <c r="O34" s="21">
        <v>2</v>
      </c>
      <c r="P34" s="212" t="s">
        <v>3395</v>
      </c>
      <c r="Q34" s="214">
        <f t="shared" ref="Q34:Q44" si="5">+D34+L34</f>
        <v>28912788.27</v>
      </c>
      <c r="R34" s="262">
        <f t="shared" ref="R34:R44" si="6">+F34+M34</f>
        <v>130794749.41</v>
      </c>
    </row>
    <row r="35" spans="1:18" x14ac:dyDescent="0.2">
      <c r="A35" s="21">
        <v>3</v>
      </c>
      <c r="B35" s="362" t="s">
        <v>3397</v>
      </c>
      <c r="C35" s="363"/>
      <c r="D35" s="368">
        <v>4393524274.7799997</v>
      </c>
      <c r="E35" s="369"/>
      <c r="F35" s="368">
        <v>5931341299.1099997</v>
      </c>
      <c r="G35" s="369"/>
      <c r="I35" s="231">
        <f t="shared" ref="I35:I44" si="7">I34+1</f>
        <v>3</v>
      </c>
      <c r="J35" s="362" t="s">
        <v>3397</v>
      </c>
      <c r="K35" s="363"/>
      <c r="L35" s="215">
        <v>14576534.6</v>
      </c>
      <c r="M35" s="263">
        <v>161482855.75999999</v>
      </c>
      <c r="O35" s="21">
        <v>3</v>
      </c>
      <c r="P35" s="222" t="s">
        <v>3397</v>
      </c>
      <c r="Q35" s="214">
        <f t="shared" si="5"/>
        <v>4408100809.3800001</v>
      </c>
      <c r="R35" s="262">
        <f t="shared" si="6"/>
        <v>6092824154.8699999</v>
      </c>
    </row>
    <row r="36" spans="1:18" x14ac:dyDescent="0.2">
      <c r="A36" s="21">
        <v>4</v>
      </c>
      <c r="B36" s="356" t="s">
        <v>3389</v>
      </c>
      <c r="C36" s="357"/>
      <c r="D36" s="360">
        <v>563523057.57000005</v>
      </c>
      <c r="E36" s="361"/>
      <c r="F36" s="360">
        <v>1131733904.1700001</v>
      </c>
      <c r="G36" s="361"/>
      <c r="I36" s="231">
        <f t="shared" si="7"/>
        <v>4</v>
      </c>
      <c r="J36" s="356" t="s">
        <v>3389</v>
      </c>
      <c r="K36" s="357"/>
      <c r="L36" s="215"/>
      <c r="M36" s="263"/>
      <c r="O36" s="21">
        <v>4</v>
      </c>
      <c r="P36" s="212" t="s">
        <v>3389</v>
      </c>
      <c r="Q36" s="214">
        <f t="shared" si="5"/>
        <v>563523057.57000005</v>
      </c>
      <c r="R36" s="262">
        <f t="shared" si="6"/>
        <v>1131733904.1700001</v>
      </c>
    </row>
    <row r="37" spans="1:18" x14ac:dyDescent="0.2">
      <c r="A37" s="21">
        <v>5</v>
      </c>
      <c r="B37" s="356" t="s">
        <v>330</v>
      </c>
      <c r="C37" s="357"/>
      <c r="D37" s="360">
        <v>0</v>
      </c>
      <c r="E37" s="361"/>
      <c r="F37" s="360">
        <v>9088553.9600000009</v>
      </c>
      <c r="G37" s="361"/>
      <c r="I37" s="231">
        <f t="shared" si="7"/>
        <v>5</v>
      </c>
      <c r="J37" s="356" t="s">
        <v>330</v>
      </c>
      <c r="K37" s="357"/>
      <c r="L37" s="215"/>
      <c r="M37" s="263"/>
      <c r="O37" s="21">
        <v>5</v>
      </c>
      <c r="P37" s="212" t="s">
        <v>330</v>
      </c>
      <c r="Q37" s="214">
        <f t="shared" si="5"/>
        <v>0</v>
      </c>
      <c r="R37" s="262">
        <f t="shared" si="6"/>
        <v>9088553.9600000009</v>
      </c>
    </row>
    <row r="38" spans="1:18" x14ac:dyDescent="0.2">
      <c r="A38" s="21">
        <v>7</v>
      </c>
      <c r="B38" s="356" t="s">
        <v>794</v>
      </c>
      <c r="C38" s="357"/>
      <c r="D38" s="360">
        <v>8717681406.6599998</v>
      </c>
      <c r="E38" s="361"/>
      <c r="F38" s="360">
        <v>12700746839.879999</v>
      </c>
      <c r="G38" s="361"/>
      <c r="I38" s="231">
        <f t="shared" si="7"/>
        <v>6</v>
      </c>
      <c r="J38" s="356" t="s">
        <v>794</v>
      </c>
      <c r="K38" s="357"/>
      <c r="L38" s="215">
        <v>20959114.629999999</v>
      </c>
      <c r="M38" s="263">
        <v>192891023.65000001</v>
      </c>
      <c r="O38" s="21">
        <v>7</v>
      </c>
      <c r="P38" s="212" t="s">
        <v>794</v>
      </c>
      <c r="Q38" s="214">
        <f t="shared" si="5"/>
        <v>8738640521.289999</v>
      </c>
      <c r="R38" s="262">
        <f t="shared" si="6"/>
        <v>12893637863.529999</v>
      </c>
    </row>
    <row r="39" spans="1:18" ht="15" customHeight="1" x14ac:dyDescent="0.2">
      <c r="A39" s="21"/>
      <c r="B39" s="356" t="s">
        <v>846</v>
      </c>
      <c r="C39" s="357"/>
      <c r="D39" s="360">
        <v>0</v>
      </c>
      <c r="E39" s="361"/>
      <c r="F39" s="360">
        <v>11722666</v>
      </c>
      <c r="G39" s="361"/>
      <c r="I39" s="231">
        <f t="shared" si="7"/>
        <v>7</v>
      </c>
      <c r="J39" s="356" t="s">
        <v>846</v>
      </c>
      <c r="K39" s="357"/>
      <c r="L39" s="215"/>
      <c r="M39" s="263"/>
      <c r="O39" s="21"/>
      <c r="P39" s="212" t="s">
        <v>846</v>
      </c>
      <c r="Q39" s="214">
        <f t="shared" si="5"/>
        <v>0</v>
      </c>
      <c r="R39" s="262">
        <f t="shared" si="6"/>
        <v>11722666</v>
      </c>
    </row>
    <row r="40" spans="1:18" x14ac:dyDescent="0.2">
      <c r="A40" s="21">
        <v>8</v>
      </c>
      <c r="B40" s="362" t="s">
        <v>796</v>
      </c>
      <c r="C40" s="363"/>
      <c r="D40" s="368">
        <v>1250380987.1600001</v>
      </c>
      <c r="E40" s="369"/>
      <c r="F40" s="368">
        <v>1528728247.9400001</v>
      </c>
      <c r="G40" s="369"/>
      <c r="I40" s="231">
        <f t="shared" si="7"/>
        <v>8</v>
      </c>
      <c r="J40" s="362" t="s">
        <v>796</v>
      </c>
      <c r="K40" s="363"/>
      <c r="L40" s="229">
        <v>6446987.5099999998</v>
      </c>
      <c r="M40" s="264">
        <v>27340068.780000001</v>
      </c>
      <c r="O40" s="21">
        <v>8</v>
      </c>
      <c r="P40" s="222" t="s">
        <v>796</v>
      </c>
      <c r="Q40" s="214">
        <f t="shared" si="5"/>
        <v>1256827974.6700001</v>
      </c>
      <c r="R40" s="262">
        <f t="shared" si="6"/>
        <v>1556068316.72</v>
      </c>
    </row>
    <row r="41" spans="1:18" ht="24.75" customHeight="1" x14ac:dyDescent="0.2">
      <c r="A41" s="21">
        <v>9</v>
      </c>
      <c r="B41" s="364" t="s">
        <v>3396</v>
      </c>
      <c r="C41" s="365"/>
      <c r="D41" s="360">
        <v>56083115.009999998</v>
      </c>
      <c r="E41" s="361"/>
      <c r="F41" s="360">
        <v>63014161</v>
      </c>
      <c r="G41" s="361"/>
      <c r="I41" s="231">
        <f t="shared" si="7"/>
        <v>9</v>
      </c>
      <c r="J41" s="364" t="s">
        <v>3396</v>
      </c>
      <c r="K41" s="365"/>
      <c r="L41" s="215"/>
      <c r="M41" s="263"/>
      <c r="O41" s="21">
        <v>9</v>
      </c>
      <c r="P41" s="224" t="s">
        <v>3396</v>
      </c>
      <c r="Q41" s="214">
        <f t="shared" si="5"/>
        <v>56083115.009999998</v>
      </c>
      <c r="R41" s="262">
        <f t="shared" si="6"/>
        <v>63014161</v>
      </c>
    </row>
    <row r="42" spans="1:18" x14ac:dyDescent="0.2">
      <c r="A42" s="21">
        <v>10</v>
      </c>
      <c r="B42" s="356" t="s">
        <v>3393</v>
      </c>
      <c r="C42" s="357"/>
      <c r="D42" s="360">
        <v>83973982.599999994</v>
      </c>
      <c r="E42" s="361"/>
      <c r="F42" s="360">
        <f>+ГБаланс!J1946</f>
        <v>83973982.599999994</v>
      </c>
      <c r="G42" s="361"/>
      <c r="I42" s="231">
        <f t="shared" si="7"/>
        <v>10</v>
      </c>
      <c r="J42" s="356" t="s">
        <v>3393</v>
      </c>
      <c r="K42" s="357"/>
      <c r="L42" s="215"/>
      <c r="M42" s="263"/>
      <c r="O42" s="21">
        <v>10</v>
      </c>
      <c r="P42" s="212" t="s">
        <v>3393</v>
      </c>
      <c r="Q42" s="214">
        <f t="shared" si="5"/>
        <v>83973982.599999994</v>
      </c>
      <c r="R42" s="262">
        <f t="shared" si="6"/>
        <v>83973982.599999994</v>
      </c>
    </row>
    <row r="43" spans="1:18" x14ac:dyDescent="0.2">
      <c r="A43" s="21">
        <v>11</v>
      </c>
      <c r="B43" s="356" t="s">
        <v>331</v>
      </c>
      <c r="C43" s="357"/>
      <c r="D43" s="360">
        <v>0</v>
      </c>
      <c r="E43" s="361"/>
      <c r="F43" s="360">
        <f>+ГБаланс!J1947</f>
        <v>0</v>
      </c>
      <c r="G43" s="361"/>
      <c r="I43" s="231">
        <f t="shared" si="7"/>
        <v>11</v>
      </c>
      <c r="J43" s="356" t="s">
        <v>3420</v>
      </c>
      <c r="K43" s="357"/>
      <c r="L43" s="215">
        <v>1775091.55</v>
      </c>
      <c r="M43" s="263">
        <v>0</v>
      </c>
      <c r="O43" s="21">
        <v>11</v>
      </c>
      <c r="P43" s="212" t="s">
        <v>3420</v>
      </c>
      <c r="Q43" s="214">
        <f t="shared" si="5"/>
        <v>1775091.55</v>
      </c>
      <c r="R43" s="262">
        <f t="shared" si="6"/>
        <v>0</v>
      </c>
    </row>
    <row r="44" spans="1:18" x14ac:dyDescent="0.2">
      <c r="A44" s="21">
        <v>12</v>
      </c>
      <c r="B44" s="356" t="s">
        <v>3394</v>
      </c>
      <c r="C44" s="357"/>
      <c r="D44" s="360">
        <v>0</v>
      </c>
      <c r="E44" s="361"/>
      <c r="F44" s="360">
        <f>+ГБаланс!J1948</f>
        <v>0</v>
      </c>
      <c r="G44" s="361"/>
      <c r="I44" s="231">
        <f t="shared" si="7"/>
        <v>12</v>
      </c>
      <c r="J44" s="356" t="s">
        <v>3394</v>
      </c>
      <c r="K44" s="357"/>
      <c r="L44" s="230"/>
      <c r="M44" s="265"/>
      <c r="O44" s="21">
        <v>12</v>
      </c>
      <c r="P44" s="212" t="s">
        <v>3394</v>
      </c>
      <c r="Q44" s="214">
        <f t="shared" si="5"/>
        <v>0</v>
      </c>
      <c r="R44" s="262">
        <f t="shared" si="6"/>
        <v>0</v>
      </c>
    </row>
    <row r="45" spans="1:18" ht="15" customHeight="1" x14ac:dyDescent="0.2">
      <c r="A45" s="21"/>
      <c r="B45" s="380" t="s">
        <v>13</v>
      </c>
      <c r="C45" s="381"/>
      <c r="D45" s="378">
        <f>SUM(D33:E44)</f>
        <v>15108268186.689999</v>
      </c>
      <c r="E45" s="379"/>
      <c r="F45" s="370">
        <f>SUM(F33:G44)</f>
        <v>21607197252.479996</v>
      </c>
      <c r="G45" s="371"/>
      <c r="I45" s="42"/>
      <c r="J45" s="227" t="s">
        <v>13</v>
      </c>
      <c r="K45" s="228"/>
      <c r="L45" s="230">
        <f>SUM(L33:L44)</f>
        <v>43757728.289999992</v>
      </c>
      <c r="M45" s="265">
        <f>SUM(M33:M44)</f>
        <v>381871163.76999998</v>
      </c>
      <c r="O45" s="21"/>
      <c r="P45" s="227" t="s">
        <v>13</v>
      </c>
      <c r="Q45" s="226">
        <f>SUM(Q33:Q44)</f>
        <v>15152025914.979998</v>
      </c>
      <c r="R45" s="281">
        <f>SUM(R33:R44)</f>
        <v>21989068416.25</v>
      </c>
    </row>
    <row r="46" spans="1:18" x14ac:dyDescent="0.2">
      <c r="E46" s="27"/>
      <c r="G46" s="27"/>
      <c r="O46" s="34"/>
    </row>
    <row r="47" spans="1:18" x14ac:dyDescent="0.2">
      <c r="A47" s="34" t="s">
        <v>171</v>
      </c>
      <c r="E47" s="27"/>
      <c r="F47" s="80"/>
      <c r="G47" s="27"/>
      <c r="O47" s="34" t="s">
        <v>171</v>
      </c>
      <c r="R47" s="80"/>
    </row>
    <row r="48" spans="1:18" ht="9" customHeight="1" x14ac:dyDescent="0.2">
      <c r="O48" s="34"/>
    </row>
    <row r="49" spans="1:21" s="4" customFormat="1" x14ac:dyDescent="0.2">
      <c r="A49" s="372" t="s">
        <v>12</v>
      </c>
      <c r="B49" s="374" t="s">
        <v>2</v>
      </c>
      <c r="C49" s="375"/>
      <c r="D49" s="358" t="s">
        <v>32</v>
      </c>
      <c r="E49" s="359"/>
      <c r="F49" s="358" t="s">
        <v>33</v>
      </c>
      <c r="G49" s="359"/>
      <c r="O49" s="218" t="s">
        <v>12</v>
      </c>
      <c r="P49" s="220" t="s">
        <v>2</v>
      </c>
      <c r="Q49" s="216" t="s">
        <v>32</v>
      </c>
      <c r="R49" s="216" t="s">
        <v>33</v>
      </c>
    </row>
    <row r="50" spans="1:21" s="4" customFormat="1" x14ac:dyDescent="0.25">
      <c r="A50" s="373"/>
      <c r="B50" s="376"/>
      <c r="C50" s="377"/>
      <c r="D50" s="21" t="s">
        <v>172</v>
      </c>
      <c r="E50" s="21" t="s">
        <v>173</v>
      </c>
      <c r="F50" s="21" t="s">
        <v>172</v>
      </c>
      <c r="G50" s="21" t="s">
        <v>173</v>
      </c>
      <c r="O50" s="219"/>
      <c r="P50" s="221"/>
      <c r="Q50" s="21" t="s">
        <v>172</v>
      </c>
      <c r="R50" s="21" t="s">
        <v>172</v>
      </c>
    </row>
    <row r="51" spans="1:21" s="4" customFormat="1" x14ac:dyDescent="0.2">
      <c r="A51" s="21">
        <v>1</v>
      </c>
      <c r="B51" s="356" t="s">
        <v>167</v>
      </c>
      <c r="C51" s="357"/>
      <c r="D51" s="22"/>
      <c r="E51" s="22"/>
      <c r="F51" s="22"/>
      <c r="G51" s="22"/>
      <c r="O51" s="21">
        <v>1</v>
      </c>
      <c r="P51" s="212" t="s">
        <v>167</v>
      </c>
      <c r="Q51" s="22"/>
      <c r="R51" s="22"/>
    </row>
    <row r="52" spans="1:21" s="4" customFormat="1" x14ac:dyDescent="0.2">
      <c r="A52" s="21">
        <v>2</v>
      </c>
      <c r="B52" s="362" t="s">
        <v>3398</v>
      </c>
      <c r="C52" s="363"/>
      <c r="D52" s="165">
        <v>2033355346.4400001</v>
      </c>
      <c r="E52" s="165"/>
      <c r="F52" s="165">
        <f>+ГБаланс!J1951</f>
        <v>0</v>
      </c>
      <c r="G52" s="165"/>
      <c r="O52" s="21">
        <v>2</v>
      </c>
      <c r="P52" s="222" t="s">
        <v>3398</v>
      </c>
      <c r="Q52" s="165">
        <v>2033355346.4400001</v>
      </c>
      <c r="R52" s="165">
        <f>+ГБаланс!X1951</f>
        <v>0</v>
      </c>
    </row>
    <row r="53" spans="1:21" s="4" customFormat="1" x14ac:dyDescent="0.2">
      <c r="A53" s="21">
        <v>3</v>
      </c>
      <c r="B53" s="362" t="s">
        <v>3399</v>
      </c>
      <c r="C53" s="363"/>
      <c r="D53" s="165">
        <f>343731024.26+9900000000</f>
        <v>10243731024.26</v>
      </c>
      <c r="E53" s="165"/>
      <c r="F53" s="165">
        <f>378405835.17+1200000000</f>
        <v>1578405835.1700001</v>
      </c>
      <c r="G53" s="165"/>
      <c r="O53" s="21">
        <v>3</v>
      </c>
      <c r="P53" s="222" t="s">
        <v>3399</v>
      </c>
      <c r="Q53" s="165">
        <f>343731024.26+9900000000</f>
        <v>10243731024.26</v>
      </c>
      <c r="R53" s="165">
        <f>378405835.17+1200000000</f>
        <v>1578405835.1700001</v>
      </c>
    </row>
    <row r="54" spans="1:21" s="4" customFormat="1" x14ac:dyDescent="0.2">
      <c r="A54" s="21">
        <v>4</v>
      </c>
      <c r="B54" s="362" t="s">
        <v>3400</v>
      </c>
      <c r="C54" s="363"/>
      <c r="D54" s="165">
        <v>0</v>
      </c>
      <c r="E54" s="165"/>
      <c r="F54" s="165">
        <f>+ГБаланс!J1953</f>
        <v>0</v>
      </c>
      <c r="G54" s="165"/>
      <c r="O54" s="21">
        <v>4</v>
      </c>
      <c r="P54" s="222" t="s">
        <v>3400</v>
      </c>
      <c r="Q54" s="165">
        <v>0</v>
      </c>
      <c r="R54" s="165">
        <f>+ГБаланс!X1953</f>
        <v>0</v>
      </c>
    </row>
    <row r="55" spans="1:21" s="4" customFormat="1" x14ac:dyDescent="0.2">
      <c r="A55" s="21"/>
      <c r="B55" s="380" t="s">
        <v>13</v>
      </c>
      <c r="C55" s="381"/>
      <c r="D55" s="44">
        <f>SUM(D51:D54)</f>
        <v>12277086370.700001</v>
      </c>
      <c r="E55" s="44">
        <f>SUM(E51:E54)</f>
        <v>0</v>
      </c>
      <c r="F55" s="44">
        <f>SUM(F51:F54)</f>
        <v>1578405835.1700001</v>
      </c>
      <c r="G55" s="44">
        <f>SUM(G51:G54)</f>
        <v>0</v>
      </c>
      <c r="O55" s="21"/>
      <c r="P55" s="227" t="s">
        <v>13</v>
      </c>
      <c r="Q55" s="44">
        <f>SUM(Q51:Q54)</f>
        <v>12277086370.700001</v>
      </c>
      <c r="R55" s="44">
        <f>SUM(R51:R54)</f>
        <v>1578405835.1700001</v>
      </c>
    </row>
    <row r="56" spans="1:21" ht="10.5" customHeight="1" x14ac:dyDescent="0.2">
      <c r="O56" s="34"/>
    </row>
    <row r="57" spans="1:21" ht="10.5" customHeight="1" x14ac:dyDescent="0.2">
      <c r="A57" s="34" t="s">
        <v>332</v>
      </c>
      <c r="I57" s="34" t="s">
        <v>332</v>
      </c>
      <c r="O57" s="34" t="s">
        <v>332</v>
      </c>
    </row>
    <row r="58" spans="1:21" ht="10.5" customHeight="1" x14ac:dyDescent="0.2">
      <c r="G58" s="108"/>
      <c r="I58" s="34"/>
      <c r="O58" s="34"/>
      <c r="U58" s="108"/>
    </row>
    <row r="59" spans="1:21" s="29" customFormat="1" ht="36" x14ac:dyDescent="0.25">
      <c r="A59" s="5" t="s">
        <v>12</v>
      </c>
      <c r="B59" s="5" t="s">
        <v>174</v>
      </c>
      <c r="C59" s="5" t="s">
        <v>32</v>
      </c>
      <c r="D59" s="5" t="s">
        <v>42</v>
      </c>
      <c r="E59" s="5" t="s">
        <v>175</v>
      </c>
      <c r="F59" s="5" t="s">
        <v>176</v>
      </c>
      <c r="G59" s="5" t="s">
        <v>33</v>
      </c>
      <c r="I59" s="21" t="s">
        <v>12</v>
      </c>
      <c r="J59" s="307" t="s">
        <v>166</v>
      </c>
      <c r="K59" s="308"/>
      <c r="L59" s="283" t="s">
        <v>32</v>
      </c>
      <c r="M59" s="21" t="s">
        <v>33</v>
      </c>
      <c r="O59" s="199" t="s">
        <v>12</v>
      </c>
      <c r="P59" s="199" t="s">
        <v>174</v>
      </c>
      <c r="Q59" s="199" t="s">
        <v>32</v>
      </c>
      <c r="R59" s="199" t="s">
        <v>42</v>
      </c>
      <c r="S59" s="199" t="s">
        <v>175</v>
      </c>
      <c r="T59" s="199" t="s">
        <v>176</v>
      </c>
      <c r="U59" s="199" t="s">
        <v>33</v>
      </c>
    </row>
    <row r="60" spans="1:21" s="29" customFormat="1" x14ac:dyDescent="0.2">
      <c r="A60" s="5">
        <v>1</v>
      </c>
      <c r="B60" s="8" t="s">
        <v>9</v>
      </c>
      <c r="C60" s="170">
        <v>512176298</v>
      </c>
      <c r="D60" s="170">
        <v>11324312006.139999</v>
      </c>
      <c r="E60" s="170">
        <v>11220120737.139999</v>
      </c>
      <c r="F60" s="170"/>
      <c r="G60" s="170">
        <v>407985029</v>
      </c>
      <c r="I60" s="288">
        <v>1</v>
      </c>
      <c r="J60" s="356" t="s">
        <v>9</v>
      </c>
      <c r="K60" s="357"/>
      <c r="L60" s="284">
        <v>52550324.979999997</v>
      </c>
      <c r="M60" s="262">
        <v>58563414.280000001</v>
      </c>
      <c r="O60" s="199">
        <v>1</v>
      </c>
      <c r="P60" s="86" t="s">
        <v>9</v>
      </c>
      <c r="Q60" s="170">
        <f>+C60+L60</f>
        <v>564726622.98000002</v>
      </c>
      <c r="R60" s="170">
        <v>11324312006.139999</v>
      </c>
      <c r="S60" s="170">
        <v>11220120737.139999</v>
      </c>
      <c r="T60" s="170"/>
      <c r="U60" s="170">
        <f>+G60+M60</f>
        <v>466548443.27999997</v>
      </c>
    </row>
    <row r="61" spans="1:21" s="29" customFormat="1" x14ac:dyDescent="0.25">
      <c r="A61" s="5">
        <v>2</v>
      </c>
      <c r="B61" s="8" t="s">
        <v>333</v>
      </c>
      <c r="C61" s="170">
        <v>4888386489.2399998</v>
      </c>
      <c r="D61" s="170">
        <v>3106627965.21</v>
      </c>
      <c r="E61" s="170">
        <v>-7652703690.1599998</v>
      </c>
      <c r="F61" s="170"/>
      <c r="G61" s="170">
        <v>9434462214.1900005</v>
      </c>
      <c r="O61" s="199">
        <v>2</v>
      </c>
      <c r="P61" s="86" t="s">
        <v>333</v>
      </c>
      <c r="Q61" s="170">
        <v>4888386489.2399998</v>
      </c>
      <c r="R61" s="170">
        <v>3106627965.21</v>
      </c>
      <c r="S61" s="170">
        <v>-7652703690.1599998</v>
      </c>
      <c r="T61" s="170"/>
      <c r="U61" s="170">
        <v>9434462214.1900005</v>
      </c>
    </row>
    <row r="62" spans="1:21" s="29" customFormat="1" x14ac:dyDescent="0.25">
      <c r="A62" s="87">
        <v>3</v>
      </c>
      <c r="B62" s="86" t="s">
        <v>3401</v>
      </c>
      <c r="C62" s="170">
        <v>0</v>
      </c>
      <c r="D62" s="170">
        <v>249587200</v>
      </c>
      <c r="E62" s="170">
        <v>249760000</v>
      </c>
      <c r="F62" s="170"/>
      <c r="G62" s="170">
        <f>+E62-D62</f>
        <v>172800</v>
      </c>
      <c r="O62" s="199">
        <v>3</v>
      </c>
      <c r="P62" s="86" t="s">
        <v>3401</v>
      </c>
      <c r="Q62" s="170">
        <v>0</v>
      </c>
      <c r="R62" s="170">
        <v>249587200</v>
      </c>
      <c r="S62" s="170">
        <v>249760000</v>
      </c>
      <c r="T62" s="170"/>
      <c r="U62" s="170">
        <f>+S62-R62</f>
        <v>172800</v>
      </c>
    </row>
    <row r="63" spans="1:21" s="29" customFormat="1" x14ac:dyDescent="0.25">
      <c r="A63" s="5">
        <v>4</v>
      </c>
      <c r="B63" s="8" t="s">
        <v>334</v>
      </c>
      <c r="C63" s="170">
        <v>22361490492.849983</v>
      </c>
      <c r="D63" s="170">
        <v>67222514186.209999</v>
      </c>
      <c r="E63" s="170">
        <v>-55757977746.099998</v>
      </c>
      <c r="F63" s="170"/>
      <c r="G63" s="170">
        <v>10896954052.74</v>
      </c>
      <c r="O63" s="199">
        <v>4</v>
      </c>
      <c r="P63" s="86" t="s">
        <v>334</v>
      </c>
      <c r="Q63" s="170">
        <v>22361490492.849983</v>
      </c>
      <c r="R63" s="170">
        <v>67222514186.209999</v>
      </c>
      <c r="S63" s="170">
        <v>-55757977746.099998</v>
      </c>
      <c r="T63" s="170"/>
      <c r="U63" s="170">
        <v>10896954052.74</v>
      </c>
    </row>
    <row r="64" spans="1:21" s="29" customFormat="1" x14ac:dyDescent="0.25">
      <c r="A64" s="15"/>
      <c r="B64" s="7" t="s">
        <v>13</v>
      </c>
      <c r="C64" s="63">
        <f>SUM(C60:C63)</f>
        <v>27762053280.089981</v>
      </c>
      <c r="D64" s="63">
        <f>SUM(D60:D63)</f>
        <v>81903041357.559998</v>
      </c>
      <c r="E64" s="63">
        <f>SUM(E60:E63)</f>
        <v>-51940800699.119995</v>
      </c>
      <c r="F64" s="63">
        <f>SUM(F60:F63)</f>
        <v>0</v>
      </c>
      <c r="G64" s="63">
        <f>SUM(G60:G63)</f>
        <v>20739574095.93</v>
      </c>
      <c r="O64" s="188"/>
      <c r="P64" s="7" t="s">
        <v>13</v>
      </c>
      <c r="Q64" s="187">
        <f>SUM(Q60:Q63)</f>
        <v>27814603605.069984</v>
      </c>
      <c r="R64" s="187">
        <f>SUM(R60:R63)</f>
        <v>81903041357.559998</v>
      </c>
      <c r="S64" s="187">
        <f>SUM(S60:S63)</f>
        <v>-51940800699.119995</v>
      </c>
      <c r="T64" s="187">
        <f>SUM(T60:T63)</f>
        <v>0</v>
      </c>
      <c r="U64" s="187">
        <f>SUM(U60:U63)</f>
        <v>20798137510.209999</v>
      </c>
    </row>
    <row r="66" spans="3:8" x14ac:dyDescent="0.2">
      <c r="D66" s="27"/>
    </row>
    <row r="67" spans="3:8" x14ac:dyDescent="0.2">
      <c r="C67" s="81"/>
      <c r="D67" s="81"/>
      <c r="G67" s="81"/>
      <c r="H67" s="81"/>
    </row>
    <row r="68" spans="3:8" x14ac:dyDescent="0.2">
      <c r="D68" s="27"/>
    </row>
    <row r="69" spans="3:8" x14ac:dyDescent="0.2">
      <c r="E69" s="27"/>
    </row>
  </sheetData>
  <customSheetViews>
    <customSheetView guid="{66252ACB-4469-47A0-863D-EE5C52C90E05}">
      <selection activeCell="R1" sqref="R1"/>
      <pageMargins left="0.80625000000000002" right="0.26041666666666702" top="0.38" bottom="0.31" header="0.3" footer="0.3"/>
      <pageSetup scale="90" orientation="portrait" r:id="rId1"/>
    </customSheetView>
    <customSheetView guid="{25AE0644-CB4F-4F60-8440-67FEC8EE2F9F}" topLeftCell="A19">
      <selection activeCell="N36" sqref="N36"/>
      <pageMargins left="0.80625000000000002" right="0.26041666666666702" top="0.38" bottom="0.31" header="0.3" footer="0.3"/>
      <pageSetup scale="90" orientation="portrait" r:id="rId2"/>
    </customSheetView>
    <customSheetView guid="{FAC98FA6-DAA8-4169-B3C9-DE3B5115C8CF}" topLeftCell="A7">
      <selection activeCell="M34" sqref="M34"/>
      <pageMargins left="0.80625000000000002" right="0.26041666666666702" top="0.38" bottom="0.31" header="0.3" footer="0.3"/>
      <pageSetup scale="90" orientation="portrait" r:id="rId3"/>
    </customSheetView>
    <customSheetView guid="{AF8B735C-93A2-404B-A02D-DFB6EDDEB5BC}">
      <selection activeCell="J38" sqref="J38"/>
      <pageMargins left="0.80625000000000002" right="0.26041666666666702" top="0.38" bottom="0.31" header="0.3" footer="0.3"/>
      <pageSetup scale="90" orientation="portrait" r:id="rId4"/>
    </customSheetView>
  </customSheetViews>
  <mergeCells count="110">
    <mergeCell ref="O2:R2"/>
    <mergeCell ref="O12:R12"/>
    <mergeCell ref="A2:G2"/>
    <mergeCell ref="B4:C4"/>
    <mergeCell ref="D4:E4"/>
    <mergeCell ref="F4:G4"/>
    <mergeCell ref="B5:C5"/>
    <mergeCell ref="D5:E5"/>
    <mergeCell ref="F5:G5"/>
    <mergeCell ref="I12:M12"/>
    <mergeCell ref="B18:C18"/>
    <mergeCell ref="D18:E18"/>
    <mergeCell ref="F18:G18"/>
    <mergeCell ref="B6:C6"/>
    <mergeCell ref="D6:E6"/>
    <mergeCell ref="F6:G6"/>
    <mergeCell ref="A12:G12"/>
    <mergeCell ref="B16:C16"/>
    <mergeCell ref="D16:E16"/>
    <mergeCell ref="F16:G16"/>
    <mergeCell ref="B17:C17"/>
    <mergeCell ref="D17:E17"/>
    <mergeCell ref="F17:G17"/>
    <mergeCell ref="D19:E19"/>
    <mergeCell ref="F19:G19"/>
    <mergeCell ref="B28:C28"/>
    <mergeCell ref="B32:C32"/>
    <mergeCell ref="D32:E32"/>
    <mergeCell ref="F32:G32"/>
    <mergeCell ref="B22:C22"/>
    <mergeCell ref="F25:G25"/>
    <mergeCell ref="F21:G21"/>
    <mergeCell ref="F22:G22"/>
    <mergeCell ref="D24:E24"/>
    <mergeCell ref="F24:G24"/>
    <mergeCell ref="D23:E23"/>
    <mergeCell ref="F23:G23"/>
    <mergeCell ref="D28:E28"/>
    <mergeCell ref="F28:G28"/>
    <mergeCell ref="B55:C55"/>
    <mergeCell ref="B45:C45"/>
    <mergeCell ref="B42:C42"/>
    <mergeCell ref="B44:C44"/>
    <mergeCell ref="D40:E40"/>
    <mergeCell ref="D41:E41"/>
    <mergeCell ref="D42:E42"/>
    <mergeCell ref="D44:E44"/>
    <mergeCell ref="B53:C53"/>
    <mergeCell ref="B54:C54"/>
    <mergeCell ref="B52:C52"/>
    <mergeCell ref="B51:C51"/>
    <mergeCell ref="D43:E43"/>
    <mergeCell ref="B43:C43"/>
    <mergeCell ref="F43:G43"/>
    <mergeCell ref="A49:A50"/>
    <mergeCell ref="B49:C50"/>
    <mergeCell ref="D49:E49"/>
    <mergeCell ref="B33:C33"/>
    <mergeCell ref="B38:C38"/>
    <mergeCell ref="B40:C40"/>
    <mergeCell ref="B41:C41"/>
    <mergeCell ref="B34:C34"/>
    <mergeCell ref="B35:C35"/>
    <mergeCell ref="B36:C36"/>
    <mergeCell ref="B37:C37"/>
    <mergeCell ref="D33:E33"/>
    <mergeCell ref="D36:E36"/>
    <mergeCell ref="D37:E37"/>
    <mergeCell ref="D39:E39"/>
    <mergeCell ref="D45:E45"/>
    <mergeCell ref="B39:C39"/>
    <mergeCell ref="F33:G33"/>
    <mergeCell ref="D25:E25"/>
    <mergeCell ref="D20:E20"/>
    <mergeCell ref="F20:G20"/>
    <mergeCell ref="D21:E21"/>
    <mergeCell ref="D22:E22"/>
    <mergeCell ref="D34:E34"/>
    <mergeCell ref="D35:E35"/>
    <mergeCell ref="F38:G38"/>
    <mergeCell ref="D38:E38"/>
    <mergeCell ref="F34:G34"/>
    <mergeCell ref="F35:G35"/>
    <mergeCell ref="F36:G36"/>
    <mergeCell ref="F37:G37"/>
    <mergeCell ref="F39:G39"/>
    <mergeCell ref="J43:K43"/>
    <mergeCell ref="J44:K44"/>
    <mergeCell ref="J16:K16"/>
    <mergeCell ref="D26:E26"/>
    <mergeCell ref="D27:E27"/>
    <mergeCell ref="J60:K60"/>
    <mergeCell ref="J59:K59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F40:G40"/>
    <mergeCell ref="F49:G49"/>
    <mergeCell ref="F41:G41"/>
    <mergeCell ref="F42:G42"/>
    <mergeCell ref="F44:G44"/>
    <mergeCell ref="F45:G45"/>
  </mergeCells>
  <pageMargins left="0.80625000000000002" right="0.26041666666666702" top="0.38" bottom="0.31" header="0.3" footer="0.3"/>
  <pageSetup scale="30" fitToHeight="0"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G16" workbookViewId="0">
      <selection activeCell="Q1" sqref="Q1:W54"/>
    </sheetView>
  </sheetViews>
  <sheetFormatPr defaultRowHeight="12" x14ac:dyDescent="0.2"/>
  <cols>
    <col min="1" max="1" width="4.28515625" style="34" customWidth="1"/>
    <col min="2" max="2" width="17" style="20" customWidth="1"/>
    <col min="3" max="3" width="13.7109375" style="20" customWidth="1"/>
    <col min="4" max="4" width="16.7109375" style="20" customWidth="1"/>
    <col min="5" max="5" width="14.7109375" style="20" customWidth="1"/>
    <col min="6" max="6" width="15.5703125" style="20" customWidth="1"/>
    <col min="7" max="7" width="17.140625" style="20" customWidth="1"/>
    <col min="8" max="8" width="9.140625" style="20"/>
    <col min="9" max="9" width="6.140625" style="20" customWidth="1"/>
    <col min="10" max="10" width="17.42578125" style="20" customWidth="1"/>
    <col min="11" max="11" width="18.85546875" style="20" customWidth="1"/>
    <col min="12" max="12" width="21.28515625" style="20" customWidth="1"/>
    <col min="13" max="13" width="18.42578125" style="20" customWidth="1"/>
    <col min="14" max="14" width="16.5703125" style="20" customWidth="1"/>
    <col min="15" max="15" width="22.42578125" style="20" customWidth="1"/>
    <col min="16" max="16" width="9.140625" style="20"/>
    <col min="17" max="17" width="4" style="20" customWidth="1"/>
    <col min="18" max="18" width="19.7109375" style="20" customWidth="1"/>
    <col min="19" max="19" width="12.7109375" style="20" customWidth="1"/>
    <col min="20" max="20" width="16" style="20" bestFit="1" customWidth="1"/>
    <col min="21" max="21" width="17.28515625" style="20" bestFit="1" customWidth="1"/>
    <col min="22" max="22" width="15.140625" style="20" bestFit="1" customWidth="1"/>
    <col min="23" max="23" width="15.7109375" style="20" bestFit="1" customWidth="1"/>
    <col min="24" max="16384" width="9.140625" style="20"/>
  </cols>
  <sheetData>
    <row r="1" spans="1:23" x14ac:dyDescent="0.2">
      <c r="A1" s="34" t="s">
        <v>177</v>
      </c>
      <c r="G1" s="280" t="s">
        <v>3457</v>
      </c>
      <c r="O1" s="280" t="s">
        <v>3458</v>
      </c>
      <c r="Q1" s="34" t="s">
        <v>177</v>
      </c>
      <c r="W1" s="280" t="s">
        <v>3459</v>
      </c>
    </row>
    <row r="2" spans="1:23" x14ac:dyDescent="0.2">
      <c r="A2" s="34" t="s">
        <v>163</v>
      </c>
      <c r="Q2" s="34" t="s">
        <v>163</v>
      </c>
    </row>
    <row r="3" spans="1:23" x14ac:dyDescent="0.2">
      <c r="A3" s="34" t="s">
        <v>163</v>
      </c>
      <c r="Q3" s="34" t="s">
        <v>163</v>
      </c>
    </row>
    <row r="4" spans="1:23" x14ac:dyDescent="0.2">
      <c r="Q4" s="34"/>
    </row>
    <row r="5" spans="1:23" x14ac:dyDescent="0.2">
      <c r="A5" s="34" t="s">
        <v>178</v>
      </c>
      <c r="Q5" s="34" t="s">
        <v>178</v>
      </c>
    </row>
    <row r="6" spans="1:23" x14ac:dyDescent="0.2">
      <c r="Q6" s="34"/>
    </row>
    <row r="7" spans="1:23" x14ac:dyDescent="0.2">
      <c r="A7" s="231" t="s">
        <v>12</v>
      </c>
      <c r="B7" s="358" t="s">
        <v>47</v>
      </c>
      <c r="C7" s="359"/>
      <c r="D7" s="358" t="s">
        <v>32</v>
      </c>
      <c r="E7" s="359"/>
      <c r="F7" s="358" t="s">
        <v>33</v>
      </c>
      <c r="G7" s="359"/>
      <c r="Q7" s="231" t="s">
        <v>12</v>
      </c>
      <c r="R7" s="358" t="s">
        <v>47</v>
      </c>
      <c r="S7" s="359"/>
      <c r="T7" s="358" t="s">
        <v>32</v>
      </c>
      <c r="U7" s="359"/>
      <c r="V7" s="358" t="s">
        <v>33</v>
      </c>
      <c r="W7" s="359"/>
    </row>
    <row r="8" spans="1:23" x14ac:dyDescent="0.2">
      <c r="A8" s="231">
        <v>1</v>
      </c>
      <c r="B8" s="358"/>
      <c r="C8" s="359"/>
      <c r="D8" s="360"/>
      <c r="E8" s="361"/>
      <c r="F8" s="360"/>
      <c r="G8" s="361"/>
      <c r="Q8" s="231">
        <v>1</v>
      </c>
      <c r="R8" s="358"/>
      <c r="S8" s="359"/>
      <c r="T8" s="360"/>
      <c r="U8" s="361"/>
      <c r="V8" s="360"/>
      <c r="W8" s="361"/>
    </row>
    <row r="9" spans="1:23" x14ac:dyDescent="0.2">
      <c r="A9" s="231">
        <v>2</v>
      </c>
      <c r="B9" s="358" t="s">
        <v>13</v>
      </c>
      <c r="C9" s="359"/>
      <c r="D9" s="358"/>
      <c r="E9" s="359"/>
      <c r="F9" s="358"/>
      <c r="G9" s="359"/>
      <c r="Q9" s="231">
        <v>2</v>
      </c>
      <c r="R9" s="358" t="s">
        <v>13</v>
      </c>
      <c r="S9" s="359"/>
      <c r="T9" s="358"/>
      <c r="U9" s="359"/>
      <c r="V9" s="358"/>
      <c r="W9" s="359"/>
    </row>
    <row r="10" spans="1:23" x14ac:dyDescent="0.2">
      <c r="Q10" s="34"/>
    </row>
    <row r="11" spans="1:23" x14ac:dyDescent="0.2">
      <c r="A11" s="34" t="s">
        <v>179</v>
      </c>
      <c r="Q11" s="34" t="s">
        <v>179</v>
      </c>
    </row>
    <row r="12" spans="1:23" x14ac:dyDescent="0.2">
      <c r="A12" s="34" t="s">
        <v>163</v>
      </c>
      <c r="Q12" s="34" t="s">
        <v>163</v>
      </c>
    </row>
    <row r="13" spans="1:23" x14ac:dyDescent="0.2">
      <c r="A13" s="34" t="s">
        <v>163</v>
      </c>
      <c r="Q13" s="34" t="s">
        <v>163</v>
      </c>
    </row>
    <row r="14" spans="1:23" x14ac:dyDescent="0.2">
      <c r="Q14" s="34"/>
    </row>
    <row r="15" spans="1:23" x14ac:dyDescent="0.2">
      <c r="A15" s="34" t="s">
        <v>3402</v>
      </c>
      <c r="I15" s="34" t="s">
        <v>3402</v>
      </c>
      <c r="Q15" s="34" t="s">
        <v>3402</v>
      </c>
    </row>
    <row r="16" spans="1:23" x14ac:dyDescent="0.2">
      <c r="I16" s="34"/>
      <c r="Q16" s="34"/>
    </row>
    <row r="17" spans="1:23" s="4" customFormat="1" x14ac:dyDescent="0.2">
      <c r="A17" s="372" t="s">
        <v>12</v>
      </c>
      <c r="B17" s="374" t="s">
        <v>47</v>
      </c>
      <c r="C17" s="375"/>
      <c r="D17" s="358" t="s">
        <v>32</v>
      </c>
      <c r="E17" s="359"/>
      <c r="F17" s="358" t="s">
        <v>33</v>
      </c>
      <c r="G17" s="359"/>
      <c r="I17" s="372" t="s">
        <v>12</v>
      </c>
      <c r="J17" s="374" t="s">
        <v>47</v>
      </c>
      <c r="K17" s="375"/>
      <c r="L17" s="358" t="s">
        <v>32</v>
      </c>
      <c r="M17" s="359"/>
      <c r="N17" s="358" t="s">
        <v>33</v>
      </c>
      <c r="O17" s="359"/>
      <c r="Q17" s="372" t="s">
        <v>12</v>
      </c>
      <c r="R17" s="374" t="s">
        <v>47</v>
      </c>
      <c r="S17" s="375"/>
      <c r="T17" s="216" t="s">
        <v>32</v>
      </c>
      <c r="U17" s="217"/>
      <c r="V17" s="216" t="s">
        <v>33</v>
      </c>
      <c r="W17" s="217"/>
    </row>
    <row r="18" spans="1:23" s="4" customFormat="1" x14ac:dyDescent="0.25">
      <c r="A18" s="373"/>
      <c r="B18" s="376"/>
      <c r="C18" s="377"/>
      <c r="D18" s="21" t="s">
        <v>172</v>
      </c>
      <c r="E18" s="21" t="s">
        <v>173</v>
      </c>
      <c r="F18" s="21" t="s">
        <v>172</v>
      </c>
      <c r="G18" s="21" t="s">
        <v>173</v>
      </c>
      <c r="I18" s="373"/>
      <c r="J18" s="376"/>
      <c r="K18" s="377"/>
      <c r="L18" s="21" t="s">
        <v>172</v>
      </c>
      <c r="M18" s="21" t="s">
        <v>173</v>
      </c>
      <c r="N18" s="21" t="s">
        <v>172</v>
      </c>
      <c r="O18" s="21" t="s">
        <v>173</v>
      </c>
      <c r="Q18" s="373"/>
      <c r="R18" s="376"/>
      <c r="S18" s="377"/>
      <c r="T18" s="21" t="s">
        <v>172</v>
      </c>
      <c r="U18" s="21" t="s">
        <v>173</v>
      </c>
      <c r="V18" s="21" t="s">
        <v>172</v>
      </c>
      <c r="W18" s="21" t="s">
        <v>173</v>
      </c>
    </row>
    <row r="19" spans="1:23" s="4" customFormat="1" x14ac:dyDescent="0.2">
      <c r="A19" s="21">
        <v>1</v>
      </c>
      <c r="B19" s="356" t="s">
        <v>3399</v>
      </c>
      <c r="C19" s="357"/>
      <c r="D19" s="165">
        <f>13199899397.26+31820000000</f>
        <v>45019899397.260002</v>
      </c>
      <c r="E19" s="165"/>
      <c r="F19" s="165">
        <f>13199899397.26+10000000000</f>
        <v>23199899397.260002</v>
      </c>
      <c r="G19" s="23"/>
      <c r="I19" s="21">
        <v>1</v>
      </c>
      <c r="J19" s="356" t="s">
        <v>3399</v>
      </c>
      <c r="K19" s="357"/>
      <c r="L19" s="165"/>
      <c r="M19" s="165"/>
      <c r="N19" s="165"/>
      <c r="O19" s="23"/>
      <c r="Q19" s="21">
        <v>1</v>
      </c>
      <c r="R19" s="212" t="s">
        <v>3399</v>
      </c>
      <c r="S19" s="213"/>
      <c r="T19" s="165">
        <f>13199899397.26+31820000000</f>
        <v>45019899397.260002</v>
      </c>
      <c r="U19" s="165"/>
      <c r="V19" s="165">
        <f>13199899397.26+10000000000</f>
        <v>23199899397.260002</v>
      </c>
      <c r="W19" s="23"/>
    </row>
    <row r="20" spans="1:23" s="4" customFormat="1" ht="10.5" customHeight="1" x14ac:dyDescent="0.2">
      <c r="A20" s="219">
        <v>2</v>
      </c>
      <c r="B20" s="356" t="s">
        <v>3398</v>
      </c>
      <c r="C20" s="357"/>
      <c r="D20" s="165"/>
      <c r="E20" s="165"/>
      <c r="F20" s="165">
        <f>5216936132.31+15000000000</f>
        <v>20216936132.310001</v>
      </c>
      <c r="G20" s="23"/>
      <c r="I20" s="285">
        <v>2</v>
      </c>
      <c r="J20" s="356" t="s">
        <v>3398</v>
      </c>
      <c r="K20" s="357"/>
      <c r="L20" s="165"/>
      <c r="M20" s="165"/>
      <c r="N20" s="165"/>
      <c r="O20" s="23"/>
      <c r="Q20" s="219">
        <v>2</v>
      </c>
      <c r="R20" s="212" t="s">
        <v>3398</v>
      </c>
      <c r="S20" s="213"/>
      <c r="T20" s="165"/>
      <c r="U20" s="165"/>
      <c r="V20" s="165">
        <f>5216936132.31+15000000000</f>
        <v>20216936132.310001</v>
      </c>
      <c r="W20" s="23"/>
    </row>
    <row r="21" spans="1:23" s="4" customFormat="1" ht="10.5" customHeight="1" x14ac:dyDescent="0.2">
      <c r="A21" s="219">
        <v>3</v>
      </c>
      <c r="B21" s="212" t="s">
        <v>329</v>
      </c>
      <c r="C21" s="213"/>
      <c r="D21" s="165">
        <v>1484689017.8399999</v>
      </c>
      <c r="E21" s="165"/>
      <c r="F21" s="165">
        <v>1456921425.6300001</v>
      </c>
      <c r="G21" s="23"/>
      <c r="I21" s="285">
        <v>3</v>
      </c>
      <c r="J21" s="356" t="s">
        <v>329</v>
      </c>
      <c r="K21" s="357"/>
      <c r="L21" s="165"/>
      <c r="M21" s="165"/>
      <c r="N21" s="165"/>
      <c r="O21" s="23"/>
      <c r="Q21" s="219">
        <v>3</v>
      </c>
      <c r="R21" s="212" t="s">
        <v>329</v>
      </c>
      <c r="S21" s="213"/>
      <c r="T21" s="165">
        <v>1456921425.6300001</v>
      </c>
      <c r="U21" s="165"/>
      <c r="V21" s="165">
        <v>1456921425.6300001</v>
      </c>
      <c r="W21" s="23"/>
    </row>
    <row r="22" spans="1:23" s="4" customFormat="1" ht="10.5" customHeight="1" x14ac:dyDescent="0.2">
      <c r="A22" s="21">
        <v>4</v>
      </c>
      <c r="B22" s="364" t="s">
        <v>777</v>
      </c>
      <c r="C22" s="365"/>
      <c r="D22" s="165">
        <v>407278199</v>
      </c>
      <c r="E22" s="165"/>
      <c r="F22" s="165">
        <v>712714526.91999996</v>
      </c>
      <c r="G22" s="23"/>
      <c r="I22" s="21">
        <v>4</v>
      </c>
      <c r="J22" s="364" t="s">
        <v>777</v>
      </c>
      <c r="K22" s="365"/>
      <c r="L22" s="165"/>
      <c r="M22" s="165"/>
      <c r="N22" s="165"/>
      <c r="O22" s="23"/>
      <c r="Q22" s="21">
        <v>4</v>
      </c>
      <c r="R22" s="224" t="s">
        <v>777</v>
      </c>
      <c r="S22" s="225"/>
      <c r="T22" s="165">
        <v>407278199</v>
      </c>
      <c r="U22" s="165"/>
      <c r="V22" s="165">
        <v>712714526.91999996</v>
      </c>
      <c r="W22" s="23"/>
    </row>
    <row r="23" spans="1:23" s="4" customFormat="1" ht="23.25" customHeight="1" x14ac:dyDescent="0.2">
      <c r="A23" s="21"/>
      <c r="B23" s="286"/>
      <c r="C23" s="287"/>
      <c r="D23" s="165"/>
      <c r="E23" s="165"/>
      <c r="F23" s="165"/>
      <c r="G23" s="23"/>
      <c r="I23" s="21"/>
      <c r="J23" s="364" t="s">
        <v>3460</v>
      </c>
      <c r="K23" s="365"/>
      <c r="L23" s="165">
        <v>27767592.25</v>
      </c>
      <c r="M23" s="165"/>
      <c r="N23" s="165">
        <v>27767592.25</v>
      </c>
      <c r="O23" s="23"/>
      <c r="Q23" s="21"/>
      <c r="R23" s="364" t="s">
        <v>3460</v>
      </c>
      <c r="S23" s="365"/>
      <c r="T23" s="165">
        <f>+L23</f>
        <v>27767592.25</v>
      </c>
      <c r="U23" s="165"/>
      <c r="V23" s="165">
        <f>+N23</f>
        <v>27767592.25</v>
      </c>
      <c r="W23" s="23"/>
    </row>
    <row r="24" spans="1:23" s="4" customFormat="1" x14ac:dyDescent="0.2">
      <c r="A24" s="21"/>
      <c r="B24" s="358" t="s">
        <v>13</v>
      </c>
      <c r="C24" s="359"/>
      <c r="D24" s="22">
        <f>SUM(D19:D22)</f>
        <v>46911866614.099998</v>
      </c>
      <c r="E24" s="22"/>
      <c r="F24" s="22">
        <f>SUM(F19:F22)</f>
        <v>45586471482.120003</v>
      </c>
      <c r="G24" s="23"/>
      <c r="I24" s="21"/>
      <c r="J24" s="358" t="s">
        <v>13</v>
      </c>
      <c r="K24" s="359"/>
      <c r="L24" s="22">
        <f>SUM(L19:L22)</f>
        <v>0</v>
      </c>
      <c r="M24" s="22"/>
      <c r="N24" s="22">
        <f>SUM(N19:N22)</f>
        <v>0</v>
      </c>
      <c r="O24" s="23"/>
      <c r="Q24" s="21"/>
      <c r="R24" s="216" t="s">
        <v>13</v>
      </c>
      <c r="S24" s="217"/>
      <c r="T24" s="22">
        <f>SUM(T19:T22)</f>
        <v>46884099021.889999</v>
      </c>
      <c r="U24" s="22"/>
      <c r="V24" s="22">
        <f>SUM(V19:V22)</f>
        <v>45586471482.120003</v>
      </c>
      <c r="W24" s="23"/>
    </row>
    <row r="25" spans="1:23" x14ac:dyDescent="0.2">
      <c r="Q25" s="34"/>
    </row>
    <row r="26" spans="1:23" x14ac:dyDescent="0.2">
      <c r="A26" s="34" t="s">
        <v>180</v>
      </c>
      <c r="Q26" s="34" t="s">
        <v>180</v>
      </c>
    </row>
    <row r="27" spans="1:23" x14ac:dyDescent="0.2">
      <c r="A27" s="34" t="s">
        <v>163</v>
      </c>
      <c r="C27" s="26"/>
      <c r="Q27" s="34" t="s">
        <v>163</v>
      </c>
      <c r="S27" s="26"/>
    </row>
    <row r="28" spans="1:23" x14ac:dyDescent="0.2">
      <c r="A28" s="34" t="s">
        <v>163</v>
      </c>
      <c r="C28" s="26"/>
      <c r="Q28" s="34" t="s">
        <v>163</v>
      </c>
      <c r="S28" s="26"/>
    </row>
    <row r="29" spans="1:23" x14ac:dyDescent="0.2">
      <c r="A29" s="34" t="s">
        <v>163</v>
      </c>
      <c r="C29" s="45"/>
      <c r="Q29" s="34" t="s">
        <v>163</v>
      </c>
      <c r="S29" s="45"/>
    </row>
    <row r="30" spans="1:23" x14ac:dyDescent="0.2">
      <c r="Q30" s="34"/>
    </row>
    <row r="31" spans="1:23" ht="15" customHeight="1" x14ac:dyDescent="0.2">
      <c r="A31" s="304" t="s">
        <v>181</v>
      </c>
      <c r="B31" s="304"/>
      <c r="C31" s="304"/>
      <c r="D31" s="304"/>
      <c r="E31" s="304"/>
      <c r="F31" s="304"/>
      <c r="G31" s="304"/>
      <c r="I31" s="180"/>
      <c r="J31" s="180"/>
      <c r="K31" s="180"/>
      <c r="L31" s="180" t="s">
        <v>181</v>
      </c>
      <c r="M31" s="180"/>
      <c r="N31" s="180"/>
      <c r="O31" s="180"/>
      <c r="Q31" s="304" t="s">
        <v>181</v>
      </c>
      <c r="R31" s="304"/>
      <c r="S31" s="304"/>
      <c r="T31" s="304"/>
      <c r="U31" s="304"/>
      <c r="V31" s="304"/>
      <c r="W31" s="304"/>
    </row>
    <row r="32" spans="1:23" x14ac:dyDescent="0.2">
      <c r="I32" s="34"/>
      <c r="Q32" s="34"/>
    </row>
    <row r="33" spans="1:23" x14ac:dyDescent="0.2">
      <c r="A33" s="34" t="s">
        <v>182</v>
      </c>
      <c r="I33" s="34" t="s">
        <v>182</v>
      </c>
      <c r="Q33" s="34" t="s">
        <v>182</v>
      </c>
    </row>
    <row r="34" spans="1:23" x14ac:dyDescent="0.2">
      <c r="I34" s="34"/>
      <c r="Q34" s="34"/>
    </row>
    <row r="35" spans="1:23" s="29" customFormat="1" ht="26.25" customHeight="1" x14ac:dyDescent="0.25">
      <c r="A35" s="353" t="s">
        <v>12</v>
      </c>
      <c r="B35" s="353" t="s">
        <v>2</v>
      </c>
      <c r="C35" s="307" t="s">
        <v>183</v>
      </c>
      <c r="D35" s="308"/>
      <c r="E35" s="307" t="s">
        <v>184</v>
      </c>
      <c r="F35" s="308"/>
      <c r="G35" s="353" t="s">
        <v>185</v>
      </c>
      <c r="I35" s="209" t="s">
        <v>12</v>
      </c>
      <c r="J35" s="209" t="s">
        <v>2</v>
      </c>
      <c r="K35" s="185" t="s">
        <v>183</v>
      </c>
      <c r="L35" s="182"/>
      <c r="M35" s="181" t="s">
        <v>184</v>
      </c>
      <c r="N35" s="182"/>
      <c r="O35" s="209" t="s">
        <v>185</v>
      </c>
      <c r="Q35" s="353" t="s">
        <v>12</v>
      </c>
      <c r="R35" s="353" t="s">
        <v>2</v>
      </c>
      <c r="S35" s="302" t="s">
        <v>183</v>
      </c>
      <c r="T35" s="303"/>
      <c r="U35" s="307" t="s">
        <v>184</v>
      </c>
      <c r="V35" s="308"/>
      <c r="W35" s="353" t="s">
        <v>185</v>
      </c>
    </row>
    <row r="36" spans="1:23" s="29" customFormat="1" ht="17.25" customHeight="1" x14ac:dyDescent="0.25">
      <c r="A36" s="355"/>
      <c r="B36" s="355"/>
      <c r="C36" s="5" t="s">
        <v>186</v>
      </c>
      <c r="D36" s="5" t="s">
        <v>187</v>
      </c>
      <c r="E36" s="5" t="s">
        <v>186</v>
      </c>
      <c r="F36" s="5" t="s">
        <v>187</v>
      </c>
      <c r="G36" s="355"/>
      <c r="I36" s="211"/>
      <c r="J36" s="211"/>
      <c r="K36" s="199" t="s">
        <v>186</v>
      </c>
      <c r="L36" s="199" t="s">
        <v>187</v>
      </c>
      <c r="M36" s="199" t="s">
        <v>186</v>
      </c>
      <c r="N36" s="199" t="s">
        <v>187</v>
      </c>
      <c r="O36" s="211"/>
      <c r="Q36" s="355"/>
      <c r="R36" s="355"/>
      <c r="S36" s="199" t="s">
        <v>186</v>
      </c>
      <c r="T36" s="199" t="s">
        <v>187</v>
      </c>
      <c r="U36" s="199" t="s">
        <v>186</v>
      </c>
      <c r="V36" s="199" t="s">
        <v>187</v>
      </c>
      <c r="W36" s="355"/>
    </row>
    <row r="37" spans="1:23" s="29" customFormat="1" x14ac:dyDescent="0.2">
      <c r="A37" s="74">
        <v>1</v>
      </c>
      <c r="B37" s="43" t="s">
        <v>32</v>
      </c>
      <c r="C37" s="266"/>
      <c r="D37" s="266">
        <v>287684089300</v>
      </c>
      <c r="E37" s="5"/>
      <c r="F37" s="5"/>
      <c r="G37" s="25">
        <f>+D37+F37</f>
        <v>287684089300</v>
      </c>
      <c r="I37" s="74">
        <v>1</v>
      </c>
      <c r="J37" s="43" t="s">
        <v>32</v>
      </c>
      <c r="K37" s="266"/>
      <c r="L37" s="266">
        <v>5000000</v>
      </c>
      <c r="M37" s="199"/>
      <c r="N37" s="199"/>
      <c r="O37" s="196">
        <f>+L37+N37</f>
        <v>5000000</v>
      </c>
      <c r="Q37" s="74">
        <v>1</v>
      </c>
      <c r="R37" s="43" t="s">
        <v>32</v>
      </c>
      <c r="S37" s="266"/>
      <c r="T37" s="266">
        <f>+D37+L37</f>
        <v>287689089300</v>
      </c>
      <c r="U37" s="199"/>
      <c r="V37" s="199"/>
      <c r="W37" s="196">
        <f>+T37+V37</f>
        <v>287689089300</v>
      </c>
    </row>
    <row r="38" spans="1:23" s="29" customFormat="1" x14ac:dyDescent="0.2">
      <c r="A38" s="74">
        <v>2</v>
      </c>
      <c r="B38" s="43" t="s">
        <v>335</v>
      </c>
      <c r="C38" s="267"/>
      <c r="D38" s="268"/>
      <c r="E38" s="5"/>
      <c r="F38" s="5"/>
      <c r="G38" s="25">
        <f>+D38+F38</f>
        <v>0</v>
      </c>
      <c r="I38" s="74">
        <v>2</v>
      </c>
      <c r="J38" s="43" t="s">
        <v>335</v>
      </c>
      <c r="K38" s="267"/>
      <c r="L38" s="268"/>
      <c r="M38" s="199"/>
      <c r="N38" s="199"/>
      <c r="O38" s="196">
        <f>+L38+N38</f>
        <v>0</v>
      </c>
      <c r="Q38" s="74">
        <v>2</v>
      </c>
      <c r="R38" s="43" t="s">
        <v>335</v>
      </c>
      <c r="S38" s="267"/>
      <c r="T38" s="268"/>
      <c r="U38" s="199"/>
      <c r="V38" s="199"/>
      <c r="W38" s="196">
        <f>+T38+V38</f>
        <v>0</v>
      </c>
    </row>
    <row r="39" spans="1:23" s="29" customFormat="1" x14ac:dyDescent="0.2">
      <c r="A39" s="74">
        <v>3</v>
      </c>
      <c r="B39" s="43" t="s">
        <v>336</v>
      </c>
      <c r="C39" s="21"/>
      <c r="D39" s="269"/>
      <c r="E39" s="5"/>
      <c r="F39" s="5"/>
      <c r="G39" s="25">
        <f>+D39+F39</f>
        <v>0</v>
      </c>
      <c r="I39" s="74">
        <v>3</v>
      </c>
      <c r="J39" s="43" t="s">
        <v>336</v>
      </c>
      <c r="K39" s="21"/>
      <c r="L39" s="269"/>
      <c r="M39" s="199"/>
      <c r="N39" s="199"/>
      <c r="O39" s="196">
        <f>+L39+N39</f>
        <v>0</v>
      </c>
      <c r="Q39" s="74">
        <v>3</v>
      </c>
      <c r="R39" s="43" t="s">
        <v>336</v>
      </c>
      <c r="S39" s="21"/>
      <c r="T39" s="269"/>
      <c r="U39" s="199"/>
      <c r="V39" s="199"/>
      <c r="W39" s="196">
        <f>+T39+V39</f>
        <v>0</v>
      </c>
    </row>
    <row r="40" spans="1:23" s="29" customFormat="1" x14ac:dyDescent="0.2">
      <c r="A40" s="74">
        <v>4</v>
      </c>
      <c r="B40" s="43" t="s">
        <v>33</v>
      </c>
      <c r="C40" s="270">
        <f>SUM(C37:C39)</f>
        <v>0</v>
      </c>
      <c r="D40" s="270">
        <f>SUM(D37:D39)</f>
        <v>287684089300</v>
      </c>
      <c r="E40" s="39">
        <f>SUM(E37:E39)</f>
        <v>0</v>
      </c>
      <c r="F40" s="39">
        <f>SUM(F37:F39)</f>
        <v>0</v>
      </c>
      <c r="G40" s="39">
        <f>SUM(G37:G39)</f>
        <v>287684089300</v>
      </c>
      <c r="I40" s="74">
        <v>4</v>
      </c>
      <c r="J40" s="43" t="s">
        <v>33</v>
      </c>
      <c r="K40" s="270">
        <f>SUM(K37:K39)</f>
        <v>0</v>
      </c>
      <c r="L40" s="270">
        <f>SUM(L37:L39)</f>
        <v>5000000</v>
      </c>
      <c r="M40" s="39">
        <f>SUM(M37:M39)</f>
        <v>0</v>
      </c>
      <c r="N40" s="39">
        <f>SUM(N37:N39)</f>
        <v>0</v>
      </c>
      <c r="O40" s="39">
        <f>SUM(O37:O39)</f>
        <v>5000000</v>
      </c>
      <c r="Q40" s="74">
        <v>4</v>
      </c>
      <c r="R40" s="43" t="s">
        <v>33</v>
      </c>
      <c r="S40" s="270">
        <f>SUM(S37:S39)</f>
        <v>0</v>
      </c>
      <c r="T40" s="270">
        <f>SUM(T37:T39)</f>
        <v>287689089300</v>
      </c>
      <c r="U40" s="39">
        <f>SUM(U37:U39)</f>
        <v>0</v>
      </c>
      <c r="V40" s="39">
        <f>SUM(V37:V39)</f>
        <v>0</v>
      </c>
      <c r="W40" s="39">
        <f>SUM(W37:W39)</f>
        <v>287689089300</v>
      </c>
    </row>
    <row r="41" spans="1:23" x14ac:dyDescent="0.2">
      <c r="B41" s="271"/>
      <c r="C41" s="271"/>
      <c r="D41" s="271"/>
      <c r="I41" s="34"/>
      <c r="J41" s="271"/>
      <c r="K41" s="271"/>
      <c r="L41" s="271"/>
      <c r="Q41" s="34"/>
      <c r="R41" s="271"/>
      <c r="S41" s="271"/>
      <c r="T41" s="271"/>
    </row>
    <row r="42" spans="1:23" x14ac:dyDescent="0.2">
      <c r="A42" s="34" t="s">
        <v>188</v>
      </c>
      <c r="B42" s="271"/>
      <c r="C42" s="271"/>
      <c r="D42" s="271"/>
      <c r="I42" s="34" t="s">
        <v>188</v>
      </c>
      <c r="J42" s="271"/>
      <c r="K42" s="271"/>
      <c r="L42" s="271"/>
      <c r="Q42" s="34" t="s">
        <v>188</v>
      </c>
      <c r="R42" s="271"/>
      <c r="S42" s="271"/>
      <c r="T42" s="271"/>
    </row>
    <row r="43" spans="1:23" x14ac:dyDescent="0.2">
      <c r="A43" s="34" t="s">
        <v>189</v>
      </c>
      <c r="B43" s="271"/>
      <c r="C43" s="271"/>
      <c r="D43" s="271"/>
      <c r="I43" s="34" t="s">
        <v>189</v>
      </c>
      <c r="J43" s="271"/>
      <c r="K43" s="271"/>
      <c r="L43" s="271"/>
      <c r="Q43" s="34" t="s">
        <v>189</v>
      </c>
      <c r="R43" s="271"/>
      <c r="S43" s="271"/>
      <c r="T43" s="271"/>
    </row>
    <row r="44" spans="1:23" s="29" customFormat="1" ht="48" x14ac:dyDescent="0.25">
      <c r="A44" s="5" t="s">
        <v>12</v>
      </c>
      <c r="B44" s="307" t="s">
        <v>2</v>
      </c>
      <c r="C44" s="389"/>
      <c r="D44" s="308"/>
      <c r="E44" s="5" t="s">
        <v>190</v>
      </c>
      <c r="F44" s="5" t="s">
        <v>191</v>
      </c>
      <c r="G44" s="5" t="s">
        <v>13</v>
      </c>
      <c r="I44" s="199" t="s">
        <v>12</v>
      </c>
      <c r="J44" s="181" t="s">
        <v>2</v>
      </c>
      <c r="K44" s="272"/>
      <c r="L44" s="182"/>
      <c r="M44" s="199" t="s">
        <v>190</v>
      </c>
      <c r="N44" s="199" t="s">
        <v>191</v>
      </c>
      <c r="O44" s="199" t="s">
        <v>13</v>
      </c>
      <c r="Q44" s="199" t="s">
        <v>12</v>
      </c>
      <c r="R44" s="307" t="s">
        <v>2</v>
      </c>
      <c r="S44" s="389"/>
      <c r="T44" s="308"/>
      <c r="U44" s="199" t="s">
        <v>190</v>
      </c>
      <c r="V44" s="199" t="s">
        <v>191</v>
      </c>
      <c r="W44" s="199" t="s">
        <v>13</v>
      </c>
    </row>
    <row r="45" spans="1:23" s="29" customFormat="1" x14ac:dyDescent="0.25">
      <c r="A45" s="68">
        <v>1</v>
      </c>
      <c r="B45" s="296" t="s">
        <v>32</v>
      </c>
      <c r="C45" s="390"/>
      <c r="D45" s="297"/>
      <c r="E45" s="25">
        <v>43484169363.709999</v>
      </c>
      <c r="F45" s="25"/>
      <c r="G45" s="25">
        <f t="shared" ref="G45:G53" si="0">SUM(E45:F45)</f>
        <v>43484169363.709999</v>
      </c>
      <c r="I45" s="199">
        <v>1</v>
      </c>
      <c r="J45" s="185" t="s">
        <v>32</v>
      </c>
      <c r="K45" s="273"/>
      <c r="L45" s="186"/>
      <c r="M45" s="196"/>
      <c r="N45" s="196"/>
      <c r="O45" s="196">
        <f t="shared" ref="O45:O53" si="1">SUM(M45:N45)</f>
        <v>0</v>
      </c>
      <c r="Q45" s="199">
        <v>1</v>
      </c>
      <c r="R45" s="296" t="s">
        <v>32</v>
      </c>
      <c r="S45" s="390"/>
      <c r="T45" s="297"/>
      <c r="U45" s="196">
        <f>+M45+E45</f>
        <v>43484169363.709999</v>
      </c>
      <c r="V45" s="196"/>
      <c r="W45" s="196">
        <f t="shared" ref="W45:W53" si="2">SUM(U45:V45)</f>
        <v>43484169363.709999</v>
      </c>
    </row>
    <row r="46" spans="1:23" s="29" customFormat="1" x14ac:dyDescent="0.25">
      <c r="A46" s="68">
        <v>2</v>
      </c>
      <c r="B46" s="296" t="s">
        <v>69</v>
      </c>
      <c r="C46" s="390"/>
      <c r="D46" s="297"/>
      <c r="E46" s="25">
        <f>+E47+E48</f>
        <v>0</v>
      </c>
      <c r="F46" s="25"/>
      <c r="G46" s="25">
        <f t="shared" si="0"/>
        <v>0</v>
      </c>
      <c r="I46" s="199">
        <v>2</v>
      </c>
      <c r="J46" s="185" t="s">
        <v>69</v>
      </c>
      <c r="K46" s="273"/>
      <c r="L46" s="186"/>
      <c r="M46" s="196">
        <f>+M47+M48</f>
        <v>0</v>
      </c>
      <c r="N46" s="196"/>
      <c r="O46" s="196">
        <f t="shared" si="1"/>
        <v>0</v>
      </c>
      <c r="Q46" s="199">
        <v>2</v>
      </c>
      <c r="R46" s="296" t="s">
        <v>69</v>
      </c>
      <c r="S46" s="390"/>
      <c r="T46" s="297"/>
      <c r="U46" s="196">
        <f>+U47+U48</f>
        <v>0</v>
      </c>
      <c r="V46" s="196"/>
      <c r="W46" s="196">
        <f t="shared" si="2"/>
        <v>0</v>
      </c>
    </row>
    <row r="47" spans="1:23" s="29" customFormat="1" x14ac:dyDescent="0.25">
      <c r="A47" s="66"/>
      <c r="B47" s="296" t="s">
        <v>192</v>
      </c>
      <c r="C47" s="390"/>
      <c r="D47" s="297"/>
      <c r="E47" s="25"/>
      <c r="F47" s="25"/>
      <c r="G47" s="25">
        <f t="shared" si="0"/>
        <v>0</v>
      </c>
      <c r="I47" s="209"/>
      <c r="J47" s="185" t="s">
        <v>192</v>
      </c>
      <c r="K47" s="273"/>
      <c r="L47" s="186"/>
      <c r="M47" s="196"/>
      <c r="N47" s="196"/>
      <c r="O47" s="196">
        <f t="shared" si="1"/>
        <v>0</v>
      </c>
      <c r="Q47" s="209"/>
      <c r="R47" s="296" t="s">
        <v>192</v>
      </c>
      <c r="S47" s="390"/>
      <c r="T47" s="297"/>
      <c r="U47" s="196"/>
      <c r="V47" s="196"/>
      <c r="W47" s="196">
        <f t="shared" si="2"/>
        <v>0</v>
      </c>
    </row>
    <row r="48" spans="1:23" s="46" customFormat="1" ht="25.5" customHeight="1" x14ac:dyDescent="0.2">
      <c r="A48" s="67"/>
      <c r="B48" s="356" t="s">
        <v>193</v>
      </c>
      <c r="C48" s="391"/>
      <c r="D48" s="357"/>
      <c r="E48" s="64"/>
      <c r="F48" s="64"/>
      <c r="G48" s="25">
        <f t="shared" si="0"/>
        <v>0</v>
      </c>
      <c r="I48" s="211"/>
      <c r="J48" s="212" t="s">
        <v>193</v>
      </c>
      <c r="K48" s="274"/>
      <c r="L48" s="213"/>
      <c r="M48" s="64"/>
      <c r="N48" s="64"/>
      <c r="O48" s="196">
        <f t="shared" si="1"/>
        <v>0</v>
      </c>
      <c r="Q48" s="211"/>
      <c r="R48" s="298" t="s">
        <v>193</v>
      </c>
      <c r="S48" s="336"/>
      <c r="T48" s="299"/>
      <c r="U48" s="64"/>
      <c r="V48" s="64"/>
      <c r="W48" s="196">
        <f t="shared" si="2"/>
        <v>0</v>
      </c>
    </row>
    <row r="49" spans="1:23" s="46" customFormat="1" x14ac:dyDescent="0.2">
      <c r="A49" s="74">
        <v>3</v>
      </c>
      <c r="B49" s="356" t="s">
        <v>70</v>
      </c>
      <c r="C49" s="391"/>
      <c r="D49" s="357"/>
      <c r="E49" s="64">
        <f>+E50+E51+E52</f>
        <v>0</v>
      </c>
      <c r="F49" s="64"/>
      <c r="G49" s="25">
        <f t="shared" si="0"/>
        <v>0</v>
      </c>
      <c r="I49" s="74">
        <v>3</v>
      </c>
      <c r="J49" s="212" t="s">
        <v>70</v>
      </c>
      <c r="K49" s="274"/>
      <c r="L49" s="213"/>
      <c r="M49" s="64">
        <f>+M50+M51+M52</f>
        <v>0</v>
      </c>
      <c r="N49" s="64"/>
      <c r="O49" s="196">
        <f t="shared" si="1"/>
        <v>0</v>
      </c>
      <c r="Q49" s="74">
        <v>3</v>
      </c>
      <c r="R49" s="356" t="s">
        <v>70</v>
      </c>
      <c r="S49" s="391"/>
      <c r="T49" s="357"/>
      <c r="U49" s="64">
        <f>+U50+U51+U52</f>
        <v>0</v>
      </c>
      <c r="V49" s="64"/>
      <c r="W49" s="196">
        <f t="shared" si="2"/>
        <v>0</v>
      </c>
    </row>
    <row r="50" spans="1:23" s="46" customFormat="1" x14ac:dyDescent="0.2">
      <c r="A50" s="70"/>
      <c r="B50" s="296" t="s">
        <v>192</v>
      </c>
      <c r="C50" s="390"/>
      <c r="D50" s="297"/>
      <c r="E50" s="64"/>
      <c r="F50" s="64"/>
      <c r="G50" s="25">
        <f t="shared" si="0"/>
        <v>0</v>
      </c>
      <c r="I50" s="70"/>
      <c r="J50" s="185" t="s">
        <v>192</v>
      </c>
      <c r="K50" s="273"/>
      <c r="L50" s="186"/>
      <c r="M50" s="64"/>
      <c r="N50" s="64"/>
      <c r="O50" s="196">
        <f t="shared" si="1"/>
        <v>0</v>
      </c>
      <c r="Q50" s="70"/>
      <c r="R50" s="296" t="s">
        <v>192</v>
      </c>
      <c r="S50" s="390"/>
      <c r="T50" s="297"/>
      <c r="U50" s="64"/>
      <c r="V50" s="64"/>
      <c r="W50" s="196">
        <f t="shared" si="2"/>
        <v>0</v>
      </c>
    </row>
    <row r="51" spans="1:23" s="46" customFormat="1" x14ac:dyDescent="0.2">
      <c r="A51" s="71"/>
      <c r="B51" s="356" t="s">
        <v>194</v>
      </c>
      <c r="C51" s="391"/>
      <c r="D51" s="357"/>
      <c r="E51" s="64"/>
      <c r="F51" s="64"/>
      <c r="G51" s="25">
        <f t="shared" si="0"/>
        <v>0</v>
      </c>
      <c r="I51" s="71"/>
      <c r="J51" s="212" t="s">
        <v>194</v>
      </c>
      <c r="K51" s="274"/>
      <c r="L51" s="213"/>
      <c r="M51" s="64"/>
      <c r="N51" s="64"/>
      <c r="O51" s="196">
        <f t="shared" si="1"/>
        <v>0</v>
      </c>
      <c r="Q51" s="71"/>
      <c r="R51" s="356" t="s">
        <v>194</v>
      </c>
      <c r="S51" s="391"/>
      <c r="T51" s="357"/>
      <c r="U51" s="64"/>
      <c r="V51" s="64"/>
      <c r="W51" s="196">
        <f t="shared" si="2"/>
        <v>0</v>
      </c>
    </row>
    <row r="52" spans="1:23" s="46" customFormat="1" ht="13.5" x14ac:dyDescent="0.2">
      <c r="A52" s="72"/>
      <c r="B52" s="356" t="s">
        <v>195</v>
      </c>
      <c r="C52" s="391"/>
      <c r="D52" s="357"/>
      <c r="E52" s="64"/>
      <c r="F52" s="64"/>
      <c r="G52" s="25">
        <f t="shared" si="0"/>
        <v>0</v>
      </c>
      <c r="I52" s="72"/>
      <c r="J52" s="212" t="s">
        <v>195</v>
      </c>
      <c r="K52" s="274"/>
      <c r="L52" s="213"/>
      <c r="M52" s="64"/>
      <c r="N52" s="64"/>
      <c r="O52" s="196">
        <f t="shared" si="1"/>
        <v>0</v>
      </c>
      <c r="Q52" s="72"/>
      <c r="R52" s="356" t="s">
        <v>195</v>
      </c>
      <c r="S52" s="391"/>
      <c r="T52" s="357"/>
      <c r="U52" s="64"/>
      <c r="V52" s="64"/>
      <c r="W52" s="196">
        <f t="shared" si="2"/>
        <v>0</v>
      </c>
    </row>
    <row r="53" spans="1:23" s="46" customFormat="1" x14ac:dyDescent="0.2">
      <c r="A53" s="74">
        <v>4</v>
      </c>
      <c r="B53" s="364" t="s">
        <v>33</v>
      </c>
      <c r="C53" s="388"/>
      <c r="D53" s="365"/>
      <c r="E53" s="64">
        <f>+E45+E46-E49</f>
        <v>43484169363.709999</v>
      </c>
      <c r="F53" s="64"/>
      <c r="G53" s="25">
        <f t="shared" si="0"/>
        <v>43484169363.709999</v>
      </c>
      <c r="I53" s="74">
        <v>4</v>
      </c>
      <c r="J53" s="224" t="s">
        <v>33</v>
      </c>
      <c r="K53" s="232"/>
      <c r="L53" s="225"/>
      <c r="M53" s="64">
        <f>+M45+M46-M49</f>
        <v>0</v>
      </c>
      <c r="N53" s="64"/>
      <c r="O53" s="196">
        <f t="shared" si="1"/>
        <v>0</v>
      </c>
      <c r="Q53" s="74">
        <v>4</v>
      </c>
      <c r="R53" s="364" t="s">
        <v>33</v>
      </c>
      <c r="S53" s="388"/>
      <c r="T53" s="365"/>
      <c r="U53" s="64">
        <f>+U45+U46-U49</f>
        <v>43484169363.709999</v>
      </c>
      <c r="V53" s="64"/>
      <c r="W53" s="196">
        <f t="shared" si="2"/>
        <v>43484169363.709999</v>
      </c>
    </row>
    <row r="54" spans="1:23" x14ac:dyDescent="0.2">
      <c r="I54" s="34"/>
    </row>
  </sheetData>
  <customSheetViews>
    <customSheetView guid="{66252ACB-4469-47A0-863D-EE5C52C90E05}" topLeftCell="G1">
      <selection activeCell="W1" sqref="W1"/>
      <pageMargins left="0.7" right="0.4" top="0.75" bottom="0.421875" header="0.3" footer="0.3"/>
      <pageSetup paperSize="9" scale="90" orientation="portrait" r:id="rId1"/>
    </customSheetView>
    <customSheetView guid="{25AE0644-CB4F-4F60-8440-67FEC8EE2F9F}">
      <selection activeCell="I23" sqref="I23"/>
      <pageMargins left="0.7" right="0.4" top="0.75" bottom="0.421875" header="0.3" footer="0.3"/>
      <pageSetup paperSize="9" scale="90" orientation="portrait" r:id="rId2"/>
    </customSheetView>
    <customSheetView guid="{FAC98FA6-DAA8-4169-B3C9-DE3B5115C8CF}">
      <selection activeCell="I34" sqref="I34"/>
      <pageMargins left="0.7" right="0.4" top="0.75" bottom="0.421875" header="0.3" footer="0.3"/>
      <pageSetup paperSize="9" scale="90" orientation="portrait" r:id="rId3"/>
    </customSheetView>
    <customSheetView guid="{AF8B735C-93A2-404B-A02D-DFB6EDDEB5BC}" topLeftCell="A16">
      <selection activeCell="I34" sqref="I34"/>
      <pageMargins left="0.7" right="0.4" top="0.75" bottom="0.421875" header="0.3" footer="0.3"/>
      <pageSetup paperSize="9" scale="90" orientation="portrait" r:id="rId4"/>
    </customSheetView>
  </customSheetViews>
  <mergeCells count="71">
    <mergeCell ref="R49:T49"/>
    <mergeCell ref="R50:T50"/>
    <mergeCell ref="R51:T51"/>
    <mergeCell ref="R52:T52"/>
    <mergeCell ref="R53:T53"/>
    <mergeCell ref="R44:T44"/>
    <mergeCell ref="R45:T45"/>
    <mergeCell ref="R46:T46"/>
    <mergeCell ref="R47:T47"/>
    <mergeCell ref="R48:T48"/>
    <mergeCell ref="S35:T35"/>
    <mergeCell ref="U35:V35"/>
    <mergeCell ref="W35:W36"/>
    <mergeCell ref="R35:R36"/>
    <mergeCell ref="Q35:Q36"/>
    <mergeCell ref="Q31:W31"/>
    <mergeCell ref="R17:S18"/>
    <mergeCell ref="Q17:Q18"/>
    <mergeCell ref="R7:S7"/>
    <mergeCell ref="R8:S8"/>
    <mergeCell ref="R9:S9"/>
    <mergeCell ref="T7:U7"/>
    <mergeCell ref="T8:U8"/>
    <mergeCell ref="T9:U9"/>
    <mergeCell ref="V7:W7"/>
    <mergeCell ref="V8:W8"/>
    <mergeCell ref="V9:W9"/>
    <mergeCell ref="R23:S23"/>
    <mergeCell ref="F7:G7"/>
    <mergeCell ref="B8:C8"/>
    <mergeCell ref="D8:E8"/>
    <mergeCell ref="F8:G8"/>
    <mergeCell ref="B7:C7"/>
    <mergeCell ref="D7:E7"/>
    <mergeCell ref="B24:C24"/>
    <mergeCell ref="F9:G9"/>
    <mergeCell ref="A17:A18"/>
    <mergeCell ref="B17:C18"/>
    <mergeCell ref="D17:E17"/>
    <mergeCell ref="F17:G17"/>
    <mergeCell ref="B19:C19"/>
    <mergeCell ref="B20:C20"/>
    <mergeCell ref="B22:C22"/>
    <mergeCell ref="B9:C9"/>
    <mergeCell ref="D9:E9"/>
    <mergeCell ref="A31:G31"/>
    <mergeCell ref="A35:A36"/>
    <mergeCell ref="B35:B36"/>
    <mergeCell ref="C35:D35"/>
    <mergeCell ref="E35:F35"/>
    <mergeCell ref="G35:G36"/>
    <mergeCell ref="B53:D5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I17:I18"/>
    <mergeCell ref="J17:K18"/>
    <mergeCell ref="L17:M17"/>
    <mergeCell ref="N17:O17"/>
    <mergeCell ref="J19:K19"/>
    <mergeCell ref="J20:K20"/>
    <mergeCell ref="J22:K22"/>
    <mergeCell ref="J24:K24"/>
    <mergeCell ref="J21:K21"/>
    <mergeCell ref="J23:K23"/>
  </mergeCells>
  <pageMargins left="0.7" right="0.4" top="0.75" bottom="0.421875" header="0.3" footer="0.3"/>
  <pageSetup paperSize="9" scale="90" orientation="portrait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C22" zoomScaleNormal="100" workbookViewId="0">
      <selection activeCell="M1" sqref="M1:R49"/>
    </sheetView>
  </sheetViews>
  <sheetFormatPr defaultRowHeight="12" x14ac:dyDescent="0.2"/>
  <cols>
    <col min="1" max="1" width="3.7109375" style="34" customWidth="1"/>
    <col min="2" max="2" width="33" style="20" customWidth="1"/>
    <col min="3" max="3" width="14.5703125" style="20" customWidth="1"/>
    <col min="4" max="6" width="13.42578125" style="20" customWidth="1"/>
    <col min="7" max="7" width="14" style="20" bestFit="1" customWidth="1"/>
    <col min="8" max="8" width="9.140625" style="20"/>
    <col min="9" max="9" width="43.5703125" style="20" bestFit="1" customWidth="1"/>
    <col min="10" max="11" width="14.85546875" style="20" bestFit="1" customWidth="1"/>
    <col min="12" max="12" width="9.140625" style="20"/>
    <col min="13" max="13" width="4" style="20" customWidth="1"/>
    <col min="14" max="14" width="32.42578125" style="20" customWidth="1"/>
    <col min="15" max="15" width="16.140625" style="20" customWidth="1"/>
    <col min="16" max="16" width="13.85546875" style="20" customWidth="1"/>
    <col min="17" max="17" width="17.5703125" style="20" customWidth="1"/>
    <col min="18" max="18" width="13.85546875" style="20" customWidth="1"/>
    <col min="19" max="16384" width="9.140625" style="20"/>
  </cols>
  <sheetData>
    <row r="1" spans="1:18" x14ac:dyDescent="0.2">
      <c r="A1" s="34" t="s">
        <v>196</v>
      </c>
      <c r="F1" s="280" t="s">
        <v>3457</v>
      </c>
      <c r="K1" s="280" t="s">
        <v>3458</v>
      </c>
      <c r="M1" s="34" t="s">
        <v>196</v>
      </c>
      <c r="R1" s="280" t="s">
        <v>3459</v>
      </c>
    </row>
    <row r="2" spans="1:18" x14ac:dyDescent="0.2">
      <c r="M2" s="34"/>
    </row>
    <row r="3" spans="1:18" x14ac:dyDescent="0.2">
      <c r="A3" s="5" t="s">
        <v>12</v>
      </c>
      <c r="B3" s="5" t="s">
        <v>2</v>
      </c>
      <c r="C3" s="5" t="s">
        <v>32</v>
      </c>
      <c r="D3" s="5" t="s">
        <v>42</v>
      </c>
      <c r="E3" s="5" t="s">
        <v>43</v>
      </c>
      <c r="F3" s="5" t="s">
        <v>33</v>
      </c>
      <c r="M3" s="199" t="s">
        <v>12</v>
      </c>
      <c r="N3" s="199" t="s">
        <v>2</v>
      </c>
      <c r="O3" s="199" t="s">
        <v>32</v>
      </c>
      <c r="P3" s="199" t="s">
        <v>42</v>
      </c>
      <c r="Q3" s="199" t="s">
        <v>43</v>
      </c>
      <c r="R3" s="199" t="s">
        <v>33</v>
      </c>
    </row>
    <row r="4" spans="1:18" x14ac:dyDescent="0.2">
      <c r="A4" s="5">
        <v>1</v>
      </c>
      <c r="B4" s="43" t="s">
        <v>197</v>
      </c>
      <c r="C4" s="5"/>
      <c r="D4" s="5"/>
      <c r="E4" s="5"/>
      <c r="F4" s="5"/>
      <c r="M4" s="199">
        <v>1</v>
      </c>
      <c r="N4" s="43" t="s">
        <v>197</v>
      </c>
      <c r="O4" s="242"/>
      <c r="P4" s="242"/>
      <c r="Q4" s="242"/>
      <c r="R4" s="242"/>
    </row>
    <row r="5" spans="1:18" x14ac:dyDescent="0.2">
      <c r="A5" s="5">
        <v>2</v>
      </c>
      <c r="B5" s="43" t="s">
        <v>198</v>
      </c>
      <c r="C5" s="5"/>
      <c r="D5" s="5"/>
      <c r="E5" s="5"/>
      <c r="F5" s="5"/>
      <c r="M5" s="199">
        <v>2</v>
      </c>
      <c r="N5" s="43" t="s">
        <v>198</v>
      </c>
      <c r="O5" s="242"/>
      <c r="P5" s="242"/>
      <c r="Q5" s="242"/>
      <c r="R5" s="242"/>
    </row>
    <row r="6" spans="1:18" x14ac:dyDescent="0.2">
      <c r="A6" s="5">
        <v>3</v>
      </c>
      <c r="B6" s="43" t="s">
        <v>199</v>
      </c>
      <c r="C6" s="5"/>
      <c r="D6" s="5"/>
      <c r="E6" s="5"/>
      <c r="F6" s="5"/>
      <c r="M6" s="199">
        <v>3</v>
      </c>
      <c r="N6" s="43" t="s">
        <v>199</v>
      </c>
      <c r="O6" s="242"/>
      <c r="P6" s="242"/>
      <c r="Q6" s="242"/>
      <c r="R6" s="242"/>
    </row>
    <row r="7" spans="1:18" x14ac:dyDescent="0.2">
      <c r="A7" s="5">
        <v>4</v>
      </c>
      <c r="B7" s="43" t="s">
        <v>13</v>
      </c>
      <c r="C7" s="5">
        <f>SUM(C4:C6)</f>
        <v>0</v>
      </c>
      <c r="D7" s="5">
        <f t="shared" ref="D7:F7" si="0">SUM(D4:D6)</f>
        <v>0</v>
      </c>
      <c r="E7" s="5">
        <f t="shared" si="0"/>
        <v>0</v>
      </c>
      <c r="F7" s="5">
        <f t="shared" si="0"/>
        <v>0</v>
      </c>
      <c r="M7" s="199">
        <v>4</v>
      </c>
      <c r="N7" s="43" t="s">
        <v>13</v>
      </c>
      <c r="O7" s="199">
        <f>SUM(O4:O6)</f>
        <v>0</v>
      </c>
      <c r="P7" s="199">
        <f t="shared" ref="P7:R7" si="1">SUM(P4:P6)</f>
        <v>0</v>
      </c>
      <c r="Q7" s="199">
        <f t="shared" si="1"/>
        <v>0</v>
      </c>
      <c r="R7" s="199">
        <f t="shared" si="1"/>
        <v>0</v>
      </c>
    </row>
    <row r="8" spans="1:18" x14ac:dyDescent="0.2">
      <c r="M8" s="34"/>
    </row>
    <row r="9" spans="1:18" x14ac:dyDescent="0.2">
      <c r="A9" s="34" t="s">
        <v>200</v>
      </c>
      <c r="M9" s="34" t="s">
        <v>200</v>
      </c>
    </row>
    <row r="10" spans="1:18" x14ac:dyDescent="0.2">
      <c r="M10" s="34"/>
    </row>
    <row r="11" spans="1:18" x14ac:dyDescent="0.2">
      <c r="A11" s="118" t="s">
        <v>12</v>
      </c>
      <c r="B11" s="118" t="s">
        <v>2</v>
      </c>
      <c r="C11" s="118" t="s">
        <v>32</v>
      </c>
      <c r="D11" s="118" t="s">
        <v>42</v>
      </c>
      <c r="E11" s="118" t="s">
        <v>43</v>
      </c>
      <c r="F11" s="118" t="s">
        <v>33</v>
      </c>
      <c r="M11" s="199" t="s">
        <v>12</v>
      </c>
      <c r="N11" s="199" t="s">
        <v>2</v>
      </c>
      <c r="O11" s="199" t="s">
        <v>32</v>
      </c>
      <c r="P11" s="199" t="s">
        <v>42</v>
      </c>
      <c r="Q11" s="199" t="s">
        <v>43</v>
      </c>
      <c r="R11" s="199" t="s">
        <v>33</v>
      </c>
    </row>
    <row r="12" spans="1:18" x14ac:dyDescent="0.2">
      <c r="A12" s="118">
        <v>1</v>
      </c>
      <c r="B12" s="43" t="s">
        <v>3405</v>
      </c>
      <c r="C12" s="154">
        <f>+ГБаланс!F1534</f>
        <v>1905957878.96</v>
      </c>
      <c r="D12" s="118"/>
      <c r="E12" s="118"/>
      <c r="F12" s="154">
        <f>+C12+D12-E12</f>
        <v>1905957878.96</v>
      </c>
      <c r="M12" s="199">
        <v>1</v>
      </c>
      <c r="N12" s="43" t="s">
        <v>3405</v>
      </c>
      <c r="O12" s="154">
        <f>+ГБаланс!R1534</f>
        <v>0</v>
      </c>
      <c r="P12" s="199"/>
      <c r="Q12" s="199"/>
      <c r="R12" s="154">
        <f>+O12+P12-Q12</f>
        <v>0</v>
      </c>
    </row>
    <row r="13" spans="1:18" x14ac:dyDescent="0.2">
      <c r="M13" s="34"/>
    </row>
    <row r="14" spans="1:18" x14ac:dyDescent="0.2">
      <c r="A14" s="34" t="s">
        <v>201</v>
      </c>
      <c r="M14" s="34" t="s">
        <v>201</v>
      </c>
    </row>
    <row r="15" spans="1:18" x14ac:dyDescent="0.2">
      <c r="A15" s="34" t="s">
        <v>80</v>
      </c>
      <c r="M15" s="34" t="s">
        <v>80</v>
      </c>
    </row>
    <row r="16" spans="1:18" x14ac:dyDescent="0.2">
      <c r="A16" s="34" t="s">
        <v>80</v>
      </c>
      <c r="M16" s="34" t="s">
        <v>80</v>
      </c>
    </row>
    <row r="17" spans="1:18" x14ac:dyDescent="0.2">
      <c r="A17" s="34" t="s">
        <v>80</v>
      </c>
      <c r="M17" s="34" t="s">
        <v>80</v>
      </c>
    </row>
    <row r="18" spans="1:18" x14ac:dyDescent="0.2">
      <c r="A18" s="34" t="s">
        <v>80</v>
      </c>
      <c r="M18" s="34" t="s">
        <v>80</v>
      </c>
    </row>
    <row r="19" spans="1:18" x14ac:dyDescent="0.2">
      <c r="M19" s="34"/>
    </row>
    <row r="20" spans="1:18" x14ac:dyDescent="0.2">
      <c r="A20" s="304" t="s">
        <v>202</v>
      </c>
      <c r="B20" s="304"/>
      <c r="C20" s="304"/>
      <c r="D20" s="304"/>
      <c r="E20" s="304"/>
      <c r="F20" s="304"/>
      <c r="H20" s="180"/>
      <c r="I20" s="245" t="s">
        <v>202</v>
      </c>
      <c r="J20" s="180"/>
      <c r="K20" s="180"/>
      <c r="M20" s="304" t="s">
        <v>202</v>
      </c>
      <c r="N20" s="304"/>
      <c r="O20" s="304"/>
      <c r="P20" s="304"/>
      <c r="Q20" s="304"/>
      <c r="R20" s="304"/>
    </row>
    <row r="21" spans="1:18" x14ac:dyDescent="0.2">
      <c r="H21" s="34"/>
      <c r="M21" s="34"/>
    </row>
    <row r="22" spans="1:18" s="29" customFormat="1" x14ac:dyDescent="0.25">
      <c r="A22" s="5" t="s">
        <v>12</v>
      </c>
      <c r="B22" s="21" t="s">
        <v>2</v>
      </c>
      <c r="C22" s="307" t="s">
        <v>203</v>
      </c>
      <c r="D22" s="308"/>
      <c r="E22" s="307" t="s">
        <v>204</v>
      </c>
      <c r="F22" s="308"/>
      <c r="H22" s="199" t="s">
        <v>12</v>
      </c>
      <c r="I22" s="21" t="s">
        <v>2</v>
      </c>
      <c r="J22" s="21" t="s">
        <v>203</v>
      </c>
      <c r="K22" s="21" t="s">
        <v>204</v>
      </c>
      <c r="M22" s="199" t="s">
        <v>12</v>
      </c>
      <c r="N22" s="21" t="s">
        <v>2</v>
      </c>
      <c r="O22" s="307" t="s">
        <v>203</v>
      </c>
      <c r="P22" s="308"/>
      <c r="Q22" s="307" t="s">
        <v>204</v>
      </c>
      <c r="R22" s="308"/>
    </row>
    <row r="23" spans="1:18" s="29" customFormat="1" x14ac:dyDescent="0.25">
      <c r="A23" s="7">
        <v>1</v>
      </c>
      <c r="B23" s="275" t="s">
        <v>205</v>
      </c>
      <c r="C23" s="302"/>
      <c r="D23" s="303"/>
      <c r="E23" s="317">
        <f>+ГБаланс!H1967</f>
        <v>0</v>
      </c>
      <c r="F23" s="318"/>
      <c r="H23" s="7">
        <v>1</v>
      </c>
      <c r="I23" s="275" t="s">
        <v>205</v>
      </c>
      <c r="J23" s="199"/>
      <c r="K23" s="196">
        <f>+ГБаланс!O1967</f>
        <v>0</v>
      </c>
      <c r="M23" s="7">
        <v>1</v>
      </c>
      <c r="N23" s="275" t="s">
        <v>205</v>
      </c>
      <c r="O23" s="302"/>
      <c r="P23" s="303"/>
      <c r="Q23" s="317">
        <f>+ГБаланс!T1967</f>
        <v>0</v>
      </c>
      <c r="R23" s="318"/>
    </row>
    <row r="24" spans="1:18" s="29" customFormat="1" ht="15" customHeight="1" x14ac:dyDescent="0.25">
      <c r="A24" s="206">
        <v>1.1000000000000001</v>
      </c>
      <c r="B24" s="43" t="s">
        <v>206</v>
      </c>
      <c r="C24" s="317">
        <v>52097327824.419998</v>
      </c>
      <c r="D24" s="318"/>
      <c r="E24" s="317">
        <v>65125456169.230003</v>
      </c>
      <c r="F24" s="318"/>
      <c r="H24" s="206">
        <v>1.1000000000000001</v>
      </c>
      <c r="I24" s="43" t="s">
        <v>206</v>
      </c>
      <c r="J24" s="196">
        <v>314373747.82999998</v>
      </c>
      <c r="K24" s="196">
        <v>1719428430.96</v>
      </c>
      <c r="M24" s="206">
        <v>1.1000000000000001</v>
      </c>
      <c r="N24" s="43" t="s">
        <v>206</v>
      </c>
      <c r="O24" s="317">
        <f>+C24+J24</f>
        <v>52411701572.25</v>
      </c>
      <c r="P24" s="318"/>
      <c r="Q24" s="317">
        <f>+E24+K24</f>
        <v>66844884600.190002</v>
      </c>
      <c r="R24" s="318"/>
    </row>
    <row r="25" spans="1:18" s="29" customFormat="1" x14ac:dyDescent="0.25">
      <c r="A25" s="206">
        <v>1.2</v>
      </c>
      <c r="B25" s="43" t="s">
        <v>207</v>
      </c>
      <c r="C25" s="302"/>
      <c r="D25" s="303"/>
      <c r="E25" s="302"/>
      <c r="F25" s="303"/>
      <c r="H25" s="206">
        <v>1.2</v>
      </c>
      <c r="I25" s="43" t="s">
        <v>207</v>
      </c>
      <c r="J25" s="199"/>
      <c r="K25" s="199"/>
      <c r="M25" s="206">
        <v>1.2</v>
      </c>
      <c r="N25" s="43" t="s">
        <v>207</v>
      </c>
      <c r="O25" s="302"/>
      <c r="P25" s="303"/>
      <c r="Q25" s="302"/>
      <c r="R25" s="303"/>
    </row>
    <row r="26" spans="1:18" s="29" customFormat="1" ht="15" customHeight="1" x14ac:dyDescent="0.25">
      <c r="A26" s="8">
        <v>1.3</v>
      </c>
      <c r="B26" s="43" t="s">
        <v>208</v>
      </c>
      <c r="C26" s="317">
        <f>+C24+C25</f>
        <v>52097327824.419998</v>
      </c>
      <c r="D26" s="318"/>
      <c r="E26" s="317">
        <f>+E24+E25</f>
        <v>65125456169.230003</v>
      </c>
      <c r="F26" s="318"/>
      <c r="H26" s="86">
        <v>1.3</v>
      </c>
      <c r="I26" s="43" t="s">
        <v>208</v>
      </c>
      <c r="J26" s="196">
        <f>+J24+J25</f>
        <v>314373747.82999998</v>
      </c>
      <c r="K26" s="196">
        <f>+K24+K25</f>
        <v>1719428430.96</v>
      </c>
      <c r="M26" s="86">
        <v>1.3</v>
      </c>
      <c r="N26" s="43" t="s">
        <v>208</v>
      </c>
      <c r="O26" s="317">
        <f>+O24+O25</f>
        <v>52411701572.25</v>
      </c>
      <c r="P26" s="318"/>
      <c r="Q26" s="317">
        <f>+Q24+Q25</f>
        <v>66844884600.190002</v>
      </c>
      <c r="R26" s="318"/>
    </row>
    <row r="27" spans="1:18" s="29" customFormat="1" x14ac:dyDescent="0.25">
      <c r="A27" s="7">
        <v>2</v>
      </c>
      <c r="B27" s="275" t="s">
        <v>209</v>
      </c>
      <c r="C27" s="317"/>
      <c r="D27" s="318"/>
      <c r="E27" s="317"/>
      <c r="F27" s="318"/>
      <c r="H27" s="7">
        <v>2</v>
      </c>
      <c r="I27" s="275" t="s">
        <v>209</v>
      </c>
      <c r="J27" s="196"/>
      <c r="K27" s="196">
        <v>109340</v>
      </c>
      <c r="M27" s="7">
        <v>2</v>
      </c>
      <c r="N27" s="275" t="s">
        <v>209</v>
      </c>
      <c r="O27" s="317"/>
      <c r="P27" s="318"/>
      <c r="Q27" s="317"/>
      <c r="R27" s="318"/>
    </row>
    <row r="28" spans="1:18" s="29" customFormat="1" ht="15" customHeight="1" x14ac:dyDescent="0.25">
      <c r="A28" s="7">
        <v>3</v>
      </c>
      <c r="B28" s="275" t="s">
        <v>210</v>
      </c>
      <c r="C28" s="345">
        <f>+C26+C27</f>
        <v>52097327824.419998</v>
      </c>
      <c r="D28" s="346"/>
      <c r="E28" s="345">
        <f>+E26+E27</f>
        <v>65125456169.230003</v>
      </c>
      <c r="F28" s="346"/>
      <c r="G28" s="155"/>
      <c r="H28" s="7">
        <v>3</v>
      </c>
      <c r="I28" s="275" t="s">
        <v>210</v>
      </c>
      <c r="J28" s="41">
        <f>+J26+J27</f>
        <v>314373747.82999998</v>
      </c>
      <c r="K28" s="41">
        <f>+K26+K27</f>
        <v>1719537770.96</v>
      </c>
      <c r="M28" s="7">
        <v>3</v>
      </c>
      <c r="N28" s="275" t="s">
        <v>210</v>
      </c>
      <c r="O28" s="345">
        <f>+O26+O27</f>
        <v>52411701572.25</v>
      </c>
      <c r="P28" s="346"/>
      <c r="Q28" s="345">
        <f>+Q26+Q27</f>
        <v>66844884600.190002</v>
      </c>
      <c r="R28" s="346"/>
    </row>
    <row r="29" spans="1:18" s="29" customFormat="1" x14ac:dyDescent="0.25">
      <c r="A29" s="7">
        <v>4</v>
      </c>
      <c r="B29" s="275" t="s">
        <v>211</v>
      </c>
      <c r="C29" s="302"/>
      <c r="D29" s="303"/>
      <c r="E29" s="302"/>
      <c r="F29" s="303"/>
      <c r="G29" s="156"/>
      <c r="H29" s="7">
        <v>4</v>
      </c>
      <c r="I29" s="275" t="s">
        <v>211</v>
      </c>
      <c r="J29" s="199"/>
      <c r="K29" s="199"/>
      <c r="M29" s="7">
        <v>4</v>
      </c>
      <c r="N29" s="275" t="s">
        <v>211</v>
      </c>
      <c r="O29" s="302"/>
      <c r="P29" s="303"/>
      <c r="Q29" s="302"/>
      <c r="R29" s="303"/>
    </row>
    <row r="30" spans="1:18" s="29" customFormat="1" x14ac:dyDescent="0.25">
      <c r="A30" s="206">
        <v>4.0999999999999996</v>
      </c>
      <c r="B30" s="43" t="s">
        <v>212</v>
      </c>
      <c r="C30" s="317">
        <v>51254826024.440002</v>
      </c>
      <c r="D30" s="318"/>
      <c r="E30" s="317">
        <v>56284484550.629997</v>
      </c>
      <c r="F30" s="318"/>
      <c r="H30" s="206">
        <v>4.0999999999999996</v>
      </c>
      <c r="I30" s="43" t="s">
        <v>212</v>
      </c>
      <c r="J30" s="196">
        <v>-673033830.32000005</v>
      </c>
      <c r="K30" s="196">
        <v>3485891353.3600001</v>
      </c>
      <c r="M30" s="206">
        <v>4.0999999999999996</v>
      </c>
      <c r="N30" s="43" t="s">
        <v>212</v>
      </c>
      <c r="O30" s="317">
        <f>+C30+J30</f>
        <v>50581792194.120003</v>
      </c>
      <c r="P30" s="318"/>
      <c r="Q30" s="317">
        <f>+E30+K30</f>
        <v>59770375903.989998</v>
      </c>
      <c r="R30" s="318"/>
    </row>
    <row r="31" spans="1:18" s="29" customFormat="1" x14ac:dyDescent="0.25">
      <c r="A31" s="206">
        <v>4.2</v>
      </c>
      <c r="B31" s="43" t="s">
        <v>213</v>
      </c>
      <c r="C31" s="302"/>
      <c r="D31" s="303"/>
      <c r="E31" s="302"/>
      <c r="F31" s="303"/>
      <c r="H31" s="206">
        <v>4.2</v>
      </c>
      <c r="I31" s="43" t="s">
        <v>213</v>
      </c>
      <c r="J31" s="199"/>
      <c r="K31" s="199"/>
      <c r="M31" s="206">
        <v>4.2</v>
      </c>
      <c r="N31" s="43" t="s">
        <v>213</v>
      </c>
      <c r="O31" s="302"/>
      <c r="P31" s="303"/>
      <c r="Q31" s="302"/>
      <c r="R31" s="303"/>
    </row>
    <row r="32" spans="1:18" s="29" customFormat="1" ht="15" customHeight="1" x14ac:dyDescent="0.25">
      <c r="A32" s="7">
        <v>4.3</v>
      </c>
      <c r="B32" s="275" t="s">
        <v>214</v>
      </c>
      <c r="C32" s="345">
        <f>SUM(C30:D31)</f>
        <v>51254826024.440002</v>
      </c>
      <c r="D32" s="346"/>
      <c r="E32" s="345">
        <f>SUM(E30:F31)</f>
        <v>56284484550.629997</v>
      </c>
      <c r="F32" s="346"/>
      <c r="H32" s="7">
        <v>4.3</v>
      </c>
      <c r="I32" s="275" t="s">
        <v>214</v>
      </c>
      <c r="J32" s="41">
        <f>SUM(J30:J31)</f>
        <v>-673033830.32000005</v>
      </c>
      <c r="K32" s="41">
        <f>SUM(K30:K31)</f>
        <v>3485891353.3600001</v>
      </c>
      <c r="M32" s="7">
        <v>4.3</v>
      </c>
      <c r="N32" s="275" t="s">
        <v>214</v>
      </c>
      <c r="O32" s="345">
        <f>SUM(O30:P31)</f>
        <v>50581792194.120003</v>
      </c>
      <c r="P32" s="346"/>
      <c r="Q32" s="345">
        <f>SUM(Q30:R31)</f>
        <v>59770375903.989998</v>
      </c>
      <c r="R32" s="346"/>
    </row>
    <row r="33" spans="1:18" x14ac:dyDescent="0.2">
      <c r="M33" s="34"/>
    </row>
    <row r="34" spans="1:18" x14ac:dyDescent="0.2">
      <c r="A34" s="304" t="s">
        <v>215</v>
      </c>
      <c r="B34" s="304"/>
      <c r="C34" s="304"/>
      <c r="D34" s="304"/>
      <c r="E34" s="304"/>
      <c r="F34" s="304"/>
      <c r="M34" s="304" t="s">
        <v>215</v>
      </c>
      <c r="N34" s="304"/>
      <c r="O34" s="304"/>
      <c r="P34" s="304"/>
      <c r="Q34" s="304"/>
      <c r="R34" s="304"/>
    </row>
    <row r="35" spans="1:18" x14ac:dyDescent="0.2">
      <c r="M35" s="34"/>
    </row>
    <row r="36" spans="1:18" x14ac:dyDescent="0.2">
      <c r="A36" s="34" t="s">
        <v>216</v>
      </c>
      <c r="H36" s="34" t="s">
        <v>216</v>
      </c>
      <c r="M36" s="34" t="s">
        <v>216</v>
      </c>
    </row>
    <row r="37" spans="1:18" x14ac:dyDescent="0.2">
      <c r="M37" s="34"/>
    </row>
    <row r="38" spans="1:18" x14ac:dyDescent="0.2">
      <c r="A38" s="21" t="s">
        <v>12</v>
      </c>
      <c r="B38" s="47" t="s">
        <v>217</v>
      </c>
      <c r="C38" s="358" t="s">
        <v>203</v>
      </c>
      <c r="D38" s="359"/>
      <c r="E38" s="358" t="s">
        <v>204</v>
      </c>
      <c r="F38" s="359"/>
      <c r="H38" s="21" t="s">
        <v>12</v>
      </c>
      <c r="I38" s="231" t="s">
        <v>217</v>
      </c>
      <c r="J38" s="21" t="s">
        <v>203</v>
      </c>
      <c r="K38" s="21" t="s">
        <v>204</v>
      </c>
      <c r="M38" s="21" t="s">
        <v>12</v>
      </c>
      <c r="N38" s="231" t="s">
        <v>217</v>
      </c>
      <c r="O38" s="358" t="s">
        <v>203</v>
      </c>
      <c r="P38" s="359"/>
      <c r="Q38" s="358" t="s">
        <v>204</v>
      </c>
      <c r="R38" s="359"/>
    </row>
    <row r="39" spans="1:18" ht="15" customHeight="1" x14ac:dyDescent="0.2">
      <c r="A39" s="21">
        <v>1</v>
      </c>
      <c r="B39" s="48" t="s">
        <v>10</v>
      </c>
      <c r="C39" s="360">
        <v>889469047.01999998</v>
      </c>
      <c r="D39" s="361"/>
      <c r="E39" s="360">
        <f>15186890.73+47560465.71+969071384.96</f>
        <v>1031818741.4000001</v>
      </c>
      <c r="F39" s="361"/>
      <c r="H39" s="21">
        <v>1</v>
      </c>
      <c r="I39" s="48" t="s">
        <v>10</v>
      </c>
      <c r="J39" s="276">
        <v>269640</v>
      </c>
      <c r="K39" s="276">
        <v>935220</v>
      </c>
      <c r="M39" s="21">
        <v>1</v>
      </c>
      <c r="N39" s="48" t="s">
        <v>10</v>
      </c>
      <c r="O39" s="360">
        <f>+C39+J39</f>
        <v>889738687.01999998</v>
      </c>
      <c r="P39" s="361"/>
      <c r="Q39" s="360">
        <f>+E39+K39</f>
        <v>1032753961.4000001</v>
      </c>
      <c r="R39" s="361"/>
    </row>
    <row r="40" spans="1:18" ht="15" customHeight="1" x14ac:dyDescent="0.2">
      <c r="A40" s="76"/>
      <c r="B40" s="49" t="s">
        <v>13</v>
      </c>
      <c r="C40" s="378">
        <f>SUM(C39:D39)</f>
        <v>889469047.01999998</v>
      </c>
      <c r="D40" s="379"/>
      <c r="E40" s="378">
        <f>SUM(E39:F39)</f>
        <v>1031818741.4000001</v>
      </c>
      <c r="F40" s="379"/>
      <c r="H40" s="76"/>
      <c r="I40" s="49" t="s">
        <v>13</v>
      </c>
      <c r="J40" s="277">
        <f>+J39</f>
        <v>269640</v>
      </c>
      <c r="K40" s="277">
        <f>+K39</f>
        <v>935220</v>
      </c>
      <c r="M40" s="76"/>
      <c r="N40" s="49" t="s">
        <v>13</v>
      </c>
      <c r="O40" s="378">
        <f>SUM(O39:P39)</f>
        <v>889738687.01999998</v>
      </c>
      <c r="P40" s="379"/>
      <c r="Q40" s="378">
        <f>SUM(Q39:R39)</f>
        <v>1032753961.4000001</v>
      </c>
      <c r="R40" s="379"/>
    </row>
    <row r="41" spans="1:18" x14ac:dyDescent="0.2">
      <c r="M41" s="34"/>
    </row>
    <row r="42" spans="1:18" x14ac:dyDescent="0.2">
      <c r="A42" s="34" t="s">
        <v>218</v>
      </c>
      <c r="M42" s="34" t="s">
        <v>218</v>
      </c>
    </row>
    <row r="43" spans="1:18" x14ac:dyDescent="0.2">
      <c r="M43" s="34"/>
    </row>
    <row r="44" spans="1:18" x14ac:dyDescent="0.2">
      <c r="A44" s="8" t="s">
        <v>12</v>
      </c>
      <c r="B44" s="5" t="s">
        <v>47</v>
      </c>
      <c r="C44" s="302" t="s">
        <v>203</v>
      </c>
      <c r="D44" s="303"/>
      <c r="E44" s="302" t="s">
        <v>204</v>
      </c>
      <c r="F44" s="303"/>
      <c r="M44" s="86" t="s">
        <v>12</v>
      </c>
      <c r="N44" s="199" t="s">
        <v>47</v>
      </c>
      <c r="O44" s="302" t="s">
        <v>203</v>
      </c>
      <c r="P44" s="303"/>
      <c r="Q44" s="302" t="s">
        <v>204</v>
      </c>
      <c r="R44" s="303"/>
    </row>
    <row r="45" spans="1:18" ht="24" x14ac:dyDescent="0.2">
      <c r="A45" s="8">
        <v>1</v>
      </c>
      <c r="B45" s="200" t="s">
        <v>219</v>
      </c>
      <c r="C45" s="317">
        <f>278816.73-275801.77</f>
        <v>3014.9599999999627</v>
      </c>
      <c r="D45" s="318"/>
      <c r="E45" s="317">
        <f>382899.44-102734.42</f>
        <v>280165.02</v>
      </c>
      <c r="F45" s="318"/>
      <c r="M45" s="86">
        <v>1</v>
      </c>
      <c r="N45" s="200" t="s">
        <v>219</v>
      </c>
      <c r="O45" s="317">
        <f>+C45</f>
        <v>3014.9599999999627</v>
      </c>
      <c r="P45" s="318"/>
      <c r="Q45" s="317">
        <f>+E45</f>
        <v>280165.02</v>
      </c>
      <c r="R45" s="318"/>
    </row>
    <row r="46" spans="1:18" ht="24" x14ac:dyDescent="0.2">
      <c r="A46" s="8">
        <v>2</v>
      </c>
      <c r="B46" s="200" t="s">
        <v>220</v>
      </c>
      <c r="C46" s="317"/>
      <c r="D46" s="318"/>
      <c r="E46" s="317"/>
      <c r="F46" s="318"/>
      <c r="M46" s="86">
        <v>2</v>
      </c>
      <c r="N46" s="200" t="s">
        <v>220</v>
      </c>
      <c r="O46" s="317">
        <f t="shared" ref="O46:O48" si="2">+C46</f>
        <v>0</v>
      </c>
      <c r="P46" s="318"/>
      <c r="Q46" s="317">
        <f t="shared" ref="Q46:Q48" si="3">+E46</f>
        <v>0</v>
      </c>
      <c r="R46" s="318"/>
    </row>
    <row r="47" spans="1:18" ht="24" x14ac:dyDescent="0.2">
      <c r="A47" s="8">
        <v>3</v>
      </c>
      <c r="B47" s="200" t="s">
        <v>221</v>
      </c>
      <c r="C47" s="317"/>
      <c r="D47" s="318"/>
      <c r="E47" s="317"/>
      <c r="F47" s="318"/>
      <c r="M47" s="86">
        <v>3</v>
      </c>
      <c r="N47" s="200" t="s">
        <v>221</v>
      </c>
      <c r="O47" s="317">
        <f t="shared" si="2"/>
        <v>0</v>
      </c>
      <c r="P47" s="318"/>
      <c r="Q47" s="317">
        <f t="shared" si="3"/>
        <v>0</v>
      </c>
      <c r="R47" s="318"/>
    </row>
    <row r="48" spans="1:18" x14ac:dyDescent="0.2">
      <c r="A48" s="8">
        <v>4</v>
      </c>
      <c r="B48" s="200" t="s">
        <v>222</v>
      </c>
      <c r="C48" s="317">
        <f>444208.08-157440.21-42075</f>
        <v>244692.87</v>
      </c>
      <c r="D48" s="318"/>
      <c r="E48" s="317"/>
      <c r="F48" s="318"/>
      <c r="M48" s="86">
        <v>4</v>
      </c>
      <c r="N48" s="200" t="s">
        <v>222</v>
      </c>
      <c r="O48" s="317">
        <f t="shared" si="2"/>
        <v>244692.87</v>
      </c>
      <c r="P48" s="318"/>
      <c r="Q48" s="317">
        <f t="shared" si="3"/>
        <v>0</v>
      </c>
      <c r="R48" s="318"/>
    </row>
    <row r="49" spans="1:18" ht="15" customHeight="1" x14ac:dyDescent="0.2">
      <c r="A49" s="8">
        <v>5</v>
      </c>
      <c r="B49" s="118" t="s">
        <v>13</v>
      </c>
      <c r="C49" s="345">
        <f>SUM(C45:D48)</f>
        <v>247707.82999999996</v>
      </c>
      <c r="D49" s="346"/>
      <c r="E49" s="345">
        <f>SUM(E45:F48)</f>
        <v>280165.02</v>
      </c>
      <c r="F49" s="346"/>
      <c r="M49" s="86">
        <v>5</v>
      </c>
      <c r="N49" s="199" t="s">
        <v>13</v>
      </c>
      <c r="O49" s="345">
        <f>SUM(O45:P48)</f>
        <v>247707.82999999996</v>
      </c>
      <c r="P49" s="346"/>
      <c r="Q49" s="345">
        <f>SUM(Q45:R48)</f>
        <v>280165.02</v>
      </c>
      <c r="R49" s="346"/>
    </row>
  </sheetData>
  <customSheetViews>
    <customSheetView guid="{66252ACB-4469-47A0-863D-EE5C52C90E05}" fitToPage="1" topLeftCell="C1">
      <selection activeCell="R1" sqref="R1"/>
      <pageMargins left="0.7" right="0.34" top="0.75" bottom="0.75" header="0.3" footer="0.3"/>
      <pageSetup paperSize="9" fitToHeight="0" orientation="portrait" r:id="rId1"/>
    </customSheetView>
    <customSheetView guid="{25AE0644-CB4F-4F60-8440-67FEC8EE2F9F}" fitToPage="1">
      <selection activeCell="J22" sqref="J22"/>
      <pageMargins left="0.7" right="0.34" top="0.75" bottom="0.75" header="0.3" footer="0.3"/>
      <pageSetup paperSize="9" fitToHeight="0" orientation="portrait" r:id="rId2"/>
    </customSheetView>
    <customSheetView guid="{FAC98FA6-DAA8-4169-B3C9-DE3B5115C8CF}" fitToPage="1">
      <selection activeCell="J22" sqref="J22"/>
      <pageMargins left="0.7" right="0.34" top="0.75" bottom="0.75" header="0.3" footer="0.3"/>
      <pageSetup paperSize="9" fitToHeight="0" orientation="portrait" r:id="rId3"/>
    </customSheetView>
    <customSheetView guid="{AF8B735C-93A2-404B-A02D-DFB6EDDEB5BC}" showPageBreaks="1" fitToPage="1">
      <selection sqref="A1:F53"/>
      <pageMargins left="0.7" right="0.34" top="0.75" bottom="0.75" header="0.3" footer="0.3"/>
      <pageSetup paperSize="9" fitToHeight="0" orientation="portrait" r:id="rId4"/>
    </customSheetView>
  </customSheetViews>
  <mergeCells count="84">
    <mergeCell ref="O49:P49"/>
    <mergeCell ref="O48:P48"/>
    <mergeCell ref="O45:P45"/>
    <mergeCell ref="O47:P47"/>
    <mergeCell ref="O46:P46"/>
    <mergeCell ref="Q45:R45"/>
    <mergeCell ref="Q46:R46"/>
    <mergeCell ref="Q47:R47"/>
    <mergeCell ref="Q48:R48"/>
    <mergeCell ref="Q49:R49"/>
    <mergeCell ref="O40:P40"/>
    <mergeCell ref="Q38:R38"/>
    <mergeCell ref="Q39:R39"/>
    <mergeCell ref="Q40:R40"/>
    <mergeCell ref="Q44:R44"/>
    <mergeCell ref="O44:P44"/>
    <mergeCell ref="Q24:R24"/>
    <mergeCell ref="Q23:R23"/>
    <mergeCell ref="Q22:R22"/>
    <mergeCell ref="O38:P38"/>
    <mergeCell ref="O39:P39"/>
    <mergeCell ref="Q29:R29"/>
    <mergeCell ref="Q28:R28"/>
    <mergeCell ref="Q27:R27"/>
    <mergeCell ref="Q26:R26"/>
    <mergeCell ref="Q25:R25"/>
    <mergeCell ref="M20:R20"/>
    <mergeCell ref="M34:R34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Q32:R32"/>
    <mergeCell ref="Q31:R31"/>
    <mergeCell ref="Q30:R30"/>
    <mergeCell ref="C28:D28"/>
    <mergeCell ref="A20:F20"/>
    <mergeCell ref="C22:D22"/>
    <mergeCell ref="E22:F22"/>
    <mergeCell ref="C23:D23"/>
    <mergeCell ref="C24:D24"/>
    <mergeCell ref="C25:D25"/>
    <mergeCell ref="C26:D26"/>
    <mergeCell ref="C27:D27"/>
    <mergeCell ref="E24:F24"/>
    <mergeCell ref="E26:F26"/>
    <mergeCell ref="E27:F27"/>
    <mergeCell ref="E25:F25"/>
    <mergeCell ref="E28:F28"/>
    <mergeCell ref="C46:D46"/>
    <mergeCell ref="C47:D47"/>
    <mergeCell ref="C45:D45"/>
    <mergeCell ref="C29:D29"/>
    <mergeCell ref="E30:F30"/>
    <mergeCell ref="E39:F39"/>
    <mergeCell ref="E31:F31"/>
    <mergeCell ref="E32:F32"/>
    <mergeCell ref="E45:F45"/>
    <mergeCell ref="C30:D30"/>
    <mergeCell ref="C31:D31"/>
    <mergeCell ref="E29:F29"/>
    <mergeCell ref="C48:D48"/>
    <mergeCell ref="E48:F48"/>
    <mergeCell ref="E23:F23"/>
    <mergeCell ref="C49:D49"/>
    <mergeCell ref="C32:D32"/>
    <mergeCell ref="A34:F34"/>
    <mergeCell ref="C38:D38"/>
    <mergeCell ref="E38:F38"/>
    <mergeCell ref="C44:D44"/>
    <mergeCell ref="E44:F44"/>
    <mergeCell ref="C39:D39"/>
    <mergeCell ref="C40:D40"/>
    <mergeCell ref="E49:F49"/>
    <mergeCell ref="E46:F46"/>
    <mergeCell ref="E47:F47"/>
    <mergeCell ref="E40:F40"/>
  </mergeCells>
  <pageMargins left="0.7" right="0.34" top="0.75" bottom="0.75" header="0.3" footer="0.3"/>
  <pageSetup paperSize="9" scale="31" fitToHeight="0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topLeftCell="E31" zoomScaleNormal="100" workbookViewId="0">
      <selection activeCell="O1" sqref="O1:T78"/>
    </sheetView>
  </sheetViews>
  <sheetFormatPr defaultColWidth="9.28515625" defaultRowHeight="12" x14ac:dyDescent="0.2"/>
  <cols>
    <col min="1" max="1" width="4.5703125" style="34" customWidth="1"/>
    <col min="2" max="2" width="28.42578125" style="20" customWidth="1"/>
    <col min="3" max="4" width="14.140625" style="20" customWidth="1"/>
    <col min="5" max="5" width="13.85546875" style="20" customWidth="1"/>
    <col min="6" max="6" width="14" style="20" customWidth="1"/>
    <col min="7" max="7" width="9.28515625" style="20"/>
    <col min="8" max="8" width="4.85546875" style="20" customWidth="1"/>
    <col min="9" max="9" width="29.85546875" style="20" customWidth="1"/>
    <col min="10" max="13" width="14.28515625" style="20" bestFit="1" customWidth="1"/>
    <col min="14" max="14" width="9.28515625" style="20"/>
    <col min="15" max="15" width="4.42578125" style="20" customWidth="1"/>
    <col min="16" max="16" width="43.140625" style="20" bestFit="1" customWidth="1"/>
    <col min="17" max="17" width="18.7109375" style="20" bestFit="1" customWidth="1"/>
    <col min="18" max="18" width="14.28515625" style="20" bestFit="1" customWidth="1"/>
    <col min="19" max="19" width="14.85546875" style="20" bestFit="1" customWidth="1"/>
    <col min="20" max="20" width="14.28515625" style="20" bestFit="1" customWidth="1"/>
    <col min="21" max="16384" width="9.28515625" style="20"/>
  </cols>
  <sheetData>
    <row r="1" spans="1:21" x14ac:dyDescent="0.2">
      <c r="A1" s="34" t="s">
        <v>223</v>
      </c>
      <c r="F1" s="280" t="s">
        <v>3457</v>
      </c>
      <c r="M1" s="280" t="s">
        <v>3458</v>
      </c>
      <c r="O1" s="34" t="s">
        <v>223</v>
      </c>
      <c r="T1" s="280" t="s">
        <v>3459</v>
      </c>
    </row>
    <row r="2" spans="1:21" x14ac:dyDescent="0.2">
      <c r="O2" s="34"/>
    </row>
    <row r="3" spans="1:21" s="6" customFormat="1" x14ac:dyDescent="0.25">
      <c r="A3" s="8" t="s">
        <v>12</v>
      </c>
      <c r="B3" s="181" t="s">
        <v>224</v>
      </c>
      <c r="C3" s="307" t="s">
        <v>203</v>
      </c>
      <c r="D3" s="308"/>
      <c r="E3" s="307" t="s">
        <v>204</v>
      </c>
      <c r="F3" s="308"/>
      <c r="O3" s="86" t="s">
        <v>12</v>
      </c>
      <c r="P3" s="181" t="s">
        <v>224</v>
      </c>
      <c r="Q3" s="307" t="s">
        <v>203</v>
      </c>
      <c r="R3" s="308"/>
      <c r="S3" s="307" t="s">
        <v>204</v>
      </c>
      <c r="T3" s="308"/>
    </row>
    <row r="4" spans="1:21" s="6" customFormat="1" ht="12" customHeight="1" x14ac:dyDescent="0.25">
      <c r="A4" s="8">
        <v>1</v>
      </c>
      <c r="B4" s="185" t="s">
        <v>225</v>
      </c>
      <c r="C4" s="302"/>
      <c r="D4" s="303"/>
      <c r="E4" s="302"/>
      <c r="F4" s="303"/>
      <c r="O4" s="86">
        <v>1</v>
      </c>
      <c r="P4" s="185" t="s">
        <v>225</v>
      </c>
      <c r="Q4" s="302"/>
      <c r="R4" s="303"/>
      <c r="S4" s="302"/>
      <c r="T4" s="303"/>
    </row>
    <row r="5" spans="1:21" s="6" customFormat="1" ht="12" customHeight="1" x14ac:dyDescent="0.25">
      <c r="A5" s="8">
        <v>2</v>
      </c>
      <c r="B5" s="185" t="s">
        <v>226</v>
      </c>
      <c r="C5" s="302"/>
      <c r="D5" s="303"/>
      <c r="E5" s="302"/>
      <c r="F5" s="303"/>
      <c r="O5" s="86">
        <v>2</v>
      </c>
      <c r="P5" s="185" t="s">
        <v>226</v>
      </c>
      <c r="Q5" s="302"/>
      <c r="R5" s="303"/>
      <c r="S5" s="302"/>
      <c r="T5" s="303"/>
    </row>
    <row r="6" spans="1:21" s="6" customFormat="1" x14ac:dyDescent="0.25">
      <c r="A6" s="8">
        <v>3</v>
      </c>
      <c r="B6" s="185" t="s">
        <v>227</v>
      </c>
      <c r="C6" s="302"/>
      <c r="D6" s="303"/>
      <c r="E6" s="302"/>
      <c r="F6" s="303"/>
      <c r="O6" s="86">
        <v>3</v>
      </c>
      <c r="P6" s="185" t="s">
        <v>227</v>
      </c>
      <c r="Q6" s="302"/>
      <c r="R6" s="303"/>
      <c r="S6" s="302"/>
      <c r="T6" s="303"/>
    </row>
    <row r="7" spans="1:21" s="6" customFormat="1" ht="12" customHeight="1" x14ac:dyDescent="0.25">
      <c r="A7" s="8">
        <v>4</v>
      </c>
      <c r="B7" s="185" t="s">
        <v>228</v>
      </c>
      <c r="C7" s="398"/>
      <c r="D7" s="303"/>
      <c r="E7" s="302"/>
      <c r="F7" s="303"/>
      <c r="O7" s="86">
        <v>4</v>
      </c>
      <c r="P7" s="185" t="s">
        <v>228</v>
      </c>
      <c r="Q7" s="398"/>
      <c r="R7" s="399"/>
      <c r="S7" s="302"/>
      <c r="T7" s="303"/>
      <c r="U7" s="6" t="s">
        <v>3414</v>
      </c>
    </row>
    <row r="8" spans="1:21" s="6" customFormat="1" ht="12" customHeight="1" x14ac:dyDescent="0.25">
      <c r="A8" s="8">
        <v>5</v>
      </c>
      <c r="B8" s="185" t="s">
        <v>3408</v>
      </c>
      <c r="C8" s="398"/>
      <c r="D8" s="303"/>
      <c r="E8" s="302"/>
      <c r="F8" s="303"/>
      <c r="O8" s="86">
        <v>5</v>
      </c>
      <c r="P8" s="185" t="s">
        <v>3408</v>
      </c>
      <c r="Q8" s="398"/>
      <c r="R8" s="399"/>
      <c r="S8" s="302"/>
      <c r="T8" s="303"/>
      <c r="U8" s="6" t="s">
        <v>3414</v>
      </c>
    </row>
    <row r="9" spans="1:21" s="6" customFormat="1" x14ac:dyDescent="0.25">
      <c r="A9" s="8">
        <v>6</v>
      </c>
      <c r="B9" s="176"/>
      <c r="C9" s="302"/>
      <c r="D9" s="303"/>
      <c r="E9" s="302"/>
      <c r="F9" s="303"/>
      <c r="O9" s="86">
        <v>6</v>
      </c>
      <c r="P9" s="176"/>
      <c r="Q9" s="302"/>
      <c r="R9" s="303"/>
      <c r="S9" s="302"/>
      <c r="T9" s="303"/>
      <c r="U9" s="6" t="s">
        <v>3414</v>
      </c>
    </row>
    <row r="10" spans="1:21" s="6" customFormat="1" x14ac:dyDescent="0.25">
      <c r="A10" s="8">
        <v>7</v>
      </c>
      <c r="B10" s="178" t="s">
        <v>13</v>
      </c>
      <c r="C10" s="398">
        <f>SUM(C4:D9)</f>
        <v>0</v>
      </c>
      <c r="D10" s="303"/>
      <c r="E10" s="398">
        <f>SUM(E4:F9)</f>
        <v>0</v>
      </c>
      <c r="F10" s="303"/>
      <c r="O10" s="86">
        <v>7</v>
      </c>
      <c r="P10" s="178" t="s">
        <v>13</v>
      </c>
      <c r="Q10" s="398">
        <f>SUM(Q4:R9)</f>
        <v>0</v>
      </c>
      <c r="R10" s="399"/>
      <c r="S10" s="398">
        <f>SUM(S4:T9)</f>
        <v>0</v>
      </c>
      <c r="T10" s="399"/>
      <c r="U10" s="6" t="s">
        <v>3414</v>
      </c>
    </row>
    <row r="11" spans="1:21" x14ac:dyDescent="0.2">
      <c r="B11" s="34"/>
      <c r="O11" s="34"/>
      <c r="P11" s="34"/>
    </row>
    <row r="12" spans="1:21" ht="13.5" x14ac:dyDescent="0.2">
      <c r="A12" s="34" t="s">
        <v>229</v>
      </c>
      <c r="O12" s="34" t="s">
        <v>229</v>
      </c>
    </row>
    <row r="13" spans="1:21" x14ac:dyDescent="0.2">
      <c r="O13" s="34"/>
    </row>
    <row r="14" spans="1:21" x14ac:dyDescent="0.2">
      <c r="A14" s="304" t="s">
        <v>230</v>
      </c>
      <c r="B14" s="304"/>
      <c r="C14" s="304"/>
      <c r="D14" s="304"/>
      <c r="E14" s="304"/>
      <c r="F14" s="304"/>
      <c r="H14" s="180"/>
      <c r="I14" s="180"/>
      <c r="J14" s="180"/>
      <c r="K14" s="245" t="s">
        <v>230</v>
      </c>
      <c r="L14" s="180"/>
      <c r="M14" s="180"/>
      <c r="O14" s="304" t="s">
        <v>230</v>
      </c>
      <c r="P14" s="304"/>
      <c r="Q14" s="304"/>
      <c r="R14" s="304"/>
      <c r="S14" s="304"/>
      <c r="T14" s="304"/>
    </row>
    <row r="15" spans="1:21" x14ac:dyDescent="0.2">
      <c r="H15" s="34"/>
      <c r="O15" s="34"/>
    </row>
    <row r="16" spans="1:21" x14ac:dyDescent="0.2">
      <c r="A16" s="34" t="s">
        <v>231</v>
      </c>
      <c r="H16" s="34" t="s">
        <v>231</v>
      </c>
      <c r="O16" s="34" t="s">
        <v>231</v>
      </c>
    </row>
    <row r="17" spans="1:20" x14ac:dyDescent="0.2">
      <c r="H17" s="34"/>
      <c r="O17" s="34"/>
    </row>
    <row r="18" spans="1:20" s="50" customFormat="1" x14ac:dyDescent="0.25">
      <c r="A18" s="372" t="s">
        <v>12</v>
      </c>
      <c r="B18" s="374" t="s">
        <v>232</v>
      </c>
      <c r="C18" s="302" t="s">
        <v>203</v>
      </c>
      <c r="D18" s="303"/>
      <c r="E18" s="302" t="s">
        <v>204</v>
      </c>
      <c r="F18" s="303"/>
      <c r="H18" s="218" t="s">
        <v>12</v>
      </c>
      <c r="I18" s="220" t="s">
        <v>232</v>
      </c>
      <c r="J18" s="178" t="s">
        <v>203</v>
      </c>
      <c r="K18" s="179"/>
      <c r="L18" s="178" t="s">
        <v>204</v>
      </c>
      <c r="M18" s="179"/>
      <c r="O18" s="218" t="s">
        <v>12</v>
      </c>
      <c r="P18" s="220" t="s">
        <v>232</v>
      </c>
      <c r="Q18" s="178" t="s">
        <v>203</v>
      </c>
      <c r="R18" s="179"/>
      <c r="S18" s="178" t="s">
        <v>204</v>
      </c>
      <c r="T18" s="179"/>
    </row>
    <row r="19" spans="1:20" s="50" customFormat="1" x14ac:dyDescent="0.25">
      <c r="A19" s="373"/>
      <c r="B19" s="376"/>
      <c r="C19" s="21" t="s">
        <v>233</v>
      </c>
      <c r="D19" s="21" t="s">
        <v>234</v>
      </c>
      <c r="E19" s="21" t="s">
        <v>340</v>
      </c>
      <c r="F19" s="21" t="s">
        <v>234</v>
      </c>
      <c r="H19" s="219"/>
      <c r="I19" s="221"/>
      <c r="J19" s="21" t="s">
        <v>233</v>
      </c>
      <c r="K19" s="21" t="s">
        <v>234</v>
      </c>
      <c r="L19" s="21" t="s">
        <v>340</v>
      </c>
      <c r="M19" s="21" t="s">
        <v>234</v>
      </c>
      <c r="O19" s="219"/>
      <c r="P19" s="221"/>
      <c r="Q19" s="21" t="s">
        <v>233</v>
      </c>
      <c r="R19" s="21" t="s">
        <v>234</v>
      </c>
      <c r="S19" s="21" t="s">
        <v>340</v>
      </c>
      <c r="T19" s="21" t="s">
        <v>234</v>
      </c>
    </row>
    <row r="20" spans="1:20" s="50" customFormat="1" ht="12" customHeight="1" x14ac:dyDescent="0.25">
      <c r="A20" s="43">
        <v>1</v>
      </c>
      <c r="B20" s="185" t="s">
        <v>317</v>
      </c>
      <c r="C20" s="293">
        <v>82524626.63000001</v>
      </c>
      <c r="D20" s="293">
        <v>8923481.8599999994</v>
      </c>
      <c r="E20" s="51">
        <v>104046011.76000002</v>
      </c>
      <c r="F20" s="51">
        <v>7778226.7200000007</v>
      </c>
      <c r="H20" s="43">
        <v>1</v>
      </c>
      <c r="I20" s="185" t="s">
        <v>317</v>
      </c>
      <c r="J20" s="51"/>
      <c r="K20" s="51">
        <v>257345.45</v>
      </c>
      <c r="L20" s="51"/>
      <c r="M20" s="51">
        <v>5193729.2300000004</v>
      </c>
      <c r="O20" s="43">
        <v>1</v>
      </c>
      <c r="P20" s="185" t="s">
        <v>317</v>
      </c>
      <c r="Q20" s="51">
        <f>+C20+J20</f>
        <v>82524626.63000001</v>
      </c>
      <c r="R20" s="51">
        <f>+D20+K20</f>
        <v>9180827.3099999987</v>
      </c>
      <c r="S20" s="51">
        <f t="shared" ref="S20:T20" si="0">+E20+L20</f>
        <v>104046011.76000002</v>
      </c>
      <c r="T20" s="51">
        <f t="shared" si="0"/>
        <v>12971955.950000001</v>
      </c>
    </row>
    <row r="21" spans="1:20" s="50" customFormat="1" x14ac:dyDescent="0.25">
      <c r="A21" s="43">
        <f>A20+1</f>
        <v>2</v>
      </c>
      <c r="B21" s="185" t="s">
        <v>3421</v>
      </c>
      <c r="C21" s="293">
        <f>264698408-C50</f>
        <v>254402088</v>
      </c>
      <c r="D21" s="293">
        <f>636500518.61-D50</f>
        <v>623009442</v>
      </c>
      <c r="E21" s="51">
        <v>368430064</v>
      </c>
      <c r="F21" s="51">
        <v>756172241</v>
      </c>
      <c r="H21" s="43">
        <f>H20+1</f>
        <v>2</v>
      </c>
      <c r="I21" s="185" t="s">
        <v>3421</v>
      </c>
      <c r="J21" s="51"/>
      <c r="K21" s="51">
        <v>6888575.71</v>
      </c>
      <c r="L21" s="51"/>
      <c r="M21" s="51">
        <v>112503554.12</v>
      </c>
      <c r="O21" s="43">
        <f>O20+1</f>
        <v>2</v>
      </c>
      <c r="P21" s="185" t="s">
        <v>3421</v>
      </c>
      <c r="Q21" s="51">
        <f t="shared" ref="Q21:Q58" si="1">+C21+J21</f>
        <v>254402088</v>
      </c>
      <c r="R21" s="51">
        <f t="shared" ref="R21:R58" si="2">+D21+K21</f>
        <v>629898017.71000004</v>
      </c>
      <c r="S21" s="51">
        <f t="shared" ref="S21:S58" si="3">+E21+L21</f>
        <v>368430064</v>
      </c>
      <c r="T21" s="51">
        <f t="shared" ref="T21:T58" si="4">+F21+M21</f>
        <v>868675795.12</v>
      </c>
    </row>
    <row r="22" spans="1:20" s="50" customFormat="1" x14ac:dyDescent="0.25">
      <c r="A22" s="43">
        <f t="shared" ref="A22:A52" si="5">A21+1</f>
        <v>3</v>
      </c>
      <c r="B22" s="185" t="s">
        <v>3422</v>
      </c>
      <c r="C22" s="293">
        <v>34017716.969999999</v>
      </c>
      <c r="D22" s="293">
        <v>89552735.710000008</v>
      </c>
      <c r="E22" s="51">
        <v>50289510.189999998</v>
      </c>
      <c r="F22" s="51">
        <v>96940094.329999983</v>
      </c>
      <c r="H22" s="43">
        <f t="shared" ref="H22:H52" si="6">H21+1</f>
        <v>3</v>
      </c>
      <c r="I22" s="185" t="s">
        <v>3422</v>
      </c>
      <c r="J22" s="51"/>
      <c r="K22" s="51">
        <v>895514.83</v>
      </c>
      <c r="L22" s="51"/>
      <c r="M22" s="51">
        <v>13923698.9</v>
      </c>
      <c r="O22" s="43">
        <f t="shared" ref="O22:O52" si="7">O21+1</f>
        <v>3</v>
      </c>
      <c r="P22" s="185" t="s">
        <v>3422</v>
      </c>
      <c r="Q22" s="51">
        <f t="shared" si="1"/>
        <v>34017716.969999999</v>
      </c>
      <c r="R22" s="51">
        <f t="shared" si="2"/>
        <v>90448250.540000007</v>
      </c>
      <c r="S22" s="51">
        <f t="shared" si="3"/>
        <v>50289510.189999998</v>
      </c>
      <c r="T22" s="51">
        <f t="shared" si="4"/>
        <v>110863793.22999999</v>
      </c>
    </row>
    <row r="23" spans="1:20" s="50" customFormat="1" x14ac:dyDescent="0.25">
      <c r="A23" s="43">
        <f t="shared" si="5"/>
        <v>4</v>
      </c>
      <c r="B23" s="185" t="s">
        <v>3423</v>
      </c>
      <c r="C23" s="293">
        <v>17247483.27</v>
      </c>
      <c r="D23" s="293"/>
      <c r="E23" s="51">
        <v>20258983.990000002</v>
      </c>
      <c r="F23" s="51"/>
      <c r="H23" s="43">
        <f t="shared" si="6"/>
        <v>4</v>
      </c>
      <c r="I23" s="185" t="s">
        <v>3423</v>
      </c>
      <c r="J23" s="51"/>
      <c r="K23" s="51"/>
      <c r="L23" s="51"/>
      <c r="M23" s="51"/>
      <c r="O23" s="43">
        <f t="shared" si="7"/>
        <v>4</v>
      </c>
      <c r="P23" s="185" t="s">
        <v>3423</v>
      </c>
      <c r="Q23" s="51">
        <f t="shared" si="1"/>
        <v>17247483.27</v>
      </c>
      <c r="R23" s="51">
        <f t="shared" si="2"/>
        <v>0</v>
      </c>
      <c r="S23" s="51">
        <f t="shared" si="3"/>
        <v>20258983.990000002</v>
      </c>
      <c r="T23" s="51">
        <f t="shared" si="4"/>
        <v>0</v>
      </c>
    </row>
    <row r="24" spans="1:20" s="50" customFormat="1" x14ac:dyDescent="0.25">
      <c r="A24" s="43">
        <f t="shared" si="5"/>
        <v>5</v>
      </c>
      <c r="B24" s="185" t="s">
        <v>3424</v>
      </c>
      <c r="C24" s="293"/>
      <c r="D24" s="293">
        <v>1988506.5</v>
      </c>
      <c r="E24" s="51"/>
      <c r="F24" s="51">
        <v>1127000</v>
      </c>
      <c r="H24" s="43">
        <f t="shared" si="6"/>
        <v>5</v>
      </c>
      <c r="I24" s="185" t="s">
        <v>3424</v>
      </c>
      <c r="J24" s="51"/>
      <c r="K24" s="51"/>
      <c r="L24" s="51"/>
      <c r="M24" s="51"/>
      <c r="O24" s="43">
        <f t="shared" si="7"/>
        <v>5</v>
      </c>
      <c r="P24" s="185" t="s">
        <v>3424</v>
      </c>
      <c r="Q24" s="51">
        <f t="shared" si="1"/>
        <v>0</v>
      </c>
      <c r="R24" s="51">
        <f t="shared" si="2"/>
        <v>1988506.5</v>
      </c>
      <c r="S24" s="51">
        <f t="shared" si="3"/>
        <v>0</v>
      </c>
      <c r="T24" s="51">
        <f t="shared" si="4"/>
        <v>1127000</v>
      </c>
    </row>
    <row r="25" spans="1:20" s="50" customFormat="1" x14ac:dyDescent="0.25">
      <c r="A25" s="43">
        <f t="shared" si="5"/>
        <v>6</v>
      </c>
      <c r="B25" s="185" t="s">
        <v>3375</v>
      </c>
      <c r="C25" s="293">
        <v>14999607.289999999</v>
      </c>
      <c r="D25" s="293"/>
      <c r="E25" s="51">
        <v>20851204.009999998</v>
      </c>
      <c r="F25" s="51"/>
      <c r="H25" s="43">
        <f t="shared" si="6"/>
        <v>6</v>
      </c>
      <c r="I25" s="185" t="s">
        <v>3375</v>
      </c>
      <c r="J25" s="51"/>
      <c r="K25" s="51"/>
      <c r="L25" s="51"/>
      <c r="M25" s="51"/>
      <c r="O25" s="43">
        <f t="shared" si="7"/>
        <v>6</v>
      </c>
      <c r="P25" s="185" t="s">
        <v>3375</v>
      </c>
      <c r="Q25" s="51">
        <f t="shared" si="1"/>
        <v>14999607.289999999</v>
      </c>
      <c r="R25" s="51">
        <f t="shared" si="2"/>
        <v>0</v>
      </c>
      <c r="S25" s="51">
        <f t="shared" si="3"/>
        <v>20851204.009999998</v>
      </c>
      <c r="T25" s="51">
        <f t="shared" si="4"/>
        <v>0</v>
      </c>
    </row>
    <row r="26" spans="1:20" s="50" customFormat="1" x14ac:dyDescent="0.25">
      <c r="A26" s="43">
        <f t="shared" si="5"/>
        <v>7</v>
      </c>
      <c r="B26" s="185" t="s">
        <v>3365</v>
      </c>
      <c r="C26" s="293"/>
      <c r="D26" s="293"/>
      <c r="E26" s="51"/>
      <c r="F26" s="51"/>
      <c r="H26" s="43">
        <f t="shared" si="6"/>
        <v>7</v>
      </c>
      <c r="I26" s="185" t="s">
        <v>3365</v>
      </c>
      <c r="J26" s="51"/>
      <c r="K26" s="51"/>
      <c r="L26" s="51"/>
      <c r="M26" s="51"/>
      <c r="O26" s="43">
        <f t="shared" si="7"/>
        <v>7</v>
      </c>
      <c r="P26" s="185" t="s">
        <v>3365</v>
      </c>
      <c r="Q26" s="51">
        <f t="shared" si="1"/>
        <v>0</v>
      </c>
      <c r="R26" s="51">
        <f t="shared" si="2"/>
        <v>0</v>
      </c>
      <c r="S26" s="51">
        <f t="shared" si="3"/>
        <v>0</v>
      </c>
      <c r="T26" s="51">
        <f t="shared" si="4"/>
        <v>0</v>
      </c>
    </row>
    <row r="27" spans="1:20" s="50" customFormat="1" x14ac:dyDescent="0.25">
      <c r="A27" s="43">
        <f t="shared" si="5"/>
        <v>8</v>
      </c>
      <c r="B27" s="185" t="s">
        <v>3425</v>
      </c>
      <c r="C27" s="293">
        <v>16889200</v>
      </c>
      <c r="D27" s="293"/>
      <c r="E27" s="51">
        <v>382333901</v>
      </c>
      <c r="F27" s="51"/>
      <c r="H27" s="43">
        <f t="shared" si="6"/>
        <v>8</v>
      </c>
      <c r="I27" s="185" t="s">
        <v>3425</v>
      </c>
      <c r="J27" s="51"/>
      <c r="K27" s="51"/>
      <c r="L27" s="51"/>
      <c r="M27" s="51"/>
      <c r="O27" s="43">
        <f t="shared" si="7"/>
        <v>8</v>
      </c>
      <c r="P27" s="185" t="s">
        <v>3425</v>
      </c>
      <c r="Q27" s="51">
        <f t="shared" si="1"/>
        <v>16889200</v>
      </c>
      <c r="R27" s="51">
        <f t="shared" si="2"/>
        <v>0</v>
      </c>
      <c r="S27" s="51">
        <f t="shared" si="3"/>
        <v>382333901</v>
      </c>
      <c r="T27" s="51">
        <f t="shared" si="4"/>
        <v>0</v>
      </c>
    </row>
    <row r="28" spans="1:20" s="50" customFormat="1" x14ac:dyDescent="0.25">
      <c r="A28" s="43">
        <f t="shared" si="5"/>
        <v>9</v>
      </c>
      <c r="B28" s="185" t="s">
        <v>3426</v>
      </c>
      <c r="C28" s="293">
        <v>469679720.68000007</v>
      </c>
      <c r="D28" s="293">
        <v>19983959.990000002</v>
      </c>
      <c r="E28" s="51">
        <v>478196891.16000003</v>
      </c>
      <c r="F28" s="51">
        <v>15008387.189999999</v>
      </c>
      <c r="H28" s="43">
        <f t="shared" si="6"/>
        <v>9</v>
      </c>
      <c r="I28" s="185" t="s">
        <v>3426</v>
      </c>
      <c r="J28" s="51"/>
      <c r="K28" s="51"/>
      <c r="L28" s="51"/>
      <c r="M28" s="51"/>
      <c r="O28" s="43">
        <f t="shared" si="7"/>
        <v>9</v>
      </c>
      <c r="P28" s="185" t="s">
        <v>3426</v>
      </c>
      <c r="Q28" s="51">
        <f t="shared" si="1"/>
        <v>469679720.68000007</v>
      </c>
      <c r="R28" s="51">
        <f t="shared" si="2"/>
        <v>19983959.990000002</v>
      </c>
      <c r="S28" s="51">
        <f t="shared" si="3"/>
        <v>478196891.16000003</v>
      </c>
      <c r="T28" s="51">
        <f t="shared" si="4"/>
        <v>15008387.189999999</v>
      </c>
    </row>
    <row r="29" spans="1:20" s="50" customFormat="1" x14ac:dyDescent="0.25">
      <c r="A29" s="43">
        <f t="shared" si="5"/>
        <v>10</v>
      </c>
      <c r="B29" s="185" t="s">
        <v>3427</v>
      </c>
      <c r="C29" s="293"/>
      <c r="D29" s="293"/>
      <c r="E29" s="51"/>
      <c r="F29" s="51"/>
      <c r="H29" s="43">
        <f t="shared" si="6"/>
        <v>10</v>
      </c>
      <c r="I29" s="185" t="s">
        <v>3427</v>
      </c>
      <c r="J29" s="51"/>
      <c r="K29" s="51"/>
      <c r="L29" s="51"/>
      <c r="M29" s="51"/>
      <c r="O29" s="43">
        <f t="shared" si="7"/>
        <v>10</v>
      </c>
      <c r="P29" s="185" t="s">
        <v>3427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</row>
    <row r="30" spans="1:20" s="50" customFormat="1" x14ac:dyDescent="0.25">
      <c r="A30" s="43">
        <f t="shared" si="5"/>
        <v>11</v>
      </c>
      <c r="B30" s="185" t="s">
        <v>3428</v>
      </c>
      <c r="C30" s="293">
        <v>477084.22000000003</v>
      </c>
      <c r="D30" s="293">
        <v>11020136.779999997</v>
      </c>
      <c r="E30" s="51">
        <v>180704.11000000002</v>
      </c>
      <c r="F30" s="51">
        <v>10410684.630000001</v>
      </c>
      <c r="H30" s="43">
        <f t="shared" si="6"/>
        <v>11</v>
      </c>
      <c r="I30" s="185" t="s">
        <v>3428</v>
      </c>
      <c r="J30" s="51"/>
      <c r="K30" s="51">
        <v>193090.9</v>
      </c>
      <c r="L30" s="51"/>
      <c r="M30" s="51">
        <v>150345.46</v>
      </c>
      <c r="O30" s="43">
        <f t="shared" si="7"/>
        <v>11</v>
      </c>
      <c r="P30" s="185" t="s">
        <v>3428</v>
      </c>
      <c r="Q30" s="51">
        <f t="shared" si="1"/>
        <v>477084.22000000003</v>
      </c>
      <c r="R30" s="51">
        <f t="shared" si="2"/>
        <v>11213227.679999998</v>
      </c>
      <c r="S30" s="51">
        <f t="shared" si="3"/>
        <v>180704.11000000002</v>
      </c>
      <c r="T30" s="51">
        <f t="shared" si="4"/>
        <v>10561030.090000002</v>
      </c>
    </row>
    <row r="31" spans="1:20" s="50" customFormat="1" x14ac:dyDescent="0.25">
      <c r="A31" s="43">
        <f t="shared" si="5"/>
        <v>12</v>
      </c>
      <c r="B31" s="185" t="s">
        <v>3429</v>
      </c>
      <c r="C31" s="293">
        <v>927221.65</v>
      </c>
      <c r="D31" s="293">
        <v>21752124.279999997</v>
      </c>
      <c r="E31" s="51">
        <v>640380.47000000009</v>
      </c>
      <c r="F31" s="51">
        <v>21309844.900000002</v>
      </c>
      <c r="H31" s="43">
        <f t="shared" si="6"/>
        <v>12</v>
      </c>
      <c r="I31" s="185" t="s">
        <v>3429</v>
      </c>
      <c r="J31" s="51"/>
      <c r="K31" s="51"/>
      <c r="L31" s="51"/>
      <c r="M31" s="51"/>
      <c r="O31" s="43">
        <f t="shared" si="7"/>
        <v>12</v>
      </c>
      <c r="P31" s="185" t="s">
        <v>3429</v>
      </c>
      <c r="Q31" s="51">
        <f t="shared" si="1"/>
        <v>927221.65</v>
      </c>
      <c r="R31" s="51">
        <f t="shared" si="2"/>
        <v>21752124.279999997</v>
      </c>
      <c r="S31" s="51">
        <f t="shared" si="3"/>
        <v>640380.47000000009</v>
      </c>
      <c r="T31" s="51">
        <f t="shared" si="4"/>
        <v>21309844.900000002</v>
      </c>
    </row>
    <row r="32" spans="1:20" s="50" customFormat="1" x14ac:dyDescent="0.25">
      <c r="A32" s="43">
        <f t="shared" si="5"/>
        <v>13</v>
      </c>
      <c r="B32" s="185" t="s">
        <v>339</v>
      </c>
      <c r="C32" s="293">
        <v>18454505.280000001</v>
      </c>
      <c r="D32" s="293">
        <v>23387068.210000001</v>
      </c>
      <c r="E32" s="51">
        <v>16532792.749999998</v>
      </c>
      <c r="F32" s="51">
        <v>15110295.860000001</v>
      </c>
      <c r="H32" s="43">
        <f t="shared" si="6"/>
        <v>13</v>
      </c>
      <c r="I32" s="185" t="s">
        <v>339</v>
      </c>
      <c r="J32" s="51"/>
      <c r="K32" s="51">
        <v>269257.5</v>
      </c>
      <c r="L32" s="51"/>
      <c r="M32" s="51">
        <v>891000.79</v>
      </c>
      <c r="O32" s="43">
        <f t="shared" si="7"/>
        <v>13</v>
      </c>
      <c r="P32" s="185" t="s">
        <v>339</v>
      </c>
      <c r="Q32" s="51">
        <f t="shared" si="1"/>
        <v>18454505.280000001</v>
      </c>
      <c r="R32" s="51">
        <f t="shared" si="2"/>
        <v>23656325.710000001</v>
      </c>
      <c r="S32" s="51">
        <f t="shared" si="3"/>
        <v>16532792.749999998</v>
      </c>
      <c r="T32" s="51">
        <f t="shared" si="4"/>
        <v>16001296.650000002</v>
      </c>
    </row>
    <row r="33" spans="1:20" s="50" customFormat="1" x14ac:dyDescent="0.25">
      <c r="A33" s="43">
        <f t="shared" si="5"/>
        <v>14</v>
      </c>
      <c r="B33" s="185" t="s">
        <v>3430</v>
      </c>
      <c r="C33" s="293">
        <v>1454171.37</v>
      </c>
      <c r="D33" s="293">
        <v>34589817.640000001</v>
      </c>
      <c r="E33" s="51">
        <v>2374763.63</v>
      </c>
      <c r="F33" s="51">
        <v>86913990.649999991</v>
      </c>
      <c r="H33" s="43">
        <f t="shared" si="6"/>
        <v>14</v>
      </c>
      <c r="I33" s="185" t="s">
        <v>3430</v>
      </c>
      <c r="J33" s="51"/>
      <c r="K33" s="51">
        <v>60000</v>
      </c>
      <c r="L33" s="51"/>
      <c r="M33" s="51">
        <v>1677860</v>
      </c>
      <c r="O33" s="43">
        <f t="shared" si="7"/>
        <v>14</v>
      </c>
      <c r="P33" s="185" t="s">
        <v>3430</v>
      </c>
      <c r="Q33" s="51">
        <f t="shared" si="1"/>
        <v>1454171.37</v>
      </c>
      <c r="R33" s="51">
        <f t="shared" si="2"/>
        <v>34649817.640000001</v>
      </c>
      <c r="S33" s="51">
        <f t="shared" si="3"/>
        <v>2374763.63</v>
      </c>
      <c r="T33" s="51">
        <f t="shared" si="4"/>
        <v>88591850.649999991</v>
      </c>
    </row>
    <row r="34" spans="1:20" s="73" customFormat="1" x14ac:dyDescent="0.25">
      <c r="A34" s="43">
        <f t="shared" si="5"/>
        <v>15</v>
      </c>
      <c r="B34" s="185" t="s">
        <v>3431</v>
      </c>
      <c r="C34" s="293"/>
      <c r="D34" s="293">
        <v>5150000</v>
      </c>
      <c r="E34" s="51"/>
      <c r="F34" s="51">
        <v>4875266.12</v>
      </c>
      <c r="H34" s="43">
        <f t="shared" si="6"/>
        <v>15</v>
      </c>
      <c r="I34" s="185" t="s">
        <v>3431</v>
      </c>
      <c r="J34" s="51"/>
      <c r="K34" s="51"/>
      <c r="L34" s="51"/>
      <c r="M34" s="51"/>
      <c r="O34" s="43">
        <f t="shared" si="7"/>
        <v>15</v>
      </c>
      <c r="P34" s="185" t="s">
        <v>3431</v>
      </c>
      <c r="Q34" s="51">
        <f t="shared" si="1"/>
        <v>0</v>
      </c>
      <c r="R34" s="51">
        <f t="shared" si="2"/>
        <v>5150000</v>
      </c>
      <c r="S34" s="51">
        <f t="shared" si="3"/>
        <v>0</v>
      </c>
      <c r="T34" s="51">
        <f t="shared" si="4"/>
        <v>4875266.12</v>
      </c>
    </row>
    <row r="35" spans="1:20" s="50" customFormat="1" x14ac:dyDescent="0.25">
      <c r="A35" s="43">
        <f t="shared" si="5"/>
        <v>16</v>
      </c>
      <c r="B35" s="185" t="s">
        <v>3432</v>
      </c>
      <c r="C35" s="293"/>
      <c r="D35" s="293">
        <v>1388301.3099999998</v>
      </c>
      <c r="E35" s="51"/>
      <c r="F35" s="51">
        <v>1216365.9099999999</v>
      </c>
      <c r="H35" s="43">
        <f t="shared" si="6"/>
        <v>16</v>
      </c>
      <c r="I35" s="185" t="s">
        <v>3432</v>
      </c>
      <c r="J35" s="51"/>
      <c r="K35" s="51"/>
      <c r="L35" s="51"/>
      <c r="M35" s="51"/>
      <c r="O35" s="43">
        <f t="shared" si="7"/>
        <v>16</v>
      </c>
      <c r="P35" s="185" t="s">
        <v>3432</v>
      </c>
      <c r="Q35" s="51">
        <f t="shared" si="1"/>
        <v>0</v>
      </c>
      <c r="R35" s="51">
        <f t="shared" si="2"/>
        <v>1388301.3099999998</v>
      </c>
      <c r="S35" s="51">
        <f t="shared" si="3"/>
        <v>0</v>
      </c>
      <c r="T35" s="51">
        <f t="shared" si="4"/>
        <v>1216365.9099999999</v>
      </c>
    </row>
    <row r="36" spans="1:20" s="50" customFormat="1" x14ac:dyDescent="0.25">
      <c r="A36" s="43">
        <f t="shared" si="5"/>
        <v>17</v>
      </c>
      <c r="B36" s="185" t="s">
        <v>3433</v>
      </c>
      <c r="C36" s="293">
        <v>7116363.6399999997</v>
      </c>
      <c r="D36" s="293">
        <v>6606236.3700000001</v>
      </c>
      <c r="E36" s="51">
        <v>23401355.400000002</v>
      </c>
      <c r="F36" s="51">
        <v>90909.09</v>
      </c>
      <c r="H36" s="43">
        <f t="shared" si="6"/>
        <v>17</v>
      </c>
      <c r="I36" s="185" t="s">
        <v>3433</v>
      </c>
      <c r="J36" s="51"/>
      <c r="K36" s="51"/>
      <c r="L36" s="51"/>
      <c r="M36" s="51"/>
      <c r="O36" s="43">
        <f t="shared" si="7"/>
        <v>17</v>
      </c>
      <c r="P36" s="185" t="s">
        <v>3433</v>
      </c>
      <c r="Q36" s="51">
        <f t="shared" si="1"/>
        <v>7116363.6399999997</v>
      </c>
      <c r="R36" s="51">
        <f t="shared" si="2"/>
        <v>6606236.3700000001</v>
      </c>
      <c r="S36" s="51">
        <f t="shared" si="3"/>
        <v>23401355.400000002</v>
      </c>
      <c r="T36" s="51">
        <f t="shared" si="4"/>
        <v>90909.09</v>
      </c>
    </row>
    <row r="37" spans="1:20" s="50" customFormat="1" x14ac:dyDescent="0.25">
      <c r="A37" s="43">
        <f t="shared" si="5"/>
        <v>18</v>
      </c>
      <c r="B37" s="185" t="s">
        <v>3434</v>
      </c>
      <c r="C37" s="293"/>
      <c r="D37" s="293">
        <v>12948369.02</v>
      </c>
      <c r="E37" s="51"/>
      <c r="F37" s="51">
        <v>24242503.890000001</v>
      </c>
      <c r="H37" s="43">
        <f t="shared" si="6"/>
        <v>18</v>
      </c>
      <c r="I37" s="185" t="s">
        <v>3434</v>
      </c>
      <c r="J37" s="51"/>
      <c r="K37" s="51"/>
      <c r="L37" s="51"/>
      <c r="M37" s="51"/>
      <c r="O37" s="43">
        <f t="shared" si="7"/>
        <v>18</v>
      </c>
      <c r="P37" s="185" t="s">
        <v>3434</v>
      </c>
      <c r="Q37" s="51">
        <f t="shared" si="1"/>
        <v>0</v>
      </c>
      <c r="R37" s="51">
        <f t="shared" si="2"/>
        <v>12948369.02</v>
      </c>
      <c r="S37" s="51">
        <f t="shared" si="3"/>
        <v>0</v>
      </c>
      <c r="T37" s="51">
        <f t="shared" si="4"/>
        <v>24242503.890000001</v>
      </c>
    </row>
    <row r="38" spans="1:20" s="50" customFormat="1" ht="12.75" x14ac:dyDescent="0.25">
      <c r="A38" s="43">
        <f t="shared" si="5"/>
        <v>19</v>
      </c>
      <c r="B38" s="185" t="s">
        <v>3435</v>
      </c>
      <c r="C38" s="293">
        <v>2746107.76</v>
      </c>
      <c r="D38" s="293">
        <v>540063.24</v>
      </c>
      <c r="E38" s="51">
        <v>4799680.6500000004</v>
      </c>
      <c r="F38" s="52">
        <v>3705869.2900000005</v>
      </c>
      <c r="H38" s="43">
        <f t="shared" si="6"/>
        <v>19</v>
      </c>
      <c r="I38" s="185" t="s">
        <v>3435</v>
      </c>
      <c r="J38" s="51"/>
      <c r="K38" s="51"/>
      <c r="L38" s="51"/>
      <c r="M38" s="52"/>
      <c r="O38" s="43">
        <f t="shared" si="7"/>
        <v>19</v>
      </c>
      <c r="P38" s="185" t="s">
        <v>3435</v>
      </c>
      <c r="Q38" s="51">
        <f t="shared" si="1"/>
        <v>2746107.76</v>
      </c>
      <c r="R38" s="51">
        <f t="shared" si="2"/>
        <v>540063.24</v>
      </c>
      <c r="S38" s="51">
        <f t="shared" si="3"/>
        <v>4799680.6500000004</v>
      </c>
      <c r="T38" s="51">
        <f t="shared" si="4"/>
        <v>3705869.2900000005</v>
      </c>
    </row>
    <row r="39" spans="1:20" s="73" customFormat="1" x14ac:dyDescent="0.25">
      <c r="A39" s="43">
        <f t="shared" si="5"/>
        <v>20</v>
      </c>
      <c r="B39" s="185" t="s">
        <v>238</v>
      </c>
      <c r="C39" s="293">
        <v>3002099.0799999996</v>
      </c>
      <c r="D39" s="293"/>
      <c r="E39" s="51">
        <v>11461660.689999999</v>
      </c>
      <c r="F39" s="51"/>
      <c r="H39" s="43">
        <f t="shared" si="6"/>
        <v>20</v>
      </c>
      <c r="I39" s="185" t="s">
        <v>238</v>
      </c>
      <c r="J39" s="51"/>
      <c r="K39" s="51"/>
      <c r="L39" s="51"/>
      <c r="M39" s="51"/>
      <c r="O39" s="43">
        <f t="shared" si="7"/>
        <v>20</v>
      </c>
      <c r="P39" s="185" t="s">
        <v>238</v>
      </c>
      <c r="Q39" s="51">
        <f t="shared" si="1"/>
        <v>3002099.0799999996</v>
      </c>
      <c r="R39" s="51">
        <f t="shared" si="2"/>
        <v>0</v>
      </c>
      <c r="S39" s="51">
        <f t="shared" si="3"/>
        <v>11461660.689999999</v>
      </c>
      <c r="T39" s="51">
        <f t="shared" si="4"/>
        <v>0</v>
      </c>
    </row>
    <row r="40" spans="1:20" s="50" customFormat="1" x14ac:dyDescent="0.25">
      <c r="A40" s="43">
        <f t="shared" si="5"/>
        <v>21</v>
      </c>
      <c r="B40" s="185" t="s">
        <v>3436</v>
      </c>
      <c r="C40" s="293">
        <v>556273972.60000002</v>
      </c>
      <c r="D40" s="293">
        <f>57100070.43-D35-D56-D49</f>
        <v>44762811.390000001</v>
      </c>
      <c r="E40" s="51">
        <v>1234068458.0899999</v>
      </c>
      <c r="F40" s="51">
        <v>0</v>
      </c>
      <c r="H40" s="43">
        <f t="shared" si="6"/>
        <v>21</v>
      </c>
      <c r="I40" s="185" t="s">
        <v>3436</v>
      </c>
      <c r="J40" s="51"/>
      <c r="K40" s="51"/>
      <c r="L40" s="51"/>
      <c r="M40" s="51"/>
      <c r="O40" s="43">
        <f t="shared" si="7"/>
        <v>21</v>
      </c>
      <c r="P40" s="185" t="s">
        <v>3436</v>
      </c>
      <c r="Q40" s="51">
        <f t="shared" si="1"/>
        <v>556273972.60000002</v>
      </c>
      <c r="R40" s="51">
        <f t="shared" si="2"/>
        <v>44762811.390000001</v>
      </c>
      <c r="S40" s="51">
        <f t="shared" si="3"/>
        <v>1234068458.0899999</v>
      </c>
      <c r="T40" s="51">
        <f t="shared" si="4"/>
        <v>0</v>
      </c>
    </row>
    <row r="41" spans="1:20" s="50" customFormat="1" x14ac:dyDescent="0.25">
      <c r="A41" s="43">
        <f t="shared" si="5"/>
        <v>22</v>
      </c>
      <c r="B41" s="185" t="s">
        <v>3437</v>
      </c>
      <c r="C41" s="293"/>
      <c r="D41" s="293"/>
      <c r="E41" s="51"/>
      <c r="F41" s="51"/>
      <c r="H41" s="43">
        <f t="shared" si="6"/>
        <v>22</v>
      </c>
      <c r="I41" s="185" t="s">
        <v>3437</v>
      </c>
      <c r="J41" s="51"/>
      <c r="K41" s="51"/>
      <c r="L41" s="51"/>
      <c r="M41" s="51"/>
      <c r="O41" s="43">
        <f t="shared" si="7"/>
        <v>22</v>
      </c>
      <c r="P41" s="185" t="s">
        <v>3437</v>
      </c>
      <c r="Q41" s="51">
        <f t="shared" si="1"/>
        <v>0</v>
      </c>
      <c r="R41" s="51">
        <f t="shared" si="2"/>
        <v>0</v>
      </c>
      <c r="S41" s="51">
        <f t="shared" si="3"/>
        <v>0</v>
      </c>
      <c r="T41" s="51">
        <f t="shared" si="4"/>
        <v>0</v>
      </c>
    </row>
    <row r="42" spans="1:20" s="50" customFormat="1" x14ac:dyDescent="0.25">
      <c r="A42" s="43">
        <f t="shared" si="5"/>
        <v>23</v>
      </c>
      <c r="B42" s="185" t="s">
        <v>3438</v>
      </c>
      <c r="C42" s="293">
        <v>0</v>
      </c>
      <c r="D42" s="293"/>
      <c r="E42" s="51">
        <v>0</v>
      </c>
      <c r="F42" s="51"/>
      <c r="H42" s="43">
        <f t="shared" si="6"/>
        <v>23</v>
      </c>
      <c r="I42" s="185" t="s">
        <v>3455</v>
      </c>
      <c r="J42" s="51"/>
      <c r="K42" s="51">
        <v>14100</v>
      </c>
      <c r="L42" s="51"/>
      <c r="M42" s="51">
        <v>40600</v>
      </c>
      <c r="O42" s="43">
        <f t="shared" si="7"/>
        <v>23</v>
      </c>
      <c r="P42" s="185" t="s">
        <v>3455</v>
      </c>
      <c r="Q42" s="51">
        <f t="shared" si="1"/>
        <v>0</v>
      </c>
      <c r="R42" s="51">
        <f t="shared" si="2"/>
        <v>14100</v>
      </c>
      <c r="S42" s="51">
        <f t="shared" si="3"/>
        <v>0</v>
      </c>
      <c r="T42" s="51">
        <f t="shared" si="4"/>
        <v>40600</v>
      </c>
    </row>
    <row r="43" spans="1:20" s="73" customFormat="1" x14ac:dyDescent="0.25">
      <c r="A43" s="43">
        <f t="shared" si="5"/>
        <v>24</v>
      </c>
      <c r="B43" s="185" t="s">
        <v>3439</v>
      </c>
      <c r="C43" s="293"/>
      <c r="D43" s="293"/>
      <c r="E43" s="51"/>
      <c r="F43" s="51"/>
      <c r="H43" s="43">
        <f t="shared" si="6"/>
        <v>24</v>
      </c>
      <c r="I43" s="185" t="s">
        <v>241</v>
      </c>
      <c r="J43" s="51"/>
      <c r="K43" s="51"/>
      <c r="L43" s="51"/>
      <c r="M43" s="51">
        <v>136136.35</v>
      </c>
      <c r="O43" s="43">
        <f t="shared" si="7"/>
        <v>24</v>
      </c>
      <c r="P43" s="185" t="s">
        <v>241</v>
      </c>
      <c r="Q43" s="51">
        <f t="shared" si="1"/>
        <v>0</v>
      </c>
      <c r="R43" s="51">
        <f t="shared" si="2"/>
        <v>0</v>
      </c>
      <c r="S43" s="51">
        <f t="shared" si="3"/>
        <v>0</v>
      </c>
      <c r="T43" s="51">
        <f t="shared" si="4"/>
        <v>136136.35</v>
      </c>
    </row>
    <row r="44" spans="1:20" s="73" customFormat="1" x14ac:dyDescent="0.25">
      <c r="A44" s="43">
        <f t="shared" si="5"/>
        <v>25</v>
      </c>
      <c r="B44" s="185" t="s">
        <v>842</v>
      </c>
      <c r="C44" s="293">
        <v>0</v>
      </c>
      <c r="D44" s="293"/>
      <c r="E44" s="51">
        <v>0</v>
      </c>
      <c r="F44" s="51"/>
      <c r="H44" s="43">
        <f t="shared" si="6"/>
        <v>25</v>
      </c>
      <c r="I44" s="185" t="s">
        <v>842</v>
      </c>
      <c r="J44" s="51"/>
      <c r="K44" s="51"/>
      <c r="L44" s="51"/>
      <c r="M44" s="51"/>
      <c r="O44" s="43">
        <f t="shared" si="7"/>
        <v>25</v>
      </c>
      <c r="P44" s="185" t="s">
        <v>842</v>
      </c>
      <c r="Q44" s="51">
        <f t="shared" si="1"/>
        <v>0</v>
      </c>
      <c r="R44" s="51">
        <f t="shared" si="2"/>
        <v>0</v>
      </c>
      <c r="S44" s="51">
        <f t="shared" si="3"/>
        <v>0</v>
      </c>
      <c r="T44" s="51">
        <f t="shared" si="4"/>
        <v>0</v>
      </c>
    </row>
    <row r="45" spans="1:20" s="73" customFormat="1" x14ac:dyDescent="0.25">
      <c r="A45" s="43">
        <f t="shared" si="5"/>
        <v>26</v>
      </c>
      <c r="B45" s="185" t="s">
        <v>3440</v>
      </c>
      <c r="C45" s="293"/>
      <c r="D45" s="293"/>
      <c r="E45" s="51"/>
      <c r="F45" s="51"/>
      <c r="H45" s="43">
        <f t="shared" si="6"/>
        <v>26</v>
      </c>
      <c r="I45" s="185" t="s">
        <v>3440</v>
      </c>
      <c r="J45" s="51"/>
      <c r="K45" s="51"/>
      <c r="L45" s="51"/>
      <c r="M45" s="51"/>
      <c r="O45" s="43">
        <f t="shared" si="7"/>
        <v>26</v>
      </c>
      <c r="P45" s="185" t="s">
        <v>3440</v>
      </c>
      <c r="Q45" s="51">
        <f t="shared" si="1"/>
        <v>0</v>
      </c>
      <c r="R45" s="51">
        <f t="shared" si="2"/>
        <v>0</v>
      </c>
      <c r="S45" s="51">
        <f t="shared" si="3"/>
        <v>0</v>
      </c>
      <c r="T45" s="51">
        <f t="shared" si="4"/>
        <v>0</v>
      </c>
    </row>
    <row r="46" spans="1:20" s="73" customFormat="1" x14ac:dyDescent="0.25">
      <c r="A46" s="43">
        <f t="shared" si="5"/>
        <v>27</v>
      </c>
      <c r="B46" s="185" t="s">
        <v>3441</v>
      </c>
      <c r="C46" s="293"/>
      <c r="D46" s="293"/>
      <c r="E46" s="51"/>
      <c r="F46" s="51"/>
      <c r="H46" s="43">
        <f t="shared" si="6"/>
        <v>27</v>
      </c>
      <c r="I46" s="185" t="s">
        <v>3441</v>
      </c>
      <c r="J46" s="51"/>
      <c r="K46" s="51"/>
      <c r="L46" s="51"/>
      <c r="M46" s="51"/>
      <c r="O46" s="43">
        <f t="shared" si="7"/>
        <v>27</v>
      </c>
      <c r="P46" s="185" t="s">
        <v>3441</v>
      </c>
      <c r="Q46" s="51">
        <f t="shared" si="1"/>
        <v>0</v>
      </c>
      <c r="R46" s="51">
        <f t="shared" si="2"/>
        <v>0</v>
      </c>
      <c r="S46" s="51">
        <f t="shared" si="3"/>
        <v>0</v>
      </c>
      <c r="T46" s="51">
        <f t="shared" si="4"/>
        <v>0</v>
      </c>
    </row>
    <row r="47" spans="1:20" s="73" customFormat="1" x14ac:dyDescent="0.25">
      <c r="A47" s="43">
        <f t="shared" si="5"/>
        <v>28</v>
      </c>
      <c r="B47" s="185" t="s">
        <v>3442</v>
      </c>
      <c r="C47" s="293"/>
      <c r="D47" s="293"/>
      <c r="E47" s="51"/>
      <c r="F47" s="51"/>
      <c r="H47" s="43">
        <f t="shared" si="6"/>
        <v>28</v>
      </c>
      <c r="I47" s="185" t="s">
        <v>3442</v>
      </c>
      <c r="J47" s="51"/>
      <c r="K47" s="51"/>
      <c r="L47" s="51"/>
      <c r="M47" s="51"/>
      <c r="O47" s="43">
        <f t="shared" si="7"/>
        <v>28</v>
      </c>
      <c r="P47" s="185" t="s">
        <v>3442</v>
      </c>
      <c r="Q47" s="51">
        <f t="shared" si="1"/>
        <v>0</v>
      </c>
      <c r="R47" s="51">
        <f t="shared" si="2"/>
        <v>0</v>
      </c>
      <c r="S47" s="51">
        <f t="shared" si="3"/>
        <v>0</v>
      </c>
      <c r="T47" s="51">
        <f t="shared" si="4"/>
        <v>0</v>
      </c>
    </row>
    <row r="48" spans="1:20" s="73" customFormat="1" x14ac:dyDescent="0.25">
      <c r="A48" s="43">
        <f t="shared" si="5"/>
        <v>29</v>
      </c>
      <c r="B48" s="185" t="s">
        <v>3443</v>
      </c>
      <c r="C48" s="293"/>
      <c r="D48" s="293"/>
      <c r="E48" s="51"/>
      <c r="F48" s="51"/>
      <c r="H48" s="43">
        <f t="shared" si="6"/>
        <v>29</v>
      </c>
      <c r="I48" s="185" t="s">
        <v>3443</v>
      </c>
      <c r="J48" s="51"/>
      <c r="K48" s="51"/>
      <c r="L48" s="51"/>
      <c r="M48" s="51"/>
      <c r="O48" s="43">
        <f t="shared" si="7"/>
        <v>29</v>
      </c>
      <c r="P48" s="185" t="s">
        <v>3443</v>
      </c>
      <c r="Q48" s="51">
        <f t="shared" si="1"/>
        <v>0</v>
      </c>
      <c r="R48" s="51">
        <f t="shared" si="2"/>
        <v>0</v>
      </c>
      <c r="S48" s="51">
        <f t="shared" si="3"/>
        <v>0</v>
      </c>
      <c r="T48" s="51">
        <f t="shared" si="4"/>
        <v>0</v>
      </c>
    </row>
    <row r="49" spans="1:20" s="73" customFormat="1" x14ac:dyDescent="0.25">
      <c r="A49" s="43">
        <f t="shared" si="5"/>
        <v>30</v>
      </c>
      <c r="B49" s="185" t="s">
        <v>3444</v>
      </c>
      <c r="C49" s="293">
        <v>4318000</v>
      </c>
      <c r="D49" s="293">
        <v>7133884.7300000004</v>
      </c>
      <c r="E49" s="51">
        <v>0</v>
      </c>
      <c r="F49" s="51">
        <v>1557448.0899999999</v>
      </c>
      <c r="H49" s="43">
        <f t="shared" si="6"/>
        <v>30</v>
      </c>
      <c r="I49" s="185" t="s">
        <v>3444</v>
      </c>
      <c r="J49" s="51"/>
      <c r="K49" s="51"/>
      <c r="L49" s="51"/>
      <c r="M49" s="51"/>
      <c r="O49" s="43">
        <f t="shared" si="7"/>
        <v>30</v>
      </c>
      <c r="P49" s="185" t="s">
        <v>3444</v>
      </c>
      <c r="Q49" s="51">
        <f t="shared" si="1"/>
        <v>4318000</v>
      </c>
      <c r="R49" s="51">
        <f t="shared" si="2"/>
        <v>7133884.7300000004</v>
      </c>
      <c r="S49" s="51">
        <f t="shared" si="3"/>
        <v>0</v>
      </c>
      <c r="T49" s="51">
        <f t="shared" si="4"/>
        <v>1557448.0899999999</v>
      </c>
    </row>
    <row r="50" spans="1:20" s="73" customFormat="1" x14ac:dyDescent="0.25">
      <c r="A50" s="43">
        <f t="shared" si="5"/>
        <v>31</v>
      </c>
      <c r="B50" s="185" t="s">
        <v>3445</v>
      </c>
      <c r="C50" s="293">
        <v>10296320</v>
      </c>
      <c r="D50" s="293">
        <v>13491076.609999999</v>
      </c>
      <c r="E50" s="51">
        <v>18959324</v>
      </c>
      <c r="F50" s="51">
        <v>17675303</v>
      </c>
      <c r="H50" s="43">
        <f t="shared" si="6"/>
        <v>31</v>
      </c>
      <c r="I50" s="185" t="s">
        <v>3445</v>
      </c>
      <c r="J50" s="51"/>
      <c r="K50" s="51"/>
      <c r="L50" s="51"/>
      <c r="M50" s="51"/>
      <c r="O50" s="43">
        <f t="shared" si="7"/>
        <v>31</v>
      </c>
      <c r="P50" s="185" t="s">
        <v>3445</v>
      </c>
      <c r="Q50" s="51">
        <f t="shared" si="1"/>
        <v>10296320</v>
      </c>
      <c r="R50" s="51">
        <f t="shared" si="2"/>
        <v>13491076.609999999</v>
      </c>
      <c r="S50" s="51">
        <f t="shared" si="3"/>
        <v>18959324</v>
      </c>
      <c r="T50" s="51">
        <f t="shared" si="4"/>
        <v>17675303</v>
      </c>
    </row>
    <row r="51" spans="1:20" s="73" customFormat="1" x14ac:dyDescent="0.25">
      <c r="A51" s="43">
        <f t="shared" si="5"/>
        <v>32</v>
      </c>
      <c r="B51" s="185" t="s">
        <v>3446</v>
      </c>
      <c r="C51" s="293"/>
      <c r="D51" s="293"/>
      <c r="E51" s="51"/>
      <c r="F51" s="51"/>
      <c r="H51" s="43">
        <f t="shared" si="6"/>
        <v>32</v>
      </c>
      <c r="I51" s="185" t="s">
        <v>3446</v>
      </c>
      <c r="J51" s="51"/>
      <c r="K51" s="51"/>
      <c r="L51" s="51"/>
      <c r="M51" s="51"/>
      <c r="O51" s="43">
        <f t="shared" si="7"/>
        <v>32</v>
      </c>
      <c r="P51" s="185" t="s">
        <v>3446</v>
      </c>
      <c r="Q51" s="51">
        <f t="shared" si="1"/>
        <v>0</v>
      </c>
      <c r="R51" s="51">
        <f t="shared" si="2"/>
        <v>0</v>
      </c>
      <c r="S51" s="51">
        <f t="shared" si="3"/>
        <v>0</v>
      </c>
      <c r="T51" s="51">
        <f t="shared" si="4"/>
        <v>0</v>
      </c>
    </row>
    <row r="52" spans="1:20" s="73" customFormat="1" x14ac:dyDescent="0.25">
      <c r="A52" s="43">
        <f t="shared" si="5"/>
        <v>33</v>
      </c>
      <c r="B52" s="185" t="s">
        <v>3447</v>
      </c>
      <c r="C52" s="293"/>
      <c r="D52" s="293"/>
      <c r="E52" s="51"/>
      <c r="F52" s="51"/>
      <c r="H52" s="43">
        <f t="shared" si="6"/>
        <v>33</v>
      </c>
      <c r="I52" s="185" t="s">
        <v>3447</v>
      </c>
      <c r="J52" s="51"/>
      <c r="K52" s="51"/>
      <c r="L52" s="51"/>
      <c r="M52" s="51">
        <v>3422903</v>
      </c>
      <c r="O52" s="43">
        <f t="shared" si="7"/>
        <v>33</v>
      </c>
      <c r="P52" s="185" t="s">
        <v>3447</v>
      </c>
      <c r="Q52" s="51">
        <f t="shared" si="1"/>
        <v>0</v>
      </c>
      <c r="R52" s="51">
        <f t="shared" si="2"/>
        <v>0</v>
      </c>
      <c r="S52" s="51">
        <f t="shared" si="3"/>
        <v>0</v>
      </c>
      <c r="T52" s="51">
        <f t="shared" si="4"/>
        <v>3422903</v>
      </c>
    </row>
    <row r="53" spans="1:20" s="73" customFormat="1" x14ac:dyDescent="0.25">
      <c r="A53" s="43">
        <f>A52+1</f>
        <v>34</v>
      </c>
      <c r="B53" s="185" t="s">
        <v>3448</v>
      </c>
      <c r="C53" s="293"/>
      <c r="D53" s="293"/>
      <c r="E53" s="51"/>
      <c r="F53" s="51"/>
      <c r="H53" s="43">
        <f>H52+1</f>
        <v>34</v>
      </c>
      <c r="I53" s="185" t="s">
        <v>3456</v>
      </c>
      <c r="J53" s="51"/>
      <c r="K53" s="51"/>
      <c r="L53" s="51"/>
      <c r="M53" s="51">
        <v>2330345.4500000002</v>
      </c>
      <c r="O53" s="43">
        <f>O52+1</f>
        <v>34</v>
      </c>
      <c r="P53" s="185" t="s">
        <v>3456</v>
      </c>
      <c r="Q53" s="51">
        <f t="shared" si="1"/>
        <v>0</v>
      </c>
      <c r="R53" s="51">
        <f t="shared" si="2"/>
        <v>0</v>
      </c>
      <c r="S53" s="51">
        <f t="shared" si="3"/>
        <v>0</v>
      </c>
      <c r="T53" s="51">
        <f t="shared" si="4"/>
        <v>2330345.4500000002</v>
      </c>
    </row>
    <row r="54" spans="1:20" s="73" customFormat="1" x14ac:dyDescent="0.25">
      <c r="A54" s="43">
        <f t="shared" ref="A54:A58" si="8">A53+1</f>
        <v>35</v>
      </c>
      <c r="B54" s="185" t="s">
        <v>3449</v>
      </c>
      <c r="C54" s="293"/>
      <c r="D54" s="293"/>
      <c r="E54" s="51"/>
      <c r="F54" s="51"/>
      <c r="H54" s="43">
        <f t="shared" ref="H54:H58" si="9">H53+1</f>
        <v>35</v>
      </c>
      <c r="I54" s="185" t="s">
        <v>3449</v>
      </c>
      <c r="J54" s="51"/>
      <c r="K54" s="51"/>
      <c r="L54" s="51"/>
      <c r="M54" s="51"/>
      <c r="O54" s="43">
        <f t="shared" ref="O54:O58" si="10">O53+1</f>
        <v>35</v>
      </c>
      <c r="P54" s="185" t="s">
        <v>3449</v>
      </c>
      <c r="Q54" s="51">
        <f t="shared" si="1"/>
        <v>0</v>
      </c>
      <c r="R54" s="51">
        <f t="shared" si="2"/>
        <v>0</v>
      </c>
      <c r="S54" s="51">
        <f t="shared" si="3"/>
        <v>0</v>
      </c>
      <c r="T54" s="51">
        <f t="shared" si="4"/>
        <v>0</v>
      </c>
    </row>
    <row r="55" spans="1:20" s="73" customFormat="1" x14ac:dyDescent="0.25">
      <c r="A55" s="43">
        <f t="shared" si="8"/>
        <v>36</v>
      </c>
      <c r="B55" s="185" t="s">
        <v>3450</v>
      </c>
      <c r="C55" s="293"/>
      <c r="D55" s="293"/>
      <c r="E55" s="51"/>
      <c r="F55" s="51"/>
      <c r="H55" s="43">
        <f t="shared" si="9"/>
        <v>36</v>
      </c>
      <c r="I55" s="185" t="s">
        <v>3450</v>
      </c>
      <c r="J55" s="51"/>
      <c r="K55" s="51"/>
      <c r="L55" s="51"/>
      <c r="M55" s="51"/>
      <c r="O55" s="43">
        <f t="shared" si="10"/>
        <v>36</v>
      </c>
      <c r="P55" s="185" t="s">
        <v>3450</v>
      </c>
      <c r="Q55" s="51">
        <f t="shared" si="1"/>
        <v>0</v>
      </c>
      <c r="R55" s="51">
        <f t="shared" si="2"/>
        <v>0</v>
      </c>
      <c r="S55" s="51">
        <f t="shared" si="3"/>
        <v>0</v>
      </c>
      <c r="T55" s="51">
        <f t="shared" si="4"/>
        <v>0</v>
      </c>
    </row>
    <row r="56" spans="1:20" s="73" customFormat="1" x14ac:dyDescent="0.25">
      <c r="A56" s="43">
        <f t="shared" si="8"/>
        <v>37</v>
      </c>
      <c r="B56" s="185" t="s">
        <v>3451</v>
      </c>
      <c r="C56" s="293"/>
      <c r="D56" s="293">
        <v>3815073</v>
      </c>
      <c r="E56" s="51"/>
      <c r="F56" s="51">
        <v>1874039</v>
      </c>
      <c r="H56" s="43">
        <f t="shared" si="9"/>
        <v>37</v>
      </c>
      <c r="I56" s="185" t="s">
        <v>3451</v>
      </c>
      <c r="J56" s="51"/>
      <c r="K56" s="51"/>
      <c r="L56" s="51"/>
      <c r="M56" s="51"/>
      <c r="O56" s="43">
        <f t="shared" si="10"/>
        <v>37</v>
      </c>
      <c r="P56" s="185" t="s">
        <v>3451</v>
      </c>
      <c r="Q56" s="51">
        <f t="shared" si="1"/>
        <v>0</v>
      </c>
      <c r="R56" s="51">
        <f t="shared" si="2"/>
        <v>3815073</v>
      </c>
      <c r="S56" s="51">
        <f t="shared" si="3"/>
        <v>0</v>
      </c>
      <c r="T56" s="51">
        <f t="shared" si="4"/>
        <v>1874039</v>
      </c>
    </row>
    <row r="57" spans="1:20" s="73" customFormat="1" x14ac:dyDescent="0.25">
      <c r="A57" s="43">
        <f t="shared" si="8"/>
        <v>38</v>
      </c>
      <c r="B57" s="185" t="s">
        <v>3452</v>
      </c>
      <c r="C57" s="293">
        <v>40691716.299999997</v>
      </c>
      <c r="D57" s="293">
        <v>516406893.45999998</v>
      </c>
      <c r="E57" s="51">
        <v>81436171.909999996</v>
      </c>
      <c r="F57" s="51">
        <v>64669399.370000005</v>
      </c>
      <c r="H57" s="43">
        <f t="shared" si="9"/>
        <v>38</v>
      </c>
      <c r="I57" s="185" t="s">
        <v>3452</v>
      </c>
      <c r="J57" s="51"/>
      <c r="K57" s="51"/>
      <c r="L57" s="51"/>
      <c r="M57" s="51"/>
      <c r="O57" s="43">
        <f t="shared" si="10"/>
        <v>38</v>
      </c>
      <c r="P57" s="185" t="s">
        <v>3452</v>
      </c>
      <c r="Q57" s="51">
        <f t="shared" si="1"/>
        <v>40691716.299999997</v>
      </c>
      <c r="R57" s="51">
        <f t="shared" si="2"/>
        <v>516406893.45999998</v>
      </c>
      <c r="S57" s="51">
        <f t="shared" si="3"/>
        <v>81436171.909999996</v>
      </c>
      <c r="T57" s="51">
        <f t="shared" si="4"/>
        <v>64669399.370000005</v>
      </c>
    </row>
    <row r="58" spans="1:20" s="73" customFormat="1" x14ac:dyDescent="0.25">
      <c r="A58" s="43">
        <f t="shared" si="8"/>
        <v>39</v>
      </c>
      <c r="B58" s="185" t="s">
        <v>3453</v>
      </c>
      <c r="C58" s="293">
        <v>7542910.2800000003</v>
      </c>
      <c r="D58" s="293">
        <v>256319204.81</v>
      </c>
      <c r="E58" s="51">
        <v>5774127.8199999994</v>
      </c>
      <c r="F58" s="51">
        <v>274465271.31999999</v>
      </c>
      <c r="H58" s="43">
        <f t="shared" si="9"/>
        <v>39</v>
      </c>
      <c r="I58" s="185" t="s">
        <v>3453</v>
      </c>
      <c r="J58" s="51"/>
      <c r="K58" s="51"/>
      <c r="L58" s="51"/>
      <c r="M58" s="51"/>
      <c r="O58" s="43">
        <f t="shared" si="10"/>
        <v>39</v>
      </c>
      <c r="P58" s="185" t="s">
        <v>3453</v>
      </c>
      <c r="Q58" s="51">
        <f t="shared" si="1"/>
        <v>7542910.2800000003</v>
      </c>
      <c r="R58" s="51">
        <f t="shared" si="2"/>
        <v>256319204.81</v>
      </c>
      <c r="S58" s="51">
        <f t="shared" si="3"/>
        <v>5774127.8199999994</v>
      </c>
      <c r="T58" s="51">
        <f t="shared" si="4"/>
        <v>274465271.31999999</v>
      </c>
    </row>
    <row r="59" spans="1:20" s="50" customFormat="1" x14ac:dyDescent="0.25">
      <c r="A59" s="43"/>
      <c r="B59" s="185" t="s">
        <v>13</v>
      </c>
      <c r="C59" s="53">
        <f>SUM(C20:C58)</f>
        <v>1543060915.02</v>
      </c>
      <c r="D59" s="53">
        <f>SUM(D20:D58)</f>
        <v>1702769186.9099998</v>
      </c>
      <c r="E59" s="53">
        <f t="shared" ref="E59:F59" si="11">SUM(E20:E58)</f>
        <v>2824035985.6300001</v>
      </c>
      <c r="F59" s="53">
        <f t="shared" si="11"/>
        <v>1405143140.3599999</v>
      </c>
      <c r="H59" s="43"/>
      <c r="I59" s="185" t="s">
        <v>13</v>
      </c>
      <c r="J59" s="53">
        <f>SUM(J20:J58)</f>
        <v>0</v>
      </c>
      <c r="K59" s="53">
        <f>SUM(K20:K58)</f>
        <v>8577884.3900000006</v>
      </c>
      <c r="L59" s="53">
        <f t="shared" ref="L59" si="12">SUM(L20:L58)</f>
        <v>0</v>
      </c>
      <c r="M59" s="53">
        <f>SUM(M20:M58)</f>
        <v>140270173.29999998</v>
      </c>
      <c r="O59" s="43"/>
      <c r="P59" s="185" t="s">
        <v>13</v>
      </c>
      <c r="Q59" s="53">
        <f>SUM(Q20:Q58)</f>
        <v>1543060915.02</v>
      </c>
      <c r="R59" s="53">
        <f>SUM(R20:R58)</f>
        <v>1711347071.2999997</v>
      </c>
      <c r="S59" s="53">
        <f t="shared" ref="S59" si="13">SUM(S20:S58)</f>
        <v>2824035985.6300001</v>
      </c>
      <c r="T59" s="53">
        <f t="shared" ref="T59" si="14">SUM(T20:T58)</f>
        <v>1545413313.6600001</v>
      </c>
    </row>
    <row r="60" spans="1:20" ht="8.25" customHeight="1" x14ac:dyDescent="0.2">
      <c r="O60" s="34"/>
    </row>
    <row r="61" spans="1:20" x14ac:dyDescent="0.2">
      <c r="A61" s="34" t="s">
        <v>243</v>
      </c>
      <c r="H61" s="34" t="s">
        <v>243</v>
      </c>
      <c r="O61" s="34" t="s">
        <v>243</v>
      </c>
    </row>
    <row r="62" spans="1:20" ht="6.75" customHeight="1" x14ac:dyDescent="0.2">
      <c r="H62" s="34"/>
      <c r="O62" s="34"/>
    </row>
    <row r="63" spans="1:20" x14ac:dyDescent="0.2">
      <c r="A63" s="5" t="s">
        <v>12</v>
      </c>
      <c r="B63" s="178" t="s">
        <v>232</v>
      </c>
      <c r="C63" s="302" t="s">
        <v>203</v>
      </c>
      <c r="D63" s="303"/>
      <c r="E63" s="302" t="s">
        <v>204</v>
      </c>
      <c r="F63" s="303"/>
      <c r="H63" s="199" t="s">
        <v>12</v>
      </c>
      <c r="I63" s="178" t="s">
        <v>232</v>
      </c>
      <c r="J63" s="199" t="s">
        <v>203</v>
      </c>
      <c r="K63" s="199" t="s">
        <v>204</v>
      </c>
      <c r="L63" s="254"/>
      <c r="M63" s="254"/>
      <c r="O63" s="199" t="s">
        <v>12</v>
      </c>
      <c r="P63" s="178" t="s">
        <v>232</v>
      </c>
      <c r="Q63" s="302" t="s">
        <v>203</v>
      </c>
      <c r="R63" s="303"/>
      <c r="S63" s="302" t="s">
        <v>204</v>
      </c>
      <c r="T63" s="303"/>
    </row>
    <row r="64" spans="1:20" x14ac:dyDescent="0.2">
      <c r="A64" s="5">
        <v>1</v>
      </c>
      <c r="B64" s="176" t="s">
        <v>244</v>
      </c>
      <c r="C64" s="317">
        <v>30624297</v>
      </c>
      <c r="D64" s="318"/>
      <c r="E64" s="317">
        <v>124912206.06</v>
      </c>
      <c r="F64" s="318"/>
      <c r="H64" s="199">
        <v>1</v>
      </c>
      <c r="I64" s="241" t="s">
        <v>244</v>
      </c>
      <c r="J64" s="196"/>
      <c r="K64" s="196"/>
      <c r="L64" s="257"/>
      <c r="M64" s="257"/>
      <c r="O64" s="199">
        <v>1</v>
      </c>
      <c r="P64" s="176" t="s">
        <v>244</v>
      </c>
      <c r="Q64" s="317">
        <f>+C64+J64</f>
        <v>30624297</v>
      </c>
      <c r="R64" s="318"/>
      <c r="S64" s="317">
        <f>+E64+K64</f>
        <v>124912206.06</v>
      </c>
      <c r="T64" s="318"/>
    </row>
    <row r="65" spans="1:20" ht="12" customHeight="1" x14ac:dyDescent="0.2">
      <c r="A65" s="5">
        <v>2</v>
      </c>
      <c r="B65" s="176" t="s">
        <v>245</v>
      </c>
      <c r="C65" s="317">
        <v>482254344.19</v>
      </c>
      <c r="D65" s="318"/>
      <c r="E65" s="317">
        <v>85637485.950000003</v>
      </c>
      <c r="F65" s="318"/>
      <c r="H65" s="199">
        <v>2</v>
      </c>
      <c r="I65" s="176" t="s">
        <v>245</v>
      </c>
      <c r="J65" s="196"/>
      <c r="K65" s="196"/>
      <c r="L65" s="257"/>
      <c r="M65" s="257"/>
      <c r="O65" s="199">
        <v>2</v>
      </c>
      <c r="P65" s="176" t="s">
        <v>245</v>
      </c>
      <c r="Q65" s="317">
        <f t="shared" ref="Q65:Q67" si="15">+C65+J65</f>
        <v>482254344.19</v>
      </c>
      <c r="R65" s="318"/>
      <c r="S65" s="317">
        <f t="shared" ref="S65:S67" si="16">+E65+K65</f>
        <v>85637485.950000003</v>
      </c>
      <c r="T65" s="318"/>
    </row>
    <row r="66" spans="1:20" ht="12" customHeight="1" x14ac:dyDescent="0.2">
      <c r="A66" s="5">
        <v>3</v>
      </c>
      <c r="B66" s="176" t="s">
        <v>246</v>
      </c>
      <c r="C66" s="317">
        <v>741775861.92999995</v>
      </c>
      <c r="D66" s="318"/>
      <c r="E66" s="317"/>
      <c r="F66" s="318"/>
      <c r="H66" s="199">
        <v>3</v>
      </c>
      <c r="I66" s="241" t="s">
        <v>3454</v>
      </c>
      <c r="J66" s="196"/>
      <c r="K66" s="243">
        <v>3096660.65</v>
      </c>
      <c r="L66" s="257"/>
      <c r="M66" s="257"/>
      <c r="O66" s="199">
        <v>3</v>
      </c>
      <c r="P66" s="241" t="s">
        <v>3454</v>
      </c>
      <c r="Q66" s="317">
        <f t="shared" si="15"/>
        <v>741775861.92999995</v>
      </c>
      <c r="R66" s="318"/>
      <c r="S66" s="317">
        <f t="shared" si="16"/>
        <v>3096660.65</v>
      </c>
      <c r="T66" s="318"/>
    </row>
    <row r="67" spans="1:20" ht="12" customHeight="1" x14ac:dyDescent="0.2">
      <c r="A67" s="5">
        <v>4</v>
      </c>
      <c r="B67" s="176" t="s">
        <v>11</v>
      </c>
      <c r="C67" s="317">
        <v>1342414578.3699999</v>
      </c>
      <c r="D67" s="318"/>
      <c r="E67" s="317"/>
      <c r="F67" s="318"/>
      <c r="H67" s="199">
        <v>4</v>
      </c>
      <c r="I67" s="176" t="s">
        <v>11</v>
      </c>
      <c r="J67" s="196"/>
      <c r="K67" s="196"/>
      <c r="L67" s="257"/>
      <c r="M67" s="257"/>
      <c r="O67" s="199">
        <v>4</v>
      </c>
      <c r="P67" s="176" t="s">
        <v>11</v>
      </c>
      <c r="Q67" s="317">
        <f t="shared" si="15"/>
        <v>1342414578.3699999</v>
      </c>
      <c r="R67" s="318"/>
      <c r="S67" s="317">
        <f t="shared" si="16"/>
        <v>0</v>
      </c>
      <c r="T67" s="318"/>
    </row>
    <row r="68" spans="1:20" ht="12" customHeight="1" x14ac:dyDescent="0.2">
      <c r="A68" s="15">
        <v>5</v>
      </c>
      <c r="B68" s="236" t="s">
        <v>13</v>
      </c>
      <c r="C68" s="345">
        <f>SUM(C64:D67)</f>
        <v>2597069081.4899998</v>
      </c>
      <c r="D68" s="346"/>
      <c r="E68" s="345">
        <f>SUM(E64:F67)</f>
        <v>210549692.00999999</v>
      </c>
      <c r="F68" s="346"/>
      <c r="H68" s="188">
        <v>5</v>
      </c>
      <c r="I68" s="236" t="s">
        <v>13</v>
      </c>
      <c r="J68" s="41">
        <f>SUM(J64:J67)</f>
        <v>0</v>
      </c>
      <c r="K68" s="41">
        <f>SUM(K64:K67)</f>
        <v>3096660.65</v>
      </c>
      <c r="L68" s="278"/>
      <c r="M68" s="278"/>
      <c r="O68" s="188">
        <v>5</v>
      </c>
      <c r="P68" s="236" t="s">
        <v>13</v>
      </c>
      <c r="Q68" s="345">
        <f>SUM(Q64:R67)</f>
        <v>2597069081.4899998</v>
      </c>
      <c r="R68" s="346"/>
      <c r="S68" s="345">
        <f>SUM(S64:T67)</f>
        <v>213646352.66</v>
      </c>
      <c r="T68" s="346"/>
    </row>
    <row r="69" spans="1:20" ht="12" customHeight="1" x14ac:dyDescent="0.2">
      <c r="O69" s="34"/>
    </row>
    <row r="70" spans="1:20" x14ac:dyDescent="0.2">
      <c r="A70" s="34" t="s">
        <v>247</v>
      </c>
      <c r="H70" s="34" t="s">
        <v>247</v>
      </c>
      <c r="O70" s="34" t="s">
        <v>247</v>
      </c>
    </row>
    <row r="71" spans="1:20" x14ac:dyDescent="0.2">
      <c r="H71" s="34"/>
      <c r="O71" s="34"/>
    </row>
    <row r="72" spans="1:20" ht="12" customHeight="1" x14ac:dyDescent="0.2">
      <c r="A72" s="374" t="s">
        <v>166</v>
      </c>
      <c r="B72" s="375"/>
      <c r="C72" s="307" t="s">
        <v>248</v>
      </c>
      <c r="D72" s="389"/>
      <c r="E72" s="389"/>
      <c r="F72" s="308"/>
      <c r="H72" s="374" t="s">
        <v>166</v>
      </c>
      <c r="I72" s="375"/>
      <c r="J72" s="181"/>
      <c r="K72" s="273" t="s">
        <v>248</v>
      </c>
      <c r="L72" s="272"/>
      <c r="M72" s="182"/>
      <c r="O72" s="374" t="s">
        <v>166</v>
      </c>
      <c r="P72" s="375"/>
      <c r="Q72" s="307" t="s">
        <v>248</v>
      </c>
      <c r="R72" s="389"/>
      <c r="S72" s="389"/>
      <c r="T72" s="308"/>
    </row>
    <row r="73" spans="1:20" x14ac:dyDescent="0.2">
      <c r="A73" s="376"/>
      <c r="B73" s="377"/>
      <c r="C73" s="307" t="s">
        <v>203</v>
      </c>
      <c r="D73" s="308"/>
      <c r="E73" s="307" t="s">
        <v>204</v>
      </c>
      <c r="F73" s="308"/>
      <c r="H73" s="376"/>
      <c r="I73" s="377"/>
      <c r="J73" s="279" t="s">
        <v>203</v>
      </c>
      <c r="K73" s="182"/>
      <c r="L73" s="181" t="s">
        <v>204</v>
      </c>
      <c r="M73" s="182"/>
      <c r="O73" s="376"/>
      <c r="P73" s="377"/>
      <c r="Q73" s="307" t="s">
        <v>203</v>
      </c>
      <c r="R73" s="308"/>
      <c r="S73" s="307" t="s">
        <v>204</v>
      </c>
      <c r="T73" s="308"/>
    </row>
    <row r="74" spans="1:20" x14ac:dyDescent="0.2">
      <c r="A74" s="296" t="s">
        <v>249</v>
      </c>
      <c r="B74" s="297"/>
      <c r="C74" s="392">
        <v>9585484540.4699993</v>
      </c>
      <c r="D74" s="397"/>
      <c r="E74" s="317">
        <v>9925326949.25</v>
      </c>
      <c r="F74" s="318"/>
      <c r="H74" s="296" t="s">
        <v>249</v>
      </c>
      <c r="I74" s="297"/>
      <c r="J74" s="235">
        <f>92108560.45-J76</f>
        <v>87219727.24000001</v>
      </c>
      <c r="K74" s="179"/>
      <c r="L74" s="194">
        <f>806288128.09-L76</f>
        <v>785930149.67000008</v>
      </c>
      <c r="M74" s="195"/>
      <c r="O74" s="296" t="s">
        <v>249</v>
      </c>
      <c r="P74" s="297"/>
      <c r="Q74" s="392">
        <f>+C74+J74</f>
        <v>9672704267.7099991</v>
      </c>
      <c r="R74" s="397"/>
      <c r="S74" s="317">
        <f>+E74+L74</f>
        <v>10711257098.92</v>
      </c>
      <c r="T74" s="318"/>
    </row>
    <row r="75" spans="1:20" x14ac:dyDescent="0.2">
      <c r="A75" s="296" t="s">
        <v>250</v>
      </c>
      <c r="B75" s="297"/>
      <c r="C75" s="392">
        <v>264698408</v>
      </c>
      <c r="D75" s="303"/>
      <c r="E75" s="392">
        <f>+E21</f>
        <v>368430064</v>
      </c>
      <c r="F75" s="303"/>
      <c r="H75" s="296" t="s">
        <v>250</v>
      </c>
      <c r="I75" s="297"/>
      <c r="J75" s="235">
        <f>+J20</f>
        <v>0</v>
      </c>
      <c r="K75" s="179"/>
      <c r="L75" s="235">
        <f>+L20</f>
        <v>0</v>
      </c>
      <c r="M75" s="179"/>
      <c r="O75" s="296" t="s">
        <v>250</v>
      </c>
      <c r="P75" s="297"/>
      <c r="Q75" s="392">
        <f t="shared" ref="Q75:Q76" si="17">+C75+J75</f>
        <v>264698408</v>
      </c>
      <c r="R75" s="397"/>
      <c r="S75" s="317">
        <f t="shared" ref="S75:S76" si="18">+E75+L75</f>
        <v>368430064</v>
      </c>
      <c r="T75" s="318"/>
    </row>
    <row r="76" spans="1:20" x14ac:dyDescent="0.2">
      <c r="A76" s="296" t="s">
        <v>251</v>
      </c>
      <c r="B76" s="297"/>
      <c r="C76" s="392">
        <v>636500518.61000001</v>
      </c>
      <c r="D76" s="303"/>
      <c r="E76" s="392">
        <f>+F21</f>
        <v>756172241</v>
      </c>
      <c r="F76" s="303"/>
      <c r="H76" s="296" t="s">
        <v>251</v>
      </c>
      <c r="I76" s="297"/>
      <c r="J76" s="235">
        <v>4888833.21</v>
      </c>
      <c r="K76" s="179"/>
      <c r="L76" s="235">
        <v>20357978.420000002</v>
      </c>
      <c r="M76" s="179"/>
      <c r="O76" s="296" t="s">
        <v>251</v>
      </c>
      <c r="P76" s="297"/>
      <c r="Q76" s="392">
        <f t="shared" si="17"/>
        <v>641389351.82000005</v>
      </c>
      <c r="R76" s="397"/>
      <c r="S76" s="317">
        <f t="shared" si="18"/>
        <v>776530219.41999996</v>
      </c>
      <c r="T76" s="318"/>
    </row>
    <row r="77" spans="1:20" ht="15" customHeight="1" x14ac:dyDescent="0.2">
      <c r="A77" s="393" t="s">
        <v>13</v>
      </c>
      <c r="B77" s="394"/>
      <c r="C77" s="395">
        <f>SUM(C74:D76)</f>
        <v>10486683467.08</v>
      </c>
      <c r="D77" s="396"/>
      <c r="E77" s="345">
        <f>SUM(E74:F76)</f>
        <v>11049929254.25</v>
      </c>
      <c r="F77" s="346"/>
      <c r="H77" s="393" t="s">
        <v>13</v>
      </c>
      <c r="I77" s="394"/>
      <c r="J77" s="237">
        <f>SUM(J74:K76)</f>
        <v>92108560.450000003</v>
      </c>
      <c r="K77" s="238"/>
      <c r="L77" s="233">
        <f>SUM(L74:M76)</f>
        <v>806288128.09000003</v>
      </c>
      <c r="M77" s="234"/>
      <c r="O77" s="393" t="s">
        <v>13</v>
      </c>
      <c r="P77" s="394"/>
      <c r="Q77" s="395">
        <f>SUM(Q74:R76)</f>
        <v>10578792027.529999</v>
      </c>
      <c r="R77" s="400"/>
      <c r="S77" s="345">
        <f>SUM(S74:T76)</f>
        <v>11856217382.34</v>
      </c>
      <c r="T77" s="346"/>
    </row>
  </sheetData>
  <customSheetViews>
    <customSheetView guid="{66252ACB-4469-47A0-863D-EE5C52C90E05}" showPageBreaks="1" printArea="1" topLeftCell="E1">
      <selection activeCell="T1" sqref="T1"/>
      <pageMargins left="0.7" right="0.7" top="0.75" bottom="0.75" header="0.3" footer="0.3"/>
      <pageSetup paperSize="9" scale="90" orientation="portrait" r:id="rId1"/>
    </customSheetView>
    <customSheetView guid="{25AE0644-CB4F-4F60-8440-67FEC8EE2F9F}" showPageBreaks="1" printArea="1" topLeftCell="A10">
      <selection activeCell="D56" sqref="D56:G56"/>
      <pageMargins left="0.7" right="0.7" top="0.75" bottom="0.75" header="0.3" footer="0.3"/>
      <pageSetup paperSize="9" scale="90" orientation="portrait" r:id="rId2"/>
    </customSheetView>
    <customSheetView guid="{FAC98FA6-DAA8-4169-B3C9-DE3B5115C8CF}" topLeftCell="A10">
      <selection activeCell="D56" sqref="D56:G56"/>
      <pageMargins left="0.7" right="0.7" top="0.75" bottom="0.75" header="0.3" footer="0.3"/>
      <pageSetup paperSize="9" scale="90" orientation="portrait" r:id="rId3"/>
    </customSheetView>
    <customSheetView guid="{AF8B735C-93A2-404B-A02D-DFB6EDDEB5BC}" showPageBreaks="1" printArea="1" topLeftCell="A19">
      <selection activeCell="D51" sqref="D51:E51"/>
      <pageMargins left="0.7" right="0.7" top="0.75" bottom="0.75" header="0.3" footer="0.3"/>
      <pageSetup paperSize="9" scale="90" orientation="portrait" r:id="rId4"/>
    </customSheetView>
  </customSheetViews>
  <mergeCells count="99">
    <mergeCell ref="H72:I73"/>
    <mergeCell ref="H74:I74"/>
    <mergeCell ref="H75:I75"/>
    <mergeCell ref="H76:I76"/>
    <mergeCell ref="H77:I77"/>
    <mergeCell ref="O72:P73"/>
    <mergeCell ref="O74:P74"/>
    <mergeCell ref="O75:P75"/>
    <mergeCell ref="O76:P76"/>
    <mergeCell ref="O77:P77"/>
    <mergeCell ref="S76:T76"/>
    <mergeCell ref="S77:T77"/>
    <mergeCell ref="Q77:R77"/>
    <mergeCell ref="Q76:R76"/>
    <mergeCell ref="Q75:R75"/>
    <mergeCell ref="Q72:T72"/>
    <mergeCell ref="Q73:R73"/>
    <mergeCell ref="S73:T73"/>
    <mergeCell ref="S74:T74"/>
    <mergeCell ref="S75:T75"/>
    <mergeCell ref="Q74:R74"/>
    <mergeCell ref="S65:T65"/>
    <mergeCell ref="S66:T66"/>
    <mergeCell ref="S67:T67"/>
    <mergeCell ref="S68:T68"/>
    <mergeCell ref="Q68:R68"/>
    <mergeCell ref="Q67:R67"/>
    <mergeCell ref="Q66:R66"/>
    <mergeCell ref="Q65:R65"/>
    <mergeCell ref="O14:T14"/>
    <mergeCell ref="Q63:R63"/>
    <mergeCell ref="Q64:R64"/>
    <mergeCell ref="S63:T63"/>
    <mergeCell ref="S64:T64"/>
    <mergeCell ref="Q10:R10"/>
    <mergeCell ref="S3:T3"/>
    <mergeCell ref="S4:T4"/>
    <mergeCell ref="S5:T5"/>
    <mergeCell ref="S6:T6"/>
    <mergeCell ref="S7:T7"/>
    <mergeCell ref="S8:T8"/>
    <mergeCell ref="S9:T9"/>
    <mergeCell ref="S10:T10"/>
    <mergeCell ref="Q5:R5"/>
    <mergeCell ref="Q6:R6"/>
    <mergeCell ref="Q7:R7"/>
    <mergeCell ref="Q8:R8"/>
    <mergeCell ref="Q9:R9"/>
    <mergeCell ref="C3:D3"/>
    <mergeCell ref="E3:F3"/>
    <mergeCell ref="C4:D4"/>
    <mergeCell ref="E4:F4"/>
    <mergeCell ref="Q3:R3"/>
    <mergeCell ref="Q4:R4"/>
    <mergeCell ref="C7:D7"/>
    <mergeCell ref="E7:F7"/>
    <mergeCell ref="C8:D8"/>
    <mergeCell ref="E8:F8"/>
    <mergeCell ref="C5:D5"/>
    <mergeCell ref="E5:F5"/>
    <mergeCell ref="C6:D6"/>
    <mergeCell ref="E6:F6"/>
    <mergeCell ref="E64:F64"/>
    <mergeCell ref="E65:F65"/>
    <mergeCell ref="E63:F63"/>
    <mergeCell ref="C63:D63"/>
    <mergeCell ref="C9:D9"/>
    <mergeCell ref="E9:F9"/>
    <mergeCell ref="C10:D10"/>
    <mergeCell ref="E10:F10"/>
    <mergeCell ref="A14:F14"/>
    <mergeCell ref="A18:A19"/>
    <mergeCell ref="B18:B19"/>
    <mergeCell ref="C18:D18"/>
    <mergeCell ref="E18:F18"/>
    <mergeCell ref="A72:B73"/>
    <mergeCell ref="C72:F72"/>
    <mergeCell ref="C73:D73"/>
    <mergeCell ref="E73:F73"/>
    <mergeCell ref="A74:B74"/>
    <mergeCell ref="C74:D74"/>
    <mergeCell ref="A77:B77"/>
    <mergeCell ref="C77:D77"/>
    <mergeCell ref="A75:B75"/>
    <mergeCell ref="C75:D75"/>
    <mergeCell ref="A76:B76"/>
    <mergeCell ref="C76:D76"/>
    <mergeCell ref="C66:D66"/>
    <mergeCell ref="C64:D64"/>
    <mergeCell ref="C65:D65"/>
    <mergeCell ref="C67:D67"/>
    <mergeCell ref="C68:D68"/>
    <mergeCell ref="E77:F77"/>
    <mergeCell ref="E74:F74"/>
    <mergeCell ref="E75:F75"/>
    <mergeCell ref="E76:F76"/>
    <mergeCell ref="E66:F66"/>
    <mergeCell ref="E68:F68"/>
    <mergeCell ref="E67:F67"/>
  </mergeCells>
  <pageMargins left="0.7" right="0.7" top="0.75" bottom="0.75" header="0.3" footer="0.3"/>
  <pageSetup paperSize="9" scale="98" fitToHeight="0"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topLeftCell="F1" workbookViewId="0">
      <selection activeCell="Y38" sqref="Y38"/>
    </sheetView>
  </sheetViews>
  <sheetFormatPr defaultColWidth="9.28515625" defaultRowHeight="12" x14ac:dyDescent="0.2"/>
  <cols>
    <col min="1" max="1" width="3.7109375" style="34" customWidth="1"/>
    <col min="2" max="2" width="12.42578125" style="20" customWidth="1"/>
    <col min="3" max="6" width="17.28515625" style="20" customWidth="1"/>
    <col min="7" max="7" width="10.28515625" style="20" customWidth="1"/>
    <col min="8" max="8" width="4.140625" style="20" customWidth="1"/>
    <col min="9" max="10" width="9.28515625" style="20"/>
    <col min="11" max="11" width="22.7109375" style="20" customWidth="1"/>
    <col min="12" max="12" width="14" style="20" bestFit="1" customWidth="1"/>
    <col min="13" max="13" width="13.28515625" style="20" bestFit="1" customWidth="1"/>
    <col min="14" max="14" width="9.28515625" style="20"/>
    <col min="15" max="15" width="4.28515625" style="20" customWidth="1"/>
    <col min="16" max="16" width="13.140625" style="20" customWidth="1"/>
    <col min="17" max="17" width="15.28515625" style="20" customWidth="1"/>
    <col min="18" max="18" width="17.7109375" style="20" customWidth="1"/>
    <col min="19" max="19" width="18.140625" style="20" customWidth="1"/>
    <col min="20" max="20" width="18.85546875" style="20" customWidth="1"/>
    <col min="21" max="16384" width="9.28515625" style="20"/>
  </cols>
  <sheetData>
    <row r="1" spans="1:20" x14ac:dyDescent="0.2">
      <c r="F1" s="280" t="s">
        <v>3457</v>
      </c>
      <c r="M1" s="280" t="s">
        <v>3458</v>
      </c>
      <c r="T1" s="280" t="s">
        <v>3459</v>
      </c>
    </row>
    <row r="2" spans="1:20" x14ac:dyDescent="0.2">
      <c r="A2" s="304" t="s">
        <v>252</v>
      </c>
      <c r="B2" s="304"/>
      <c r="C2" s="304"/>
      <c r="D2" s="304"/>
      <c r="E2" s="304"/>
      <c r="F2" s="304"/>
      <c r="H2" s="180"/>
      <c r="I2" s="180"/>
      <c r="J2" s="180"/>
      <c r="K2" s="180" t="s">
        <v>252</v>
      </c>
      <c r="L2" s="180"/>
      <c r="M2" s="180"/>
      <c r="O2" s="304" t="s">
        <v>252</v>
      </c>
      <c r="P2" s="304"/>
      <c r="Q2" s="304"/>
      <c r="R2" s="304"/>
      <c r="S2" s="304"/>
      <c r="T2" s="304"/>
    </row>
    <row r="3" spans="1:20" x14ac:dyDescent="0.2">
      <c r="H3" s="34"/>
      <c r="O3" s="34"/>
    </row>
    <row r="4" spans="1:20" x14ac:dyDescent="0.2">
      <c r="A4" s="8" t="s">
        <v>12</v>
      </c>
      <c r="B4" s="307" t="s">
        <v>2</v>
      </c>
      <c r="C4" s="389"/>
      <c r="D4" s="308"/>
      <c r="E4" s="21" t="s">
        <v>203</v>
      </c>
      <c r="F4" s="21" t="s">
        <v>204</v>
      </c>
      <c r="H4" s="86" t="s">
        <v>12</v>
      </c>
      <c r="I4" s="181" t="s">
        <v>2</v>
      </c>
      <c r="J4" s="272"/>
      <c r="K4" s="182"/>
      <c r="L4" s="21" t="s">
        <v>203</v>
      </c>
      <c r="M4" s="21" t="s">
        <v>204</v>
      </c>
      <c r="O4" s="86" t="s">
        <v>12</v>
      </c>
      <c r="P4" s="307" t="s">
        <v>2</v>
      </c>
      <c r="Q4" s="389"/>
      <c r="R4" s="308"/>
      <c r="S4" s="21" t="s">
        <v>203</v>
      </c>
      <c r="T4" s="21" t="s">
        <v>204</v>
      </c>
    </row>
    <row r="5" spans="1:20" x14ac:dyDescent="0.2">
      <c r="A5" s="8">
        <v>1</v>
      </c>
      <c r="B5" s="296" t="s">
        <v>253</v>
      </c>
      <c r="C5" s="390"/>
      <c r="D5" s="297"/>
      <c r="E5" s="10">
        <v>1002870583.3200001</v>
      </c>
      <c r="F5" s="10">
        <v>1864273.77</v>
      </c>
      <c r="H5" s="86">
        <v>1</v>
      </c>
      <c r="I5" s="185" t="s">
        <v>253</v>
      </c>
      <c r="J5" s="273"/>
      <c r="K5" s="186"/>
      <c r="L5" s="10">
        <v>12571901.619999999</v>
      </c>
      <c r="M5" s="10">
        <v>111126.74</v>
      </c>
      <c r="O5" s="86">
        <v>1</v>
      </c>
      <c r="P5" s="296" t="s">
        <v>253</v>
      </c>
      <c r="Q5" s="390"/>
      <c r="R5" s="297"/>
      <c r="S5" s="10">
        <f>+E5+L5</f>
        <v>1015442484.9400001</v>
      </c>
      <c r="T5" s="10">
        <f>+F5+M5</f>
        <v>1975400.51</v>
      </c>
    </row>
    <row r="6" spans="1:20" x14ac:dyDescent="0.2">
      <c r="A6" s="8">
        <v>2</v>
      </c>
      <c r="B6" s="296" t="s">
        <v>254</v>
      </c>
      <c r="C6" s="390"/>
      <c r="D6" s="297"/>
      <c r="E6" s="10"/>
      <c r="F6" s="9"/>
      <c r="H6" s="86">
        <v>2</v>
      </c>
      <c r="I6" s="185" t="s">
        <v>254</v>
      </c>
      <c r="J6" s="273"/>
      <c r="K6" s="186"/>
      <c r="L6" s="10"/>
      <c r="M6" s="200"/>
      <c r="O6" s="86">
        <v>2</v>
      </c>
      <c r="P6" s="296" t="s">
        <v>254</v>
      </c>
      <c r="Q6" s="390"/>
      <c r="R6" s="297"/>
      <c r="S6" s="10"/>
      <c r="T6" s="200"/>
    </row>
    <row r="7" spans="1:20" x14ac:dyDescent="0.2">
      <c r="A7" s="8">
        <v>3</v>
      </c>
      <c r="B7" s="296" t="s">
        <v>255</v>
      </c>
      <c r="C7" s="390"/>
      <c r="D7" s="297"/>
      <c r="E7" s="10">
        <f>SUM(E5:E6)</f>
        <v>1002870583.3200001</v>
      </c>
      <c r="F7" s="10">
        <f>SUM(F5:F6)</f>
        <v>1864273.77</v>
      </c>
      <c r="H7" s="86">
        <v>3</v>
      </c>
      <c r="I7" s="185" t="s">
        <v>255</v>
      </c>
      <c r="J7" s="273"/>
      <c r="K7" s="186"/>
      <c r="L7" s="10">
        <f>SUM(L5:L6)</f>
        <v>12571901.619999999</v>
      </c>
      <c r="M7" s="10">
        <f>SUM(M5:M6)</f>
        <v>111126.74</v>
      </c>
      <c r="O7" s="86">
        <v>3</v>
      </c>
      <c r="P7" s="296" t="s">
        <v>255</v>
      </c>
      <c r="Q7" s="390"/>
      <c r="R7" s="297"/>
      <c r="S7" s="10">
        <f>SUM(S5:S6)</f>
        <v>1015442484.9400001</v>
      </c>
      <c r="T7" s="10">
        <f>SUM(T5:T6)</f>
        <v>1975400.51</v>
      </c>
    </row>
    <row r="8" spans="1:20" x14ac:dyDescent="0.2">
      <c r="B8" s="271"/>
      <c r="C8" s="271"/>
      <c r="D8" s="271"/>
      <c r="O8" s="34"/>
      <c r="P8" s="271"/>
      <c r="Q8" s="271"/>
      <c r="R8" s="271"/>
    </row>
    <row r="9" spans="1:20" x14ac:dyDescent="0.2">
      <c r="A9" s="34" t="s">
        <v>256</v>
      </c>
      <c r="O9" s="34" t="s">
        <v>256</v>
      </c>
    </row>
    <row r="10" spans="1:20" x14ac:dyDescent="0.2">
      <c r="A10" s="34" t="s">
        <v>257</v>
      </c>
      <c r="O10" s="34" t="s">
        <v>257</v>
      </c>
    </row>
    <row r="11" spans="1:20" x14ac:dyDescent="0.2">
      <c r="A11" s="34" t="s">
        <v>257</v>
      </c>
      <c r="O11" s="34" t="s">
        <v>257</v>
      </c>
    </row>
    <row r="12" spans="1:20" x14ac:dyDescent="0.2">
      <c r="A12" s="34" t="s">
        <v>257</v>
      </c>
      <c r="O12" s="34" t="s">
        <v>257</v>
      </c>
    </row>
    <row r="13" spans="1:20" x14ac:dyDescent="0.2">
      <c r="A13" s="34" t="s">
        <v>257</v>
      </c>
      <c r="O13" s="34" t="s">
        <v>257</v>
      </c>
    </row>
    <row r="14" spans="1:20" x14ac:dyDescent="0.2">
      <c r="O14" s="34"/>
    </row>
    <row r="15" spans="1:20" x14ac:dyDescent="0.2">
      <c r="A15" s="304" t="s">
        <v>258</v>
      </c>
      <c r="B15" s="304"/>
      <c r="C15" s="304"/>
      <c r="D15" s="304"/>
      <c r="E15" s="304"/>
      <c r="F15" s="304"/>
      <c r="O15" s="304" t="s">
        <v>258</v>
      </c>
      <c r="P15" s="304"/>
      <c r="Q15" s="304"/>
      <c r="R15" s="304"/>
      <c r="S15" s="304"/>
      <c r="T15" s="304"/>
    </row>
    <row r="16" spans="1:20" x14ac:dyDescent="0.2">
      <c r="O16" s="34"/>
    </row>
    <row r="17" spans="1:20" ht="13.5" x14ac:dyDescent="0.2">
      <c r="A17" s="34" t="s">
        <v>259</v>
      </c>
      <c r="O17" s="34" t="s">
        <v>259</v>
      </c>
    </row>
    <row r="18" spans="1:20" x14ac:dyDescent="0.2">
      <c r="O18" s="34"/>
    </row>
    <row r="19" spans="1:20" x14ac:dyDescent="0.2">
      <c r="A19" s="307" t="s">
        <v>2</v>
      </c>
      <c r="B19" s="308"/>
      <c r="C19" s="21" t="s">
        <v>260</v>
      </c>
      <c r="D19" s="21" t="s">
        <v>261</v>
      </c>
      <c r="E19" s="21" t="s">
        <v>262</v>
      </c>
      <c r="F19" s="21" t="s">
        <v>263</v>
      </c>
      <c r="O19" s="307" t="s">
        <v>2</v>
      </c>
      <c r="P19" s="308"/>
      <c r="Q19" s="21" t="s">
        <v>260</v>
      </c>
      <c r="R19" s="21" t="s">
        <v>261</v>
      </c>
      <c r="S19" s="21" t="s">
        <v>262</v>
      </c>
      <c r="T19" s="21" t="s">
        <v>263</v>
      </c>
    </row>
    <row r="20" spans="1:20" x14ac:dyDescent="0.2">
      <c r="A20" s="296" t="s">
        <v>264</v>
      </c>
      <c r="B20" s="297"/>
      <c r="C20" s="43" t="s">
        <v>3412</v>
      </c>
      <c r="D20" s="8"/>
      <c r="E20" s="8"/>
      <c r="F20" s="8"/>
      <c r="O20" s="307" t="s">
        <v>264</v>
      </c>
      <c r="P20" s="308"/>
      <c r="Q20" s="43" t="s">
        <v>3412</v>
      </c>
      <c r="R20" s="86"/>
      <c r="S20" s="86"/>
      <c r="T20" s="86"/>
    </row>
    <row r="21" spans="1:20" ht="30" customHeight="1" x14ac:dyDescent="0.2">
      <c r="A21" s="296" t="s">
        <v>265</v>
      </c>
      <c r="B21" s="297"/>
      <c r="C21" s="43" t="s">
        <v>3413</v>
      </c>
      <c r="D21" s="8"/>
      <c r="E21" s="8"/>
      <c r="F21" s="8"/>
      <c r="O21" s="302" t="s">
        <v>265</v>
      </c>
      <c r="P21" s="303"/>
      <c r="Q21" s="43" t="s">
        <v>3413</v>
      </c>
      <c r="R21" s="86"/>
      <c r="S21" s="86"/>
      <c r="T21" s="86"/>
    </row>
    <row r="22" spans="1:20" ht="16.5" customHeight="1" x14ac:dyDescent="0.2">
      <c r="A22" s="296" t="s">
        <v>266</v>
      </c>
      <c r="B22" s="297"/>
      <c r="C22" s="282">
        <v>1</v>
      </c>
      <c r="D22" s="8"/>
      <c r="E22" s="8"/>
      <c r="F22" s="8"/>
      <c r="O22" s="307" t="s">
        <v>266</v>
      </c>
      <c r="P22" s="308"/>
      <c r="Q22" s="282">
        <v>1</v>
      </c>
      <c r="R22" s="86"/>
      <c r="S22" s="86"/>
      <c r="T22" s="86"/>
    </row>
    <row r="23" spans="1:20" x14ac:dyDescent="0.2">
      <c r="O23" s="34"/>
    </row>
    <row r="24" spans="1:20" x14ac:dyDescent="0.2">
      <c r="A24" s="34" t="s">
        <v>267</v>
      </c>
      <c r="O24" s="34" t="s">
        <v>267</v>
      </c>
    </row>
    <row r="25" spans="1:20" ht="13.5" x14ac:dyDescent="0.2">
      <c r="A25" s="34" t="s">
        <v>268</v>
      </c>
      <c r="O25" s="34" t="s">
        <v>268</v>
      </c>
    </row>
    <row r="26" spans="1:20" x14ac:dyDescent="0.2">
      <c r="O26" s="34"/>
    </row>
    <row r="27" spans="1:20" x14ac:dyDescent="0.2">
      <c r="A27" s="8" t="s">
        <v>12</v>
      </c>
      <c r="B27" s="307" t="s">
        <v>269</v>
      </c>
      <c r="C27" s="389"/>
      <c r="D27" s="308"/>
      <c r="E27" s="21" t="s">
        <v>203</v>
      </c>
      <c r="F27" s="21" t="s">
        <v>204</v>
      </c>
      <c r="O27" s="86" t="s">
        <v>12</v>
      </c>
      <c r="P27" s="307" t="s">
        <v>269</v>
      </c>
      <c r="Q27" s="389"/>
      <c r="R27" s="308"/>
      <c r="S27" s="21" t="s">
        <v>203</v>
      </c>
      <c r="T27" s="21" t="s">
        <v>204</v>
      </c>
    </row>
    <row r="28" spans="1:20" x14ac:dyDescent="0.2">
      <c r="A28" s="8">
        <v>1</v>
      </c>
      <c r="B28" s="296" t="s">
        <v>270</v>
      </c>
      <c r="C28" s="390"/>
      <c r="D28" s="297"/>
      <c r="E28" s="9"/>
      <c r="F28" s="9"/>
      <c r="O28" s="86">
        <v>1</v>
      </c>
      <c r="P28" s="296" t="s">
        <v>270</v>
      </c>
      <c r="Q28" s="390"/>
      <c r="R28" s="297"/>
      <c r="S28" s="200"/>
      <c r="T28" s="200"/>
    </row>
    <row r="29" spans="1:20" x14ac:dyDescent="0.2">
      <c r="A29" s="8">
        <v>2</v>
      </c>
      <c r="B29" s="296" t="s">
        <v>271</v>
      </c>
      <c r="C29" s="390"/>
      <c r="D29" s="297"/>
      <c r="E29" s="9"/>
      <c r="F29" s="9"/>
      <c r="O29" s="86">
        <v>2</v>
      </c>
      <c r="P29" s="296" t="s">
        <v>271</v>
      </c>
      <c r="Q29" s="390"/>
      <c r="R29" s="297"/>
      <c r="S29" s="200"/>
      <c r="T29" s="200"/>
    </row>
    <row r="30" spans="1:20" x14ac:dyDescent="0.2">
      <c r="A30" s="8">
        <v>3</v>
      </c>
      <c r="B30" s="296" t="s">
        <v>272</v>
      </c>
      <c r="C30" s="390"/>
      <c r="D30" s="297"/>
      <c r="E30" s="9"/>
      <c r="F30" s="9"/>
      <c r="O30" s="86">
        <v>3</v>
      </c>
      <c r="P30" s="296" t="s">
        <v>272</v>
      </c>
      <c r="Q30" s="390"/>
      <c r="R30" s="297"/>
      <c r="S30" s="200"/>
      <c r="T30" s="200"/>
    </row>
    <row r="31" spans="1:20" x14ac:dyDescent="0.2">
      <c r="A31" s="8">
        <v>4</v>
      </c>
      <c r="B31" s="296" t="s">
        <v>13</v>
      </c>
      <c r="C31" s="390"/>
      <c r="D31" s="297"/>
      <c r="E31" s="9">
        <f>SUM(E28:E30)</f>
        <v>0</v>
      </c>
      <c r="F31" s="9">
        <f>SUM(F28:F30)</f>
        <v>0</v>
      </c>
      <c r="O31" s="86">
        <v>4</v>
      </c>
      <c r="P31" s="296" t="s">
        <v>13</v>
      </c>
      <c r="Q31" s="390"/>
      <c r="R31" s="297"/>
      <c r="S31" s="200">
        <f>SUM(S28:S30)</f>
        <v>0</v>
      </c>
      <c r="T31" s="200">
        <f>SUM(T28:T30)</f>
        <v>0</v>
      </c>
    </row>
    <row r="32" spans="1:20" x14ac:dyDescent="0.2">
      <c r="O32" s="34"/>
    </row>
    <row r="33" spans="1:20" x14ac:dyDescent="0.2">
      <c r="A33" s="34" t="s">
        <v>273</v>
      </c>
      <c r="O33" s="34" t="s">
        <v>273</v>
      </c>
    </row>
    <row r="34" spans="1:20" x14ac:dyDescent="0.2">
      <c r="O34" s="34"/>
    </row>
    <row r="35" spans="1:20" x14ac:dyDescent="0.2">
      <c r="A35" s="43" t="s">
        <v>12</v>
      </c>
      <c r="B35" s="307" t="s">
        <v>274</v>
      </c>
      <c r="C35" s="308"/>
      <c r="D35" s="21" t="s">
        <v>275</v>
      </c>
      <c r="E35" s="21" t="s">
        <v>276</v>
      </c>
      <c r="F35" s="21" t="s">
        <v>263</v>
      </c>
      <c r="O35" s="43" t="s">
        <v>12</v>
      </c>
      <c r="P35" s="307" t="s">
        <v>274</v>
      </c>
      <c r="Q35" s="308"/>
      <c r="R35" s="21" t="s">
        <v>275</v>
      </c>
      <c r="S35" s="21" t="s">
        <v>276</v>
      </c>
      <c r="T35" s="21" t="s">
        <v>263</v>
      </c>
    </row>
    <row r="36" spans="1:20" x14ac:dyDescent="0.2">
      <c r="A36" s="43">
        <v>1</v>
      </c>
      <c r="B36" s="302"/>
      <c r="C36" s="303"/>
      <c r="D36" s="5"/>
      <c r="E36" s="5"/>
      <c r="F36" s="5"/>
      <c r="O36" s="43">
        <v>1</v>
      </c>
      <c r="P36" s="302"/>
      <c r="Q36" s="303"/>
      <c r="R36" s="199"/>
      <c r="S36" s="199"/>
      <c r="T36" s="199"/>
    </row>
    <row r="37" spans="1:20" x14ac:dyDescent="0.2">
      <c r="A37" s="43">
        <v>2</v>
      </c>
      <c r="B37" s="302"/>
      <c r="C37" s="303"/>
      <c r="D37" s="5"/>
      <c r="E37" s="5"/>
      <c r="F37" s="5"/>
      <c r="O37" s="43">
        <v>2</v>
      </c>
      <c r="P37" s="302"/>
      <c r="Q37" s="303"/>
      <c r="R37" s="199"/>
      <c r="S37" s="199"/>
      <c r="T37" s="199"/>
    </row>
    <row r="38" spans="1:20" x14ac:dyDescent="0.2">
      <c r="O38" s="34"/>
    </row>
    <row r="39" spans="1:20" x14ac:dyDescent="0.2">
      <c r="A39" s="304" t="s">
        <v>277</v>
      </c>
      <c r="B39" s="304"/>
      <c r="C39" s="304"/>
      <c r="D39" s="304"/>
      <c r="E39" s="304"/>
      <c r="F39" s="304"/>
      <c r="O39" s="304" t="s">
        <v>277</v>
      </c>
      <c r="P39" s="304"/>
      <c r="Q39" s="304"/>
      <c r="R39" s="304"/>
      <c r="S39" s="304"/>
      <c r="T39" s="304"/>
    </row>
    <row r="40" spans="1:20" x14ac:dyDescent="0.2">
      <c r="O40" s="34"/>
    </row>
    <row r="41" spans="1:20" x14ac:dyDescent="0.2">
      <c r="A41" s="34" t="s">
        <v>278</v>
      </c>
      <c r="O41" s="34" t="s">
        <v>278</v>
      </c>
    </row>
    <row r="42" spans="1:20" x14ac:dyDescent="0.2">
      <c r="A42" s="34" t="s">
        <v>279</v>
      </c>
      <c r="O42" s="34" t="s">
        <v>279</v>
      </c>
    </row>
    <row r="43" spans="1:20" x14ac:dyDescent="0.2">
      <c r="A43" s="34" t="s">
        <v>257</v>
      </c>
      <c r="O43" s="34" t="s">
        <v>257</v>
      </c>
    </row>
    <row r="44" spans="1:20" x14ac:dyDescent="0.2">
      <c r="A44" s="34" t="s">
        <v>257</v>
      </c>
      <c r="O44" s="34" t="s">
        <v>257</v>
      </c>
    </row>
    <row r="45" spans="1:20" x14ac:dyDescent="0.2">
      <c r="A45" s="34" t="s">
        <v>257</v>
      </c>
      <c r="O45" s="34" t="s">
        <v>257</v>
      </c>
    </row>
    <row r="46" spans="1:20" x14ac:dyDescent="0.2">
      <c r="A46" s="34" t="s">
        <v>257</v>
      </c>
      <c r="O46" s="34" t="s">
        <v>257</v>
      </c>
    </row>
    <row r="47" spans="1:20" x14ac:dyDescent="0.2">
      <c r="O47" s="34"/>
    </row>
    <row r="48" spans="1:20" x14ac:dyDescent="0.2">
      <c r="A48" s="304" t="s">
        <v>280</v>
      </c>
      <c r="B48" s="304"/>
      <c r="C48" s="304"/>
      <c r="D48" s="304"/>
      <c r="E48" s="304"/>
      <c r="F48" s="304"/>
      <c r="O48" s="304" t="s">
        <v>280</v>
      </c>
      <c r="P48" s="304"/>
      <c r="Q48" s="304"/>
      <c r="R48" s="304"/>
      <c r="S48" s="304"/>
      <c r="T48" s="304"/>
    </row>
    <row r="49" spans="1:15" x14ac:dyDescent="0.2">
      <c r="O49" s="34"/>
    </row>
    <row r="50" spans="1:15" x14ac:dyDescent="0.2">
      <c r="A50" s="34" t="s">
        <v>281</v>
      </c>
      <c r="O50" s="34" t="s">
        <v>281</v>
      </c>
    </row>
    <row r="51" spans="1:15" x14ac:dyDescent="0.2">
      <c r="A51" s="34" t="s">
        <v>282</v>
      </c>
      <c r="O51" s="34" t="s">
        <v>282</v>
      </c>
    </row>
    <row r="52" spans="1:15" x14ac:dyDescent="0.2">
      <c r="A52" s="34" t="s">
        <v>257</v>
      </c>
      <c r="O52" s="34" t="s">
        <v>257</v>
      </c>
    </row>
    <row r="53" spans="1:15" x14ac:dyDescent="0.2">
      <c r="A53" s="34" t="s">
        <v>257</v>
      </c>
      <c r="O53" s="34" t="s">
        <v>257</v>
      </c>
    </row>
    <row r="54" spans="1:15" x14ac:dyDescent="0.2">
      <c r="A54" s="34" t="s">
        <v>257</v>
      </c>
      <c r="O54" s="34" t="s">
        <v>257</v>
      </c>
    </row>
    <row r="55" spans="1:15" ht="13.5" x14ac:dyDescent="0.2">
      <c r="A55" s="34" t="s">
        <v>283</v>
      </c>
      <c r="O55" s="34" t="s">
        <v>283</v>
      </c>
    </row>
    <row r="56" spans="1:15" ht="13.5" x14ac:dyDescent="0.2">
      <c r="A56" s="34" t="s">
        <v>284</v>
      </c>
      <c r="O56" s="34" t="s">
        <v>284</v>
      </c>
    </row>
    <row r="57" spans="1:15" x14ac:dyDescent="0.2">
      <c r="A57" s="34" t="s">
        <v>285</v>
      </c>
      <c r="O57" s="34" t="s">
        <v>285</v>
      </c>
    </row>
  </sheetData>
  <customSheetViews>
    <customSheetView guid="{66252ACB-4469-47A0-863D-EE5C52C90E05}">
      <selection activeCell="N1" sqref="N1"/>
      <pageMargins left="0.7" right="0.7" top="0.75" bottom="0.42708333333333331" header="0.3" footer="0.3"/>
      <pageSetup orientation="portrait" r:id="rId1"/>
    </customSheetView>
    <customSheetView guid="{25AE0644-CB4F-4F60-8440-67FEC8EE2F9F}" topLeftCell="A22">
      <selection activeCell="M32" sqref="M32"/>
      <pageMargins left="0.7" right="0.7" top="0.75" bottom="0.42708333333333331" header="0.3" footer="0.3"/>
      <pageSetup orientation="portrait" r:id="rId2"/>
    </customSheetView>
    <customSheetView guid="{FAC98FA6-DAA8-4169-B3C9-DE3B5115C8CF}" topLeftCell="A22">
      <selection activeCell="M32" sqref="M32"/>
      <pageMargins left="0.7" right="0.7" top="0.75" bottom="0.42708333333333331" header="0.3" footer="0.3"/>
      <pageSetup orientation="portrait" r:id="rId3"/>
    </customSheetView>
    <customSheetView guid="{AF8B735C-93A2-404B-A02D-DFB6EDDEB5BC}">
      <selection activeCell="D35" sqref="D35"/>
      <pageMargins left="0.7" right="0.7" top="0.75" bottom="0.42708333333333331" header="0.3" footer="0.3"/>
      <pageSetup orientation="portrait" r:id="rId4"/>
    </customSheetView>
  </customSheetViews>
  <mergeCells count="40">
    <mergeCell ref="P36:Q36"/>
    <mergeCell ref="P37:Q37"/>
    <mergeCell ref="O2:T2"/>
    <mergeCell ref="O15:T15"/>
    <mergeCell ref="O39:T39"/>
    <mergeCell ref="O48:T48"/>
    <mergeCell ref="P4:R4"/>
    <mergeCell ref="P5:R5"/>
    <mergeCell ref="P6:R6"/>
    <mergeCell ref="P7:R7"/>
    <mergeCell ref="O19:P19"/>
    <mergeCell ref="O20:P20"/>
    <mergeCell ref="O21:P21"/>
    <mergeCell ref="O22:P22"/>
    <mergeCell ref="P27:R27"/>
    <mergeCell ref="P28:R28"/>
    <mergeCell ref="P29:R29"/>
    <mergeCell ref="P30:R30"/>
    <mergeCell ref="P31:R31"/>
    <mergeCell ref="P35:Q35"/>
    <mergeCell ref="B28:D28"/>
    <mergeCell ref="A2:F2"/>
    <mergeCell ref="B4:D4"/>
    <mergeCell ref="B5:D5"/>
    <mergeCell ref="B6:D6"/>
    <mergeCell ref="B7:D7"/>
    <mergeCell ref="A15:F15"/>
    <mergeCell ref="A19:B19"/>
    <mergeCell ref="A20:B20"/>
    <mergeCell ref="A21:B21"/>
    <mergeCell ref="A22:B22"/>
    <mergeCell ref="B27:D27"/>
    <mergeCell ref="A39:F39"/>
    <mergeCell ref="A48:F48"/>
    <mergeCell ref="B29:D29"/>
    <mergeCell ref="B30:D30"/>
    <mergeCell ref="B31:D31"/>
    <mergeCell ref="B35:C35"/>
    <mergeCell ref="B36:C36"/>
    <mergeCell ref="B37:C37"/>
  </mergeCells>
  <pageMargins left="0.7" right="0.7" top="0.75" bottom="0.42708333333333331" header="0.3" footer="0.3"/>
  <pageSetup orientation="portrait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70"/>
  <sheetViews>
    <sheetView showGridLines="0" workbookViewId="0">
      <pane xSplit="9" ySplit="45" topLeftCell="K46" activePane="bottomRight" state="frozen"/>
      <selection pane="topRight" activeCell="J1" sqref="J1"/>
      <selection pane="bottomLeft" activeCell="A46" sqref="A46"/>
      <selection pane="bottomRight" activeCell="E6" sqref="E6:J62"/>
    </sheetView>
  </sheetViews>
  <sheetFormatPr defaultRowHeight="15" x14ac:dyDescent="0.25"/>
  <cols>
    <col min="1" max="1" width="13.5703125" style="122" customWidth="1"/>
    <col min="2" max="2" width="33.85546875" style="122" customWidth="1"/>
    <col min="3" max="3" width="17.28515625" style="122" customWidth="1"/>
    <col min="4" max="4" width="8.140625" style="122" customWidth="1"/>
    <col min="5" max="5" width="15.85546875" style="122" customWidth="1"/>
    <col min="6" max="6" width="15.42578125" style="122" customWidth="1"/>
    <col min="7" max="7" width="15.85546875" style="122" customWidth="1"/>
    <col min="8" max="8" width="17.85546875" style="122" customWidth="1"/>
    <col min="9" max="9" width="15.140625" style="122" customWidth="1"/>
    <col min="10" max="10" width="15.42578125" style="122" customWidth="1"/>
    <col min="11" max="16384" width="9.140625" style="122"/>
  </cols>
  <sheetData>
    <row r="1" spans="1:11" ht="18" customHeight="1" x14ac:dyDescent="0.25">
      <c r="A1" s="410" t="s">
        <v>3351</v>
      </c>
      <c r="B1" s="410"/>
      <c r="C1" s="410"/>
      <c r="D1" s="410"/>
      <c r="E1" s="409" t="s">
        <v>3352</v>
      </c>
      <c r="F1" s="409"/>
      <c r="G1" s="409"/>
      <c r="H1" s="409"/>
      <c r="I1" s="409"/>
      <c r="J1" s="409"/>
    </row>
    <row r="2" spans="1:11" ht="21.75" customHeight="1" x14ac:dyDescent="0.25">
      <c r="A2" s="411" t="s">
        <v>3351</v>
      </c>
      <c r="B2" s="411"/>
      <c r="C2" s="411"/>
      <c r="D2" s="411"/>
      <c r="E2" s="411"/>
      <c r="F2" s="411"/>
      <c r="G2" s="411"/>
      <c r="H2" s="411"/>
      <c r="I2" s="411"/>
      <c r="J2" s="411"/>
    </row>
    <row r="3" spans="1:11" ht="14.25" customHeight="1" x14ac:dyDescent="0.25">
      <c r="A3" s="412" t="s">
        <v>3350</v>
      </c>
      <c r="B3" s="412"/>
      <c r="C3" s="412"/>
      <c r="D3" s="412"/>
      <c r="E3" s="412"/>
      <c r="F3" s="412"/>
      <c r="G3" s="412"/>
      <c r="H3" s="412"/>
      <c r="I3" s="406" t="s">
        <v>3349</v>
      </c>
      <c r="J3" s="406"/>
    </row>
    <row r="4" spans="1:11" ht="15" customHeight="1" x14ac:dyDescent="0.25"/>
    <row r="5" spans="1:11" ht="14.25" customHeight="1" x14ac:dyDescent="0.25">
      <c r="A5" s="413" t="s">
        <v>3348</v>
      </c>
      <c r="B5" s="413"/>
      <c r="C5" s="145" t="s">
        <v>3347</v>
      </c>
      <c r="D5" s="145" t="s">
        <v>3346</v>
      </c>
      <c r="E5" s="408" t="s">
        <v>32</v>
      </c>
      <c r="F5" s="408"/>
      <c r="G5" s="408" t="s">
        <v>3345</v>
      </c>
      <c r="H5" s="408"/>
      <c r="I5" s="407" t="s">
        <v>33</v>
      </c>
      <c r="J5" s="407"/>
    </row>
    <row r="6" spans="1:11" ht="14.25" customHeight="1" x14ac:dyDescent="0.25">
      <c r="A6" s="159"/>
      <c r="B6" s="159"/>
      <c r="C6" s="159"/>
      <c r="D6" s="159"/>
      <c r="E6" s="158"/>
      <c r="F6" s="158"/>
      <c r="G6" s="158"/>
      <c r="H6" s="158"/>
      <c r="I6" s="158"/>
      <c r="J6" s="157"/>
    </row>
    <row r="7" spans="1:11" ht="15" customHeight="1" x14ac:dyDescent="0.25">
      <c r="A7" s="405"/>
      <c r="B7" s="405"/>
      <c r="C7" s="144" t="s">
        <v>3344</v>
      </c>
      <c r="D7" s="144" t="s">
        <v>3343</v>
      </c>
      <c r="E7" s="143" t="s">
        <v>3342</v>
      </c>
      <c r="F7" s="143" t="s">
        <v>3341</v>
      </c>
      <c r="G7" s="143" t="s">
        <v>3342</v>
      </c>
      <c r="H7" s="143" t="s">
        <v>3341</v>
      </c>
      <c r="I7" s="143" t="s">
        <v>3342</v>
      </c>
      <c r="J7" s="142" t="s">
        <v>3341</v>
      </c>
      <c r="K7" s="141" t="s">
        <v>3340</v>
      </c>
    </row>
    <row r="8" spans="1:11" ht="15" customHeight="1" x14ac:dyDescent="0.25">
      <c r="A8" s="160"/>
      <c r="B8" s="160"/>
      <c r="C8" s="161"/>
      <c r="D8" s="161"/>
      <c r="E8" s="160"/>
      <c r="F8" s="160"/>
      <c r="G8" s="160"/>
      <c r="H8" s="160"/>
      <c r="I8" s="160"/>
      <c r="J8" s="160"/>
      <c r="K8" s="160">
        <v>0</v>
      </c>
    </row>
    <row r="9" spans="1:11" ht="14.25" hidden="1" customHeight="1" x14ac:dyDescent="0.25">
      <c r="A9" s="132" t="s">
        <v>3337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11" ht="23.25" hidden="1" customHeight="1" x14ac:dyDescent="0.25">
      <c r="A10" s="131" t="s">
        <v>3339</v>
      </c>
      <c r="B10" s="131"/>
      <c r="C10" s="130" t="s">
        <v>3338</v>
      </c>
      <c r="D10" s="130" t="s">
        <v>361</v>
      </c>
      <c r="E10" s="124">
        <v>10809981.800000001</v>
      </c>
      <c r="F10" s="124">
        <v>0</v>
      </c>
      <c r="G10" s="129">
        <v>1455698566.75</v>
      </c>
      <c r="H10" s="129">
        <v>1457529685.0599999</v>
      </c>
      <c r="I10" s="129">
        <v>8978863.4900000002</v>
      </c>
      <c r="J10" s="136">
        <v>0</v>
      </c>
      <c r="K10" s="123" t="s">
        <v>3355</v>
      </c>
    </row>
    <row r="11" spans="1:11" ht="12" hidden="1" customHeight="1" x14ac:dyDescent="0.25">
      <c r="A11" s="127" t="s">
        <v>360</v>
      </c>
      <c r="B11" s="127"/>
      <c r="C11" s="127"/>
      <c r="D11" s="127"/>
      <c r="E11" s="126">
        <v>10809981.800000001</v>
      </c>
      <c r="F11" s="126">
        <v>0</v>
      </c>
      <c r="G11" s="126">
        <v>1455698566.75</v>
      </c>
      <c r="H11" s="126">
        <v>1457529685.0599999</v>
      </c>
      <c r="I11" s="126">
        <v>8978863.4900000002</v>
      </c>
      <c r="J11" s="126">
        <v>0</v>
      </c>
    </row>
    <row r="12" spans="1:11" ht="2.25" hidden="1" customHeight="1" x14ac:dyDescent="0.25">
      <c r="A12" s="127"/>
      <c r="B12" s="127"/>
      <c r="C12" s="127"/>
      <c r="D12" s="127"/>
      <c r="E12" s="126"/>
      <c r="F12" s="126"/>
      <c r="G12" s="126"/>
      <c r="H12" s="126"/>
      <c r="I12" s="126"/>
      <c r="J12" s="125"/>
    </row>
    <row r="13" spans="1:11" ht="14.25" hidden="1" customHeight="1" x14ac:dyDescent="0.25">
      <c r="A13" s="132" t="s">
        <v>3337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1" ht="23.25" hidden="1" customHeight="1" x14ac:dyDescent="0.25">
      <c r="A14" s="140" t="s">
        <v>3336</v>
      </c>
      <c r="B14" s="140"/>
      <c r="C14" s="130" t="s">
        <v>3335</v>
      </c>
      <c r="D14" s="130" t="s">
        <v>3334</v>
      </c>
      <c r="E14" s="124">
        <v>210600</v>
      </c>
      <c r="F14" s="124">
        <v>0</v>
      </c>
      <c r="G14" s="129">
        <v>2206740</v>
      </c>
      <c r="H14" s="129">
        <v>1049340</v>
      </c>
      <c r="I14" s="129">
        <v>1368000</v>
      </c>
      <c r="J14" s="136">
        <v>0</v>
      </c>
      <c r="K14" s="123" t="s">
        <v>3355</v>
      </c>
    </row>
    <row r="15" spans="1:11" ht="14.25" hidden="1" customHeight="1" x14ac:dyDescent="0.25">
      <c r="A15" s="139"/>
      <c r="B15" s="139"/>
      <c r="C15" s="139"/>
      <c r="D15" s="139"/>
      <c r="E15" s="138">
        <v>5000</v>
      </c>
      <c r="F15" s="138">
        <v>0</v>
      </c>
      <c r="G15" s="138">
        <v>53000</v>
      </c>
      <c r="H15" s="138">
        <v>22000</v>
      </c>
      <c r="I15" s="138">
        <v>36000</v>
      </c>
      <c r="J15" s="137">
        <v>0</v>
      </c>
    </row>
    <row r="16" spans="1:11" ht="12" hidden="1" customHeight="1" x14ac:dyDescent="0.25">
      <c r="A16" s="127" t="s">
        <v>360</v>
      </c>
      <c r="B16" s="127"/>
      <c r="C16" s="127"/>
      <c r="D16" s="127"/>
      <c r="E16" s="126">
        <v>210600</v>
      </c>
      <c r="F16" s="126">
        <v>0</v>
      </c>
      <c r="G16" s="126">
        <v>2206740</v>
      </c>
      <c r="H16" s="126">
        <v>1049340</v>
      </c>
      <c r="I16" s="126">
        <v>1368000</v>
      </c>
      <c r="J16" s="126">
        <v>0</v>
      </c>
    </row>
    <row r="17" spans="1:11" ht="2.25" hidden="1" customHeight="1" x14ac:dyDescent="0.25">
      <c r="A17" s="127"/>
      <c r="B17" s="127"/>
      <c r="C17" s="127"/>
      <c r="D17" s="127"/>
      <c r="E17" s="126"/>
      <c r="F17" s="126"/>
      <c r="G17" s="126"/>
      <c r="H17" s="126"/>
      <c r="I17" s="126"/>
      <c r="J17" s="125"/>
    </row>
    <row r="18" spans="1:11" ht="14.25" hidden="1" customHeight="1" x14ac:dyDescent="0.25">
      <c r="A18" s="132" t="s">
        <v>3302</v>
      </c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1" ht="23.25" hidden="1" customHeight="1" x14ac:dyDescent="0.25">
      <c r="A19" s="131" t="s">
        <v>3333</v>
      </c>
      <c r="B19" s="131"/>
      <c r="C19" s="130" t="s">
        <v>3332</v>
      </c>
      <c r="D19" s="130" t="s">
        <v>361</v>
      </c>
      <c r="E19" s="124">
        <v>453.57</v>
      </c>
      <c r="F19" s="124">
        <v>0</v>
      </c>
      <c r="G19" s="129">
        <v>0</v>
      </c>
      <c r="H19" s="129">
        <v>453.57</v>
      </c>
      <c r="I19" s="129">
        <v>0</v>
      </c>
      <c r="J19" s="136">
        <v>0</v>
      </c>
      <c r="K19" s="123" t="s">
        <v>3356</v>
      </c>
    </row>
    <row r="20" spans="1:11" ht="23.25" hidden="1" customHeight="1" x14ac:dyDescent="0.25">
      <c r="A20" s="131" t="s">
        <v>3331</v>
      </c>
      <c r="B20" s="131"/>
      <c r="C20" s="130" t="s">
        <v>3330</v>
      </c>
      <c r="D20" s="130" t="s">
        <v>361</v>
      </c>
      <c r="E20" s="124">
        <v>2449.46</v>
      </c>
      <c r="F20" s="124">
        <v>0</v>
      </c>
      <c r="G20" s="129">
        <v>0</v>
      </c>
      <c r="H20" s="129">
        <v>2449.46</v>
      </c>
      <c r="I20" s="129">
        <v>0</v>
      </c>
      <c r="J20" s="136">
        <v>0</v>
      </c>
      <c r="K20" s="123" t="s">
        <v>3356</v>
      </c>
    </row>
    <row r="21" spans="1:11" ht="23.25" hidden="1" customHeight="1" x14ac:dyDescent="0.25">
      <c r="A21" s="131" t="s">
        <v>3329</v>
      </c>
      <c r="B21" s="131"/>
      <c r="C21" s="130" t="s">
        <v>3328</v>
      </c>
      <c r="D21" s="130" t="s">
        <v>361</v>
      </c>
      <c r="E21" s="124">
        <v>36417.85</v>
      </c>
      <c r="F21" s="124">
        <v>0</v>
      </c>
      <c r="G21" s="129">
        <v>0</v>
      </c>
      <c r="H21" s="129">
        <v>6000</v>
      </c>
      <c r="I21" s="129">
        <v>30417.85</v>
      </c>
      <c r="J21" s="136">
        <v>0</v>
      </c>
      <c r="K21" s="123" t="s">
        <v>3356</v>
      </c>
    </row>
    <row r="22" spans="1:11" ht="22.5" hidden="1" customHeight="1" x14ac:dyDescent="0.25">
      <c r="A22" s="131" t="s">
        <v>3327</v>
      </c>
      <c r="B22" s="131"/>
      <c r="C22" s="130" t="s">
        <v>3326</v>
      </c>
      <c r="D22" s="130" t="s">
        <v>361</v>
      </c>
      <c r="E22" s="124">
        <v>86946.75</v>
      </c>
      <c r="F22" s="124">
        <v>0</v>
      </c>
      <c r="G22" s="129">
        <v>691518631.26999998</v>
      </c>
      <c r="H22" s="129">
        <v>669746950</v>
      </c>
      <c r="I22" s="129">
        <v>21858628.02</v>
      </c>
      <c r="J22" s="136">
        <v>0</v>
      </c>
      <c r="K22" s="123" t="s">
        <v>3356</v>
      </c>
    </row>
    <row r="23" spans="1:11" ht="23.25" hidden="1" customHeight="1" x14ac:dyDescent="0.25">
      <c r="A23" s="131" t="s">
        <v>3325</v>
      </c>
      <c r="B23" s="131"/>
      <c r="C23" s="130" t="s">
        <v>3324</v>
      </c>
      <c r="D23" s="130" t="s">
        <v>361</v>
      </c>
      <c r="E23" s="124">
        <v>347.88</v>
      </c>
      <c r="F23" s="124">
        <v>0</v>
      </c>
      <c r="G23" s="129">
        <v>0</v>
      </c>
      <c r="H23" s="129">
        <v>347.88</v>
      </c>
      <c r="I23" s="129">
        <v>0</v>
      </c>
      <c r="J23" s="136">
        <v>0</v>
      </c>
      <c r="K23" s="123" t="s">
        <v>3356</v>
      </c>
    </row>
    <row r="24" spans="1:11" ht="23.25" hidden="1" customHeight="1" x14ac:dyDescent="0.25">
      <c r="A24" s="131" t="s">
        <v>3322</v>
      </c>
      <c r="B24" s="131"/>
      <c r="C24" s="130" t="s">
        <v>3323</v>
      </c>
      <c r="D24" s="130" t="s">
        <v>361</v>
      </c>
      <c r="E24" s="124">
        <v>16629016.960000001</v>
      </c>
      <c r="F24" s="124">
        <v>0</v>
      </c>
      <c r="G24" s="129">
        <v>25809926428.029999</v>
      </c>
      <c r="H24" s="129">
        <v>25826555444.990002</v>
      </c>
      <c r="I24" s="129">
        <v>0</v>
      </c>
      <c r="J24" s="136">
        <v>0</v>
      </c>
      <c r="K24" s="123" t="s">
        <v>3356</v>
      </c>
    </row>
    <row r="25" spans="1:11" ht="23.25" hidden="1" customHeight="1" x14ac:dyDescent="0.25">
      <c r="A25" s="131" t="s">
        <v>3322</v>
      </c>
      <c r="B25" s="131"/>
      <c r="C25" s="130" t="s">
        <v>3321</v>
      </c>
      <c r="D25" s="130" t="s">
        <v>361</v>
      </c>
      <c r="E25" s="124">
        <v>367088.1</v>
      </c>
      <c r="F25" s="124">
        <v>0</v>
      </c>
      <c r="G25" s="129">
        <v>108506938055.45</v>
      </c>
      <c r="H25" s="129">
        <v>108507289351.5</v>
      </c>
      <c r="I25" s="129">
        <v>15792.05</v>
      </c>
      <c r="J25" s="136">
        <v>0</v>
      </c>
      <c r="K25" s="123" t="s">
        <v>3356</v>
      </c>
    </row>
    <row r="26" spans="1:11" ht="22.5" hidden="1" customHeight="1" x14ac:dyDescent="0.25">
      <c r="A26" s="131" t="s">
        <v>3320</v>
      </c>
      <c r="B26" s="131"/>
      <c r="C26" s="130" t="s">
        <v>3319</v>
      </c>
      <c r="D26" s="130" t="s">
        <v>361</v>
      </c>
      <c r="E26" s="124">
        <v>62854.53</v>
      </c>
      <c r="F26" s="124">
        <v>0</v>
      </c>
      <c r="G26" s="129">
        <v>0</v>
      </c>
      <c r="H26" s="129">
        <v>11400</v>
      </c>
      <c r="I26" s="129">
        <v>51454.53</v>
      </c>
      <c r="J26" s="136">
        <v>0</v>
      </c>
      <c r="K26" s="123" t="s">
        <v>3356</v>
      </c>
    </row>
    <row r="27" spans="1:11" ht="23.25" hidden="1" customHeight="1" x14ac:dyDescent="0.25">
      <c r="A27" s="131" t="s">
        <v>3318</v>
      </c>
      <c r="B27" s="131"/>
      <c r="C27" s="130" t="s">
        <v>3317</v>
      </c>
      <c r="D27" s="130" t="s">
        <v>361</v>
      </c>
      <c r="E27" s="124">
        <v>6320.47</v>
      </c>
      <c r="F27" s="124">
        <v>0</v>
      </c>
      <c r="G27" s="129">
        <v>0</v>
      </c>
      <c r="H27" s="129">
        <v>6320.47</v>
      </c>
      <c r="I27" s="129">
        <v>0</v>
      </c>
      <c r="J27" s="136">
        <v>0</v>
      </c>
      <c r="K27" s="123" t="s">
        <v>3356</v>
      </c>
    </row>
    <row r="28" spans="1:11" ht="23.25" hidden="1" customHeight="1" x14ac:dyDescent="0.25">
      <c r="A28" s="140" t="s">
        <v>3316</v>
      </c>
      <c r="B28" s="140"/>
      <c r="C28" s="130" t="s">
        <v>3315</v>
      </c>
      <c r="D28" s="130" t="s">
        <v>3303</v>
      </c>
      <c r="E28" s="124">
        <v>26674.16</v>
      </c>
      <c r="F28" s="124">
        <v>0</v>
      </c>
      <c r="G28" s="129">
        <v>2257.19</v>
      </c>
      <c r="H28" s="129">
        <v>12703.82</v>
      </c>
      <c r="I28" s="129">
        <v>16227.53</v>
      </c>
      <c r="J28" s="136">
        <v>0</v>
      </c>
      <c r="K28" s="123" t="s">
        <v>3356</v>
      </c>
    </row>
    <row r="29" spans="1:11" ht="14.25" hidden="1" customHeight="1" x14ac:dyDescent="0.25">
      <c r="A29" s="139"/>
      <c r="B29" s="139"/>
      <c r="C29" s="139"/>
      <c r="D29" s="139"/>
      <c r="E29" s="138">
        <v>10.99</v>
      </c>
      <c r="F29" s="138">
        <v>0</v>
      </c>
      <c r="G29" s="138">
        <v>0</v>
      </c>
      <c r="H29" s="138">
        <v>4.8499999999999996</v>
      </c>
      <c r="I29" s="138">
        <v>6.14</v>
      </c>
      <c r="J29" s="137">
        <v>0</v>
      </c>
    </row>
    <row r="30" spans="1:11" ht="23.25" hidden="1" customHeight="1" x14ac:dyDescent="0.25">
      <c r="A30" s="131" t="s">
        <v>3314</v>
      </c>
      <c r="B30" s="131"/>
      <c r="C30" s="130" t="s">
        <v>3313</v>
      </c>
      <c r="D30" s="130" t="s">
        <v>361</v>
      </c>
      <c r="E30" s="124">
        <v>8000.83</v>
      </c>
      <c r="F30" s="124">
        <v>0</v>
      </c>
      <c r="G30" s="129">
        <v>0</v>
      </c>
      <c r="H30" s="129">
        <v>8000.83</v>
      </c>
      <c r="I30" s="129">
        <v>0</v>
      </c>
      <c r="J30" s="136">
        <v>0</v>
      </c>
      <c r="K30" s="123" t="s">
        <v>3356</v>
      </c>
    </row>
    <row r="31" spans="1:11" ht="23.25" hidden="1" customHeight="1" x14ac:dyDescent="0.25">
      <c r="A31" s="131" t="s">
        <v>3312</v>
      </c>
      <c r="B31" s="131"/>
      <c r="C31" s="130" t="s">
        <v>3311</v>
      </c>
      <c r="D31" s="130" t="s">
        <v>361</v>
      </c>
      <c r="E31" s="124">
        <v>46253.39</v>
      </c>
      <c r="F31" s="124">
        <v>0</v>
      </c>
      <c r="G31" s="129">
        <v>65714604055.120003</v>
      </c>
      <c r="H31" s="129">
        <v>65714632308.07</v>
      </c>
      <c r="I31" s="129">
        <v>18000.439999999999</v>
      </c>
      <c r="J31" s="136">
        <v>0</v>
      </c>
      <c r="K31" s="123" t="s">
        <v>3356</v>
      </c>
    </row>
    <row r="32" spans="1:11" ht="22.5" hidden="1" customHeight="1" x14ac:dyDescent="0.25">
      <c r="A32" s="131" t="s">
        <v>3309</v>
      </c>
      <c r="B32" s="131"/>
      <c r="C32" s="130" t="s">
        <v>3310</v>
      </c>
      <c r="D32" s="130" t="s">
        <v>361</v>
      </c>
      <c r="E32" s="124">
        <v>0</v>
      </c>
      <c r="F32" s="124">
        <v>0</v>
      </c>
      <c r="G32" s="129">
        <v>1013293343.1</v>
      </c>
      <c r="H32" s="129">
        <v>1013067500</v>
      </c>
      <c r="I32" s="129">
        <v>225843.1</v>
      </c>
      <c r="J32" s="136">
        <v>0</v>
      </c>
      <c r="K32" s="123" t="s">
        <v>3356</v>
      </c>
    </row>
    <row r="33" spans="1:11" ht="23.25" hidden="1" customHeight="1" x14ac:dyDescent="0.25">
      <c r="A33" s="131" t="s">
        <v>3309</v>
      </c>
      <c r="B33" s="131"/>
      <c r="C33" s="130" t="s">
        <v>3308</v>
      </c>
      <c r="D33" s="130" t="s">
        <v>361</v>
      </c>
      <c r="E33" s="124">
        <v>0</v>
      </c>
      <c r="F33" s="124">
        <v>0</v>
      </c>
      <c r="G33" s="129">
        <v>2582475160.5</v>
      </c>
      <c r="H33" s="129">
        <v>1442481798</v>
      </c>
      <c r="I33" s="129">
        <v>1139993362.5</v>
      </c>
      <c r="J33" s="136">
        <v>0</v>
      </c>
      <c r="K33" s="123" t="s">
        <v>3356</v>
      </c>
    </row>
    <row r="34" spans="1:11" ht="12.75" hidden="1" customHeight="1" x14ac:dyDescent="0.25">
      <c r="A34" s="127" t="s">
        <v>360</v>
      </c>
      <c r="B34" s="127"/>
      <c r="C34" s="127"/>
      <c r="D34" s="127"/>
      <c r="E34" s="126">
        <v>17272823.949999999</v>
      </c>
      <c r="F34" s="126">
        <v>0</v>
      </c>
      <c r="G34" s="126">
        <v>204318757930.66</v>
      </c>
      <c r="H34" s="126">
        <v>203173821028.59</v>
      </c>
      <c r="I34" s="126">
        <v>1162209726.02</v>
      </c>
      <c r="J34" s="126">
        <v>0</v>
      </c>
    </row>
    <row r="35" spans="1:11" ht="1.5" hidden="1" customHeight="1" x14ac:dyDescent="0.25">
      <c r="A35" s="127"/>
      <c r="B35" s="127"/>
      <c r="C35" s="127"/>
      <c r="D35" s="127"/>
      <c r="E35" s="126"/>
      <c r="F35" s="126"/>
      <c r="G35" s="126"/>
      <c r="H35" s="126"/>
      <c r="I35" s="126"/>
      <c r="J35" s="125"/>
    </row>
    <row r="36" spans="1:11" ht="15" hidden="1" customHeight="1" x14ac:dyDescent="0.25">
      <c r="A36" s="132" t="s">
        <v>3302</v>
      </c>
      <c r="B36" s="132"/>
      <c r="C36" s="132"/>
      <c r="D36" s="132"/>
      <c r="E36" s="132"/>
      <c r="F36" s="132"/>
      <c r="G36" s="132"/>
      <c r="H36" s="132"/>
      <c r="I36" s="132"/>
      <c r="J36" s="132"/>
    </row>
    <row r="37" spans="1:11" ht="22.5" hidden="1" customHeight="1" x14ac:dyDescent="0.25">
      <c r="A37" s="140" t="s">
        <v>3307</v>
      </c>
      <c r="B37" s="140"/>
      <c r="C37" s="130" t="s">
        <v>3306</v>
      </c>
      <c r="D37" s="130" t="s">
        <v>3303</v>
      </c>
      <c r="E37" s="124">
        <v>1286670.1599999999</v>
      </c>
      <c r="F37" s="124">
        <v>0</v>
      </c>
      <c r="G37" s="129">
        <v>133966.60999999999</v>
      </c>
      <c r="H37" s="129">
        <v>32284.3</v>
      </c>
      <c r="I37" s="129">
        <v>1388352.47</v>
      </c>
      <c r="J37" s="136">
        <v>0</v>
      </c>
      <c r="K37" s="123" t="s">
        <v>3356</v>
      </c>
    </row>
    <row r="38" spans="1:11" ht="15" hidden="1" customHeight="1" x14ac:dyDescent="0.25">
      <c r="A38" s="139"/>
      <c r="B38" s="139"/>
      <c r="C38" s="139"/>
      <c r="D38" s="139"/>
      <c r="E38" s="138">
        <v>530.12</v>
      </c>
      <c r="F38" s="138">
        <v>0</v>
      </c>
      <c r="G38" s="138">
        <v>0</v>
      </c>
      <c r="H38" s="138">
        <v>0</v>
      </c>
      <c r="I38" s="138">
        <v>530.12</v>
      </c>
      <c r="J38" s="137">
        <v>0</v>
      </c>
    </row>
    <row r="39" spans="1:11" ht="22.5" hidden="1" customHeight="1" x14ac:dyDescent="0.25">
      <c r="A39" s="140" t="s">
        <v>3305</v>
      </c>
      <c r="B39" s="140"/>
      <c r="C39" s="130" t="s">
        <v>3304</v>
      </c>
      <c r="D39" s="130" t="s">
        <v>3303</v>
      </c>
      <c r="E39" s="124">
        <v>34004.089999999997</v>
      </c>
      <c r="F39" s="124">
        <v>0</v>
      </c>
      <c r="G39" s="129">
        <v>2852.93</v>
      </c>
      <c r="H39" s="129">
        <v>16884.53</v>
      </c>
      <c r="I39" s="129">
        <v>19972.490000000002</v>
      </c>
      <c r="J39" s="136">
        <v>0</v>
      </c>
      <c r="K39" s="123" t="s">
        <v>3356</v>
      </c>
    </row>
    <row r="40" spans="1:11" ht="15" hidden="1" customHeight="1" x14ac:dyDescent="0.25">
      <c r="A40" s="139"/>
      <c r="B40" s="139"/>
      <c r="C40" s="139"/>
      <c r="D40" s="139"/>
      <c r="E40" s="138">
        <v>14.01</v>
      </c>
      <c r="F40" s="138">
        <v>0</v>
      </c>
      <c r="G40" s="138">
        <v>0</v>
      </c>
      <c r="H40" s="138">
        <v>6.37</v>
      </c>
      <c r="I40" s="138">
        <v>7.64</v>
      </c>
      <c r="J40" s="137">
        <v>0</v>
      </c>
    </row>
    <row r="41" spans="1:11" ht="12" hidden="1" customHeight="1" x14ac:dyDescent="0.25">
      <c r="A41" s="127" t="s">
        <v>360</v>
      </c>
      <c r="B41" s="127"/>
      <c r="C41" s="127"/>
      <c r="D41" s="127"/>
      <c r="E41" s="126">
        <v>1320674.25</v>
      </c>
      <c r="F41" s="126">
        <v>0</v>
      </c>
      <c r="G41" s="126">
        <v>136819.54</v>
      </c>
      <c r="H41" s="126">
        <v>49168.83</v>
      </c>
      <c r="I41" s="126">
        <v>1408324.96</v>
      </c>
      <c r="J41" s="126">
        <v>0</v>
      </c>
    </row>
    <row r="42" spans="1:11" ht="2.25" hidden="1" customHeight="1" x14ac:dyDescent="0.25">
      <c r="A42" s="127"/>
      <c r="B42" s="127"/>
      <c r="C42" s="127"/>
      <c r="D42" s="127"/>
      <c r="E42" s="126"/>
      <c r="F42" s="126"/>
      <c r="G42" s="126"/>
      <c r="H42" s="126"/>
      <c r="I42" s="126"/>
      <c r="J42" s="125"/>
    </row>
    <row r="43" spans="1:11" ht="14.25" hidden="1" customHeight="1" x14ac:dyDescent="0.25">
      <c r="A43" s="132" t="s">
        <v>3302</v>
      </c>
      <c r="B43" s="132"/>
      <c r="C43" s="132"/>
      <c r="D43" s="132"/>
      <c r="E43" s="132"/>
      <c r="F43" s="132"/>
      <c r="G43" s="132"/>
      <c r="H43" s="132"/>
      <c r="I43" s="132"/>
      <c r="J43" s="132"/>
    </row>
    <row r="44" spans="1:11" ht="23.25" hidden="1" customHeight="1" x14ac:dyDescent="0.25">
      <c r="A44" s="131" t="s">
        <v>3301</v>
      </c>
      <c r="B44" s="131"/>
      <c r="C44" s="130" t="s">
        <v>3300</v>
      </c>
      <c r="D44" s="130" t="s">
        <v>361</v>
      </c>
      <c r="E44" s="124">
        <v>16409.7</v>
      </c>
      <c r="F44" s="124">
        <v>0</v>
      </c>
      <c r="G44" s="129">
        <v>0</v>
      </c>
      <c r="H44" s="129">
        <v>16000</v>
      </c>
      <c r="I44" s="129">
        <v>409.7</v>
      </c>
      <c r="J44" s="136">
        <v>0</v>
      </c>
      <c r="K44" s="123" t="s">
        <v>3356</v>
      </c>
    </row>
    <row r="45" spans="1:11" ht="12" hidden="1" customHeight="1" x14ac:dyDescent="0.25">
      <c r="A45" s="127" t="s">
        <v>360</v>
      </c>
      <c r="B45" s="127"/>
      <c r="C45" s="127"/>
      <c r="D45" s="127"/>
      <c r="E45" s="126">
        <v>16409.7</v>
      </c>
      <c r="F45" s="126">
        <v>0</v>
      </c>
      <c r="G45" s="126">
        <v>0</v>
      </c>
      <c r="H45" s="126">
        <v>16000</v>
      </c>
      <c r="I45" s="126">
        <v>409.7</v>
      </c>
      <c r="J45" s="126">
        <v>0</v>
      </c>
    </row>
    <row r="46" spans="1:11" ht="2.25" customHeight="1" x14ac:dyDescent="0.25">
      <c r="A46" s="127"/>
      <c r="B46" s="127"/>
      <c r="C46" s="127"/>
      <c r="D46" s="127"/>
      <c r="E46" s="126"/>
      <c r="F46" s="126"/>
      <c r="G46" s="126"/>
      <c r="H46" s="126"/>
      <c r="I46" s="126"/>
      <c r="J46" s="125"/>
    </row>
    <row r="47" spans="1:11" ht="14.25" customHeight="1" x14ac:dyDescent="0.25">
      <c r="A47" s="132" t="s">
        <v>3265</v>
      </c>
      <c r="B47" s="132"/>
      <c r="C47" s="132"/>
      <c r="D47" s="132"/>
      <c r="E47" s="132"/>
      <c r="F47" s="132"/>
      <c r="G47" s="132"/>
      <c r="H47" s="132"/>
      <c r="I47" s="132"/>
      <c r="J47" s="132"/>
    </row>
    <row r="48" spans="1:11" ht="23.25" customHeight="1" x14ac:dyDescent="0.25">
      <c r="A48" s="131" t="s">
        <v>3299</v>
      </c>
      <c r="B48" s="131"/>
      <c r="C48" s="130" t="s">
        <v>3298</v>
      </c>
      <c r="D48" s="130" t="s">
        <v>361</v>
      </c>
      <c r="E48" s="124">
        <v>0</v>
      </c>
      <c r="F48" s="124">
        <v>0</v>
      </c>
      <c r="G48" s="129">
        <v>28198492.239999998</v>
      </c>
      <c r="H48" s="129">
        <v>7921294.0999999996</v>
      </c>
      <c r="I48" s="129">
        <v>20277198.140000001</v>
      </c>
      <c r="J48" s="136">
        <v>0</v>
      </c>
      <c r="K48" s="123" t="s">
        <v>3357</v>
      </c>
    </row>
    <row r="49" spans="1:11" ht="12" customHeight="1" x14ac:dyDescent="0.25">
      <c r="A49" s="127" t="s">
        <v>360</v>
      </c>
      <c r="B49" s="127"/>
      <c r="C49" s="127"/>
      <c r="D49" s="127"/>
      <c r="E49" s="126">
        <v>0</v>
      </c>
      <c r="F49" s="126">
        <v>0</v>
      </c>
      <c r="G49" s="126">
        <v>28198492.239999998</v>
      </c>
      <c r="H49" s="126">
        <v>7921294.0999999996</v>
      </c>
      <c r="I49" s="126">
        <v>20277198.140000001</v>
      </c>
      <c r="J49" s="126">
        <v>0</v>
      </c>
    </row>
    <row r="50" spans="1:11" ht="2.25" customHeight="1" x14ac:dyDescent="0.25">
      <c r="A50" s="127"/>
      <c r="B50" s="127"/>
      <c r="C50" s="127"/>
      <c r="D50" s="127"/>
      <c r="E50" s="126"/>
      <c r="F50" s="126"/>
      <c r="G50" s="126"/>
      <c r="H50" s="126"/>
      <c r="I50" s="126"/>
      <c r="J50" s="125"/>
    </row>
    <row r="51" spans="1:11" ht="14.25" customHeight="1" x14ac:dyDescent="0.25">
      <c r="A51" s="132" t="s">
        <v>3</v>
      </c>
      <c r="B51" s="132"/>
      <c r="C51" s="132"/>
      <c r="D51" s="132"/>
      <c r="E51" s="132"/>
      <c r="F51" s="132"/>
      <c r="G51" s="132"/>
      <c r="H51" s="132"/>
      <c r="I51" s="132"/>
      <c r="J51" s="132"/>
    </row>
    <row r="52" spans="1:11" ht="23.25" customHeight="1" x14ac:dyDescent="0.25">
      <c r="A52" s="131" t="s">
        <v>3297</v>
      </c>
      <c r="B52" s="131"/>
      <c r="C52" s="130" t="s">
        <v>3296</v>
      </c>
      <c r="D52" s="130" t="s">
        <v>361</v>
      </c>
      <c r="E52" s="124">
        <v>0</v>
      </c>
      <c r="F52" s="124">
        <v>0</v>
      </c>
      <c r="G52" s="129">
        <v>330140</v>
      </c>
      <c r="H52" s="129">
        <v>330140</v>
      </c>
      <c r="I52" s="124">
        <v>0</v>
      </c>
      <c r="J52" s="128">
        <v>0</v>
      </c>
      <c r="K52" s="123" t="s">
        <v>3357</v>
      </c>
    </row>
    <row r="53" spans="1:11" ht="23.25" customHeight="1" x14ac:dyDescent="0.25">
      <c r="A53" s="131" t="s">
        <v>3295</v>
      </c>
      <c r="B53" s="131"/>
      <c r="C53" s="130" t="s">
        <v>3294</v>
      </c>
      <c r="D53" s="130" t="s">
        <v>361</v>
      </c>
      <c r="E53" s="124">
        <v>0</v>
      </c>
      <c r="F53" s="124">
        <v>0</v>
      </c>
      <c r="G53" s="129">
        <v>193026000</v>
      </c>
      <c r="H53" s="129">
        <v>193026000</v>
      </c>
      <c r="I53" s="124">
        <v>0</v>
      </c>
      <c r="J53" s="128">
        <v>0</v>
      </c>
      <c r="K53" s="123" t="s">
        <v>3357</v>
      </c>
    </row>
    <row r="54" spans="1:11" ht="23.25" customHeight="1" x14ac:dyDescent="0.25">
      <c r="A54" s="131" t="s">
        <v>3293</v>
      </c>
      <c r="B54" s="131"/>
      <c r="C54" s="130" t="s">
        <v>3292</v>
      </c>
      <c r="D54" s="130" t="s">
        <v>361</v>
      </c>
      <c r="E54" s="124">
        <v>0</v>
      </c>
      <c r="F54" s="124">
        <v>0</v>
      </c>
      <c r="G54" s="129">
        <v>39101500</v>
      </c>
      <c r="H54" s="129">
        <v>39101500</v>
      </c>
      <c r="I54" s="124">
        <v>0</v>
      </c>
      <c r="J54" s="128">
        <v>0</v>
      </c>
      <c r="K54" s="123" t="s">
        <v>3357</v>
      </c>
    </row>
    <row r="55" spans="1:11" ht="22.5" customHeight="1" x14ac:dyDescent="0.25">
      <c r="A55" s="131" t="s">
        <v>3291</v>
      </c>
      <c r="B55" s="131"/>
      <c r="C55" s="130" t="s">
        <v>3290</v>
      </c>
      <c r="D55" s="130" t="s">
        <v>361</v>
      </c>
      <c r="E55" s="124">
        <v>0</v>
      </c>
      <c r="F55" s="124">
        <v>0</v>
      </c>
      <c r="G55" s="129">
        <v>1079000</v>
      </c>
      <c r="H55" s="129">
        <v>1079000</v>
      </c>
      <c r="I55" s="124">
        <v>0</v>
      </c>
      <c r="J55" s="128">
        <v>0</v>
      </c>
      <c r="K55" s="123" t="s">
        <v>3357</v>
      </c>
    </row>
    <row r="56" spans="1:11" ht="23.25" customHeight="1" x14ac:dyDescent="0.25">
      <c r="A56" s="131" t="s">
        <v>3289</v>
      </c>
      <c r="B56" s="131"/>
      <c r="C56" s="130" t="s">
        <v>3288</v>
      </c>
      <c r="D56" s="130" t="s">
        <v>361</v>
      </c>
      <c r="E56" s="124">
        <v>31504579396.830002</v>
      </c>
      <c r="F56" s="124">
        <v>0</v>
      </c>
      <c r="G56" s="129">
        <v>5184257765.0600004</v>
      </c>
      <c r="H56" s="129">
        <v>217488726.06</v>
      </c>
      <c r="I56" s="129">
        <v>36471348435.830002</v>
      </c>
      <c r="J56" s="136">
        <v>0</v>
      </c>
      <c r="K56" s="123" t="s">
        <v>3357</v>
      </c>
    </row>
    <row r="57" spans="1:11" ht="12" customHeight="1" x14ac:dyDescent="0.25">
      <c r="A57" s="127" t="s">
        <v>360</v>
      </c>
      <c r="B57" s="127"/>
      <c r="C57" s="127"/>
      <c r="D57" s="127"/>
      <c r="E57" s="126">
        <v>31504579396.830002</v>
      </c>
      <c r="F57" s="126">
        <v>0</v>
      </c>
      <c r="G57" s="126">
        <v>5417794405.0600004</v>
      </c>
      <c r="H57" s="126">
        <v>451025366.06</v>
      </c>
      <c r="I57" s="126">
        <v>36471348435.830002</v>
      </c>
      <c r="J57" s="126">
        <v>0</v>
      </c>
    </row>
    <row r="58" spans="1:11" ht="2.25" customHeight="1" x14ac:dyDescent="0.25">
      <c r="A58" s="127"/>
      <c r="B58" s="127"/>
      <c r="C58" s="127"/>
      <c r="D58" s="127"/>
      <c r="E58" s="126"/>
      <c r="F58" s="126"/>
      <c r="G58" s="126"/>
      <c r="H58" s="126"/>
      <c r="I58" s="126"/>
      <c r="J58" s="125"/>
    </row>
    <row r="59" spans="1:11" ht="14.25" customHeight="1" x14ac:dyDescent="0.25">
      <c r="A59" s="132" t="s">
        <v>3287</v>
      </c>
      <c r="B59" s="132"/>
      <c r="C59" s="132"/>
      <c r="D59" s="132"/>
      <c r="E59" s="132"/>
      <c r="F59" s="132"/>
      <c r="G59" s="162"/>
      <c r="H59" s="132"/>
      <c r="I59" s="132"/>
      <c r="J59" s="132"/>
    </row>
    <row r="60" spans="1:11" ht="23.25" customHeight="1" x14ac:dyDescent="0.25">
      <c r="A60" s="131" t="s">
        <v>3286</v>
      </c>
      <c r="B60" s="131"/>
      <c r="C60" s="130" t="s">
        <v>3285</v>
      </c>
      <c r="D60" s="130" t="s">
        <v>361</v>
      </c>
      <c r="E60" s="124">
        <v>10861702.050000001</v>
      </c>
      <c r="F60" s="124">
        <v>0</v>
      </c>
      <c r="G60" s="129">
        <v>5585085.71</v>
      </c>
      <c r="H60" s="129">
        <v>5302782.0199999996</v>
      </c>
      <c r="I60" s="129">
        <v>11144005.74</v>
      </c>
      <c r="J60" s="136">
        <v>0</v>
      </c>
      <c r="K60" s="123" t="s">
        <v>3357</v>
      </c>
    </row>
    <row r="61" spans="1:11" ht="23.25" customHeight="1" x14ac:dyDescent="0.25">
      <c r="A61" s="131" t="s">
        <v>3284</v>
      </c>
      <c r="B61" s="131"/>
      <c r="C61" s="130" t="s">
        <v>3283</v>
      </c>
      <c r="D61" s="130" t="s">
        <v>361</v>
      </c>
      <c r="E61" s="124">
        <v>11085859.57</v>
      </c>
      <c r="F61" s="124">
        <v>0</v>
      </c>
      <c r="G61" s="129">
        <v>131976254.34999999</v>
      </c>
      <c r="H61" s="129">
        <v>85667996.879999995</v>
      </c>
      <c r="I61" s="129">
        <v>57394117.039999999</v>
      </c>
      <c r="J61" s="136">
        <v>0</v>
      </c>
      <c r="K61" s="123" t="s">
        <v>3357</v>
      </c>
    </row>
    <row r="62" spans="1:11" ht="23.25" customHeight="1" x14ac:dyDescent="0.25">
      <c r="A62" s="131" t="s">
        <v>3282</v>
      </c>
      <c r="B62" s="131"/>
      <c r="C62" s="130" t="s">
        <v>3281</v>
      </c>
      <c r="D62" s="130" t="s">
        <v>361</v>
      </c>
      <c r="E62" s="124">
        <v>0</v>
      </c>
      <c r="F62" s="124">
        <v>0</v>
      </c>
      <c r="G62" s="129">
        <v>268765941.64999998</v>
      </c>
      <c r="H62" s="129">
        <v>268517264.45999998</v>
      </c>
      <c r="I62" s="129">
        <v>248677.19</v>
      </c>
      <c r="J62" s="136">
        <v>0</v>
      </c>
      <c r="K62" s="123" t="s">
        <v>3357</v>
      </c>
    </row>
    <row r="63" spans="1:11" ht="23.25" customHeight="1" x14ac:dyDescent="0.25">
      <c r="A63" s="131" t="s">
        <v>3280</v>
      </c>
      <c r="B63" s="131"/>
      <c r="C63" s="130" t="s">
        <v>3279</v>
      </c>
      <c r="D63" s="130" t="s">
        <v>361</v>
      </c>
      <c r="E63" s="124">
        <v>0</v>
      </c>
      <c r="F63" s="124">
        <v>0</v>
      </c>
      <c r="G63" s="129">
        <v>104112715.01000001</v>
      </c>
      <c r="H63" s="129">
        <v>89063545.629999995</v>
      </c>
      <c r="I63" s="129">
        <v>15049169.380000001</v>
      </c>
      <c r="J63" s="136">
        <v>0</v>
      </c>
      <c r="K63" s="123" t="s">
        <v>3357</v>
      </c>
    </row>
    <row r="64" spans="1:11" ht="22.5" customHeight="1" x14ac:dyDescent="0.25">
      <c r="A64" s="131" t="s">
        <v>3278</v>
      </c>
      <c r="B64" s="131"/>
      <c r="C64" s="130" t="s">
        <v>3277</v>
      </c>
      <c r="D64" s="130" t="s">
        <v>361</v>
      </c>
      <c r="E64" s="124">
        <v>0</v>
      </c>
      <c r="F64" s="124">
        <v>0</v>
      </c>
      <c r="G64" s="129">
        <v>28371528</v>
      </c>
      <c r="H64" s="129">
        <v>27501478</v>
      </c>
      <c r="I64" s="129">
        <v>870050</v>
      </c>
      <c r="J64" s="136">
        <v>0</v>
      </c>
      <c r="K64" s="123" t="s">
        <v>3357</v>
      </c>
    </row>
    <row r="65" spans="1:11" ht="12.75" customHeight="1" x14ac:dyDescent="0.25">
      <c r="A65" s="127" t="s">
        <v>360</v>
      </c>
      <c r="B65" s="127"/>
      <c r="C65" s="127"/>
      <c r="D65" s="127"/>
      <c r="E65" s="126">
        <v>21947561.620000001</v>
      </c>
      <c r="F65" s="126">
        <v>0</v>
      </c>
      <c r="G65" s="126">
        <v>538811524.72000003</v>
      </c>
      <c r="H65" s="126">
        <v>476053066.99000001</v>
      </c>
      <c r="I65" s="126">
        <v>84706019.349999994</v>
      </c>
      <c r="J65" s="126">
        <v>0</v>
      </c>
    </row>
    <row r="66" spans="1:11" ht="1.5" customHeight="1" x14ac:dyDescent="0.25">
      <c r="A66" s="127"/>
      <c r="B66" s="127"/>
      <c r="C66" s="127"/>
      <c r="D66" s="127"/>
      <c r="E66" s="126"/>
      <c r="F66" s="126"/>
      <c r="G66" s="126"/>
      <c r="H66" s="126"/>
      <c r="I66" s="126"/>
      <c r="J66" s="125"/>
    </row>
    <row r="67" spans="1:11" ht="15" customHeight="1" x14ac:dyDescent="0.25">
      <c r="A67" s="132" t="s">
        <v>41</v>
      </c>
      <c r="B67" s="132"/>
      <c r="C67" s="132"/>
      <c r="D67" s="132"/>
      <c r="E67" s="132"/>
      <c r="F67" s="132"/>
      <c r="G67" s="132"/>
      <c r="H67" s="132"/>
      <c r="I67" s="132"/>
      <c r="J67" s="132"/>
    </row>
    <row r="68" spans="1:11" ht="22.5" customHeight="1" x14ac:dyDescent="0.25">
      <c r="A68" s="135" t="s">
        <v>41</v>
      </c>
      <c r="B68" s="135"/>
      <c r="C68" s="134" t="s">
        <v>3276</v>
      </c>
      <c r="D68" s="134" t="s">
        <v>361</v>
      </c>
      <c r="E68" s="133">
        <v>-1945216887.48</v>
      </c>
      <c r="F68" s="133">
        <v>0</v>
      </c>
      <c r="G68" s="129">
        <v>28403089.469999999</v>
      </c>
      <c r="H68" s="129">
        <v>639952152.40999997</v>
      </c>
      <c r="I68" s="124">
        <v>-2556765950.4200001</v>
      </c>
      <c r="J68" s="128">
        <v>0</v>
      </c>
      <c r="K68" s="123" t="s">
        <v>3358</v>
      </c>
    </row>
    <row r="69" spans="1:11" ht="23.25" customHeight="1" x14ac:dyDescent="0.25">
      <c r="A69" s="135" t="s">
        <v>3275</v>
      </c>
      <c r="B69" s="135"/>
      <c r="C69" s="134" t="s">
        <v>3274</v>
      </c>
      <c r="D69" s="134" t="s">
        <v>361</v>
      </c>
      <c r="E69" s="133">
        <v>-50911854.75</v>
      </c>
      <c r="F69" s="133">
        <v>0</v>
      </c>
      <c r="G69" s="129">
        <v>0</v>
      </c>
      <c r="H69" s="129">
        <v>101823709.52</v>
      </c>
      <c r="I69" s="124">
        <v>-152735564.27000001</v>
      </c>
      <c r="J69" s="128">
        <v>0</v>
      </c>
      <c r="K69" s="123" t="s">
        <v>3353</v>
      </c>
    </row>
    <row r="70" spans="1:11" ht="12.75" customHeight="1" x14ac:dyDescent="0.25">
      <c r="A70" s="127" t="s">
        <v>360</v>
      </c>
      <c r="B70" s="127"/>
      <c r="C70" s="127"/>
      <c r="D70" s="127"/>
      <c r="E70" s="126">
        <v>-1996128742.23</v>
      </c>
      <c r="F70" s="126">
        <v>0</v>
      </c>
      <c r="G70" s="126">
        <v>28403089.469999999</v>
      </c>
      <c r="H70" s="126">
        <v>741775861.92999995</v>
      </c>
      <c r="I70" s="126">
        <v>-2709501514.6900001</v>
      </c>
      <c r="J70" s="126">
        <v>0</v>
      </c>
    </row>
    <row r="71" spans="1:11" ht="1.5" customHeight="1" x14ac:dyDescent="0.25">
      <c r="A71" s="127"/>
      <c r="B71" s="127"/>
      <c r="C71" s="127"/>
      <c r="D71" s="127"/>
      <c r="E71" s="126"/>
      <c r="F71" s="126"/>
      <c r="G71" s="126"/>
      <c r="H71" s="126"/>
      <c r="I71" s="126"/>
      <c r="J71" s="125"/>
    </row>
    <row r="72" spans="1:11" ht="15" customHeight="1" x14ac:dyDescent="0.25">
      <c r="A72" s="132" t="s">
        <v>3</v>
      </c>
      <c r="B72" s="132"/>
      <c r="C72" s="132"/>
      <c r="D72" s="132"/>
      <c r="E72" s="132"/>
      <c r="F72" s="132"/>
      <c r="G72" s="132"/>
      <c r="H72" s="132"/>
      <c r="I72" s="132"/>
      <c r="J72" s="132"/>
    </row>
    <row r="73" spans="1:11" ht="22.5" customHeight="1" x14ac:dyDescent="0.25">
      <c r="A73" s="131" t="s">
        <v>3273</v>
      </c>
      <c r="B73" s="131"/>
      <c r="C73" s="130" t="s">
        <v>3272</v>
      </c>
      <c r="D73" s="130" t="s">
        <v>361</v>
      </c>
      <c r="E73" s="124">
        <v>198861078.56999999</v>
      </c>
      <c r="F73" s="124">
        <v>0</v>
      </c>
      <c r="G73" s="129">
        <v>0</v>
      </c>
      <c r="H73" s="129">
        <v>3406712.5</v>
      </c>
      <c r="I73" s="129">
        <v>195454366.06999999</v>
      </c>
      <c r="J73" s="136">
        <v>0</v>
      </c>
      <c r="K73" s="123" t="s">
        <v>3357</v>
      </c>
    </row>
    <row r="74" spans="1:11" ht="23.25" customHeight="1" x14ac:dyDescent="0.25">
      <c r="A74" s="131" t="s">
        <v>3271</v>
      </c>
      <c r="B74" s="131"/>
      <c r="C74" s="130" t="s">
        <v>3270</v>
      </c>
      <c r="D74" s="130" t="s">
        <v>361</v>
      </c>
      <c r="E74" s="124">
        <v>398043404.66000003</v>
      </c>
      <c r="F74" s="124">
        <v>0</v>
      </c>
      <c r="G74" s="129">
        <v>489926913</v>
      </c>
      <c r="H74" s="129">
        <v>14363645</v>
      </c>
      <c r="I74" s="129">
        <v>873606672.65999997</v>
      </c>
      <c r="J74" s="136">
        <v>0</v>
      </c>
      <c r="K74" s="123" t="s">
        <v>3357</v>
      </c>
    </row>
    <row r="75" spans="1:11" ht="23.25" customHeight="1" x14ac:dyDescent="0.25">
      <c r="A75" s="131" t="s">
        <v>3269</v>
      </c>
      <c r="B75" s="131"/>
      <c r="C75" s="130" t="s">
        <v>3268</v>
      </c>
      <c r="D75" s="130" t="s">
        <v>361</v>
      </c>
      <c r="E75" s="124">
        <v>71133644.480000004</v>
      </c>
      <c r="F75" s="124">
        <v>0</v>
      </c>
      <c r="G75" s="129">
        <v>0</v>
      </c>
      <c r="H75" s="129">
        <v>0</v>
      </c>
      <c r="I75" s="129">
        <v>71133644.480000004</v>
      </c>
      <c r="J75" s="136">
        <v>0</v>
      </c>
      <c r="K75" s="123" t="s">
        <v>3357</v>
      </c>
    </row>
    <row r="76" spans="1:11" ht="23.25" customHeight="1" x14ac:dyDescent="0.25">
      <c r="A76" s="131" t="s">
        <v>3267</v>
      </c>
      <c r="B76" s="131"/>
      <c r="C76" s="130" t="s">
        <v>3266</v>
      </c>
      <c r="D76" s="130" t="s">
        <v>361</v>
      </c>
      <c r="E76" s="124">
        <v>32933732.620000001</v>
      </c>
      <c r="F76" s="124">
        <v>0</v>
      </c>
      <c r="G76" s="129">
        <v>0</v>
      </c>
      <c r="H76" s="129">
        <v>1140772</v>
      </c>
      <c r="I76" s="129">
        <v>31792960.620000001</v>
      </c>
      <c r="J76" s="136">
        <v>0</v>
      </c>
      <c r="K76" s="123" t="s">
        <v>3357</v>
      </c>
    </row>
    <row r="77" spans="1:11" ht="12" customHeight="1" x14ac:dyDescent="0.25">
      <c r="A77" s="127" t="s">
        <v>360</v>
      </c>
      <c r="B77" s="127"/>
      <c r="C77" s="127"/>
      <c r="D77" s="127"/>
      <c r="E77" s="126">
        <v>700971860.33000004</v>
      </c>
      <c r="F77" s="126">
        <v>0</v>
      </c>
      <c r="G77" s="126">
        <v>489926913</v>
      </c>
      <c r="H77" s="126">
        <v>18911129.5</v>
      </c>
      <c r="I77" s="126">
        <v>1171987643.8299999</v>
      </c>
      <c r="J77" s="126">
        <v>0</v>
      </c>
    </row>
    <row r="78" spans="1:11" ht="2.25" customHeight="1" x14ac:dyDescent="0.25">
      <c r="A78" s="127"/>
      <c r="B78" s="127"/>
      <c r="C78" s="127"/>
      <c r="D78" s="127"/>
      <c r="E78" s="126"/>
      <c r="F78" s="126"/>
      <c r="G78" s="126"/>
      <c r="H78" s="126"/>
      <c r="I78" s="126"/>
      <c r="J78" s="125"/>
    </row>
    <row r="79" spans="1:11" ht="14.25" customHeight="1" x14ac:dyDescent="0.25">
      <c r="A79" s="132" t="s">
        <v>3265</v>
      </c>
      <c r="B79" s="132"/>
      <c r="C79" s="132"/>
      <c r="D79" s="132"/>
      <c r="E79" s="132"/>
      <c r="F79" s="132"/>
      <c r="G79" s="132"/>
      <c r="H79" s="132"/>
      <c r="I79" s="132"/>
      <c r="J79" s="132"/>
    </row>
    <row r="80" spans="1:11" ht="23.25" customHeight="1" x14ac:dyDescent="0.25">
      <c r="A80" s="131" t="s">
        <v>3264</v>
      </c>
      <c r="B80" s="131"/>
      <c r="C80" s="130" t="s">
        <v>3263</v>
      </c>
      <c r="D80" s="130" t="s">
        <v>361</v>
      </c>
      <c r="E80" s="124">
        <v>3209554555.5999999</v>
      </c>
      <c r="F80" s="124">
        <v>0</v>
      </c>
      <c r="G80" s="129">
        <v>6437738288.0699997</v>
      </c>
      <c r="H80" s="129">
        <v>7081099924.9399996</v>
      </c>
      <c r="I80" s="129">
        <v>2566192918.73</v>
      </c>
      <c r="J80" s="136">
        <v>0</v>
      </c>
      <c r="K80" s="123" t="s">
        <v>3357</v>
      </c>
    </row>
    <row r="81" spans="1:11" ht="23.25" customHeight="1" x14ac:dyDescent="0.25">
      <c r="A81" s="131" t="s">
        <v>3262</v>
      </c>
      <c r="B81" s="131"/>
      <c r="C81" s="130" t="s">
        <v>3261</v>
      </c>
      <c r="D81" s="130" t="s">
        <v>361</v>
      </c>
      <c r="E81" s="124">
        <v>172942698.61000001</v>
      </c>
      <c r="F81" s="124">
        <v>0</v>
      </c>
      <c r="G81" s="129">
        <v>941755722.34000003</v>
      </c>
      <c r="H81" s="129">
        <v>1114698420.95</v>
      </c>
      <c r="I81" s="129">
        <v>0</v>
      </c>
      <c r="J81" s="136">
        <v>0</v>
      </c>
      <c r="K81" s="123" t="s">
        <v>3357</v>
      </c>
    </row>
    <row r="82" spans="1:11" ht="12" customHeight="1" x14ac:dyDescent="0.25">
      <c r="A82" s="127" t="s">
        <v>360</v>
      </c>
      <c r="B82" s="127"/>
      <c r="C82" s="127"/>
      <c r="D82" s="127"/>
      <c r="E82" s="126">
        <v>3382497254.21</v>
      </c>
      <c r="F82" s="126">
        <v>0</v>
      </c>
      <c r="G82" s="126">
        <v>7379494010.4099998</v>
      </c>
      <c r="H82" s="126">
        <v>8195798345.8900003</v>
      </c>
      <c r="I82" s="126">
        <v>2566192918.73</v>
      </c>
      <c r="J82" s="126">
        <v>0</v>
      </c>
    </row>
    <row r="83" spans="1:11" ht="2.25" customHeight="1" x14ac:dyDescent="0.25">
      <c r="A83" s="127"/>
      <c r="B83" s="127"/>
      <c r="C83" s="127"/>
      <c r="D83" s="127"/>
      <c r="E83" s="126"/>
      <c r="F83" s="126"/>
      <c r="G83" s="126"/>
      <c r="H83" s="126"/>
      <c r="I83" s="126"/>
      <c r="J83" s="125"/>
    </row>
    <row r="84" spans="1:11" ht="14.25" customHeight="1" x14ac:dyDescent="0.25">
      <c r="A84" s="132" t="s">
        <v>3260</v>
      </c>
      <c r="B84" s="132"/>
      <c r="C84" s="132"/>
      <c r="D84" s="132"/>
      <c r="E84" s="132"/>
      <c r="F84" s="132"/>
      <c r="G84" s="132"/>
      <c r="H84" s="132"/>
      <c r="I84" s="132"/>
      <c r="J84" s="132"/>
    </row>
    <row r="85" spans="1:11" ht="23.25" customHeight="1" x14ac:dyDescent="0.25">
      <c r="A85" s="131" t="s">
        <v>3259</v>
      </c>
      <c r="B85" s="131"/>
      <c r="C85" s="130" t="s">
        <v>3258</v>
      </c>
      <c r="D85" s="130" t="s">
        <v>361</v>
      </c>
      <c r="E85" s="124">
        <v>0</v>
      </c>
      <c r="F85" s="124">
        <v>0</v>
      </c>
      <c r="G85" s="129">
        <v>3139519155.3299999</v>
      </c>
      <c r="H85" s="129">
        <v>3139519155.3299999</v>
      </c>
      <c r="I85" s="124">
        <v>0</v>
      </c>
      <c r="J85" s="128">
        <v>0</v>
      </c>
      <c r="K85" s="123" t="s">
        <v>3357</v>
      </c>
    </row>
    <row r="86" spans="1:11" ht="22.5" customHeight="1" x14ac:dyDescent="0.25">
      <c r="A86" s="131" t="s">
        <v>3257</v>
      </c>
      <c r="B86" s="131"/>
      <c r="C86" s="130" t="s">
        <v>3256</v>
      </c>
      <c r="D86" s="130" t="s">
        <v>361</v>
      </c>
      <c r="E86" s="124">
        <v>0</v>
      </c>
      <c r="F86" s="124">
        <v>0</v>
      </c>
      <c r="G86" s="129">
        <v>6155501.9000000004</v>
      </c>
      <c r="H86" s="129">
        <v>6155501.9000000004</v>
      </c>
      <c r="I86" s="124">
        <v>0</v>
      </c>
      <c r="J86" s="128">
        <v>0</v>
      </c>
      <c r="K86" s="123" t="s">
        <v>3357</v>
      </c>
    </row>
    <row r="87" spans="1:11" ht="23.25" customHeight="1" x14ac:dyDescent="0.25">
      <c r="A87" s="131" t="s">
        <v>3255</v>
      </c>
      <c r="B87" s="131"/>
      <c r="C87" s="130" t="s">
        <v>3254</v>
      </c>
      <c r="D87" s="130" t="s">
        <v>361</v>
      </c>
      <c r="E87" s="124">
        <v>0</v>
      </c>
      <c r="F87" s="124">
        <v>0</v>
      </c>
      <c r="G87" s="129">
        <v>976335082.25999999</v>
      </c>
      <c r="H87" s="129">
        <v>976335082.25999999</v>
      </c>
      <c r="I87" s="124">
        <v>0</v>
      </c>
      <c r="J87" s="128">
        <v>0</v>
      </c>
      <c r="K87" s="123" t="s">
        <v>3357</v>
      </c>
    </row>
    <row r="88" spans="1:11" ht="12.75" customHeight="1" x14ac:dyDescent="0.25">
      <c r="A88" s="127" t="s">
        <v>360</v>
      </c>
      <c r="B88" s="127"/>
      <c r="C88" s="127"/>
      <c r="D88" s="127"/>
      <c r="E88" s="126">
        <v>0</v>
      </c>
      <c r="F88" s="126">
        <v>0</v>
      </c>
      <c r="G88" s="126">
        <v>4122009739.4899998</v>
      </c>
      <c r="H88" s="126">
        <v>4122009739.4899998</v>
      </c>
      <c r="I88" s="126">
        <v>0</v>
      </c>
      <c r="J88" s="126">
        <v>0</v>
      </c>
    </row>
    <row r="89" spans="1:11" ht="1.5" customHeight="1" x14ac:dyDescent="0.25">
      <c r="A89" s="127"/>
      <c r="B89" s="127"/>
      <c r="C89" s="127"/>
      <c r="D89" s="127"/>
      <c r="E89" s="126"/>
      <c r="F89" s="126"/>
      <c r="G89" s="126"/>
      <c r="H89" s="126"/>
      <c r="I89" s="126"/>
      <c r="J89" s="125"/>
    </row>
    <row r="90" spans="1:11" ht="15" customHeight="1" x14ac:dyDescent="0.25">
      <c r="A90" s="132" t="s">
        <v>3253</v>
      </c>
      <c r="B90" s="132"/>
      <c r="C90" s="132"/>
      <c r="D90" s="132"/>
      <c r="E90" s="132"/>
      <c r="F90" s="132"/>
      <c r="G90" s="132"/>
      <c r="H90" s="132"/>
      <c r="I90" s="132"/>
      <c r="J90" s="132"/>
    </row>
    <row r="91" spans="1:11" ht="22.5" customHeight="1" x14ac:dyDescent="0.25">
      <c r="A91" s="131" t="s">
        <v>49</v>
      </c>
      <c r="B91" s="131"/>
      <c r="C91" s="130" t="s">
        <v>3252</v>
      </c>
      <c r="D91" s="130" t="s">
        <v>361</v>
      </c>
      <c r="E91" s="124">
        <v>290320118.20999998</v>
      </c>
      <c r="F91" s="124">
        <v>0</v>
      </c>
      <c r="G91" s="129">
        <v>2903056797.4899998</v>
      </c>
      <c r="H91" s="129">
        <v>2892295171.27</v>
      </c>
      <c r="I91" s="124">
        <v>301081744.43000001</v>
      </c>
      <c r="J91" s="128">
        <v>0</v>
      </c>
      <c r="K91" s="122" t="s">
        <v>3354</v>
      </c>
    </row>
    <row r="92" spans="1:11" ht="23.25" customHeight="1" x14ac:dyDescent="0.25">
      <c r="A92" s="131" t="s">
        <v>3251</v>
      </c>
      <c r="B92" s="131"/>
      <c r="C92" s="130" t="s">
        <v>3250</v>
      </c>
      <c r="D92" s="130" t="s">
        <v>361</v>
      </c>
      <c r="E92" s="124">
        <v>0</v>
      </c>
      <c r="F92" s="124">
        <v>0</v>
      </c>
      <c r="G92" s="129">
        <v>83550148</v>
      </c>
      <c r="H92" s="129">
        <v>80724119</v>
      </c>
      <c r="I92" s="124">
        <v>2826029</v>
      </c>
      <c r="J92" s="128">
        <v>0</v>
      </c>
      <c r="K92" s="122" t="s">
        <v>3354</v>
      </c>
    </row>
    <row r="93" spans="1:11" ht="23.25" customHeight="1" x14ac:dyDescent="0.25">
      <c r="A93" s="131" t="s">
        <v>3249</v>
      </c>
      <c r="B93" s="131"/>
      <c r="C93" s="130" t="s">
        <v>3248</v>
      </c>
      <c r="D93" s="130" t="s">
        <v>361</v>
      </c>
      <c r="E93" s="124">
        <v>792272</v>
      </c>
      <c r="F93" s="124">
        <v>0</v>
      </c>
      <c r="G93" s="129">
        <v>0</v>
      </c>
      <c r="H93" s="129">
        <v>0</v>
      </c>
      <c r="I93" s="124">
        <v>792272</v>
      </c>
      <c r="J93" s="128">
        <v>0</v>
      </c>
      <c r="K93" s="122" t="s">
        <v>3354</v>
      </c>
    </row>
    <row r="94" spans="1:11" ht="12" customHeight="1" x14ac:dyDescent="0.25">
      <c r="A94" s="127" t="s">
        <v>360</v>
      </c>
      <c r="B94" s="127"/>
      <c r="C94" s="127"/>
      <c r="D94" s="127"/>
      <c r="E94" s="126">
        <v>291112390.20999998</v>
      </c>
      <c r="F94" s="126">
        <v>0</v>
      </c>
      <c r="G94" s="126">
        <v>2986606945.4899998</v>
      </c>
      <c r="H94" s="126">
        <v>2973019290.27</v>
      </c>
      <c r="I94" s="126">
        <v>304700045.43000001</v>
      </c>
      <c r="J94" s="126">
        <v>0</v>
      </c>
    </row>
    <row r="95" spans="1:11" ht="2.25" customHeight="1" x14ac:dyDescent="0.25">
      <c r="A95" s="127"/>
      <c r="B95" s="127"/>
      <c r="C95" s="127"/>
      <c r="D95" s="127"/>
      <c r="E95" s="126"/>
      <c r="F95" s="126"/>
      <c r="G95" s="126"/>
      <c r="H95" s="126"/>
      <c r="I95" s="126"/>
      <c r="J95" s="125"/>
    </row>
    <row r="96" spans="1:11" ht="14.25" hidden="1" customHeight="1" x14ac:dyDescent="0.25">
      <c r="A96" s="132" t="s">
        <v>65</v>
      </c>
      <c r="B96" s="132"/>
      <c r="C96" s="132"/>
      <c r="D96" s="132"/>
      <c r="E96" s="132"/>
      <c r="F96" s="132"/>
      <c r="G96" s="132"/>
      <c r="H96" s="132"/>
      <c r="I96" s="132"/>
      <c r="J96" s="132"/>
    </row>
    <row r="97" spans="1:11" ht="23.25" hidden="1" customHeight="1" x14ac:dyDescent="0.25">
      <c r="A97" s="131" t="s">
        <v>65</v>
      </c>
      <c r="B97" s="131"/>
      <c r="C97" s="130" t="s">
        <v>3247</v>
      </c>
      <c r="D97" s="130" t="s">
        <v>361</v>
      </c>
      <c r="E97" s="124">
        <v>811867683.19000006</v>
      </c>
      <c r="F97" s="124">
        <v>0</v>
      </c>
      <c r="G97" s="129">
        <v>4551308209.21</v>
      </c>
      <c r="H97" s="129">
        <v>4122639808.8000002</v>
      </c>
      <c r="I97" s="129">
        <v>1240536083.5999999</v>
      </c>
      <c r="J97" s="136">
        <v>0</v>
      </c>
      <c r="K97" s="122" t="s">
        <v>3360</v>
      </c>
    </row>
    <row r="98" spans="1:11" ht="23.25" hidden="1" customHeight="1" x14ac:dyDescent="0.25">
      <c r="A98" s="131" t="s">
        <v>3246</v>
      </c>
      <c r="B98" s="131"/>
      <c r="C98" s="130" t="s">
        <v>3245</v>
      </c>
      <c r="D98" s="130" t="s">
        <v>361</v>
      </c>
      <c r="E98" s="124">
        <v>841509458.40999997</v>
      </c>
      <c r="F98" s="124">
        <v>0</v>
      </c>
      <c r="G98" s="129">
        <v>9725051350.4500008</v>
      </c>
      <c r="H98" s="129">
        <v>9745629197.9300003</v>
      </c>
      <c r="I98" s="129">
        <v>820931610.92999995</v>
      </c>
      <c r="J98" s="136">
        <v>0</v>
      </c>
      <c r="K98" s="122" t="s">
        <v>3360</v>
      </c>
    </row>
    <row r="99" spans="1:11" ht="23.25" hidden="1" customHeight="1" x14ac:dyDescent="0.25">
      <c r="A99" s="131" t="s">
        <v>3244</v>
      </c>
      <c r="B99" s="131"/>
      <c r="C99" s="130" t="s">
        <v>3243</v>
      </c>
      <c r="D99" s="130" t="s">
        <v>361</v>
      </c>
      <c r="E99" s="124">
        <v>8661600</v>
      </c>
      <c r="F99" s="124">
        <v>0</v>
      </c>
      <c r="G99" s="129">
        <v>6207272.7300000004</v>
      </c>
      <c r="H99" s="129">
        <v>14868872.73</v>
      </c>
      <c r="I99" s="129">
        <v>0</v>
      </c>
      <c r="J99" s="136">
        <v>0</v>
      </c>
      <c r="K99" s="122" t="s">
        <v>3360</v>
      </c>
    </row>
    <row r="100" spans="1:11" ht="22.5" hidden="1" customHeight="1" x14ac:dyDescent="0.25">
      <c r="A100" s="131" t="s">
        <v>3242</v>
      </c>
      <c r="B100" s="131"/>
      <c r="C100" s="130" t="s">
        <v>3241</v>
      </c>
      <c r="D100" s="130" t="s">
        <v>361</v>
      </c>
      <c r="E100" s="124">
        <v>121299279.12</v>
      </c>
      <c r="F100" s="124">
        <v>0</v>
      </c>
      <c r="G100" s="129">
        <v>4841895.4400000004</v>
      </c>
      <c r="H100" s="129">
        <v>33006205.039999999</v>
      </c>
      <c r="I100" s="129">
        <v>93134969.519999996</v>
      </c>
      <c r="J100" s="136">
        <v>0</v>
      </c>
      <c r="K100" s="122" t="s">
        <v>3360</v>
      </c>
    </row>
    <row r="101" spans="1:11" ht="23.25" hidden="1" customHeight="1" x14ac:dyDescent="0.25">
      <c r="A101" s="131" t="s">
        <v>3240</v>
      </c>
      <c r="B101" s="131"/>
      <c r="C101" s="130" t="s">
        <v>3239</v>
      </c>
      <c r="D101" s="130" t="s">
        <v>361</v>
      </c>
      <c r="E101" s="124">
        <v>287848072.81999999</v>
      </c>
      <c r="F101" s="124">
        <v>0</v>
      </c>
      <c r="G101" s="129">
        <v>1117728056.47</v>
      </c>
      <c r="H101" s="129">
        <v>1061724336.35</v>
      </c>
      <c r="I101" s="129">
        <v>343851792.94</v>
      </c>
      <c r="J101" s="136">
        <v>0</v>
      </c>
      <c r="K101" s="122" t="s">
        <v>3360</v>
      </c>
    </row>
    <row r="102" spans="1:11" ht="23.25" hidden="1" customHeight="1" x14ac:dyDescent="0.25">
      <c r="A102" s="131" t="s">
        <v>3238</v>
      </c>
      <c r="B102" s="131"/>
      <c r="C102" s="130" t="s">
        <v>3237</v>
      </c>
      <c r="D102" s="130" t="s">
        <v>361</v>
      </c>
      <c r="E102" s="124">
        <v>0</v>
      </c>
      <c r="F102" s="124">
        <v>0</v>
      </c>
      <c r="G102" s="129">
        <v>303914280.87</v>
      </c>
      <c r="H102" s="129">
        <v>303914280.87</v>
      </c>
      <c r="I102" s="129">
        <v>0</v>
      </c>
      <c r="J102" s="136">
        <v>0</v>
      </c>
      <c r="K102" s="122" t="s">
        <v>3360</v>
      </c>
    </row>
    <row r="103" spans="1:11" ht="23.25" hidden="1" customHeight="1" x14ac:dyDescent="0.25">
      <c r="A103" s="131" t="s">
        <v>3236</v>
      </c>
      <c r="B103" s="131"/>
      <c r="C103" s="130" t="s">
        <v>3235</v>
      </c>
      <c r="D103" s="130" t="s">
        <v>361</v>
      </c>
      <c r="E103" s="124">
        <v>23094655.670000002</v>
      </c>
      <c r="F103" s="124">
        <v>0</v>
      </c>
      <c r="G103" s="129">
        <v>22515915.379999999</v>
      </c>
      <c r="H103" s="129">
        <v>45610571.049999997</v>
      </c>
      <c r="I103" s="129">
        <v>0</v>
      </c>
      <c r="J103" s="136">
        <v>0</v>
      </c>
      <c r="K103" s="122" t="s">
        <v>3360</v>
      </c>
    </row>
    <row r="104" spans="1:11" ht="12" hidden="1" customHeight="1" x14ac:dyDescent="0.25">
      <c r="A104" s="127" t="s">
        <v>360</v>
      </c>
      <c r="B104" s="127"/>
      <c r="C104" s="127"/>
      <c r="D104" s="127"/>
      <c r="E104" s="126">
        <v>2094280749.21</v>
      </c>
      <c r="F104" s="126">
        <v>0</v>
      </c>
      <c r="G104" s="126">
        <v>15731566980.549999</v>
      </c>
      <c r="H104" s="126">
        <v>15327393272.77</v>
      </c>
      <c r="I104" s="126">
        <v>2498454456.9899998</v>
      </c>
      <c r="J104" s="126">
        <v>0</v>
      </c>
    </row>
    <row r="105" spans="1:11" ht="2.25" hidden="1" customHeight="1" x14ac:dyDescent="0.25">
      <c r="A105" s="127"/>
      <c r="B105" s="127"/>
      <c r="C105" s="127"/>
      <c r="D105" s="127"/>
      <c r="E105" s="126"/>
      <c r="F105" s="126"/>
      <c r="G105" s="126"/>
      <c r="H105" s="126"/>
      <c r="I105" s="126"/>
      <c r="J105" s="125"/>
    </row>
    <row r="106" spans="1:11" ht="14.25" hidden="1" customHeight="1" x14ac:dyDescent="0.25">
      <c r="A106" s="132" t="s">
        <v>1750</v>
      </c>
      <c r="B106" s="132"/>
      <c r="C106" s="132"/>
      <c r="D106" s="132"/>
      <c r="E106" s="132"/>
      <c r="F106" s="132"/>
      <c r="G106" s="132"/>
      <c r="H106" s="132"/>
      <c r="I106" s="132"/>
      <c r="J106" s="132"/>
    </row>
    <row r="107" spans="1:11" ht="23.25" hidden="1" customHeight="1" x14ac:dyDescent="0.25">
      <c r="A107" s="131" t="s">
        <v>3234</v>
      </c>
      <c r="B107" s="131"/>
      <c r="C107" s="130" t="s">
        <v>3233</v>
      </c>
      <c r="D107" s="130" t="s">
        <v>361</v>
      </c>
      <c r="E107" s="124">
        <v>0</v>
      </c>
      <c r="F107" s="124">
        <v>0</v>
      </c>
      <c r="G107" s="129">
        <v>30969308.079999998</v>
      </c>
      <c r="H107" s="129">
        <v>30969308.079999998</v>
      </c>
      <c r="I107" s="124">
        <v>0</v>
      </c>
      <c r="J107" s="128">
        <v>0</v>
      </c>
      <c r="K107" s="122" t="s">
        <v>3361</v>
      </c>
    </row>
    <row r="108" spans="1:11" ht="23.25" hidden="1" customHeight="1" x14ac:dyDescent="0.25">
      <c r="A108" s="131" t="s">
        <v>3232</v>
      </c>
      <c r="B108" s="131"/>
      <c r="C108" s="130" t="s">
        <v>3231</v>
      </c>
      <c r="D108" s="130" t="s">
        <v>361</v>
      </c>
      <c r="E108" s="124">
        <v>0</v>
      </c>
      <c r="F108" s="124">
        <v>0</v>
      </c>
      <c r="G108" s="129">
        <v>16090.91</v>
      </c>
      <c r="H108" s="129">
        <v>16090.91</v>
      </c>
      <c r="I108" s="124">
        <v>0</v>
      </c>
      <c r="J108" s="128">
        <v>0</v>
      </c>
    </row>
    <row r="109" spans="1:11" ht="22.5" hidden="1" customHeight="1" x14ac:dyDescent="0.25">
      <c r="A109" s="131" t="s">
        <v>3230</v>
      </c>
      <c r="B109" s="131"/>
      <c r="C109" s="130" t="s">
        <v>3229</v>
      </c>
      <c r="D109" s="130" t="s">
        <v>361</v>
      </c>
      <c r="E109" s="124">
        <v>0</v>
      </c>
      <c r="F109" s="124">
        <v>0</v>
      </c>
      <c r="G109" s="129">
        <v>38307863.740000002</v>
      </c>
      <c r="H109" s="129">
        <v>38307863.740000002</v>
      </c>
      <c r="I109" s="124">
        <v>0</v>
      </c>
      <c r="J109" s="128">
        <v>0</v>
      </c>
    </row>
    <row r="110" spans="1:11" ht="23.25" hidden="1" customHeight="1" x14ac:dyDescent="0.25">
      <c r="A110" s="131" t="s">
        <v>3228</v>
      </c>
      <c r="B110" s="131"/>
      <c r="C110" s="130" t="s">
        <v>3227</v>
      </c>
      <c r="D110" s="130" t="s">
        <v>361</v>
      </c>
      <c r="E110" s="124">
        <v>0</v>
      </c>
      <c r="F110" s="124">
        <v>0</v>
      </c>
      <c r="G110" s="129">
        <v>2631512166.5900002</v>
      </c>
      <c r="H110" s="129">
        <v>2631512166.5900002</v>
      </c>
      <c r="I110" s="124">
        <v>0</v>
      </c>
      <c r="J110" s="128">
        <v>0</v>
      </c>
    </row>
    <row r="111" spans="1:11" ht="23.25" hidden="1" customHeight="1" x14ac:dyDescent="0.25">
      <c r="A111" s="131" t="s">
        <v>3226</v>
      </c>
      <c r="B111" s="131"/>
      <c r="C111" s="130" t="s">
        <v>3225</v>
      </c>
      <c r="D111" s="130" t="s">
        <v>361</v>
      </c>
      <c r="E111" s="124">
        <v>0</v>
      </c>
      <c r="F111" s="124">
        <v>0</v>
      </c>
      <c r="G111" s="129">
        <v>6493249.9400000004</v>
      </c>
      <c r="H111" s="129">
        <v>6493249.9400000004</v>
      </c>
      <c r="I111" s="124">
        <v>0</v>
      </c>
      <c r="J111" s="128">
        <v>0</v>
      </c>
    </row>
    <row r="112" spans="1:11" ht="23.25" hidden="1" customHeight="1" x14ac:dyDescent="0.25">
      <c r="A112" s="131" t="s">
        <v>3224</v>
      </c>
      <c r="B112" s="131"/>
      <c r="C112" s="130" t="s">
        <v>3223</v>
      </c>
      <c r="D112" s="130" t="s">
        <v>361</v>
      </c>
      <c r="E112" s="124">
        <v>0</v>
      </c>
      <c r="F112" s="124">
        <v>0</v>
      </c>
      <c r="G112" s="129">
        <v>86616950.840000004</v>
      </c>
      <c r="H112" s="129">
        <v>86616950.840000004</v>
      </c>
      <c r="I112" s="124">
        <v>0</v>
      </c>
      <c r="J112" s="128">
        <v>0</v>
      </c>
    </row>
    <row r="113" spans="1:10" ht="22.5" hidden="1" customHeight="1" x14ac:dyDescent="0.25">
      <c r="A113" s="131" t="s">
        <v>3222</v>
      </c>
      <c r="B113" s="131"/>
      <c r="C113" s="130" t="s">
        <v>3221</v>
      </c>
      <c r="D113" s="130" t="s">
        <v>361</v>
      </c>
      <c r="E113" s="124">
        <v>0</v>
      </c>
      <c r="F113" s="124">
        <v>0</v>
      </c>
      <c r="G113" s="129">
        <v>10415000</v>
      </c>
      <c r="H113" s="129">
        <v>10415000</v>
      </c>
      <c r="I113" s="124">
        <v>0</v>
      </c>
      <c r="J113" s="128">
        <v>0</v>
      </c>
    </row>
    <row r="114" spans="1:10" ht="23.25" hidden="1" customHeight="1" x14ac:dyDescent="0.25">
      <c r="A114" s="131" t="s">
        <v>3220</v>
      </c>
      <c r="B114" s="131"/>
      <c r="C114" s="130" t="s">
        <v>3219</v>
      </c>
      <c r="D114" s="130" t="s">
        <v>361</v>
      </c>
      <c r="E114" s="124">
        <v>0</v>
      </c>
      <c r="F114" s="124">
        <v>0</v>
      </c>
      <c r="G114" s="129">
        <v>108662957.81</v>
      </c>
      <c r="H114" s="129">
        <v>108662957.81</v>
      </c>
      <c r="I114" s="124">
        <v>0</v>
      </c>
      <c r="J114" s="128">
        <v>0</v>
      </c>
    </row>
    <row r="115" spans="1:10" ht="23.25" hidden="1" customHeight="1" x14ac:dyDescent="0.25">
      <c r="A115" s="131" t="s">
        <v>3218</v>
      </c>
      <c r="B115" s="131"/>
      <c r="C115" s="130" t="s">
        <v>3217</v>
      </c>
      <c r="D115" s="130" t="s">
        <v>361</v>
      </c>
      <c r="E115" s="124">
        <v>0</v>
      </c>
      <c r="F115" s="124">
        <v>0</v>
      </c>
      <c r="G115" s="129">
        <v>79479735.849999994</v>
      </c>
      <c r="H115" s="129">
        <v>79479735.849999994</v>
      </c>
      <c r="I115" s="124">
        <v>0</v>
      </c>
      <c r="J115" s="128">
        <v>0</v>
      </c>
    </row>
    <row r="116" spans="1:10" ht="23.25" hidden="1" customHeight="1" x14ac:dyDescent="0.25">
      <c r="A116" s="131" t="s">
        <v>3216</v>
      </c>
      <c r="B116" s="131"/>
      <c r="C116" s="130" t="s">
        <v>3215</v>
      </c>
      <c r="D116" s="130" t="s">
        <v>361</v>
      </c>
      <c r="E116" s="124">
        <v>0</v>
      </c>
      <c r="F116" s="124">
        <v>0</v>
      </c>
      <c r="G116" s="129">
        <v>1219932222.3699999</v>
      </c>
      <c r="H116" s="129">
        <v>1219932222.3699999</v>
      </c>
      <c r="I116" s="124">
        <v>0</v>
      </c>
      <c r="J116" s="128">
        <v>0</v>
      </c>
    </row>
    <row r="117" spans="1:10" ht="22.5" hidden="1" customHeight="1" x14ac:dyDescent="0.25">
      <c r="A117" s="131" t="s">
        <v>3214</v>
      </c>
      <c r="B117" s="131"/>
      <c r="C117" s="130" t="s">
        <v>3213</v>
      </c>
      <c r="D117" s="130" t="s">
        <v>361</v>
      </c>
      <c r="E117" s="124">
        <v>0</v>
      </c>
      <c r="F117" s="124">
        <v>0</v>
      </c>
      <c r="G117" s="129">
        <v>42444025</v>
      </c>
      <c r="H117" s="129">
        <v>42444025</v>
      </c>
      <c r="I117" s="124">
        <v>0</v>
      </c>
      <c r="J117" s="128">
        <v>0</v>
      </c>
    </row>
    <row r="118" spans="1:10" ht="23.25" hidden="1" customHeight="1" x14ac:dyDescent="0.25">
      <c r="A118" s="131" t="s">
        <v>3212</v>
      </c>
      <c r="B118" s="131"/>
      <c r="C118" s="130" t="s">
        <v>3211</v>
      </c>
      <c r="D118" s="130" t="s">
        <v>361</v>
      </c>
      <c r="E118" s="124">
        <v>0</v>
      </c>
      <c r="F118" s="124">
        <v>0</v>
      </c>
      <c r="G118" s="129">
        <v>3014911.03</v>
      </c>
      <c r="H118" s="129">
        <v>3014911.03</v>
      </c>
      <c r="I118" s="124">
        <v>0</v>
      </c>
      <c r="J118" s="128">
        <v>0</v>
      </c>
    </row>
    <row r="119" spans="1:10" ht="23.25" hidden="1" customHeight="1" x14ac:dyDescent="0.25">
      <c r="A119" s="131" t="s">
        <v>3210</v>
      </c>
      <c r="B119" s="131"/>
      <c r="C119" s="130" t="s">
        <v>3209</v>
      </c>
      <c r="D119" s="130" t="s">
        <v>361</v>
      </c>
      <c r="E119" s="124">
        <v>0</v>
      </c>
      <c r="F119" s="124">
        <v>0</v>
      </c>
      <c r="G119" s="129">
        <v>4976624667.3599997</v>
      </c>
      <c r="H119" s="129">
        <v>4976624667.3599997</v>
      </c>
      <c r="I119" s="124">
        <v>0</v>
      </c>
      <c r="J119" s="128">
        <v>0</v>
      </c>
    </row>
    <row r="120" spans="1:10" ht="23.25" hidden="1" customHeight="1" x14ac:dyDescent="0.25">
      <c r="A120" s="131" t="s">
        <v>3208</v>
      </c>
      <c r="B120" s="131"/>
      <c r="C120" s="130" t="s">
        <v>3207</v>
      </c>
      <c r="D120" s="130" t="s">
        <v>361</v>
      </c>
      <c r="E120" s="124">
        <v>0</v>
      </c>
      <c r="F120" s="124">
        <v>0</v>
      </c>
      <c r="G120" s="129">
        <v>81891966.349999994</v>
      </c>
      <c r="H120" s="129">
        <v>81891966.349999994</v>
      </c>
      <c r="I120" s="124">
        <v>0</v>
      </c>
      <c r="J120" s="128">
        <v>0</v>
      </c>
    </row>
    <row r="121" spans="1:10" ht="22.5" hidden="1" customHeight="1" x14ac:dyDescent="0.25">
      <c r="A121" s="131" t="s">
        <v>3206</v>
      </c>
      <c r="B121" s="131"/>
      <c r="C121" s="130" t="s">
        <v>3205</v>
      </c>
      <c r="D121" s="130" t="s">
        <v>361</v>
      </c>
      <c r="E121" s="124">
        <v>0</v>
      </c>
      <c r="F121" s="124">
        <v>0</v>
      </c>
      <c r="G121" s="129">
        <v>1735343436.24</v>
      </c>
      <c r="H121" s="129">
        <v>1735343436.24</v>
      </c>
      <c r="I121" s="124">
        <v>0</v>
      </c>
      <c r="J121" s="128">
        <v>0</v>
      </c>
    </row>
    <row r="122" spans="1:10" ht="23.25" hidden="1" customHeight="1" x14ac:dyDescent="0.25">
      <c r="A122" s="131" t="s">
        <v>3204</v>
      </c>
      <c r="B122" s="131"/>
      <c r="C122" s="130" t="s">
        <v>3203</v>
      </c>
      <c r="D122" s="130" t="s">
        <v>361</v>
      </c>
      <c r="E122" s="124">
        <v>0</v>
      </c>
      <c r="F122" s="124">
        <v>0</v>
      </c>
      <c r="G122" s="129">
        <v>77472350</v>
      </c>
      <c r="H122" s="129">
        <v>77472350</v>
      </c>
      <c r="I122" s="124">
        <v>0</v>
      </c>
      <c r="J122" s="128">
        <v>0</v>
      </c>
    </row>
    <row r="123" spans="1:10" ht="23.25" hidden="1" customHeight="1" x14ac:dyDescent="0.25">
      <c r="A123" s="131" t="s">
        <v>3202</v>
      </c>
      <c r="B123" s="131"/>
      <c r="C123" s="130" t="s">
        <v>3201</v>
      </c>
      <c r="D123" s="130" t="s">
        <v>361</v>
      </c>
      <c r="E123" s="124">
        <v>0</v>
      </c>
      <c r="F123" s="124">
        <v>0</v>
      </c>
      <c r="G123" s="129">
        <v>2183147853.8899999</v>
      </c>
      <c r="H123" s="129">
        <v>2183147853.8899999</v>
      </c>
      <c r="I123" s="124">
        <v>0</v>
      </c>
      <c r="J123" s="128">
        <v>0</v>
      </c>
    </row>
    <row r="124" spans="1:10" ht="23.25" hidden="1" customHeight="1" x14ac:dyDescent="0.25">
      <c r="A124" s="131" t="s">
        <v>3200</v>
      </c>
      <c r="B124" s="131"/>
      <c r="C124" s="130" t="s">
        <v>3199</v>
      </c>
      <c r="D124" s="130" t="s">
        <v>361</v>
      </c>
      <c r="E124" s="124">
        <v>0</v>
      </c>
      <c r="F124" s="124">
        <v>0</v>
      </c>
      <c r="G124" s="129">
        <v>757427804.62</v>
      </c>
      <c r="H124" s="129">
        <v>757427804.62</v>
      </c>
      <c r="I124" s="124">
        <v>0</v>
      </c>
      <c r="J124" s="128">
        <v>0</v>
      </c>
    </row>
    <row r="125" spans="1:10" ht="22.5" hidden="1" customHeight="1" x14ac:dyDescent="0.25">
      <c r="A125" s="131" t="s">
        <v>3198</v>
      </c>
      <c r="B125" s="131"/>
      <c r="C125" s="130" t="s">
        <v>3197</v>
      </c>
      <c r="D125" s="130" t="s">
        <v>361</v>
      </c>
      <c r="E125" s="124">
        <v>0</v>
      </c>
      <c r="F125" s="124">
        <v>0</v>
      </c>
      <c r="G125" s="129">
        <v>1876054060.27</v>
      </c>
      <c r="H125" s="129">
        <v>1876054060.27</v>
      </c>
      <c r="I125" s="124">
        <v>0</v>
      </c>
      <c r="J125" s="128">
        <v>0</v>
      </c>
    </row>
    <row r="126" spans="1:10" ht="23.25" hidden="1" customHeight="1" x14ac:dyDescent="0.25">
      <c r="A126" s="131" t="s">
        <v>3196</v>
      </c>
      <c r="B126" s="131"/>
      <c r="C126" s="130" t="s">
        <v>3195</v>
      </c>
      <c r="D126" s="130" t="s">
        <v>361</v>
      </c>
      <c r="E126" s="124">
        <v>0</v>
      </c>
      <c r="F126" s="124">
        <v>0</v>
      </c>
      <c r="G126" s="129">
        <v>886583592.17999995</v>
      </c>
      <c r="H126" s="129">
        <v>886583592.17999995</v>
      </c>
      <c r="I126" s="124">
        <v>0</v>
      </c>
      <c r="J126" s="128">
        <v>0</v>
      </c>
    </row>
    <row r="127" spans="1:10" ht="23.25" hidden="1" customHeight="1" x14ac:dyDescent="0.25">
      <c r="A127" s="131" t="s">
        <v>3194</v>
      </c>
      <c r="B127" s="131"/>
      <c r="C127" s="130" t="s">
        <v>3193</v>
      </c>
      <c r="D127" s="130" t="s">
        <v>361</v>
      </c>
      <c r="E127" s="124">
        <v>0</v>
      </c>
      <c r="F127" s="124">
        <v>0</v>
      </c>
      <c r="G127" s="129">
        <v>15150852.939999999</v>
      </c>
      <c r="H127" s="129">
        <v>15150852.939999999</v>
      </c>
      <c r="I127" s="124">
        <v>0</v>
      </c>
      <c r="J127" s="128">
        <v>0</v>
      </c>
    </row>
    <row r="128" spans="1:10" ht="23.25" hidden="1" customHeight="1" x14ac:dyDescent="0.25">
      <c r="A128" s="131" t="s">
        <v>3192</v>
      </c>
      <c r="B128" s="131"/>
      <c r="C128" s="130" t="s">
        <v>3191</v>
      </c>
      <c r="D128" s="130" t="s">
        <v>361</v>
      </c>
      <c r="E128" s="124">
        <v>0</v>
      </c>
      <c r="F128" s="124">
        <v>0</v>
      </c>
      <c r="G128" s="129">
        <v>273102798.06999999</v>
      </c>
      <c r="H128" s="129">
        <v>273102798.06999999</v>
      </c>
      <c r="I128" s="124">
        <v>0</v>
      </c>
      <c r="J128" s="128">
        <v>0</v>
      </c>
    </row>
    <row r="129" spans="1:10" ht="23.25" hidden="1" customHeight="1" x14ac:dyDescent="0.25">
      <c r="A129" s="131" t="s">
        <v>3190</v>
      </c>
      <c r="B129" s="131"/>
      <c r="C129" s="130" t="s">
        <v>3189</v>
      </c>
      <c r="D129" s="130" t="s">
        <v>361</v>
      </c>
      <c r="E129" s="124">
        <v>0</v>
      </c>
      <c r="F129" s="124">
        <v>0</v>
      </c>
      <c r="G129" s="129">
        <v>268264750</v>
      </c>
      <c r="H129" s="129">
        <v>268264750</v>
      </c>
      <c r="I129" s="124">
        <v>0</v>
      </c>
      <c r="J129" s="128">
        <v>0</v>
      </c>
    </row>
    <row r="130" spans="1:10" ht="22.5" hidden="1" customHeight="1" x14ac:dyDescent="0.25">
      <c r="A130" s="131" t="s">
        <v>3188</v>
      </c>
      <c r="B130" s="131"/>
      <c r="C130" s="130" t="s">
        <v>3187</v>
      </c>
      <c r="D130" s="130" t="s">
        <v>361</v>
      </c>
      <c r="E130" s="124">
        <v>0</v>
      </c>
      <c r="F130" s="124">
        <v>0</v>
      </c>
      <c r="G130" s="129">
        <v>1122384607.24</v>
      </c>
      <c r="H130" s="129">
        <v>1122384607.24</v>
      </c>
      <c r="I130" s="124">
        <v>0</v>
      </c>
      <c r="J130" s="128">
        <v>0</v>
      </c>
    </row>
    <row r="131" spans="1:10" ht="23.25" hidden="1" customHeight="1" x14ac:dyDescent="0.25">
      <c r="A131" s="131" t="s">
        <v>3186</v>
      </c>
      <c r="B131" s="131"/>
      <c r="C131" s="130" t="s">
        <v>3185</v>
      </c>
      <c r="D131" s="130" t="s">
        <v>361</v>
      </c>
      <c r="E131" s="124">
        <v>0</v>
      </c>
      <c r="F131" s="124">
        <v>0</v>
      </c>
      <c r="G131" s="129">
        <v>22493000</v>
      </c>
      <c r="H131" s="129">
        <v>22493000</v>
      </c>
      <c r="I131" s="124">
        <v>0</v>
      </c>
      <c r="J131" s="128">
        <v>0</v>
      </c>
    </row>
    <row r="132" spans="1:10" ht="23.25" hidden="1" customHeight="1" x14ac:dyDescent="0.25">
      <c r="A132" s="131" t="s">
        <v>3184</v>
      </c>
      <c r="B132" s="131"/>
      <c r="C132" s="130" t="s">
        <v>3183</v>
      </c>
      <c r="D132" s="130" t="s">
        <v>361</v>
      </c>
      <c r="E132" s="124">
        <v>0</v>
      </c>
      <c r="F132" s="124">
        <v>0</v>
      </c>
      <c r="G132" s="129">
        <v>493283379.16000003</v>
      </c>
      <c r="H132" s="129">
        <v>493283379.16000003</v>
      </c>
      <c r="I132" s="124">
        <v>0</v>
      </c>
      <c r="J132" s="128">
        <v>0</v>
      </c>
    </row>
    <row r="133" spans="1:10" ht="23.25" hidden="1" customHeight="1" x14ac:dyDescent="0.25">
      <c r="A133" s="131" t="s">
        <v>3182</v>
      </c>
      <c r="B133" s="131"/>
      <c r="C133" s="130" t="s">
        <v>3181</v>
      </c>
      <c r="D133" s="130" t="s">
        <v>361</v>
      </c>
      <c r="E133" s="124">
        <v>0</v>
      </c>
      <c r="F133" s="124">
        <v>0</v>
      </c>
      <c r="G133" s="129">
        <v>39211611.659999996</v>
      </c>
      <c r="H133" s="129">
        <v>39211611.659999996</v>
      </c>
      <c r="I133" s="124">
        <v>0</v>
      </c>
      <c r="J133" s="128">
        <v>0</v>
      </c>
    </row>
    <row r="134" spans="1:10" ht="22.5" hidden="1" customHeight="1" x14ac:dyDescent="0.25">
      <c r="A134" s="131" t="s">
        <v>3180</v>
      </c>
      <c r="B134" s="131"/>
      <c r="C134" s="130" t="s">
        <v>3179</v>
      </c>
      <c r="D134" s="130" t="s">
        <v>361</v>
      </c>
      <c r="E134" s="124">
        <v>0</v>
      </c>
      <c r="F134" s="124">
        <v>0</v>
      </c>
      <c r="G134" s="129">
        <v>76955.02</v>
      </c>
      <c r="H134" s="129">
        <v>76955.02</v>
      </c>
      <c r="I134" s="124">
        <v>0</v>
      </c>
      <c r="J134" s="128">
        <v>0</v>
      </c>
    </row>
    <row r="135" spans="1:10" ht="23.25" hidden="1" customHeight="1" x14ac:dyDescent="0.25">
      <c r="A135" s="131" t="s">
        <v>3178</v>
      </c>
      <c r="B135" s="131"/>
      <c r="C135" s="130" t="s">
        <v>3177</v>
      </c>
      <c r="D135" s="130" t="s">
        <v>361</v>
      </c>
      <c r="E135" s="124">
        <v>0</v>
      </c>
      <c r="F135" s="124">
        <v>0</v>
      </c>
      <c r="G135" s="129">
        <v>26475240.640000001</v>
      </c>
      <c r="H135" s="129">
        <v>26475240.640000001</v>
      </c>
      <c r="I135" s="124">
        <v>0</v>
      </c>
      <c r="J135" s="128">
        <v>0</v>
      </c>
    </row>
    <row r="136" spans="1:10" ht="23.25" hidden="1" customHeight="1" x14ac:dyDescent="0.25">
      <c r="A136" s="131" t="s">
        <v>3176</v>
      </c>
      <c r="B136" s="131"/>
      <c r="C136" s="130" t="s">
        <v>3175</v>
      </c>
      <c r="D136" s="130" t="s">
        <v>361</v>
      </c>
      <c r="E136" s="124">
        <v>0</v>
      </c>
      <c r="F136" s="124">
        <v>0</v>
      </c>
      <c r="G136" s="129">
        <v>16366750.890000001</v>
      </c>
      <c r="H136" s="129">
        <v>16366750.890000001</v>
      </c>
      <c r="I136" s="124">
        <v>0</v>
      </c>
      <c r="J136" s="128">
        <v>0</v>
      </c>
    </row>
    <row r="137" spans="1:10" ht="23.25" hidden="1" customHeight="1" x14ac:dyDescent="0.25">
      <c r="A137" s="131" t="s">
        <v>3174</v>
      </c>
      <c r="B137" s="131"/>
      <c r="C137" s="130" t="s">
        <v>3173</v>
      </c>
      <c r="D137" s="130" t="s">
        <v>361</v>
      </c>
      <c r="E137" s="124">
        <v>0</v>
      </c>
      <c r="F137" s="124">
        <v>0</v>
      </c>
      <c r="G137" s="129">
        <v>3281182.82</v>
      </c>
      <c r="H137" s="129">
        <v>3281182.82</v>
      </c>
      <c r="I137" s="124">
        <v>0</v>
      </c>
      <c r="J137" s="128">
        <v>0</v>
      </c>
    </row>
    <row r="138" spans="1:10" ht="22.5" hidden="1" customHeight="1" x14ac:dyDescent="0.25">
      <c r="A138" s="131" t="s">
        <v>3172</v>
      </c>
      <c r="B138" s="131"/>
      <c r="C138" s="130" t="s">
        <v>3171</v>
      </c>
      <c r="D138" s="130" t="s">
        <v>361</v>
      </c>
      <c r="E138" s="124">
        <v>0</v>
      </c>
      <c r="F138" s="124">
        <v>0</v>
      </c>
      <c r="G138" s="129">
        <v>18848643.32</v>
      </c>
      <c r="H138" s="129">
        <v>18848643.32</v>
      </c>
      <c r="I138" s="124">
        <v>0</v>
      </c>
      <c r="J138" s="128">
        <v>0</v>
      </c>
    </row>
    <row r="139" spans="1:10" ht="23.25" hidden="1" customHeight="1" x14ac:dyDescent="0.25">
      <c r="A139" s="131" t="s">
        <v>3170</v>
      </c>
      <c r="B139" s="131"/>
      <c r="C139" s="130" t="s">
        <v>3169</v>
      </c>
      <c r="D139" s="130" t="s">
        <v>361</v>
      </c>
      <c r="E139" s="124">
        <v>0</v>
      </c>
      <c r="F139" s="124">
        <v>0</v>
      </c>
      <c r="G139" s="129">
        <v>529339401.41000003</v>
      </c>
      <c r="H139" s="129">
        <v>529339401.41000003</v>
      </c>
      <c r="I139" s="124">
        <v>0</v>
      </c>
      <c r="J139" s="128">
        <v>0</v>
      </c>
    </row>
    <row r="140" spans="1:10" ht="23.25" hidden="1" customHeight="1" x14ac:dyDescent="0.25">
      <c r="A140" s="131" t="s">
        <v>3168</v>
      </c>
      <c r="B140" s="131"/>
      <c r="C140" s="130" t="s">
        <v>3167</v>
      </c>
      <c r="D140" s="130" t="s">
        <v>361</v>
      </c>
      <c r="E140" s="124">
        <v>0</v>
      </c>
      <c r="F140" s="124">
        <v>0</v>
      </c>
      <c r="G140" s="129">
        <v>571703493.17999995</v>
      </c>
      <c r="H140" s="129">
        <v>571703493.17999995</v>
      </c>
      <c r="I140" s="124">
        <v>0</v>
      </c>
      <c r="J140" s="128">
        <v>0</v>
      </c>
    </row>
    <row r="141" spans="1:10" ht="23.25" hidden="1" customHeight="1" x14ac:dyDescent="0.25">
      <c r="A141" s="131" t="s">
        <v>3166</v>
      </c>
      <c r="B141" s="131"/>
      <c r="C141" s="130" t="s">
        <v>3165</v>
      </c>
      <c r="D141" s="130" t="s">
        <v>361</v>
      </c>
      <c r="E141" s="124">
        <v>0</v>
      </c>
      <c r="F141" s="124">
        <v>0</v>
      </c>
      <c r="G141" s="129">
        <v>77370159.950000003</v>
      </c>
      <c r="H141" s="129">
        <v>77370159.950000003</v>
      </c>
      <c r="I141" s="124">
        <v>0</v>
      </c>
      <c r="J141" s="128">
        <v>0</v>
      </c>
    </row>
    <row r="142" spans="1:10" ht="22.5" hidden="1" customHeight="1" x14ac:dyDescent="0.25">
      <c r="A142" s="131" t="s">
        <v>3164</v>
      </c>
      <c r="B142" s="131"/>
      <c r="C142" s="130" t="s">
        <v>3163</v>
      </c>
      <c r="D142" s="130" t="s">
        <v>361</v>
      </c>
      <c r="E142" s="124">
        <v>0</v>
      </c>
      <c r="F142" s="124">
        <v>0</v>
      </c>
      <c r="G142" s="129">
        <v>4010000</v>
      </c>
      <c r="H142" s="129">
        <v>4010000</v>
      </c>
      <c r="I142" s="124">
        <v>0</v>
      </c>
      <c r="J142" s="128">
        <v>0</v>
      </c>
    </row>
    <row r="143" spans="1:10" ht="23.25" hidden="1" customHeight="1" x14ac:dyDescent="0.25">
      <c r="A143" s="131" t="s">
        <v>3162</v>
      </c>
      <c r="B143" s="131"/>
      <c r="C143" s="130" t="s">
        <v>3161</v>
      </c>
      <c r="D143" s="130" t="s">
        <v>361</v>
      </c>
      <c r="E143" s="124">
        <v>0</v>
      </c>
      <c r="F143" s="124">
        <v>0</v>
      </c>
      <c r="G143" s="129">
        <v>378420886.24000001</v>
      </c>
      <c r="H143" s="129">
        <v>378420886.24000001</v>
      </c>
      <c r="I143" s="124">
        <v>0</v>
      </c>
      <c r="J143" s="128">
        <v>0</v>
      </c>
    </row>
    <row r="144" spans="1:10" ht="23.25" hidden="1" customHeight="1" x14ac:dyDescent="0.25">
      <c r="A144" s="131" t="s">
        <v>3160</v>
      </c>
      <c r="B144" s="131"/>
      <c r="C144" s="130" t="s">
        <v>3159</v>
      </c>
      <c r="D144" s="130" t="s">
        <v>361</v>
      </c>
      <c r="E144" s="124">
        <v>0</v>
      </c>
      <c r="F144" s="124">
        <v>0</v>
      </c>
      <c r="G144" s="129">
        <v>146222291.84999999</v>
      </c>
      <c r="H144" s="129">
        <v>146222291.84999999</v>
      </c>
      <c r="I144" s="124">
        <v>0</v>
      </c>
      <c r="J144" s="128">
        <v>0</v>
      </c>
    </row>
    <row r="145" spans="1:10" ht="23.25" hidden="1" customHeight="1" x14ac:dyDescent="0.25">
      <c r="A145" s="131" t="s">
        <v>3158</v>
      </c>
      <c r="B145" s="131"/>
      <c r="C145" s="130" t="s">
        <v>3157</v>
      </c>
      <c r="D145" s="130" t="s">
        <v>361</v>
      </c>
      <c r="E145" s="124">
        <v>0</v>
      </c>
      <c r="F145" s="124">
        <v>0</v>
      </c>
      <c r="G145" s="129">
        <v>9388092</v>
      </c>
      <c r="H145" s="129">
        <v>9388092</v>
      </c>
      <c r="I145" s="124">
        <v>0</v>
      </c>
      <c r="J145" s="128">
        <v>0</v>
      </c>
    </row>
    <row r="146" spans="1:10" ht="22.5" hidden="1" customHeight="1" x14ac:dyDescent="0.25">
      <c r="A146" s="131" t="s">
        <v>3156</v>
      </c>
      <c r="B146" s="131"/>
      <c r="C146" s="130" t="s">
        <v>3155</v>
      </c>
      <c r="D146" s="130" t="s">
        <v>361</v>
      </c>
      <c r="E146" s="124">
        <v>0</v>
      </c>
      <c r="F146" s="124">
        <v>0</v>
      </c>
      <c r="G146" s="129">
        <v>133391032.31</v>
      </c>
      <c r="H146" s="129">
        <v>133391032.31</v>
      </c>
      <c r="I146" s="124">
        <v>0</v>
      </c>
      <c r="J146" s="128">
        <v>0</v>
      </c>
    </row>
    <row r="147" spans="1:10" ht="34.5" hidden="1" customHeight="1" x14ac:dyDescent="0.25">
      <c r="A147" s="131" t="s">
        <v>3154</v>
      </c>
      <c r="B147" s="131"/>
      <c r="C147" s="130" t="s">
        <v>3153</v>
      </c>
      <c r="D147" s="130" t="s">
        <v>361</v>
      </c>
      <c r="E147" s="124">
        <v>0</v>
      </c>
      <c r="F147" s="124">
        <v>0</v>
      </c>
      <c r="G147" s="129">
        <v>7696006.04</v>
      </c>
      <c r="H147" s="129">
        <v>7696006.04</v>
      </c>
      <c r="I147" s="124">
        <v>0</v>
      </c>
      <c r="J147" s="128">
        <v>0</v>
      </c>
    </row>
    <row r="148" spans="1:10" ht="12" hidden="1" customHeight="1" x14ac:dyDescent="0.25">
      <c r="A148" s="127" t="s">
        <v>360</v>
      </c>
      <c r="B148" s="127"/>
      <c r="C148" s="127"/>
      <c r="D148" s="127"/>
      <c r="E148" s="126">
        <v>0</v>
      </c>
      <c r="F148" s="126">
        <v>0</v>
      </c>
      <c r="G148" s="126">
        <v>20988891347.810001</v>
      </c>
      <c r="H148" s="126">
        <v>20988891347.810001</v>
      </c>
      <c r="I148" s="126">
        <v>0</v>
      </c>
      <c r="J148" s="126">
        <v>0</v>
      </c>
    </row>
    <row r="149" spans="1:10" ht="2.25" hidden="1" customHeight="1" x14ac:dyDescent="0.25">
      <c r="A149" s="127"/>
      <c r="B149" s="127"/>
      <c r="C149" s="127"/>
      <c r="D149" s="127"/>
      <c r="E149" s="126"/>
      <c r="F149" s="126"/>
      <c r="G149" s="126"/>
      <c r="H149" s="126"/>
      <c r="I149" s="126"/>
      <c r="J149" s="125"/>
    </row>
    <row r="150" spans="1:10" ht="14.25" hidden="1" customHeight="1" x14ac:dyDescent="0.25">
      <c r="A150" s="132" t="s">
        <v>1750</v>
      </c>
      <c r="B150" s="132"/>
      <c r="C150" s="132"/>
      <c r="D150" s="132"/>
      <c r="E150" s="132"/>
      <c r="F150" s="132"/>
      <c r="G150" s="132"/>
      <c r="H150" s="132"/>
      <c r="I150" s="132"/>
      <c r="J150" s="132"/>
    </row>
    <row r="151" spans="1:10" ht="23.25" hidden="1" customHeight="1" x14ac:dyDescent="0.25">
      <c r="A151" s="131" t="s">
        <v>3152</v>
      </c>
      <c r="B151" s="131"/>
      <c r="C151" s="130" t="s">
        <v>3151</v>
      </c>
      <c r="D151" s="130" t="s">
        <v>361</v>
      </c>
      <c r="E151" s="124">
        <v>0</v>
      </c>
      <c r="F151" s="124">
        <v>0</v>
      </c>
      <c r="G151" s="129">
        <v>48723789.640000001</v>
      </c>
      <c r="H151" s="129">
        <v>48723789.640000001</v>
      </c>
      <c r="I151" s="124">
        <v>0</v>
      </c>
      <c r="J151" s="128">
        <v>0</v>
      </c>
    </row>
    <row r="152" spans="1:10" ht="12" hidden="1" customHeight="1" x14ac:dyDescent="0.25">
      <c r="A152" s="127" t="s">
        <v>360</v>
      </c>
      <c r="B152" s="127"/>
      <c r="C152" s="127"/>
      <c r="D152" s="127"/>
      <c r="E152" s="126">
        <v>0</v>
      </c>
      <c r="F152" s="126">
        <v>0</v>
      </c>
      <c r="G152" s="126">
        <v>48723789.640000001</v>
      </c>
      <c r="H152" s="126">
        <v>48723789.640000001</v>
      </c>
      <c r="I152" s="126">
        <v>0</v>
      </c>
      <c r="J152" s="126">
        <v>0</v>
      </c>
    </row>
    <row r="153" spans="1:10" ht="2.25" hidden="1" customHeight="1" x14ac:dyDescent="0.25">
      <c r="A153" s="127"/>
      <c r="B153" s="127"/>
      <c r="C153" s="127"/>
      <c r="D153" s="127"/>
      <c r="E153" s="126"/>
      <c r="F153" s="126"/>
      <c r="G153" s="126"/>
      <c r="H153" s="126"/>
      <c r="I153" s="126"/>
      <c r="J153" s="125"/>
    </row>
    <row r="154" spans="1:10" ht="14.25" hidden="1" customHeight="1" x14ac:dyDescent="0.25">
      <c r="A154" s="132" t="s">
        <v>3150</v>
      </c>
      <c r="B154" s="132"/>
      <c r="C154" s="132"/>
      <c r="D154" s="132"/>
      <c r="E154" s="132"/>
      <c r="F154" s="132"/>
      <c r="G154" s="132"/>
      <c r="H154" s="132"/>
      <c r="I154" s="132"/>
      <c r="J154" s="132"/>
    </row>
    <row r="155" spans="1:10" ht="23.25" hidden="1" customHeight="1" x14ac:dyDescent="0.25">
      <c r="A155" s="131" t="s">
        <v>3149</v>
      </c>
      <c r="B155" s="131"/>
      <c r="C155" s="130" t="s">
        <v>3148</v>
      </c>
      <c r="D155" s="130" t="s">
        <v>361</v>
      </c>
      <c r="E155" s="124">
        <v>0</v>
      </c>
      <c r="F155" s="124">
        <v>0</v>
      </c>
      <c r="G155" s="129">
        <v>193700244</v>
      </c>
      <c r="H155" s="129">
        <v>193700244</v>
      </c>
      <c r="I155" s="124">
        <v>0</v>
      </c>
      <c r="J155" s="128">
        <v>0</v>
      </c>
    </row>
    <row r="156" spans="1:10" ht="23.25" hidden="1" customHeight="1" x14ac:dyDescent="0.25">
      <c r="A156" s="131" t="s">
        <v>3147</v>
      </c>
      <c r="B156" s="131"/>
      <c r="C156" s="130" t="s">
        <v>3146</v>
      </c>
      <c r="D156" s="130" t="s">
        <v>361</v>
      </c>
      <c r="E156" s="124">
        <v>0</v>
      </c>
      <c r="F156" s="124">
        <v>0</v>
      </c>
      <c r="G156" s="129">
        <v>66309763</v>
      </c>
      <c r="H156" s="129">
        <v>66309763</v>
      </c>
      <c r="I156" s="124">
        <v>0</v>
      </c>
      <c r="J156" s="128">
        <v>0</v>
      </c>
    </row>
    <row r="157" spans="1:10" ht="22.5" hidden="1" customHeight="1" x14ac:dyDescent="0.25">
      <c r="A157" s="131" t="s">
        <v>3145</v>
      </c>
      <c r="B157" s="131"/>
      <c r="C157" s="130" t="s">
        <v>3144</v>
      </c>
      <c r="D157" s="130" t="s">
        <v>361</v>
      </c>
      <c r="E157" s="124">
        <v>0</v>
      </c>
      <c r="F157" s="124">
        <v>0</v>
      </c>
      <c r="G157" s="129">
        <v>260504369</v>
      </c>
      <c r="H157" s="129">
        <v>260504369</v>
      </c>
      <c r="I157" s="124">
        <v>0</v>
      </c>
      <c r="J157" s="128">
        <v>0</v>
      </c>
    </row>
    <row r="158" spans="1:10" ht="23.25" hidden="1" customHeight="1" x14ac:dyDescent="0.25">
      <c r="A158" s="131" t="s">
        <v>3143</v>
      </c>
      <c r="B158" s="131"/>
      <c r="C158" s="130" t="s">
        <v>3142</v>
      </c>
      <c r="D158" s="130" t="s">
        <v>361</v>
      </c>
      <c r="E158" s="124">
        <v>0</v>
      </c>
      <c r="F158" s="124">
        <v>0</v>
      </c>
      <c r="G158" s="129">
        <v>95311347</v>
      </c>
      <c r="H158" s="129">
        <v>95311347</v>
      </c>
      <c r="I158" s="124">
        <v>0</v>
      </c>
      <c r="J158" s="128">
        <v>0</v>
      </c>
    </row>
    <row r="159" spans="1:10" ht="23.25" hidden="1" customHeight="1" x14ac:dyDescent="0.25">
      <c r="A159" s="131" t="s">
        <v>3141</v>
      </c>
      <c r="B159" s="131"/>
      <c r="C159" s="130" t="s">
        <v>3140</v>
      </c>
      <c r="D159" s="130" t="s">
        <v>361</v>
      </c>
      <c r="E159" s="124">
        <v>0</v>
      </c>
      <c r="F159" s="124">
        <v>0</v>
      </c>
      <c r="G159" s="129">
        <v>376889874</v>
      </c>
      <c r="H159" s="129">
        <v>376889874</v>
      </c>
      <c r="I159" s="124">
        <v>0</v>
      </c>
      <c r="J159" s="128">
        <v>0</v>
      </c>
    </row>
    <row r="160" spans="1:10" ht="23.25" hidden="1" customHeight="1" x14ac:dyDescent="0.25">
      <c r="A160" s="131" t="s">
        <v>3139</v>
      </c>
      <c r="B160" s="131"/>
      <c r="C160" s="130" t="s">
        <v>3138</v>
      </c>
      <c r="D160" s="130" t="s">
        <v>361</v>
      </c>
      <c r="E160" s="124">
        <v>0</v>
      </c>
      <c r="F160" s="124">
        <v>0</v>
      </c>
      <c r="G160" s="129">
        <v>159957487</v>
      </c>
      <c r="H160" s="129">
        <v>159957487</v>
      </c>
      <c r="I160" s="124">
        <v>0</v>
      </c>
      <c r="J160" s="128">
        <v>0</v>
      </c>
    </row>
    <row r="161" spans="1:10" ht="22.5" hidden="1" customHeight="1" x14ac:dyDescent="0.25">
      <c r="A161" s="131" t="s">
        <v>3137</v>
      </c>
      <c r="B161" s="131"/>
      <c r="C161" s="130" t="s">
        <v>3136</v>
      </c>
      <c r="D161" s="130" t="s">
        <v>361</v>
      </c>
      <c r="E161" s="124">
        <v>0</v>
      </c>
      <c r="F161" s="124">
        <v>0</v>
      </c>
      <c r="G161" s="129">
        <v>112962746</v>
      </c>
      <c r="H161" s="129">
        <v>112962746</v>
      </c>
      <c r="I161" s="124">
        <v>0</v>
      </c>
      <c r="J161" s="128">
        <v>0</v>
      </c>
    </row>
    <row r="162" spans="1:10" ht="23.25" hidden="1" customHeight="1" x14ac:dyDescent="0.25">
      <c r="A162" s="131" t="s">
        <v>3135</v>
      </c>
      <c r="B162" s="131"/>
      <c r="C162" s="130" t="s">
        <v>3134</v>
      </c>
      <c r="D162" s="130" t="s">
        <v>361</v>
      </c>
      <c r="E162" s="124">
        <v>0</v>
      </c>
      <c r="F162" s="124">
        <v>0</v>
      </c>
      <c r="G162" s="129">
        <v>79329111</v>
      </c>
      <c r="H162" s="129">
        <v>79329111</v>
      </c>
      <c r="I162" s="124">
        <v>0</v>
      </c>
      <c r="J162" s="128">
        <v>0</v>
      </c>
    </row>
    <row r="163" spans="1:10" ht="23.25" hidden="1" customHeight="1" x14ac:dyDescent="0.25">
      <c r="A163" s="131" t="s">
        <v>3133</v>
      </c>
      <c r="B163" s="131"/>
      <c r="C163" s="130" t="s">
        <v>3132</v>
      </c>
      <c r="D163" s="130" t="s">
        <v>361</v>
      </c>
      <c r="E163" s="124">
        <v>0</v>
      </c>
      <c r="F163" s="124">
        <v>0</v>
      </c>
      <c r="G163" s="129">
        <v>116938242.55</v>
      </c>
      <c r="H163" s="129">
        <v>116938242.55</v>
      </c>
      <c r="I163" s="124">
        <v>0</v>
      </c>
      <c r="J163" s="128">
        <v>0</v>
      </c>
    </row>
    <row r="164" spans="1:10" ht="23.25" hidden="1" customHeight="1" x14ac:dyDescent="0.25">
      <c r="A164" s="131" t="s">
        <v>3131</v>
      </c>
      <c r="B164" s="131"/>
      <c r="C164" s="130" t="s">
        <v>3130</v>
      </c>
      <c r="D164" s="130" t="s">
        <v>361</v>
      </c>
      <c r="E164" s="124">
        <v>0</v>
      </c>
      <c r="F164" s="124">
        <v>0</v>
      </c>
      <c r="G164" s="129">
        <v>24704773</v>
      </c>
      <c r="H164" s="129">
        <v>24704773</v>
      </c>
      <c r="I164" s="124">
        <v>0</v>
      </c>
      <c r="J164" s="128">
        <v>0</v>
      </c>
    </row>
    <row r="165" spans="1:10" ht="33.75" hidden="1" customHeight="1" x14ac:dyDescent="0.25">
      <c r="A165" s="131" t="s">
        <v>3129</v>
      </c>
      <c r="B165" s="131"/>
      <c r="C165" s="130" t="s">
        <v>3128</v>
      </c>
      <c r="D165" s="130" t="s">
        <v>361</v>
      </c>
      <c r="E165" s="124">
        <v>0</v>
      </c>
      <c r="F165" s="124">
        <v>0</v>
      </c>
      <c r="G165" s="129">
        <v>2093220.39</v>
      </c>
      <c r="H165" s="129">
        <v>2093220.39</v>
      </c>
      <c r="I165" s="124">
        <v>0</v>
      </c>
      <c r="J165" s="128">
        <v>0</v>
      </c>
    </row>
    <row r="166" spans="1:10" ht="12" hidden="1" customHeight="1" x14ac:dyDescent="0.25">
      <c r="A166" s="127" t="s">
        <v>360</v>
      </c>
      <c r="B166" s="127"/>
      <c r="C166" s="127"/>
      <c r="D166" s="127"/>
      <c r="E166" s="126">
        <v>0</v>
      </c>
      <c r="F166" s="126">
        <v>0</v>
      </c>
      <c r="G166" s="126">
        <v>1488701176.9400001</v>
      </c>
      <c r="H166" s="126">
        <v>1488701176.9400001</v>
      </c>
      <c r="I166" s="126">
        <v>0</v>
      </c>
      <c r="J166" s="126">
        <v>0</v>
      </c>
    </row>
    <row r="167" spans="1:10" ht="2.25" hidden="1" customHeight="1" x14ac:dyDescent="0.25">
      <c r="A167" s="127"/>
      <c r="B167" s="127"/>
      <c r="C167" s="127"/>
      <c r="D167" s="127"/>
      <c r="E167" s="126"/>
      <c r="F167" s="126"/>
      <c r="G167" s="126"/>
      <c r="H167" s="126"/>
      <c r="I167" s="126"/>
      <c r="J167" s="125"/>
    </row>
    <row r="168" spans="1:10" ht="14.25" hidden="1" customHeight="1" x14ac:dyDescent="0.25">
      <c r="A168" s="132" t="s">
        <v>3127</v>
      </c>
      <c r="B168" s="132"/>
      <c r="C168" s="132"/>
      <c r="D168" s="132"/>
      <c r="E168" s="132"/>
      <c r="F168" s="132"/>
      <c r="G168" s="132"/>
      <c r="H168" s="132"/>
      <c r="I168" s="132"/>
      <c r="J168" s="132"/>
    </row>
    <row r="169" spans="1:10" ht="23.25" hidden="1" customHeight="1" x14ac:dyDescent="0.25">
      <c r="A169" s="131" t="s">
        <v>3126</v>
      </c>
      <c r="B169" s="131"/>
      <c r="C169" s="130" t="s">
        <v>3125</v>
      </c>
      <c r="D169" s="130" t="s">
        <v>361</v>
      </c>
      <c r="E169" s="124">
        <v>0</v>
      </c>
      <c r="F169" s="124">
        <v>0</v>
      </c>
      <c r="G169" s="129">
        <v>2815152.02</v>
      </c>
      <c r="H169" s="129">
        <v>2815152.02</v>
      </c>
      <c r="I169" s="124">
        <v>0</v>
      </c>
      <c r="J169" s="128">
        <v>0</v>
      </c>
    </row>
    <row r="170" spans="1:10" ht="23.25" hidden="1" customHeight="1" x14ac:dyDescent="0.25">
      <c r="A170" s="131" t="s">
        <v>3124</v>
      </c>
      <c r="B170" s="131"/>
      <c r="C170" s="130" t="s">
        <v>3123</v>
      </c>
      <c r="D170" s="130" t="s">
        <v>361</v>
      </c>
      <c r="E170" s="124">
        <v>0</v>
      </c>
      <c r="F170" s="124">
        <v>0</v>
      </c>
      <c r="G170" s="129">
        <v>142612421</v>
      </c>
      <c r="H170" s="129">
        <v>142612421</v>
      </c>
      <c r="I170" s="124">
        <v>0</v>
      </c>
      <c r="J170" s="128">
        <v>0</v>
      </c>
    </row>
    <row r="171" spans="1:10" ht="23.25" hidden="1" customHeight="1" x14ac:dyDescent="0.25">
      <c r="A171" s="131" t="s">
        <v>3122</v>
      </c>
      <c r="B171" s="131"/>
      <c r="C171" s="130" t="s">
        <v>3121</v>
      </c>
      <c r="D171" s="130" t="s">
        <v>361</v>
      </c>
      <c r="E171" s="124">
        <v>0</v>
      </c>
      <c r="F171" s="124">
        <v>0</v>
      </c>
      <c r="G171" s="129">
        <v>19298922.02</v>
      </c>
      <c r="H171" s="129">
        <v>19298922.02</v>
      </c>
      <c r="I171" s="124">
        <v>0</v>
      </c>
      <c r="J171" s="128">
        <v>0</v>
      </c>
    </row>
    <row r="172" spans="1:10" ht="22.5" hidden="1" customHeight="1" x14ac:dyDescent="0.25">
      <c r="A172" s="131" t="s">
        <v>3120</v>
      </c>
      <c r="B172" s="131"/>
      <c r="C172" s="130" t="s">
        <v>3119</v>
      </c>
      <c r="D172" s="130" t="s">
        <v>361</v>
      </c>
      <c r="E172" s="124">
        <v>0</v>
      </c>
      <c r="F172" s="124">
        <v>0</v>
      </c>
      <c r="G172" s="129">
        <v>2779300.69</v>
      </c>
      <c r="H172" s="129">
        <v>2779300.69</v>
      </c>
      <c r="I172" s="124">
        <v>0</v>
      </c>
      <c r="J172" s="128">
        <v>0</v>
      </c>
    </row>
    <row r="173" spans="1:10" ht="23.25" hidden="1" customHeight="1" x14ac:dyDescent="0.25">
      <c r="A173" s="131" t="s">
        <v>3118</v>
      </c>
      <c r="B173" s="131"/>
      <c r="C173" s="130" t="s">
        <v>3117</v>
      </c>
      <c r="D173" s="130" t="s">
        <v>361</v>
      </c>
      <c r="E173" s="124">
        <v>0</v>
      </c>
      <c r="F173" s="124">
        <v>0</v>
      </c>
      <c r="G173" s="129">
        <v>13285000</v>
      </c>
      <c r="H173" s="129">
        <v>13285000</v>
      </c>
      <c r="I173" s="124">
        <v>0</v>
      </c>
      <c r="J173" s="128">
        <v>0</v>
      </c>
    </row>
    <row r="174" spans="1:10" ht="23.25" hidden="1" customHeight="1" x14ac:dyDescent="0.25">
      <c r="A174" s="131" t="s">
        <v>3116</v>
      </c>
      <c r="B174" s="131"/>
      <c r="C174" s="130" t="s">
        <v>3115</v>
      </c>
      <c r="D174" s="130" t="s">
        <v>361</v>
      </c>
      <c r="E174" s="124">
        <v>0</v>
      </c>
      <c r="F174" s="124">
        <v>0</v>
      </c>
      <c r="G174" s="129">
        <v>694904.8</v>
      </c>
      <c r="H174" s="129">
        <v>694904.8</v>
      </c>
      <c r="I174" s="124">
        <v>0</v>
      </c>
      <c r="J174" s="128">
        <v>0</v>
      </c>
    </row>
    <row r="175" spans="1:10" ht="23.25" hidden="1" customHeight="1" x14ac:dyDescent="0.25">
      <c r="A175" s="131" t="s">
        <v>3114</v>
      </c>
      <c r="B175" s="131"/>
      <c r="C175" s="130" t="s">
        <v>3113</v>
      </c>
      <c r="D175" s="130" t="s">
        <v>361</v>
      </c>
      <c r="E175" s="124">
        <v>0</v>
      </c>
      <c r="F175" s="124">
        <v>0</v>
      </c>
      <c r="G175" s="129">
        <v>3570072.93</v>
      </c>
      <c r="H175" s="129">
        <v>3570072.93</v>
      </c>
      <c r="I175" s="124">
        <v>0</v>
      </c>
      <c r="J175" s="128">
        <v>0</v>
      </c>
    </row>
    <row r="176" spans="1:10" ht="22.5" hidden="1" customHeight="1" x14ac:dyDescent="0.25">
      <c r="A176" s="131" t="s">
        <v>3112</v>
      </c>
      <c r="B176" s="131"/>
      <c r="C176" s="130" t="s">
        <v>3111</v>
      </c>
      <c r="D176" s="130" t="s">
        <v>361</v>
      </c>
      <c r="E176" s="124">
        <v>0</v>
      </c>
      <c r="F176" s="124">
        <v>0</v>
      </c>
      <c r="G176" s="129">
        <v>2938058.19</v>
      </c>
      <c r="H176" s="129">
        <v>2938058.19</v>
      </c>
      <c r="I176" s="124">
        <v>0</v>
      </c>
      <c r="J176" s="128">
        <v>0</v>
      </c>
    </row>
    <row r="177" spans="1:10" ht="23.25" hidden="1" customHeight="1" x14ac:dyDescent="0.25">
      <c r="A177" s="131" t="s">
        <v>3110</v>
      </c>
      <c r="B177" s="131"/>
      <c r="C177" s="130" t="s">
        <v>3109</v>
      </c>
      <c r="D177" s="130" t="s">
        <v>361</v>
      </c>
      <c r="E177" s="124">
        <v>0</v>
      </c>
      <c r="F177" s="124">
        <v>0</v>
      </c>
      <c r="G177" s="129">
        <v>60028239.329999998</v>
      </c>
      <c r="H177" s="129">
        <v>60028239.329999998</v>
      </c>
      <c r="I177" s="124">
        <v>0</v>
      </c>
      <c r="J177" s="128">
        <v>0</v>
      </c>
    </row>
    <row r="178" spans="1:10" ht="23.25" hidden="1" customHeight="1" x14ac:dyDescent="0.25">
      <c r="A178" s="131" t="s">
        <v>3108</v>
      </c>
      <c r="B178" s="131"/>
      <c r="C178" s="130" t="s">
        <v>3107</v>
      </c>
      <c r="D178" s="130" t="s">
        <v>361</v>
      </c>
      <c r="E178" s="124">
        <v>0</v>
      </c>
      <c r="F178" s="124">
        <v>0</v>
      </c>
      <c r="G178" s="129">
        <v>254896.81</v>
      </c>
      <c r="H178" s="129">
        <v>254896.81</v>
      </c>
      <c r="I178" s="124">
        <v>0</v>
      </c>
      <c r="J178" s="128">
        <v>0</v>
      </c>
    </row>
    <row r="179" spans="1:10" ht="23.25" hidden="1" customHeight="1" x14ac:dyDescent="0.25">
      <c r="A179" s="131" t="s">
        <v>3106</v>
      </c>
      <c r="B179" s="131"/>
      <c r="C179" s="130" t="s">
        <v>3105</v>
      </c>
      <c r="D179" s="130" t="s">
        <v>361</v>
      </c>
      <c r="E179" s="124">
        <v>0</v>
      </c>
      <c r="F179" s="124">
        <v>0</v>
      </c>
      <c r="G179" s="129">
        <v>508138.95</v>
      </c>
      <c r="H179" s="129">
        <v>508138.95</v>
      </c>
      <c r="I179" s="124">
        <v>0</v>
      </c>
      <c r="J179" s="128">
        <v>0</v>
      </c>
    </row>
    <row r="180" spans="1:10" ht="22.5" hidden="1" customHeight="1" x14ac:dyDescent="0.25">
      <c r="A180" s="131" t="s">
        <v>3104</v>
      </c>
      <c r="B180" s="131"/>
      <c r="C180" s="130" t="s">
        <v>3103</v>
      </c>
      <c r="D180" s="130" t="s">
        <v>361</v>
      </c>
      <c r="E180" s="124">
        <v>0</v>
      </c>
      <c r="F180" s="124">
        <v>0</v>
      </c>
      <c r="G180" s="129">
        <v>12468454.109999999</v>
      </c>
      <c r="H180" s="129">
        <v>12468454.109999999</v>
      </c>
      <c r="I180" s="124">
        <v>0</v>
      </c>
      <c r="J180" s="128">
        <v>0</v>
      </c>
    </row>
    <row r="181" spans="1:10" ht="23.25" hidden="1" customHeight="1" x14ac:dyDescent="0.25">
      <c r="A181" s="131" t="s">
        <v>3102</v>
      </c>
      <c r="B181" s="131"/>
      <c r="C181" s="130" t="s">
        <v>3101</v>
      </c>
      <c r="D181" s="130" t="s">
        <v>361</v>
      </c>
      <c r="E181" s="124">
        <v>0</v>
      </c>
      <c r="F181" s="124">
        <v>0</v>
      </c>
      <c r="G181" s="129">
        <v>35500</v>
      </c>
      <c r="H181" s="129">
        <v>35500</v>
      </c>
      <c r="I181" s="124">
        <v>0</v>
      </c>
      <c r="J181" s="128">
        <v>0</v>
      </c>
    </row>
    <row r="182" spans="1:10" ht="23.25" hidden="1" customHeight="1" x14ac:dyDescent="0.25">
      <c r="A182" s="131" t="s">
        <v>3100</v>
      </c>
      <c r="B182" s="131"/>
      <c r="C182" s="130" t="s">
        <v>3099</v>
      </c>
      <c r="D182" s="130" t="s">
        <v>361</v>
      </c>
      <c r="E182" s="124">
        <v>0</v>
      </c>
      <c r="F182" s="124">
        <v>0</v>
      </c>
      <c r="G182" s="129">
        <v>6594426.2599999998</v>
      </c>
      <c r="H182" s="129">
        <v>6594426.2599999998</v>
      </c>
      <c r="I182" s="124">
        <v>0</v>
      </c>
      <c r="J182" s="128">
        <v>0</v>
      </c>
    </row>
    <row r="183" spans="1:10" ht="23.25" hidden="1" customHeight="1" x14ac:dyDescent="0.25">
      <c r="A183" s="131" t="s">
        <v>3098</v>
      </c>
      <c r="B183" s="131"/>
      <c r="C183" s="130" t="s">
        <v>3097</v>
      </c>
      <c r="D183" s="130" t="s">
        <v>361</v>
      </c>
      <c r="E183" s="124">
        <v>0</v>
      </c>
      <c r="F183" s="124">
        <v>0</v>
      </c>
      <c r="G183" s="129">
        <v>3726985.86</v>
      </c>
      <c r="H183" s="129">
        <v>3726985.86</v>
      </c>
      <c r="I183" s="124">
        <v>0</v>
      </c>
      <c r="J183" s="128">
        <v>0</v>
      </c>
    </row>
    <row r="184" spans="1:10" ht="22.5" hidden="1" customHeight="1" x14ac:dyDescent="0.25">
      <c r="A184" s="131" t="s">
        <v>3096</v>
      </c>
      <c r="B184" s="131"/>
      <c r="C184" s="130" t="s">
        <v>3095</v>
      </c>
      <c r="D184" s="130" t="s">
        <v>361</v>
      </c>
      <c r="E184" s="124">
        <v>0</v>
      </c>
      <c r="F184" s="124">
        <v>0</v>
      </c>
      <c r="G184" s="129">
        <v>682752</v>
      </c>
      <c r="H184" s="129">
        <v>682752</v>
      </c>
      <c r="I184" s="124">
        <v>0</v>
      </c>
      <c r="J184" s="128">
        <v>0</v>
      </c>
    </row>
    <row r="185" spans="1:10" ht="23.25" hidden="1" customHeight="1" x14ac:dyDescent="0.25">
      <c r="A185" s="131" t="s">
        <v>3094</v>
      </c>
      <c r="B185" s="131"/>
      <c r="C185" s="130" t="s">
        <v>3093</v>
      </c>
      <c r="D185" s="130" t="s">
        <v>361</v>
      </c>
      <c r="E185" s="124">
        <v>0</v>
      </c>
      <c r="F185" s="124">
        <v>0</v>
      </c>
      <c r="G185" s="129">
        <v>7742996</v>
      </c>
      <c r="H185" s="129">
        <v>7742996</v>
      </c>
      <c r="I185" s="124">
        <v>0</v>
      </c>
      <c r="J185" s="128">
        <v>0</v>
      </c>
    </row>
    <row r="186" spans="1:10" ht="23.25" hidden="1" customHeight="1" x14ac:dyDescent="0.25">
      <c r="A186" s="131" t="s">
        <v>3092</v>
      </c>
      <c r="B186" s="131"/>
      <c r="C186" s="130" t="s">
        <v>3091</v>
      </c>
      <c r="D186" s="130" t="s">
        <v>361</v>
      </c>
      <c r="E186" s="124">
        <v>0</v>
      </c>
      <c r="F186" s="124">
        <v>0</v>
      </c>
      <c r="G186" s="129">
        <v>7041980</v>
      </c>
      <c r="H186" s="129">
        <v>7041980</v>
      </c>
      <c r="I186" s="124">
        <v>0</v>
      </c>
      <c r="J186" s="128">
        <v>0</v>
      </c>
    </row>
    <row r="187" spans="1:10" ht="23.25" hidden="1" customHeight="1" x14ac:dyDescent="0.25">
      <c r="A187" s="131" t="s">
        <v>3090</v>
      </c>
      <c r="B187" s="131"/>
      <c r="C187" s="130" t="s">
        <v>3089</v>
      </c>
      <c r="D187" s="130" t="s">
        <v>361</v>
      </c>
      <c r="E187" s="124">
        <v>0</v>
      </c>
      <c r="F187" s="124">
        <v>0</v>
      </c>
      <c r="G187" s="129">
        <v>5995858.1200000001</v>
      </c>
      <c r="H187" s="129">
        <v>5995858.1200000001</v>
      </c>
      <c r="I187" s="124">
        <v>0</v>
      </c>
      <c r="J187" s="128">
        <v>0</v>
      </c>
    </row>
    <row r="188" spans="1:10" ht="23.25" hidden="1" customHeight="1" x14ac:dyDescent="0.25">
      <c r="A188" s="131" t="s">
        <v>3088</v>
      </c>
      <c r="B188" s="131"/>
      <c r="C188" s="130" t="s">
        <v>3087</v>
      </c>
      <c r="D188" s="130" t="s">
        <v>361</v>
      </c>
      <c r="E188" s="124">
        <v>0</v>
      </c>
      <c r="F188" s="124">
        <v>0</v>
      </c>
      <c r="G188" s="129">
        <v>21047950</v>
      </c>
      <c r="H188" s="129">
        <v>21047950</v>
      </c>
      <c r="I188" s="124">
        <v>0</v>
      </c>
      <c r="J188" s="128">
        <v>0</v>
      </c>
    </row>
    <row r="189" spans="1:10" ht="22.5" hidden="1" customHeight="1" x14ac:dyDescent="0.25">
      <c r="A189" s="131" t="s">
        <v>3086</v>
      </c>
      <c r="B189" s="131"/>
      <c r="C189" s="130" t="s">
        <v>3085</v>
      </c>
      <c r="D189" s="130" t="s">
        <v>361</v>
      </c>
      <c r="E189" s="124">
        <v>0</v>
      </c>
      <c r="F189" s="124">
        <v>0</v>
      </c>
      <c r="G189" s="129">
        <v>91443.69</v>
      </c>
      <c r="H189" s="129">
        <v>91443.69</v>
      </c>
      <c r="I189" s="124">
        <v>0</v>
      </c>
      <c r="J189" s="128">
        <v>0</v>
      </c>
    </row>
    <row r="190" spans="1:10" ht="23.25" hidden="1" customHeight="1" x14ac:dyDescent="0.25">
      <c r="A190" s="131" t="s">
        <v>3084</v>
      </c>
      <c r="B190" s="131"/>
      <c r="C190" s="130" t="s">
        <v>3083</v>
      </c>
      <c r="D190" s="130" t="s">
        <v>361</v>
      </c>
      <c r="E190" s="124">
        <v>0</v>
      </c>
      <c r="F190" s="124">
        <v>0</v>
      </c>
      <c r="G190" s="129">
        <v>15100</v>
      </c>
      <c r="H190" s="129">
        <v>15100</v>
      </c>
      <c r="I190" s="124">
        <v>0</v>
      </c>
      <c r="J190" s="128">
        <v>0</v>
      </c>
    </row>
    <row r="191" spans="1:10" ht="23.25" hidden="1" customHeight="1" x14ac:dyDescent="0.25">
      <c r="A191" s="131" t="s">
        <v>3082</v>
      </c>
      <c r="B191" s="131"/>
      <c r="C191" s="130" t="s">
        <v>3081</v>
      </c>
      <c r="D191" s="130" t="s">
        <v>361</v>
      </c>
      <c r="E191" s="124">
        <v>0</v>
      </c>
      <c r="F191" s="124">
        <v>0</v>
      </c>
      <c r="G191" s="129">
        <v>66840</v>
      </c>
      <c r="H191" s="129">
        <v>66840</v>
      </c>
      <c r="I191" s="124">
        <v>0</v>
      </c>
      <c r="J191" s="128">
        <v>0</v>
      </c>
    </row>
    <row r="192" spans="1:10" ht="23.25" hidden="1" customHeight="1" x14ac:dyDescent="0.25">
      <c r="A192" s="131" t="s">
        <v>3080</v>
      </c>
      <c r="B192" s="131"/>
      <c r="C192" s="130" t="s">
        <v>3079</v>
      </c>
      <c r="D192" s="130" t="s">
        <v>361</v>
      </c>
      <c r="E192" s="124">
        <v>0</v>
      </c>
      <c r="F192" s="124">
        <v>0</v>
      </c>
      <c r="G192" s="129">
        <v>30289.09</v>
      </c>
      <c r="H192" s="129">
        <v>30289.09</v>
      </c>
      <c r="I192" s="124">
        <v>0</v>
      </c>
      <c r="J192" s="128">
        <v>0</v>
      </c>
    </row>
    <row r="193" spans="1:10" ht="33.75" hidden="1" customHeight="1" x14ac:dyDescent="0.25">
      <c r="A193" s="131" t="s">
        <v>3078</v>
      </c>
      <c r="B193" s="131"/>
      <c r="C193" s="130" t="s">
        <v>3077</v>
      </c>
      <c r="D193" s="130" t="s">
        <v>361</v>
      </c>
      <c r="E193" s="124">
        <v>0</v>
      </c>
      <c r="F193" s="124">
        <v>0</v>
      </c>
      <c r="G193" s="129">
        <v>1840676.81</v>
      </c>
      <c r="H193" s="129">
        <v>1840676.81</v>
      </c>
      <c r="I193" s="124">
        <v>0</v>
      </c>
      <c r="J193" s="128">
        <v>0</v>
      </c>
    </row>
    <row r="194" spans="1:10" ht="22.5" hidden="1" customHeight="1" x14ac:dyDescent="0.25">
      <c r="A194" s="131" t="s">
        <v>3076</v>
      </c>
      <c r="B194" s="131"/>
      <c r="C194" s="130" t="s">
        <v>3075</v>
      </c>
      <c r="D194" s="130" t="s">
        <v>361</v>
      </c>
      <c r="E194" s="124">
        <v>0</v>
      </c>
      <c r="F194" s="124">
        <v>0</v>
      </c>
      <c r="G194" s="129">
        <v>62627082</v>
      </c>
      <c r="H194" s="129">
        <v>62627082</v>
      </c>
      <c r="I194" s="124">
        <v>0</v>
      </c>
      <c r="J194" s="128">
        <v>0</v>
      </c>
    </row>
    <row r="195" spans="1:10" ht="23.25" hidden="1" customHeight="1" x14ac:dyDescent="0.25">
      <c r="A195" s="131" t="s">
        <v>3074</v>
      </c>
      <c r="B195" s="131"/>
      <c r="C195" s="130" t="s">
        <v>3073</v>
      </c>
      <c r="D195" s="130" t="s">
        <v>361</v>
      </c>
      <c r="E195" s="124">
        <v>0</v>
      </c>
      <c r="F195" s="124">
        <v>0</v>
      </c>
      <c r="G195" s="129">
        <v>7710542.5700000003</v>
      </c>
      <c r="H195" s="129">
        <v>7710542.5700000003</v>
      </c>
      <c r="I195" s="124">
        <v>0</v>
      </c>
      <c r="J195" s="128">
        <v>0</v>
      </c>
    </row>
    <row r="196" spans="1:10" ht="23.25" hidden="1" customHeight="1" x14ac:dyDescent="0.25">
      <c r="A196" s="131" t="s">
        <v>3072</v>
      </c>
      <c r="B196" s="131"/>
      <c r="C196" s="130" t="s">
        <v>3071</v>
      </c>
      <c r="D196" s="130" t="s">
        <v>361</v>
      </c>
      <c r="E196" s="124">
        <v>0</v>
      </c>
      <c r="F196" s="124">
        <v>0</v>
      </c>
      <c r="G196" s="129">
        <v>7372579.3200000003</v>
      </c>
      <c r="H196" s="129">
        <v>7372579.3200000003</v>
      </c>
      <c r="I196" s="124">
        <v>0</v>
      </c>
      <c r="J196" s="128">
        <v>0</v>
      </c>
    </row>
    <row r="197" spans="1:10" ht="23.25" hidden="1" customHeight="1" x14ac:dyDescent="0.25">
      <c r="A197" s="131" t="s">
        <v>3070</v>
      </c>
      <c r="B197" s="131"/>
      <c r="C197" s="130" t="s">
        <v>3069</v>
      </c>
      <c r="D197" s="130" t="s">
        <v>361</v>
      </c>
      <c r="E197" s="124">
        <v>0</v>
      </c>
      <c r="F197" s="124">
        <v>0</v>
      </c>
      <c r="G197" s="129">
        <v>118344.8</v>
      </c>
      <c r="H197" s="129">
        <v>118344.8</v>
      </c>
      <c r="I197" s="124">
        <v>0</v>
      </c>
      <c r="J197" s="128">
        <v>0</v>
      </c>
    </row>
    <row r="198" spans="1:10" ht="23.25" hidden="1" customHeight="1" x14ac:dyDescent="0.25">
      <c r="A198" s="131" t="s">
        <v>3068</v>
      </c>
      <c r="B198" s="131"/>
      <c r="C198" s="130" t="s">
        <v>3067</v>
      </c>
      <c r="D198" s="130" t="s">
        <v>361</v>
      </c>
      <c r="E198" s="124">
        <v>0</v>
      </c>
      <c r="F198" s="124">
        <v>0</v>
      </c>
      <c r="G198" s="129">
        <v>1184783.28</v>
      </c>
      <c r="H198" s="129">
        <v>1184783.28</v>
      </c>
      <c r="I198" s="124">
        <v>0</v>
      </c>
      <c r="J198" s="128">
        <v>0</v>
      </c>
    </row>
    <row r="199" spans="1:10" ht="22.5" hidden="1" customHeight="1" x14ac:dyDescent="0.25">
      <c r="A199" s="131" t="s">
        <v>3066</v>
      </c>
      <c r="B199" s="131"/>
      <c r="C199" s="130" t="s">
        <v>3065</v>
      </c>
      <c r="D199" s="130" t="s">
        <v>361</v>
      </c>
      <c r="E199" s="124">
        <v>0</v>
      </c>
      <c r="F199" s="124">
        <v>0</v>
      </c>
      <c r="G199" s="129">
        <v>2502774.88</v>
      </c>
      <c r="H199" s="129">
        <v>2502774.88</v>
      </c>
      <c r="I199" s="124">
        <v>0</v>
      </c>
      <c r="J199" s="128">
        <v>0</v>
      </c>
    </row>
    <row r="200" spans="1:10" ht="23.25" hidden="1" customHeight="1" x14ac:dyDescent="0.25">
      <c r="A200" s="131" t="s">
        <v>3064</v>
      </c>
      <c r="B200" s="131"/>
      <c r="C200" s="130" t="s">
        <v>3063</v>
      </c>
      <c r="D200" s="130" t="s">
        <v>361</v>
      </c>
      <c r="E200" s="124">
        <v>0</v>
      </c>
      <c r="F200" s="124">
        <v>0</v>
      </c>
      <c r="G200" s="129">
        <v>3270339.63</v>
      </c>
      <c r="H200" s="129">
        <v>3270339.63</v>
      </c>
      <c r="I200" s="124">
        <v>0</v>
      </c>
      <c r="J200" s="128">
        <v>0</v>
      </c>
    </row>
    <row r="201" spans="1:10" ht="23.25" hidden="1" customHeight="1" x14ac:dyDescent="0.25">
      <c r="A201" s="131" t="s">
        <v>3062</v>
      </c>
      <c r="B201" s="131"/>
      <c r="C201" s="130" t="s">
        <v>3061</v>
      </c>
      <c r="D201" s="130" t="s">
        <v>361</v>
      </c>
      <c r="E201" s="124">
        <v>0</v>
      </c>
      <c r="F201" s="124">
        <v>0</v>
      </c>
      <c r="G201" s="129">
        <v>60000</v>
      </c>
      <c r="H201" s="129">
        <v>60000</v>
      </c>
      <c r="I201" s="124">
        <v>0</v>
      </c>
      <c r="J201" s="128">
        <v>0</v>
      </c>
    </row>
    <row r="202" spans="1:10" ht="23.25" hidden="1" customHeight="1" x14ac:dyDescent="0.25">
      <c r="A202" s="131" t="s">
        <v>3060</v>
      </c>
      <c r="B202" s="131"/>
      <c r="C202" s="130" t="s">
        <v>3059</v>
      </c>
      <c r="D202" s="130" t="s">
        <v>361</v>
      </c>
      <c r="E202" s="124">
        <v>0</v>
      </c>
      <c r="F202" s="124">
        <v>0</v>
      </c>
      <c r="G202" s="129">
        <v>465812</v>
      </c>
      <c r="H202" s="129">
        <v>465812</v>
      </c>
      <c r="I202" s="124">
        <v>0</v>
      </c>
      <c r="J202" s="128">
        <v>0</v>
      </c>
    </row>
    <row r="203" spans="1:10" ht="22.5" hidden="1" customHeight="1" x14ac:dyDescent="0.25">
      <c r="A203" s="131" t="s">
        <v>3058</v>
      </c>
      <c r="B203" s="131"/>
      <c r="C203" s="130" t="s">
        <v>3057</v>
      </c>
      <c r="D203" s="130" t="s">
        <v>361</v>
      </c>
      <c r="E203" s="124">
        <v>0</v>
      </c>
      <c r="F203" s="124">
        <v>0</v>
      </c>
      <c r="G203" s="129">
        <v>1191600</v>
      </c>
      <c r="H203" s="129">
        <v>1191600</v>
      </c>
      <c r="I203" s="124">
        <v>0</v>
      </c>
      <c r="J203" s="128">
        <v>0</v>
      </c>
    </row>
    <row r="204" spans="1:10" ht="23.25" hidden="1" customHeight="1" x14ac:dyDescent="0.25">
      <c r="A204" s="131" t="s">
        <v>3056</v>
      </c>
      <c r="B204" s="131"/>
      <c r="C204" s="130" t="s">
        <v>3055</v>
      </c>
      <c r="D204" s="130" t="s">
        <v>361</v>
      </c>
      <c r="E204" s="124">
        <v>0</v>
      </c>
      <c r="F204" s="124">
        <v>0</v>
      </c>
      <c r="G204" s="129">
        <v>11488318.73</v>
      </c>
      <c r="H204" s="129">
        <v>11488318.73</v>
      </c>
      <c r="I204" s="124">
        <v>0</v>
      </c>
      <c r="J204" s="128">
        <v>0</v>
      </c>
    </row>
    <row r="205" spans="1:10" ht="23.25" hidden="1" customHeight="1" x14ac:dyDescent="0.25">
      <c r="A205" s="131" t="s">
        <v>3054</v>
      </c>
      <c r="B205" s="131"/>
      <c r="C205" s="130" t="s">
        <v>3053</v>
      </c>
      <c r="D205" s="130" t="s">
        <v>361</v>
      </c>
      <c r="E205" s="124">
        <v>0</v>
      </c>
      <c r="F205" s="124">
        <v>0</v>
      </c>
      <c r="G205" s="129">
        <v>3408740</v>
      </c>
      <c r="H205" s="129">
        <v>3408740</v>
      </c>
      <c r="I205" s="124">
        <v>0</v>
      </c>
      <c r="J205" s="128">
        <v>0</v>
      </c>
    </row>
    <row r="206" spans="1:10" ht="23.25" hidden="1" customHeight="1" x14ac:dyDescent="0.25">
      <c r="A206" s="131" t="s">
        <v>3052</v>
      </c>
      <c r="B206" s="131"/>
      <c r="C206" s="130" t="s">
        <v>3051</v>
      </c>
      <c r="D206" s="130" t="s">
        <v>361</v>
      </c>
      <c r="E206" s="124">
        <v>0</v>
      </c>
      <c r="F206" s="124">
        <v>0</v>
      </c>
      <c r="G206" s="129">
        <v>4459155.3899999997</v>
      </c>
      <c r="H206" s="129">
        <v>4459155.3899999997</v>
      </c>
      <c r="I206" s="124">
        <v>0</v>
      </c>
      <c r="J206" s="128">
        <v>0</v>
      </c>
    </row>
    <row r="207" spans="1:10" ht="22.5" hidden="1" customHeight="1" x14ac:dyDescent="0.25">
      <c r="A207" s="131" t="s">
        <v>3050</v>
      </c>
      <c r="B207" s="131"/>
      <c r="C207" s="130" t="s">
        <v>3049</v>
      </c>
      <c r="D207" s="130" t="s">
        <v>361</v>
      </c>
      <c r="E207" s="124">
        <v>0</v>
      </c>
      <c r="F207" s="124">
        <v>0</v>
      </c>
      <c r="G207" s="129">
        <v>9090.91</v>
      </c>
      <c r="H207" s="129">
        <v>9090.91</v>
      </c>
      <c r="I207" s="124">
        <v>0</v>
      </c>
      <c r="J207" s="128">
        <v>0</v>
      </c>
    </row>
    <row r="208" spans="1:10" ht="23.25" hidden="1" customHeight="1" x14ac:dyDescent="0.25">
      <c r="A208" s="131" t="s">
        <v>3048</v>
      </c>
      <c r="B208" s="131"/>
      <c r="C208" s="130" t="s">
        <v>3047</v>
      </c>
      <c r="D208" s="130" t="s">
        <v>361</v>
      </c>
      <c r="E208" s="124">
        <v>0</v>
      </c>
      <c r="F208" s="124">
        <v>0</v>
      </c>
      <c r="G208" s="129">
        <v>1620499.13</v>
      </c>
      <c r="H208" s="129">
        <v>1620499.13</v>
      </c>
      <c r="I208" s="124">
        <v>0</v>
      </c>
      <c r="J208" s="128">
        <v>0</v>
      </c>
    </row>
    <row r="209" spans="1:10" ht="23.25" hidden="1" customHeight="1" x14ac:dyDescent="0.25">
      <c r="A209" s="131" t="s">
        <v>3046</v>
      </c>
      <c r="B209" s="131"/>
      <c r="C209" s="130" t="s">
        <v>3045</v>
      </c>
      <c r="D209" s="130" t="s">
        <v>361</v>
      </c>
      <c r="E209" s="124">
        <v>0</v>
      </c>
      <c r="F209" s="124">
        <v>0</v>
      </c>
      <c r="G209" s="129">
        <v>1111663.6200000001</v>
      </c>
      <c r="H209" s="129">
        <v>1111663.6200000001</v>
      </c>
      <c r="I209" s="124">
        <v>0</v>
      </c>
      <c r="J209" s="128">
        <v>0</v>
      </c>
    </row>
    <row r="210" spans="1:10" ht="23.25" hidden="1" customHeight="1" x14ac:dyDescent="0.25">
      <c r="A210" s="131" t="s">
        <v>3044</v>
      </c>
      <c r="B210" s="131"/>
      <c r="C210" s="130" t="s">
        <v>3043</v>
      </c>
      <c r="D210" s="130" t="s">
        <v>361</v>
      </c>
      <c r="E210" s="124">
        <v>0</v>
      </c>
      <c r="F210" s="124">
        <v>0</v>
      </c>
      <c r="G210" s="129">
        <v>90000</v>
      </c>
      <c r="H210" s="129">
        <v>90000</v>
      </c>
      <c r="I210" s="124">
        <v>0</v>
      </c>
      <c r="J210" s="128">
        <v>0</v>
      </c>
    </row>
    <row r="211" spans="1:10" ht="22.5" hidden="1" customHeight="1" x14ac:dyDescent="0.25">
      <c r="A211" s="131" t="s">
        <v>3042</v>
      </c>
      <c r="B211" s="131"/>
      <c r="C211" s="130" t="s">
        <v>3041</v>
      </c>
      <c r="D211" s="130" t="s">
        <v>361</v>
      </c>
      <c r="E211" s="124">
        <v>0</v>
      </c>
      <c r="F211" s="124">
        <v>0</v>
      </c>
      <c r="G211" s="129">
        <v>1468216.17</v>
      </c>
      <c r="H211" s="129">
        <v>1468216.17</v>
      </c>
      <c r="I211" s="124">
        <v>0</v>
      </c>
      <c r="J211" s="128">
        <v>0</v>
      </c>
    </row>
    <row r="212" spans="1:10" ht="23.25" hidden="1" customHeight="1" x14ac:dyDescent="0.25">
      <c r="A212" s="131" t="s">
        <v>3040</v>
      </c>
      <c r="B212" s="131"/>
      <c r="C212" s="130" t="s">
        <v>3039</v>
      </c>
      <c r="D212" s="130" t="s">
        <v>361</v>
      </c>
      <c r="E212" s="124">
        <v>0</v>
      </c>
      <c r="F212" s="124">
        <v>0</v>
      </c>
      <c r="G212" s="129">
        <v>7564004.9900000002</v>
      </c>
      <c r="H212" s="129">
        <v>7564004.9900000002</v>
      </c>
      <c r="I212" s="124">
        <v>0</v>
      </c>
      <c r="J212" s="128">
        <v>0</v>
      </c>
    </row>
    <row r="213" spans="1:10" ht="23.25" hidden="1" customHeight="1" x14ac:dyDescent="0.25">
      <c r="A213" s="131" t="s">
        <v>3038</v>
      </c>
      <c r="B213" s="131"/>
      <c r="C213" s="130" t="s">
        <v>3037</v>
      </c>
      <c r="D213" s="130" t="s">
        <v>361</v>
      </c>
      <c r="E213" s="124">
        <v>0</v>
      </c>
      <c r="F213" s="124">
        <v>0</v>
      </c>
      <c r="G213" s="129">
        <v>7970941.8899999997</v>
      </c>
      <c r="H213" s="129">
        <v>7970941.8899999997</v>
      </c>
      <c r="I213" s="124">
        <v>0</v>
      </c>
      <c r="J213" s="128">
        <v>0</v>
      </c>
    </row>
    <row r="214" spans="1:10" ht="23.25" hidden="1" customHeight="1" x14ac:dyDescent="0.25">
      <c r="A214" s="131" t="s">
        <v>3036</v>
      </c>
      <c r="B214" s="131"/>
      <c r="C214" s="130" t="s">
        <v>3035</v>
      </c>
      <c r="D214" s="130" t="s">
        <v>361</v>
      </c>
      <c r="E214" s="124">
        <v>0</v>
      </c>
      <c r="F214" s="124">
        <v>0</v>
      </c>
      <c r="G214" s="129">
        <v>160944726</v>
      </c>
      <c r="H214" s="129">
        <v>160944726</v>
      </c>
      <c r="I214" s="124">
        <v>0</v>
      </c>
      <c r="J214" s="128">
        <v>0</v>
      </c>
    </row>
    <row r="215" spans="1:10" ht="22.5" hidden="1" customHeight="1" x14ac:dyDescent="0.25">
      <c r="A215" s="131" t="s">
        <v>3034</v>
      </c>
      <c r="B215" s="131"/>
      <c r="C215" s="130" t="s">
        <v>3033</v>
      </c>
      <c r="D215" s="130" t="s">
        <v>361</v>
      </c>
      <c r="E215" s="124">
        <v>0</v>
      </c>
      <c r="F215" s="124">
        <v>0</v>
      </c>
      <c r="G215" s="129">
        <v>20810504.629999999</v>
      </c>
      <c r="H215" s="129">
        <v>20810504.629999999</v>
      </c>
      <c r="I215" s="124">
        <v>0</v>
      </c>
      <c r="J215" s="128">
        <v>0</v>
      </c>
    </row>
    <row r="216" spans="1:10" ht="23.25" hidden="1" customHeight="1" x14ac:dyDescent="0.25">
      <c r="A216" s="131" t="s">
        <v>3032</v>
      </c>
      <c r="B216" s="131"/>
      <c r="C216" s="130" t="s">
        <v>3031</v>
      </c>
      <c r="D216" s="130" t="s">
        <v>361</v>
      </c>
      <c r="E216" s="124">
        <v>0</v>
      </c>
      <c r="F216" s="124">
        <v>0</v>
      </c>
      <c r="G216" s="129">
        <v>78023.19</v>
      </c>
      <c r="H216" s="129">
        <v>78023.19</v>
      </c>
      <c r="I216" s="124">
        <v>0</v>
      </c>
      <c r="J216" s="128">
        <v>0</v>
      </c>
    </row>
    <row r="217" spans="1:10" ht="23.25" hidden="1" customHeight="1" x14ac:dyDescent="0.25">
      <c r="A217" s="131" t="s">
        <v>3030</v>
      </c>
      <c r="B217" s="131"/>
      <c r="C217" s="130" t="s">
        <v>3029</v>
      </c>
      <c r="D217" s="130" t="s">
        <v>361</v>
      </c>
      <c r="E217" s="124">
        <v>0</v>
      </c>
      <c r="F217" s="124">
        <v>0</v>
      </c>
      <c r="G217" s="129">
        <v>25000</v>
      </c>
      <c r="H217" s="129">
        <v>25000</v>
      </c>
      <c r="I217" s="124">
        <v>0</v>
      </c>
      <c r="J217" s="128">
        <v>0</v>
      </c>
    </row>
    <row r="218" spans="1:10" ht="23.25" hidden="1" customHeight="1" x14ac:dyDescent="0.25">
      <c r="A218" s="131" t="s">
        <v>3028</v>
      </c>
      <c r="B218" s="131"/>
      <c r="C218" s="130" t="s">
        <v>3027</v>
      </c>
      <c r="D218" s="130" t="s">
        <v>361</v>
      </c>
      <c r="E218" s="124">
        <v>0</v>
      </c>
      <c r="F218" s="124">
        <v>0</v>
      </c>
      <c r="G218" s="129">
        <v>381481.07</v>
      </c>
      <c r="H218" s="129">
        <v>381481.07</v>
      </c>
      <c r="I218" s="124">
        <v>0</v>
      </c>
      <c r="J218" s="128">
        <v>0</v>
      </c>
    </row>
    <row r="219" spans="1:10" ht="22.5" hidden="1" customHeight="1" x14ac:dyDescent="0.25">
      <c r="A219" s="131" t="s">
        <v>3026</v>
      </c>
      <c r="B219" s="131"/>
      <c r="C219" s="130" t="s">
        <v>3025</v>
      </c>
      <c r="D219" s="130" t="s">
        <v>361</v>
      </c>
      <c r="E219" s="124">
        <v>0</v>
      </c>
      <c r="F219" s="124">
        <v>0</v>
      </c>
      <c r="G219" s="129">
        <v>2740983.88</v>
      </c>
      <c r="H219" s="129">
        <v>2740983.88</v>
      </c>
      <c r="I219" s="124">
        <v>0</v>
      </c>
      <c r="J219" s="128">
        <v>0</v>
      </c>
    </row>
    <row r="220" spans="1:10" ht="23.25" hidden="1" customHeight="1" x14ac:dyDescent="0.25">
      <c r="A220" s="131" t="s">
        <v>3024</v>
      </c>
      <c r="B220" s="131"/>
      <c r="C220" s="130" t="s">
        <v>3023</v>
      </c>
      <c r="D220" s="130" t="s">
        <v>361</v>
      </c>
      <c r="E220" s="124">
        <v>0</v>
      </c>
      <c r="F220" s="124">
        <v>0</v>
      </c>
      <c r="G220" s="129">
        <v>825602.97</v>
      </c>
      <c r="H220" s="129">
        <v>825602.97</v>
      </c>
      <c r="I220" s="124">
        <v>0</v>
      </c>
      <c r="J220" s="128">
        <v>0</v>
      </c>
    </row>
    <row r="221" spans="1:10" ht="23.25" hidden="1" customHeight="1" x14ac:dyDescent="0.25">
      <c r="A221" s="131" t="s">
        <v>3022</v>
      </c>
      <c r="B221" s="131"/>
      <c r="C221" s="130" t="s">
        <v>3021</v>
      </c>
      <c r="D221" s="130" t="s">
        <v>361</v>
      </c>
      <c r="E221" s="124">
        <v>0</v>
      </c>
      <c r="F221" s="124">
        <v>0</v>
      </c>
      <c r="G221" s="129">
        <v>2075582.72</v>
      </c>
      <c r="H221" s="129">
        <v>2075582.72</v>
      </c>
      <c r="I221" s="124">
        <v>0</v>
      </c>
      <c r="J221" s="128">
        <v>0</v>
      </c>
    </row>
    <row r="222" spans="1:10" ht="23.25" hidden="1" customHeight="1" x14ac:dyDescent="0.25">
      <c r="A222" s="131" t="s">
        <v>3020</v>
      </c>
      <c r="B222" s="131"/>
      <c r="C222" s="130" t="s">
        <v>3019</v>
      </c>
      <c r="D222" s="130" t="s">
        <v>361</v>
      </c>
      <c r="E222" s="124">
        <v>0</v>
      </c>
      <c r="F222" s="124">
        <v>0</v>
      </c>
      <c r="G222" s="129">
        <v>7852691.29</v>
      </c>
      <c r="H222" s="129">
        <v>7852691.29</v>
      </c>
      <c r="I222" s="124">
        <v>0</v>
      </c>
      <c r="J222" s="128">
        <v>0</v>
      </c>
    </row>
    <row r="223" spans="1:10" ht="23.25" hidden="1" customHeight="1" x14ac:dyDescent="0.25">
      <c r="A223" s="131" t="s">
        <v>3018</v>
      </c>
      <c r="B223" s="131"/>
      <c r="C223" s="130" t="s">
        <v>3017</v>
      </c>
      <c r="D223" s="130" t="s">
        <v>361</v>
      </c>
      <c r="E223" s="124">
        <v>0</v>
      </c>
      <c r="F223" s="124">
        <v>0</v>
      </c>
      <c r="G223" s="129">
        <v>6467800.8099999996</v>
      </c>
      <c r="H223" s="129">
        <v>6467800.8099999996</v>
      </c>
      <c r="I223" s="124">
        <v>0</v>
      </c>
      <c r="J223" s="128">
        <v>0</v>
      </c>
    </row>
    <row r="224" spans="1:10" ht="22.5" hidden="1" customHeight="1" x14ac:dyDescent="0.25">
      <c r="A224" s="131" t="s">
        <v>3016</v>
      </c>
      <c r="B224" s="131"/>
      <c r="C224" s="130" t="s">
        <v>3015</v>
      </c>
      <c r="D224" s="130" t="s">
        <v>361</v>
      </c>
      <c r="E224" s="124">
        <v>0</v>
      </c>
      <c r="F224" s="124">
        <v>0</v>
      </c>
      <c r="G224" s="129">
        <v>104909.09</v>
      </c>
      <c r="H224" s="129">
        <v>104909.09</v>
      </c>
      <c r="I224" s="124">
        <v>0</v>
      </c>
      <c r="J224" s="128">
        <v>0</v>
      </c>
    </row>
    <row r="225" spans="1:10" ht="23.25" hidden="1" customHeight="1" x14ac:dyDescent="0.25">
      <c r="A225" s="131" t="s">
        <v>3014</v>
      </c>
      <c r="B225" s="131"/>
      <c r="C225" s="130" t="s">
        <v>3013</v>
      </c>
      <c r="D225" s="130" t="s">
        <v>361</v>
      </c>
      <c r="E225" s="124">
        <v>0</v>
      </c>
      <c r="F225" s="124">
        <v>0</v>
      </c>
      <c r="G225" s="129">
        <v>166763.54999999999</v>
      </c>
      <c r="H225" s="129">
        <v>166763.54999999999</v>
      </c>
      <c r="I225" s="124">
        <v>0</v>
      </c>
      <c r="J225" s="128">
        <v>0</v>
      </c>
    </row>
    <row r="226" spans="1:10" ht="23.25" hidden="1" customHeight="1" x14ac:dyDescent="0.25">
      <c r="A226" s="131" t="s">
        <v>3012</v>
      </c>
      <c r="B226" s="131"/>
      <c r="C226" s="130" t="s">
        <v>3011</v>
      </c>
      <c r="D226" s="130" t="s">
        <v>361</v>
      </c>
      <c r="E226" s="124">
        <v>0</v>
      </c>
      <c r="F226" s="124">
        <v>0</v>
      </c>
      <c r="G226" s="129">
        <v>1571598</v>
      </c>
      <c r="H226" s="129">
        <v>1571598</v>
      </c>
      <c r="I226" s="124">
        <v>0</v>
      </c>
      <c r="J226" s="128">
        <v>0</v>
      </c>
    </row>
    <row r="227" spans="1:10" ht="23.25" hidden="1" customHeight="1" x14ac:dyDescent="0.25">
      <c r="A227" s="131" t="s">
        <v>3010</v>
      </c>
      <c r="B227" s="131"/>
      <c r="C227" s="130" t="s">
        <v>3009</v>
      </c>
      <c r="D227" s="130" t="s">
        <v>361</v>
      </c>
      <c r="E227" s="124">
        <v>0</v>
      </c>
      <c r="F227" s="124">
        <v>0</v>
      </c>
      <c r="G227" s="129">
        <v>3718380</v>
      </c>
      <c r="H227" s="129">
        <v>3718380</v>
      </c>
      <c r="I227" s="124">
        <v>0</v>
      </c>
      <c r="J227" s="128">
        <v>0</v>
      </c>
    </row>
    <row r="228" spans="1:10" ht="22.5" hidden="1" customHeight="1" x14ac:dyDescent="0.25">
      <c r="A228" s="131" t="s">
        <v>3008</v>
      </c>
      <c r="B228" s="131"/>
      <c r="C228" s="130" t="s">
        <v>3007</v>
      </c>
      <c r="D228" s="130" t="s">
        <v>361</v>
      </c>
      <c r="E228" s="124">
        <v>0</v>
      </c>
      <c r="F228" s="124">
        <v>0</v>
      </c>
      <c r="G228" s="129">
        <v>1025730.3</v>
      </c>
      <c r="H228" s="129">
        <v>1025730.3</v>
      </c>
      <c r="I228" s="124">
        <v>0</v>
      </c>
      <c r="J228" s="128">
        <v>0</v>
      </c>
    </row>
    <row r="229" spans="1:10" ht="23.25" hidden="1" customHeight="1" x14ac:dyDescent="0.25">
      <c r="A229" s="131" t="s">
        <v>3006</v>
      </c>
      <c r="B229" s="131"/>
      <c r="C229" s="130" t="s">
        <v>3005</v>
      </c>
      <c r="D229" s="130" t="s">
        <v>361</v>
      </c>
      <c r="E229" s="124">
        <v>0</v>
      </c>
      <c r="F229" s="124">
        <v>0</v>
      </c>
      <c r="G229" s="129">
        <v>8258212.9900000002</v>
      </c>
      <c r="H229" s="129">
        <v>8258212.9900000002</v>
      </c>
      <c r="I229" s="124">
        <v>0</v>
      </c>
      <c r="J229" s="128">
        <v>0</v>
      </c>
    </row>
    <row r="230" spans="1:10" ht="23.25" hidden="1" customHeight="1" x14ac:dyDescent="0.25">
      <c r="A230" s="131" t="s">
        <v>3004</v>
      </c>
      <c r="B230" s="131"/>
      <c r="C230" s="130" t="s">
        <v>3003</v>
      </c>
      <c r="D230" s="130" t="s">
        <v>361</v>
      </c>
      <c r="E230" s="124">
        <v>0</v>
      </c>
      <c r="F230" s="124">
        <v>0</v>
      </c>
      <c r="G230" s="129">
        <v>6927800</v>
      </c>
      <c r="H230" s="129">
        <v>6927800</v>
      </c>
      <c r="I230" s="124">
        <v>0</v>
      </c>
      <c r="J230" s="128">
        <v>0</v>
      </c>
    </row>
    <row r="231" spans="1:10" ht="23.25" hidden="1" customHeight="1" x14ac:dyDescent="0.25">
      <c r="A231" s="131" t="s">
        <v>3002</v>
      </c>
      <c r="B231" s="131"/>
      <c r="C231" s="130" t="s">
        <v>3001</v>
      </c>
      <c r="D231" s="130" t="s">
        <v>361</v>
      </c>
      <c r="E231" s="124">
        <v>0</v>
      </c>
      <c r="F231" s="124">
        <v>0</v>
      </c>
      <c r="G231" s="129">
        <v>3505981.74</v>
      </c>
      <c r="H231" s="129">
        <v>3505981.74</v>
      </c>
      <c r="I231" s="124">
        <v>0</v>
      </c>
      <c r="J231" s="128">
        <v>0</v>
      </c>
    </row>
    <row r="232" spans="1:10" ht="22.5" hidden="1" customHeight="1" x14ac:dyDescent="0.25">
      <c r="A232" s="131" t="s">
        <v>3000</v>
      </c>
      <c r="B232" s="131"/>
      <c r="C232" s="130" t="s">
        <v>2999</v>
      </c>
      <c r="D232" s="130" t="s">
        <v>361</v>
      </c>
      <c r="E232" s="124">
        <v>0</v>
      </c>
      <c r="F232" s="124">
        <v>0</v>
      </c>
      <c r="G232" s="129">
        <v>98130503</v>
      </c>
      <c r="H232" s="129">
        <v>98130503</v>
      </c>
      <c r="I232" s="124">
        <v>0</v>
      </c>
      <c r="J232" s="128">
        <v>0</v>
      </c>
    </row>
    <row r="233" spans="1:10" ht="23.25" hidden="1" customHeight="1" x14ac:dyDescent="0.25">
      <c r="A233" s="131" t="s">
        <v>2998</v>
      </c>
      <c r="B233" s="131"/>
      <c r="C233" s="130" t="s">
        <v>2997</v>
      </c>
      <c r="D233" s="130" t="s">
        <v>361</v>
      </c>
      <c r="E233" s="124">
        <v>0</v>
      </c>
      <c r="F233" s="124">
        <v>0</v>
      </c>
      <c r="G233" s="129">
        <v>12000228.060000001</v>
      </c>
      <c r="H233" s="129">
        <v>12000228.060000001</v>
      </c>
      <c r="I233" s="124">
        <v>0</v>
      </c>
      <c r="J233" s="128">
        <v>0</v>
      </c>
    </row>
    <row r="234" spans="1:10" ht="23.25" hidden="1" customHeight="1" x14ac:dyDescent="0.25">
      <c r="A234" s="131" t="s">
        <v>2996</v>
      </c>
      <c r="B234" s="131"/>
      <c r="C234" s="130" t="s">
        <v>2995</v>
      </c>
      <c r="D234" s="130" t="s">
        <v>361</v>
      </c>
      <c r="E234" s="124">
        <v>0</v>
      </c>
      <c r="F234" s="124">
        <v>0</v>
      </c>
      <c r="G234" s="129">
        <v>10771.63</v>
      </c>
      <c r="H234" s="129">
        <v>10771.63</v>
      </c>
      <c r="I234" s="124">
        <v>0</v>
      </c>
      <c r="J234" s="128">
        <v>0</v>
      </c>
    </row>
    <row r="235" spans="1:10" ht="23.25" hidden="1" customHeight="1" x14ac:dyDescent="0.25">
      <c r="A235" s="131" t="s">
        <v>2994</v>
      </c>
      <c r="B235" s="131"/>
      <c r="C235" s="130" t="s">
        <v>2993</v>
      </c>
      <c r="D235" s="130" t="s">
        <v>361</v>
      </c>
      <c r="E235" s="124">
        <v>0</v>
      </c>
      <c r="F235" s="124">
        <v>0</v>
      </c>
      <c r="G235" s="129">
        <v>77033.87</v>
      </c>
      <c r="H235" s="129">
        <v>77033.87</v>
      </c>
      <c r="I235" s="124">
        <v>0</v>
      </c>
      <c r="J235" s="128">
        <v>0</v>
      </c>
    </row>
    <row r="236" spans="1:10" ht="22.5" hidden="1" customHeight="1" x14ac:dyDescent="0.25">
      <c r="A236" s="131" t="s">
        <v>2992</v>
      </c>
      <c r="B236" s="131"/>
      <c r="C236" s="130" t="s">
        <v>2991</v>
      </c>
      <c r="D236" s="130" t="s">
        <v>361</v>
      </c>
      <c r="E236" s="124">
        <v>0</v>
      </c>
      <c r="F236" s="124">
        <v>0</v>
      </c>
      <c r="G236" s="129">
        <v>529868.02</v>
      </c>
      <c r="H236" s="129">
        <v>529868.02</v>
      </c>
      <c r="I236" s="124">
        <v>0</v>
      </c>
      <c r="J236" s="128">
        <v>0</v>
      </c>
    </row>
    <row r="237" spans="1:10" ht="23.25" hidden="1" customHeight="1" x14ac:dyDescent="0.25">
      <c r="A237" s="131" t="s">
        <v>2990</v>
      </c>
      <c r="B237" s="131"/>
      <c r="C237" s="130" t="s">
        <v>2989</v>
      </c>
      <c r="D237" s="130" t="s">
        <v>361</v>
      </c>
      <c r="E237" s="124">
        <v>0</v>
      </c>
      <c r="F237" s="124">
        <v>0</v>
      </c>
      <c r="G237" s="129">
        <v>1106340.6299999999</v>
      </c>
      <c r="H237" s="129">
        <v>1106340.6299999999</v>
      </c>
      <c r="I237" s="124">
        <v>0</v>
      </c>
      <c r="J237" s="128">
        <v>0</v>
      </c>
    </row>
    <row r="238" spans="1:10" ht="23.25" hidden="1" customHeight="1" x14ac:dyDescent="0.25">
      <c r="A238" s="131" t="s">
        <v>2988</v>
      </c>
      <c r="B238" s="131"/>
      <c r="C238" s="130" t="s">
        <v>2987</v>
      </c>
      <c r="D238" s="130" t="s">
        <v>361</v>
      </c>
      <c r="E238" s="124">
        <v>0</v>
      </c>
      <c r="F238" s="124">
        <v>0</v>
      </c>
      <c r="G238" s="129">
        <v>1315058.48</v>
      </c>
      <c r="H238" s="129">
        <v>1315058.48</v>
      </c>
      <c r="I238" s="124">
        <v>0</v>
      </c>
      <c r="J238" s="128">
        <v>0</v>
      </c>
    </row>
    <row r="239" spans="1:10" ht="23.25" hidden="1" customHeight="1" x14ac:dyDescent="0.25">
      <c r="A239" s="131" t="s">
        <v>2986</v>
      </c>
      <c r="B239" s="131"/>
      <c r="C239" s="130" t="s">
        <v>2985</v>
      </c>
      <c r="D239" s="130" t="s">
        <v>361</v>
      </c>
      <c r="E239" s="124">
        <v>0</v>
      </c>
      <c r="F239" s="124">
        <v>0</v>
      </c>
      <c r="G239" s="129">
        <v>1271324.46</v>
      </c>
      <c r="H239" s="129">
        <v>1271324.46</v>
      </c>
      <c r="I239" s="124">
        <v>0</v>
      </c>
      <c r="J239" s="128">
        <v>0</v>
      </c>
    </row>
    <row r="240" spans="1:10" ht="22.5" hidden="1" customHeight="1" x14ac:dyDescent="0.25">
      <c r="A240" s="131" t="s">
        <v>2984</v>
      </c>
      <c r="B240" s="131"/>
      <c r="C240" s="130" t="s">
        <v>2983</v>
      </c>
      <c r="D240" s="130" t="s">
        <v>361</v>
      </c>
      <c r="E240" s="124">
        <v>0</v>
      </c>
      <c r="F240" s="124">
        <v>0</v>
      </c>
      <c r="G240" s="129">
        <v>5484303.9000000004</v>
      </c>
      <c r="H240" s="129">
        <v>5484303.9000000004</v>
      </c>
      <c r="I240" s="124">
        <v>0</v>
      </c>
      <c r="J240" s="128">
        <v>0</v>
      </c>
    </row>
    <row r="241" spans="1:10" ht="23.25" hidden="1" customHeight="1" x14ac:dyDescent="0.25">
      <c r="A241" s="131" t="s">
        <v>2982</v>
      </c>
      <c r="B241" s="131"/>
      <c r="C241" s="130" t="s">
        <v>2981</v>
      </c>
      <c r="D241" s="130" t="s">
        <v>361</v>
      </c>
      <c r="E241" s="124">
        <v>0</v>
      </c>
      <c r="F241" s="124">
        <v>0</v>
      </c>
      <c r="G241" s="129">
        <v>937054.55</v>
      </c>
      <c r="H241" s="129">
        <v>937054.55</v>
      </c>
      <c r="I241" s="124">
        <v>0</v>
      </c>
      <c r="J241" s="128">
        <v>0</v>
      </c>
    </row>
    <row r="242" spans="1:10" ht="23.25" hidden="1" customHeight="1" x14ac:dyDescent="0.25">
      <c r="A242" s="131" t="s">
        <v>2980</v>
      </c>
      <c r="B242" s="131"/>
      <c r="C242" s="130" t="s">
        <v>2979</v>
      </c>
      <c r="D242" s="130" t="s">
        <v>361</v>
      </c>
      <c r="E242" s="124">
        <v>0</v>
      </c>
      <c r="F242" s="124">
        <v>0</v>
      </c>
      <c r="G242" s="129">
        <v>3520000</v>
      </c>
      <c r="H242" s="129">
        <v>3520000</v>
      </c>
      <c r="I242" s="124">
        <v>0</v>
      </c>
      <c r="J242" s="128">
        <v>0</v>
      </c>
    </row>
    <row r="243" spans="1:10" ht="23.25" hidden="1" customHeight="1" x14ac:dyDescent="0.25">
      <c r="A243" s="131" t="s">
        <v>2978</v>
      </c>
      <c r="B243" s="131"/>
      <c r="C243" s="130" t="s">
        <v>2977</v>
      </c>
      <c r="D243" s="130" t="s">
        <v>361</v>
      </c>
      <c r="E243" s="124">
        <v>0</v>
      </c>
      <c r="F243" s="124">
        <v>0</v>
      </c>
      <c r="G243" s="129">
        <v>173991.94</v>
      </c>
      <c r="H243" s="129">
        <v>173991.94</v>
      </c>
      <c r="I243" s="124">
        <v>0</v>
      </c>
      <c r="J243" s="128">
        <v>0</v>
      </c>
    </row>
    <row r="244" spans="1:10" ht="22.5" hidden="1" customHeight="1" x14ac:dyDescent="0.25">
      <c r="A244" s="131" t="s">
        <v>2976</v>
      </c>
      <c r="B244" s="131"/>
      <c r="C244" s="130" t="s">
        <v>2975</v>
      </c>
      <c r="D244" s="130" t="s">
        <v>361</v>
      </c>
      <c r="E244" s="124">
        <v>0</v>
      </c>
      <c r="F244" s="124">
        <v>0</v>
      </c>
      <c r="G244" s="129">
        <v>1089817.57</v>
      </c>
      <c r="H244" s="129">
        <v>1089817.57</v>
      </c>
      <c r="I244" s="124">
        <v>0</v>
      </c>
      <c r="J244" s="128">
        <v>0</v>
      </c>
    </row>
    <row r="245" spans="1:10" ht="23.25" hidden="1" customHeight="1" x14ac:dyDescent="0.25">
      <c r="A245" s="131" t="s">
        <v>2974</v>
      </c>
      <c r="B245" s="131"/>
      <c r="C245" s="130" t="s">
        <v>2973</v>
      </c>
      <c r="D245" s="130" t="s">
        <v>361</v>
      </c>
      <c r="E245" s="124">
        <v>0</v>
      </c>
      <c r="F245" s="124">
        <v>0</v>
      </c>
      <c r="G245" s="129">
        <v>548636.35</v>
      </c>
      <c r="H245" s="129">
        <v>548636.35</v>
      </c>
      <c r="I245" s="124">
        <v>0</v>
      </c>
      <c r="J245" s="128">
        <v>0</v>
      </c>
    </row>
    <row r="246" spans="1:10" ht="23.25" hidden="1" customHeight="1" x14ac:dyDescent="0.25">
      <c r="A246" s="131" t="s">
        <v>2972</v>
      </c>
      <c r="B246" s="131"/>
      <c r="C246" s="130" t="s">
        <v>2971</v>
      </c>
      <c r="D246" s="130" t="s">
        <v>361</v>
      </c>
      <c r="E246" s="124">
        <v>0</v>
      </c>
      <c r="F246" s="124">
        <v>0</v>
      </c>
      <c r="G246" s="129">
        <v>1535957</v>
      </c>
      <c r="H246" s="129">
        <v>1535957</v>
      </c>
      <c r="I246" s="124">
        <v>0</v>
      </c>
      <c r="J246" s="128">
        <v>0</v>
      </c>
    </row>
    <row r="247" spans="1:10" ht="23.25" hidden="1" customHeight="1" x14ac:dyDescent="0.25">
      <c r="A247" s="131" t="s">
        <v>2970</v>
      </c>
      <c r="B247" s="131"/>
      <c r="C247" s="130" t="s">
        <v>2969</v>
      </c>
      <c r="D247" s="130" t="s">
        <v>361</v>
      </c>
      <c r="E247" s="124">
        <v>0</v>
      </c>
      <c r="F247" s="124">
        <v>0</v>
      </c>
      <c r="G247" s="129">
        <v>3990336.28</v>
      </c>
      <c r="H247" s="129">
        <v>3990336.28</v>
      </c>
      <c r="I247" s="124">
        <v>0</v>
      </c>
      <c r="J247" s="128">
        <v>0</v>
      </c>
    </row>
    <row r="248" spans="1:10" ht="33.75" hidden="1" customHeight="1" x14ac:dyDescent="0.25">
      <c r="A248" s="131" t="s">
        <v>2968</v>
      </c>
      <c r="B248" s="131"/>
      <c r="C248" s="130" t="s">
        <v>2967</v>
      </c>
      <c r="D248" s="130" t="s">
        <v>361</v>
      </c>
      <c r="E248" s="124">
        <v>0</v>
      </c>
      <c r="F248" s="124">
        <v>0</v>
      </c>
      <c r="G248" s="129">
        <v>51888100</v>
      </c>
      <c r="H248" s="129">
        <v>51888100</v>
      </c>
      <c r="I248" s="124">
        <v>0</v>
      </c>
      <c r="J248" s="128">
        <v>0</v>
      </c>
    </row>
    <row r="249" spans="1:10" ht="23.25" hidden="1" customHeight="1" x14ac:dyDescent="0.25">
      <c r="A249" s="131" t="s">
        <v>2966</v>
      </c>
      <c r="B249" s="131"/>
      <c r="C249" s="130" t="s">
        <v>2965</v>
      </c>
      <c r="D249" s="130" t="s">
        <v>361</v>
      </c>
      <c r="E249" s="124">
        <v>0</v>
      </c>
      <c r="F249" s="124">
        <v>0</v>
      </c>
      <c r="G249" s="129">
        <v>28909</v>
      </c>
      <c r="H249" s="129">
        <v>28909</v>
      </c>
      <c r="I249" s="124">
        <v>0</v>
      </c>
      <c r="J249" s="128">
        <v>0</v>
      </c>
    </row>
    <row r="250" spans="1:10" ht="22.5" hidden="1" customHeight="1" x14ac:dyDescent="0.25">
      <c r="A250" s="131" t="s">
        <v>2964</v>
      </c>
      <c r="B250" s="131"/>
      <c r="C250" s="130" t="s">
        <v>2963</v>
      </c>
      <c r="D250" s="130" t="s">
        <v>361</v>
      </c>
      <c r="E250" s="124">
        <v>0</v>
      </c>
      <c r="F250" s="124">
        <v>0</v>
      </c>
      <c r="G250" s="129">
        <v>322420.08</v>
      </c>
      <c r="H250" s="129">
        <v>322420.08</v>
      </c>
      <c r="I250" s="124">
        <v>0</v>
      </c>
      <c r="J250" s="128">
        <v>0</v>
      </c>
    </row>
    <row r="251" spans="1:10" ht="23.25" hidden="1" customHeight="1" x14ac:dyDescent="0.25">
      <c r="A251" s="131" t="s">
        <v>2962</v>
      </c>
      <c r="B251" s="131"/>
      <c r="C251" s="130" t="s">
        <v>2961</v>
      </c>
      <c r="D251" s="130" t="s">
        <v>361</v>
      </c>
      <c r="E251" s="124">
        <v>0</v>
      </c>
      <c r="F251" s="124">
        <v>0</v>
      </c>
      <c r="G251" s="129">
        <v>22887764.34</v>
      </c>
      <c r="H251" s="129">
        <v>22887764.34</v>
      </c>
      <c r="I251" s="124">
        <v>0</v>
      </c>
      <c r="J251" s="128">
        <v>0</v>
      </c>
    </row>
    <row r="252" spans="1:10" ht="23.25" hidden="1" customHeight="1" x14ac:dyDescent="0.25">
      <c r="A252" s="131" t="s">
        <v>2960</v>
      </c>
      <c r="B252" s="131"/>
      <c r="C252" s="130" t="s">
        <v>2959</v>
      </c>
      <c r="D252" s="130" t="s">
        <v>361</v>
      </c>
      <c r="E252" s="124">
        <v>0</v>
      </c>
      <c r="F252" s="124">
        <v>0</v>
      </c>
      <c r="G252" s="129">
        <v>146489434</v>
      </c>
      <c r="H252" s="129">
        <v>146489434</v>
      </c>
      <c r="I252" s="124">
        <v>0</v>
      </c>
      <c r="J252" s="128">
        <v>0</v>
      </c>
    </row>
    <row r="253" spans="1:10" ht="23.25" hidden="1" customHeight="1" x14ac:dyDescent="0.25">
      <c r="A253" s="131" t="s">
        <v>2958</v>
      </c>
      <c r="B253" s="131"/>
      <c r="C253" s="130" t="s">
        <v>2957</v>
      </c>
      <c r="D253" s="130" t="s">
        <v>361</v>
      </c>
      <c r="E253" s="124">
        <v>0</v>
      </c>
      <c r="F253" s="124">
        <v>0</v>
      </c>
      <c r="G253" s="129">
        <v>19659730.219999999</v>
      </c>
      <c r="H253" s="129">
        <v>19659730.219999999</v>
      </c>
      <c r="I253" s="124">
        <v>0</v>
      </c>
      <c r="J253" s="128">
        <v>0</v>
      </c>
    </row>
    <row r="254" spans="1:10" ht="22.5" hidden="1" customHeight="1" x14ac:dyDescent="0.25">
      <c r="A254" s="131" t="s">
        <v>2956</v>
      </c>
      <c r="B254" s="131"/>
      <c r="C254" s="130" t="s">
        <v>2955</v>
      </c>
      <c r="D254" s="130" t="s">
        <v>361</v>
      </c>
      <c r="E254" s="124">
        <v>0</v>
      </c>
      <c r="F254" s="124">
        <v>0</v>
      </c>
      <c r="G254" s="129">
        <v>4611376.54</v>
      </c>
      <c r="H254" s="129">
        <v>4611376.54</v>
      </c>
      <c r="I254" s="124">
        <v>0</v>
      </c>
      <c r="J254" s="128">
        <v>0</v>
      </c>
    </row>
    <row r="255" spans="1:10" ht="23.25" hidden="1" customHeight="1" x14ac:dyDescent="0.25">
      <c r="A255" s="131" t="s">
        <v>2954</v>
      </c>
      <c r="B255" s="131"/>
      <c r="C255" s="130" t="s">
        <v>2953</v>
      </c>
      <c r="D255" s="130" t="s">
        <v>361</v>
      </c>
      <c r="E255" s="124">
        <v>0</v>
      </c>
      <c r="F255" s="124">
        <v>0</v>
      </c>
      <c r="G255" s="129">
        <v>9854273.1300000008</v>
      </c>
      <c r="H255" s="129">
        <v>9854273.1300000008</v>
      </c>
      <c r="I255" s="124">
        <v>0</v>
      </c>
      <c r="J255" s="128">
        <v>0</v>
      </c>
    </row>
    <row r="256" spans="1:10" ht="23.25" hidden="1" customHeight="1" x14ac:dyDescent="0.25">
      <c r="A256" s="131" t="s">
        <v>2952</v>
      </c>
      <c r="B256" s="131"/>
      <c r="C256" s="130" t="s">
        <v>2951</v>
      </c>
      <c r="D256" s="130" t="s">
        <v>361</v>
      </c>
      <c r="E256" s="124">
        <v>0</v>
      </c>
      <c r="F256" s="124">
        <v>0</v>
      </c>
      <c r="G256" s="129">
        <v>1024349.71</v>
      </c>
      <c r="H256" s="129">
        <v>1024349.71</v>
      </c>
      <c r="I256" s="124">
        <v>0</v>
      </c>
      <c r="J256" s="128">
        <v>0</v>
      </c>
    </row>
    <row r="257" spans="1:10" ht="23.25" hidden="1" customHeight="1" x14ac:dyDescent="0.25">
      <c r="A257" s="131" t="s">
        <v>2950</v>
      </c>
      <c r="B257" s="131"/>
      <c r="C257" s="130" t="s">
        <v>2949</v>
      </c>
      <c r="D257" s="130" t="s">
        <v>361</v>
      </c>
      <c r="E257" s="124">
        <v>0</v>
      </c>
      <c r="F257" s="124">
        <v>0</v>
      </c>
      <c r="G257" s="129">
        <v>2909824.12</v>
      </c>
      <c r="H257" s="129">
        <v>2909824.12</v>
      </c>
      <c r="I257" s="124">
        <v>0</v>
      </c>
      <c r="J257" s="128">
        <v>0</v>
      </c>
    </row>
    <row r="258" spans="1:10" ht="23.25" hidden="1" customHeight="1" x14ac:dyDescent="0.25">
      <c r="A258" s="131" t="s">
        <v>2948</v>
      </c>
      <c r="B258" s="131"/>
      <c r="C258" s="130" t="s">
        <v>2947</v>
      </c>
      <c r="D258" s="130" t="s">
        <v>361</v>
      </c>
      <c r="E258" s="124">
        <v>0</v>
      </c>
      <c r="F258" s="124">
        <v>0</v>
      </c>
      <c r="G258" s="129">
        <v>73062099.079999998</v>
      </c>
      <c r="H258" s="129">
        <v>73062099.079999998</v>
      </c>
      <c r="I258" s="124">
        <v>0</v>
      </c>
      <c r="J258" s="128">
        <v>0</v>
      </c>
    </row>
    <row r="259" spans="1:10" ht="22.5" hidden="1" customHeight="1" x14ac:dyDescent="0.25">
      <c r="A259" s="131" t="s">
        <v>2946</v>
      </c>
      <c r="B259" s="131"/>
      <c r="C259" s="130" t="s">
        <v>2945</v>
      </c>
      <c r="D259" s="130" t="s">
        <v>361</v>
      </c>
      <c r="E259" s="124">
        <v>0</v>
      </c>
      <c r="F259" s="124">
        <v>0</v>
      </c>
      <c r="G259" s="129">
        <v>1720177.16</v>
      </c>
      <c r="H259" s="129">
        <v>1720177.16</v>
      </c>
      <c r="I259" s="124">
        <v>0</v>
      </c>
      <c r="J259" s="128">
        <v>0</v>
      </c>
    </row>
    <row r="260" spans="1:10" ht="23.25" hidden="1" customHeight="1" x14ac:dyDescent="0.25">
      <c r="A260" s="131" t="s">
        <v>2944</v>
      </c>
      <c r="B260" s="131"/>
      <c r="C260" s="130" t="s">
        <v>2943</v>
      </c>
      <c r="D260" s="130" t="s">
        <v>361</v>
      </c>
      <c r="E260" s="124">
        <v>0</v>
      </c>
      <c r="F260" s="124">
        <v>0</v>
      </c>
      <c r="G260" s="129">
        <v>4840243.92</v>
      </c>
      <c r="H260" s="129">
        <v>4840243.92</v>
      </c>
      <c r="I260" s="124">
        <v>0</v>
      </c>
      <c r="J260" s="128">
        <v>0</v>
      </c>
    </row>
    <row r="261" spans="1:10" ht="23.25" hidden="1" customHeight="1" x14ac:dyDescent="0.25">
      <c r="A261" s="131" t="s">
        <v>2942</v>
      </c>
      <c r="B261" s="131"/>
      <c r="C261" s="130" t="s">
        <v>2941</v>
      </c>
      <c r="D261" s="130" t="s">
        <v>361</v>
      </c>
      <c r="E261" s="124">
        <v>0</v>
      </c>
      <c r="F261" s="124">
        <v>0</v>
      </c>
      <c r="G261" s="129">
        <v>9268391.5999999996</v>
      </c>
      <c r="H261" s="129">
        <v>9268391.5999999996</v>
      </c>
      <c r="I261" s="124">
        <v>0</v>
      </c>
      <c r="J261" s="128">
        <v>0</v>
      </c>
    </row>
    <row r="262" spans="1:10" ht="23.25" hidden="1" customHeight="1" x14ac:dyDescent="0.25">
      <c r="A262" s="131" t="s">
        <v>2940</v>
      </c>
      <c r="B262" s="131"/>
      <c r="C262" s="130" t="s">
        <v>2939</v>
      </c>
      <c r="D262" s="130" t="s">
        <v>361</v>
      </c>
      <c r="E262" s="124">
        <v>0</v>
      </c>
      <c r="F262" s="124">
        <v>0</v>
      </c>
      <c r="G262" s="129">
        <v>19855081.079999998</v>
      </c>
      <c r="H262" s="129">
        <v>19855081.079999998</v>
      </c>
      <c r="I262" s="124">
        <v>0</v>
      </c>
      <c r="J262" s="128">
        <v>0</v>
      </c>
    </row>
    <row r="263" spans="1:10" ht="22.5" hidden="1" customHeight="1" x14ac:dyDescent="0.25">
      <c r="A263" s="131" t="s">
        <v>2938</v>
      </c>
      <c r="B263" s="131"/>
      <c r="C263" s="130" t="s">
        <v>2937</v>
      </c>
      <c r="D263" s="130" t="s">
        <v>361</v>
      </c>
      <c r="E263" s="124">
        <v>0</v>
      </c>
      <c r="F263" s="124">
        <v>0</v>
      </c>
      <c r="G263" s="129">
        <v>60000</v>
      </c>
      <c r="H263" s="129">
        <v>60000</v>
      </c>
      <c r="I263" s="124">
        <v>0</v>
      </c>
      <c r="J263" s="128">
        <v>0</v>
      </c>
    </row>
    <row r="264" spans="1:10" ht="23.25" hidden="1" customHeight="1" x14ac:dyDescent="0.25">
      <c r="A264" s="131" t="s">
        <v>2936</v>
      </c>
      <c r="B264" s="131"/>
      <c r="C264" s="130" t="s">
        <v>2935</v>
      </c>
      <c r="D264" s="130" t="s">
        <v>361</v>
      </c>
      <c r="E264" s="124">
        <v>0</v>
      </c>
      <c r="F264" s="124">
        <v>0</v>
      </c>
      <c r="G264" s="129">
        <v>257178.66</v>
      </c>
      <c r="H264" s="129">
        <v>257178.66</v>
      </c>
      <c r="I264" s="124">
        <v>0</v>
      </c>
      <c r="J264" s="128">
        <v>0</v>
      </c>
    </row>
    <row r="265" spans="1:10" ht="23.25" hidden="1" customHeight="1" x14ac:dyDescent="0.25">
      <c r="A265" s="131" t="s">
        <v>2934</v>
      </c>
      <c r="B265" s="131"/>
      <c r="C265" s="130" t="s">
        <v>2933</v>
      </c>
      <c r="D265" s="130" t="s">
        <v>361</v>
      </c>
      <c r="E265" s="124">
        <v>0</v>
      </c>
      <c r="F265" s="124">
        <v>0</v>
      </c>
      <c r="G265" s="129">
        <v>540932.36</v>
      </c>
      <c r="H265" s="129">
        <v>540932.36</v>
      </c>
      <c r="I265" s="124">
        <v>0</v>
      </c>
      <c r="J265" s="128">
        <v>0</v>
      </c>
    </row>
    <row r="266" spans="1:10" ht="23.25" hidden="1" customHeight="1" x14ac:dyDescent="0.25">
      <c r="A266" s="131" t="s">
        <v>2932</v>
      </c>
      <c r="B266" s="131"/>
      <c r="C266" s="130" t="s">
        <v>2931</v>
      </c>
      <c r="D266" s="130" t="s">
        <v>361</v>
      </c>
      <c r="E266" s="124">
        <v>0</v>
      </c>
      <c r="F266" s="124">
        <v>0</v>
      </c>
      <c r="G266" s="129">
        <v>224584</v>
      </c>
      <c r="H266" s="129">
        <v>224584</v>
      </c>
      <c r="I266" s="124">
        <v>0</v>
      </c>
      <c r="J266" s="128">
        <v>0</v>
      </c>
    </row>
    <row r="267" spans="1:10" ht="22.5" hidden="1" customHeight="1" x14ac:dyDescent="0.25">
      <c r="A267" s="131" t="s">
        <v>2930</v>
      </c>
      <c r="B267" s="131"/>
      <c r="C267" s="130" t="s">
        <v>2929</v>
      </c>
      <c r="D267" s="130" t="s">
        <v>361</v>
      </c>
      <c r="E267" s="124">
        <v>0</v>
      </c>
      <c r="F267" s="124">
        <v>0</v>
      </c>
      <c r="G267" s="129">
        <v>95676</v>
      </c>
      <c r="H267" s="129">
        <v>95676</v>
      </c>
      <c r="I267" s="124">
        <v>0</v>
      </c>
      <c r="J267" s="128">
        <v>0</v>
      </c>
    </row>
    <row r="268" spans="1:10" ht="23.25" hidden="1" customHeight="1" x14ac:dyDescent="0.25">
      <c r="A268" s="131" t="s">
        <v>2928</v>
      </c>
      <c r="B268" s="131"/>
      <c r="C268" s="130" t="s">
        <v>2927</v>
      </c>
      <c r="D268" s="130" t="s">
        <v>361</v>
      </c>
      <c r="E268" s="124">
        <v>0</v>
      </c>
      <c r="F268" s="124">
        <v>0</v>
      </c>
      <c r="G268" s="129">
        <v>7800386</v>
      </c>
      <c r="H268" s="129">
        <v>7800386</v>
      </c>
      <c r="I268" s="124">
        <v>0</v>
      </c>
      <c r="J268" s="128">
        <v>0</v>
      </c>
    </row>
    <row r="269" spans="1:10" ht="23.25" hidden="1" customHeight="1" x14ac:dyDescent="0.25">
      <c r="A269" s="131" t="s">
        <v>2926</v>
      </c>
      <c r="B269" s="131"/>
      <c r="C269" s="130" t="s">
        <v>2925</v>
      </c>
      <c r="D269" s="130" t="s">
        <v>361</v>
      </c>
      <c r="E269" s="124">
        <v>0</v>
      </c>
      <c r="F269" s="124">
        <v>0</v>
      </c>
      <c r="G269" s="129">
        <v>4739260</v>
      </c>
      <c r="H269" s="129">
        <v>4739260</v>
      </c>
      <c r="I269" s="124">
        <v>0</v>
      </c>
      <c r="J269" s="128">
        <v>0</v>
      </c>
    </row>
    <row r="270" spans="1:10" ht="23.25" hidden="1" customHeight="1" x14ac:dyDescent="0.25">
      <c r="A270" s="131" t="s">
        <v>2924</v>
      </c>
      <c r="B270" s="131"/>
      <c r="C270" s="130" t="s">
        <v>2923</v>
      </c>
      <c r="D270" s="130" t="s">
        <v>361</v>
      </c>
      <c r="E270" s="124">
        <v>0</v>
      </c>
      <c r="F270" s="124">
        <v>0</v>
      </c>
      <c r="G270" s="129">
        <v>566100.05000000005</v>
      </c>
      <c r="H270" s="129">
        <v>566100.05000000005</v>
      </c>
      <c r="I270" s="124">
        <v>0</v>
      </c>
      <c r="J270" s="128">
        <v>0</v>
      </c>
    </row>
    <row r="271" spans="1:10" ht="22.5" hidden="1" customHeight="1" x14ac:dyDescent="0.25">
      <c r="A271" s="131" t="s">
        <v>2922</v>
      </c>
      <c r="B271" s="131"/>
      <c r="C271" s="130" t="s">
        <v>2921</v>
      </c>
      <c r="D271" s="130" t="s">
        <v>361</v>
      </c>
      <c r="E271" s="124">
        <v>0</v>
      </c>
      <c r="F271" s="124">
        <v>0</v>
      </c>
      <c r="G271" s="129">
        <v>27239923.699999999</v>
      </c>
      <c r="H271" s="129">
        <v>27239923.699999999</v>
      </c>
      <c r="I271" s="124">
        <v>0</v>
      </c>
      <c r="J271" s="128">
        <v>0</v>
      </c>
    </row>
    <row r="272" spans="1:10" ht="23.25" hidden="1" customHeight="1" x14ac:dyDescent="0.25">
      <c r="A272" s="131" t="s">
        <v>2920</v>
      </c>
      <c r="B272" s="131"/>
      <c r="C272" s="130" t="s">
        <v>2919</v>
      </c>
      <c r="D272" s="130" t="s">
        <v>361</v>
      </c>
      <c r="E272" s="124">
        <v>0</v>
      </c>
      <c r="F272" s="124">
        <v>0</v>
      </c>
      <c r="G272" s="129">
        <v>830266</v>
      </c>
      <c r="H272" s="129">
        <v>830266</v>
      </c>
      <c r="I272" s="124">
        <v>0</v>
      </c>
      <c r="J272" s="128">
        <v>0</v>
      </c>
    </row>
    <row r="273" spans="1:10" ht="23.25" hidden="1" customHeight="1" x14ac:dyDescent="0.25">
      <c r="A273" s="131" t="s">
        <v>2918</v>
      </c>
      <c r="B273" s="131"/>
      <c r="C273" s="130" t="s">
        <v>2917</v>
      </c>
      <c r="D273" s="130" t="s">
        <v>361</v>
      </c>
      <c r="E273" s="124">
        <v>0</v>
      </c>
      <c r="F273" s="124">
        <v>0</v>
      </c>
      <c r="G273" s="129">
        <v>11405428.27</v>
      </c>
      <c r="H273" s="129">
        <v>11405428.27</v>
      </c>
      <c r="I273" s="124">
        <v>0</v>
      </c>
      <c r="J273" s="128">
        <v>0</v>
      </c>
    </row>
    <row r="274" spans="1:10" ht="23.25" hidden="1" customHeight="1" x14ac:dyDescent="0.25">
      <c r="A274" s="131" t="s">
        <v>2916</v>
      </c>
      <c r="B274" s="131"/>
      <c r="C274" s="130" t="s">
        <v>2915</v>
      </c>
      <c r="D274" s="130" t="s">
        <v>361</v>
      </c>
      <c r="E274" s="124">
        <v>0</v>
      </c>
      <c r="F274" s="124">
        <v>0</v>
      </c>
      <c r="G274" s="129">
        <v>69400</v>
      </c>
      <c r="H274" s="129">
        <v>69400</v>
      </c>
      <c r="I274" s="124">
        <v>0</v>
      </c>
      <c r="J274" s="128">
        <v>0</v>
      </c>
    </row>
    <row r="275" spans="1:10" ht="22.5" hidden="1" customHeight="1" x14ac:dyDescent="0.25">
      <c r="A275" s="131" t="s">
        <v>2914</v>
      </c>
      <c r="B275" s="131"/>
      <c r="C275" s="130" t="s">
        <v>2913</v>
      </c>
      <c r="D275" s="130" t="s">
        <v>361</v>
      </c>
      <c r="E275" s="124">
        <v>0</v>
      </c>
      <c r="F275" s="124">
        <v>0</v>
      </c>
      <c r="G275" s="129">
        <v>2426256.58</v>
      </c>
      <c r="H275" s="129">
        <v>2426256.58</v>
      </c>
      <c r="I275" s="124">
        <v>0</v>
      </c>
      <c r="J275" s="128">
        <v>0</v>
      </c>
    </row>
    <row r="276" spans="1:10" ht="23.25" hidden="1" customHeight="1" x14ac:dyDescent="0.25">
      <c r="A276" s="131" t="s">
        <v>2912</v>
      </c>
      <c r="B276" s="131"/>
      <c r="C276" s="130" t="s">
        <v>2911</v>
      </c>
      <c r="D276" s="130" t="s">
        <v>361</v>
      </c>
      <c r="E276" s="124">
        <v>0</v>
      </c>
      <c r="F276" s="124">
        <v>0</v>
      </c>
      <c r="G276" s="129">
        <v>134358297</v>
      </c>
      <c r="H276" s="129">
        <v>134358297</v>
      </c>
      <c r="I276" s="124">
        <v>0</v>
      </c>
      <c r="J276" s="128">
        <v>0</v>
      </c>
    </row>
    <row r="277" spans="1:10" ht="23.25" hidden="1" customHeight="1" x14ac:dyDescent="0.25">
      <c r="A277" s="131" t="s">
        <v>2910</v>
      </c>
      <c r="B277" s="131"/>
      <c r="C277" s="130" t="s">
        <v>2909</v>
      </c>
      <c r="D277" s="130" t="s">
        <v>361</v>
      </c>
      <c r="E277" s="124">
        <v>0</v>
      </c>
      <c r="F277" s="124">
        <v>0</v>
      </c>
      <c r="G277" s="129">
        <v>17629551.82</v>
      </c>
      <c r="H277" s="129">
        <v>17629551.82</v>
      </c>
      <c r="I277" s="124">
        <v>0</v>
      </c>
      <c r="J277" s="128">
        <v>0</v>
      </c>
    </row>
    <row r="278" spans="1:10" ht="23.25" hidden="1" customHeight="1" x14ac:dyDescent="0.25">
      <c r="A278" s="131" t="s">
        <v>2908</v>
      </c>
      <c r="B278" s="131"/>
      <c r="C278" s="130" t="s">
        <v>2907</v>
      </c>
      <c r="D278" s="130" t="s">
        <v>361</v>
      </c>
      <c r="E278" s="124">
        <v>0</v>
      </c>
      <c r="F278" s="124">
        <v>0</v>
      </c>
      <c r="G278" s="129">
        <v>253000</v>
      </c>
      <c r="H278" s="129">
        <v>253000</v>
      </c>
      <c r="I278" s="124">
        <v>0</v>
      </c>
      <c r="J278" s="128">
        <v>0</v>
      </c>
    </row>
    <row r="279" spans="1:10" ht="22.5" hidden="1" customHeight="1" x14ac:dyDescent="0.25">
      <c r="A279" s="131" t="s">
        <v>2906</v>
      </c>
      <c r="B279" s="131"/>
      <c r="C279" s="130" t="s">
        <v>2905</v>
      </c>
      <c r="D279" s="130" t="s">
        <v>361</v>
      </c>
      <c r="E279" s="124">
        <v>0</v>
      </c>
      <c r="F279" s="124">
        <v>0</v>
      </c>
      <c r="G279" s="129">
        <v>813092.41</v>
      </c>
      <c r="H279" s="129">
        <v>813092.41</v>
      </c>
      <c r="I279" s="124">
        <v>0</v>
      </c>
      <c r="J279" s="128">
        <v>0</v>
      </c>
    </row>
    <row r="280" spans="1:10" ht="23.25" hidden="1" customHeight="1" x14ac:dyDescent="0.25">
      <c r="A280" s="131" t="s">
        <v>2904</v>
      </c>
      <c r="B280" s="131"/>
      <c r="C280" s="130" t="s">
        <v>2903</v>
      </c>
      <c r="D280" s="130" t="s">
        <v>361</v>
      </c>
      <c r="E280" s="124">
        <v>0</v>
      </c>
      <c r="F280" s="124">
        <v>0</v>
      </c>
      <c r="G280" s="129">
        <v>1728941.72</v>
      </c>
      <c r="H280" s="129">
        <v>1728941.72</v>
      </c>
      <c r="I280" s="124">
        <v>0</v>
      </c>
      <c r="J280" s="128">
        <v>0</v>
      </c>
    </row>
    <row r="281" spans="1:10" ht="23.25" hidden="1" customHeight="1" x14ac:dyDescent="0.25">
      <c r="A281" s="131" t="s">
        <v>2902</v>
      </c>
      <c r="B281" s="131"/>
      <c r="C281" s="130" t="s">
        <v>2901</v>
      </c>
      <c r="D281" s="130" t="s">
        <v>361</v>
      </c>
      <c r="E281" s="124">
        <v>0</v>
      </c>
      <c r="F281" s="124">
        <v>0</v>
      </c>
      <c r="G281" s="129">
        <v>8833396.1999999993</v>
      </c>
      <c r="H281" s="129">
        <v>8833396.1999999993</v>
      </c>
      <c r="I281" s="124">
        <v>0</v>
      </c>
      <c r="J281" s="128">
        <v>0</v>
      </c>
    </row>
    <row r="282" spans="1:10" ht="23.25" hidden="1" customHeight="1" x14ac:dyDescent="0.25">
      <c r="A282" s="131" t="s">
        <v>2900</v>
      </c>
      <c r="B282" s="131"/>
      <c r="C282" s="130" t="s">
        <v>2899</v>
      </c>
      <c r="D282" s="130" t="s">
        <v>361</v>
      </c>
      <c r="E282" s="124">
        <v>0</v>
      </c>
      <c r="F282" s="124">
        <v>0</v>
      </c>
      <c r="G282" s="129">
        <v>1224816.1599999999</v>
      </c>
      <c r="H282" s="129">
        <v>1224816.1599999999</v>
      </c>
      <c r="I282" s="124">
        <v>0</v>
      </c>
      <c r="J282" s="128">
        <v>0</v>
      </c>
    </row>
    <row r="283" spans="1:10" ht="23.25" hidden="1" customHeight="1" x14ac:dyDescent="0.25">
      <c r="A283" s="131" t="s">
        <v>2898</v>
      </c>
      <c r="B283" s="131"/>
      <c r="C283" s="130" t="s">
        <v>2897</v>
      </c>
      <c r="D283" s="130" t="s">
        <v>361</v>
      </c>
      <c r="E283" s="124">
        <v>0</v>
      </c>
      <c r="F283" s="124">
        <v>0</v>
      </c>
      <c r="G283" s="129">
        <v>1216143.1100000001</v>
      </c>
      <c r="H283" s="129">
        <v>1216143.1100000001</v>
      </c>
      <c r="I283" s="124">
        <v>0</v>
      </c>
      <c r="J283" s="128">
        <v>0</v>
      </c>
    </row>
    <row r="284" spans="1:10" ht="22.5" hidden="1" customHeight="1" x14ac:dyDescent="0.25">
      <c r="A284" s="131" t="s">
        <v>2896</v>
      </c>
      <c r="B284" s="131"/>
      <c r="C284" s="130" t="s">
        <v>2895</v>
      </c>
      <c r="D284" s="130" t="s">
        <v>361</v>
      </c>
      <c r="E284" s="124">
        <v>0</v>
      </c>
      <c r="F284" s="124">
        <v>0</v>
      </c>
      <c r="G284" s="129">
        <v>6863894.2699999996</v>
      </c>
      <c r="H284" s="129">
        <v>6863894.2699999996</v>
      </c>
      <c r="I284" s="124">
        <v>0</v>
      </c>
      <c r="J284" s="128">
        <v>0</v>
      </c>
    </row>
    <row r="285" spans="1:10" ht="23.25" hidden="1" customHeight="1" x14ac:dyDescent="0.25">
      <c r="A285" s="131" t="s">
        <v>2894</v>
      </c>
      <c r="B285" s="131"/>
      <c r="C285" s="130" t="s">
        <v>2893</v>
      </c>
      <c r="D285" s="130" t="s">
        <v>361</v>
      </c>
      <c r="E285" s="124">
        <v>0</v>
      </c>
      <c r="F285" s="124">
        <v>0</v>
      </c>
      <c r="G285" s="129">
        <v>732636.37</v>
      </c>
      <c r="H285" s="129">
        <v>732636.37</v>
      </c>
      <c r="I285" s="124">
        <v>0</v>
      </c>
      <c r="J285" s="128">
        <v>0</v>
      </c>
    </row>
    <row r="286" spans="1:10" ht="23.25" hidden="1" customHeight="1" x14ac:dyDescent="0.25">
      <c r="A286" s="131" t="s">
        <v>2892</v>
      </c>
      <c r="B286" s="131"/>
      <c r="C286" s="130" t="s">
        <v>2891</v>
      </c>
      <c r="D286" s="130" t="s">
        <v>361</v>
      </c>
      <c r="E286" s="124">
        <v>0</v>
      </c>
      <c r="F286" s="124">
        <v>0</v>
      </c>
      <c r="G286" s="129">
        <v>250000</v>
      </c>
      <c r="H286" s="129">
        <v>250000</v>
      </c>
      <c r="I286" s="124">
        <v>0</v>
      </c>
      <c r="J286" s="128">
        <v>0</v>
      </c>
    </row>
    <row r="287" spans="1:10" ht="23.25" hidden="1" customHeight="1" x14ac:dyDescent="0.25">
      <c r="A287" s="131" t="s">
        <v>2890</v>
      </c>
      <c r="B287" s="131"/>
      <c r="C287" s="130" t="s">
        <v>2889</v>
      </c>
      <c r="D287" s="130" t="s">
        <v>361</v>
      </c>
      <c r="E287" s="124">
        <v>0</v>
      </c>
      <c r="F287" s="124">
        <v>0</v>
      </c>
      <c r="G287" s="129">
        <v>25000</v>
      </c>
      <c r="H287" s="129">
        <v>25000</v>
      </c>
      <c r="I287" s="124">
        <v>0</v>
      </c>
      <c r="J287" s="128">
        <v>0</v>
      </c>
    </row>
    <row r="288" spans="1:10" ht="22.5" hidden="1" customHeight="1" x14ac:dyDescent="0.25">
      <c r="A288" s="131" t="s">
        <v>2888</v>
      </c>
      <c r="B288" s="131"/>
      <c r="C288" s="130" t="s">
        <v>2887</v>
      </c>
      <c r="D288" s="130" t="s">
        <v>361</v>
      </c>
      <c r="E288" s="124">
        <v>0</v>
      </c>
      <c r="F288" s="124">
        <v>0</v>
      </c>
      <c r="G288" s="129">
        <v>22400</v>
      </c>
      <c r="H288" s="129">
        <v>22400</v>
      </c>
      <c r="I288" s="124">
        <v>0</v>
      </c>
      <c r="J288" s="128">
        <v>0</v>
      </c>
    </row>
    <row r="289" spans="1:10" ht="23.25" hidden="1" customHeight="1" x14ac:dyDescent="0.25">
      <c r="A289" s="131" t="s">
        <v>2886</v>
      </c>
      <c r="B289" s="131"/>
      <c r="C289" s="130" t="s">
        <v>2885</v>
      </c>
      <c r="D289" s="130" t="s">
        <v>361</v>
      </c>
      <c r="E289" s="124">
        <v>0</v>
      </c>
      <c r="F289" s="124">
        <v>0</v>
      </c>
      <c r="G289" s="129">
        <v>134000</v>
      </c>
      <c r="H289" s="129">
        <v>134000</v>
      </c>
      <c r="I289" s="124">
        <v>0</v>
      </c>
      <c r="J289" s="128">
        <v>0</v>
      </c>
    </row>
    <row r="290" spans="1:10" ht="23.25" hidden="1" customHeight="1" x14ac:dyDescent="0.25">
      <c r="A290" s="131" t="s">
        <v>2884</v>
      </c>
      <c r="B290" s="131"/>
      <c r="C290" s="130" t="s">
        <v>2883</v>
      </c>
      <c r="D290" s="130" t="s">
        <v>361</v>
      </c>
      <c r="E290" s="124">
        <v>0</v>
      </c>
      <c r="F290" s="124">
        <v>0</v>
      </c>
      <c r="G290" s="129">
        <v>329104</v>
      </c>
      <c r="H290" s="129">
        <v>329104</v>
      </c>
      <c r="I290" s="124">
        <v>0</v>
      </c>
      <c r="J290" s="128">
        <v>0</v>
      </c>
    </row>
    <row r="291" spans="1:10" ht="23.25" hidden="1" customHeight="1" x14ac:dyDescent="0.25">
      <c r="A291" s="131" t="s">
        <v>2882</v>
      </c>
      <c r="B291" s="131"/>
      <c r="C291" s="130" t="s">
        <v>2881</v>
      </c>
      <c r="D291" s="130" t="s">
        <v>361</v>
      </c>
      <c r="E291" s="124">
        <v>0</v>
      </c>
      <c r="F291" s="124">
        <v>0</v>
      </c>
      <c r="G291" s="129">
        <v>3645820</v>
      </c>
      <c r="H291" s="129">
        <v>3645820</v>
      </c>
      <c r="I291" s="124">
        <v>0</v>
      </c>
      <c r="J291" s="128">
        <v>0</v>
      </c>
    </row>
    <row r="292" spans="1:10" ht="22.5" hidden="1" customHeight="1" x14ac:dyDescent="0.25">
      <c r="A292" s="131" t="s">
        <v>2880</v>
      </c>
      <c r="B292" s="131"/>
      <c r="C292" s="130" t="s">
        <v>2879</v>
      </c>
      <c r="D292" s="130" t="s">
        <v>361</v>
      </c>
      <c r="E292" s="124">
        <v>0</v>
      </c>
      <c r="F292" s="124">
        <v>0</v>
      </c>
      <c r="G292" s="129">
        <v>3916665.35</v>
      </c>
      <c r="H292" s="129">
        <v>3916665.35</v>
      </c>
      <c r="I292" s="124">
        <v>0</v>
      </c>
      <c r="J292" s="128">
        <v>0</v>
      </c>
    </row>
    <row r="293" spans="1:10" ht="23.25" hidden="1" customHeight="1" x14ac:dyDescent="0.25">
      <c r="A293" s="131" t="s">
        <v>2878</v>
      </c>
      <c r="B293" s="131"/>
      <c r="C293" s="130" t="s">
        <v>2877</v>
      </c>
      <c r="D293" s="130" t="s">
        <v>361</v>
      </c>
      <c r="E293" s="124">
        <v>0</v>
      </c>
      <c r="F293" s="124">
        <v>0</v>
      </c>
      <c r="G293" s="129">
        <v>1828533.89</v>
      </c>
      <c r="H293" s="129">
        <v>1828533.89</v>
      </c>
      <c r="I293" s="124">
        <v>0</v>
      </c>
      <c r="J293" s="128">
        <v>0</v>
      </c>
    </row>
    <row r="294" spans="1:10" ht="23.25" hidden="1" customHeight="1" x14ac:dyDescent="0.25">
      <c r="A294" s="131" t="s">
        <v>2876</v>
      </c>
      <c r="B294" s="131"/>
      <c r="C294" s="130" t="s">
        <v>2875</v>
      </c>
      <c r="D294" s="130" t="s">
        <v>361</v>
      </c>
      <c r="E294" s="124">
        <v>0</v>
      </c>
      <c r="F294" s="124">
        <v>0</v>
      </c>
      <c r="G294" s="129">
        <v>1072490.9099999999</v>
      </c>
      <c r="H294" s="129">
        <v>1072490.9099999999</v>
      </c>
      <c r="I294" s="124">
        <v>0</v>
      </c>
      <c r="J294" s="128">
        <v>0</v>
      </c>
    </row>
    <row r="295" spans="1:10" ht="23.25" hidden="1" customHeight="1" x14ac:dyDescent="0.25">
      <c r="A295" s="131" t="s">
        <v>2874</v>
      </c>
      <c r="B295" s="131"/>
      <c r="C295" s="130" t="s">
        <v>2873</v>
      </c>
      <c r="D295" s="130" t="s">
        <v>361</v>
      </c>
      <c r="E295" s="124">
        <v>0</v>
      </c>
      <c r="F295" s="124">
        <v>0</v>
      </c>
      <c r="G295" s="129">
        <v>381846.73</v>
      </c>
      <c r="H295" s="129">
        <v>381846.73</v>
      </c>
      <c r="I295" s="124">
        <v>0</v>
      </c>
      <c r="J295" s="128">
        <v>0</v>
      </c>
    </row>
    <row r="296" spans="1:10" ht="22.5" hidden="1" customHeight="1" x14ac:dyDescent="0.25">
      <c r="A296" s="131" t="s">
        <v>2872</v>
      </c>
      <c r="B296" s="131"/>
      <c r="C296" s="130" t="s">
        <v>2871</v>
      </c>
      <c r="D296" s="130" t="s">
        <v>361</v>
      </c>
      <c r="E296" s="124">
        <v>0</v>
      </c>
      <c r="F296" s="124">
        <v>0</v>
      </c>
      <c r="G296" s="129">
        <v>421059957</v>
      </c>
      <c r="H296" s="129">
        <v>421059957</v>
      </c>
      <c r="I296" s="124">
        <v>0</v>
      </c>
      <c r="J296" s="128">
        <v>0</v>
      </c>
    </row>
    <row r="297" spans="1:10" ht="23.25" hidden="1" customHeight="1" x14ac:dyDescent="0.25">
      <c r="A297" s="131" t="s">
        <v>2870</v>
      </c>
      <c r="B297" s="131"/>
      <c r="C297" s="130" t="s">
        <v>2869</v>
      </c>
      <c r="D297" s="130" t="s">
        <v>361</v>
      </c>
      <c r="E297" s="124">
        <v>0</v>
      </c>
      <c r="F297" s="124">
        <v>0</v>
      </c>
      <c r="G297" s="129">
        <v>81679017.810000002</v>
      </c>
      <c r="H297" s="129">
        <v>81679017.810000002</v>
      </c>
      <c r="I297" s="124">
        <v>0</v>
      </c>
      <c r="J297" s="128">
        <v>0</v>
      </c>
    </row>
    <row r="298" spans="1:10" ht="23.25" hidden="1" customHeight="1" x14ac:dyDescent="0.25">
      <c r="A298" s="131" t="s">
        <v>2868</v>
      </c>
      <c r="B298" s="131"/>
      <c r="C298" s="130" t="s">
        <v>2867</v>
      </c>
      <c r="D298" s="130" t="s">
        <v>361</v>
      </c>
      <c r="E298" s="124">
        <v>0</v>
      </c>
      <c r="F298" s="124">
        <v>0</v>
      </c>
      <c r="G298" s="129">
        <v>249455.81</v>
      </c>
      <c r="H298" s="129">
        <v>249455.81</v>
      </c>
      <c r="I298" s="124">
        <v>0</v>
      </c>
      <c r="J298" s="128">
        <v>0</v>
      </c>
    </row>
    <row r="299" spans="1:10" ht="23.25" hidden="1" customHeight="1" x14ac:dyDescent="0.25">
      <c r="A299" s="131" t="s">
        <v>2866</v>
      </c>
      <c r="B299" s="131"/>
      <c r="C299" s="130" t="s">
        <v>2865</v>
      </c>
      <c r="D299" s="130" t="s">
        <v>361</v>
      </c>
      <c r="E299" s="124">
        <v>0</v>
      </c>
      <c r="F299" s="124">
        <v>0</v>
      </c>
      <c r="G299" s="129">
        <v>39022.83</v>
      </c>
      <c r="H299" s="129">
        <v>39022.83</v>
      </c>
      <c r="I299" s="124">
        <v>0</v>
      </c>
      <c r="J299" s="128">
        <v>0</v>
      </c>
    </row>
    <row r="300" spans="1:10" ht="22.5" hidden="1" customHeight="1" x14ac:dyDescent="0.25">
      <c r="A300" s="131" t="s">
        <v>2864</v>
      </c>
      <c r="B300" s="131"/>
      <c r="C300" s="130" t="s">
        <v>2863</v>
      </c>
      <c r="D300" s="130" t="s">
        <v>361</v>
      </c>
      <c r="E300" s="124">
        <v>0</v>
      </c>
      <c r="F300" s="124">
        <v>0</v>
      </c>
      <c r="G300" s="129">
        <v>3026973.45</v>
      </c>
      <c r="H300" s="129">
        <v>3026973.45</v>
      </c>
      <c r="I300" s="124">
        <v>0</v>
      </c>
      <c r="J300" s="128">
        <v>0</v>
      </c>
    </row>
    <row r="301" spans="1:10" ht="23.25" hidden="1" customHeight="1" x14ac:dyDescent="0.25">
      <c r="A301" s="131" t="s">
        <v>2862</v>
      </c>
      <c r="B301" s="131"/>
      <c r="C301" s="130" t="s">
        <v>2861</v>
      </c>
      <c r="D301" s="130" t="s">
        <v>361</v>
      </c>
      <c r="E301" s="124">
        <v>0</v>
      </c>
      <c r="F301" s="124">
        <v>0</v>
      </c>
      <c r="G301" s="129">
        <v>60900</v>
      </c>
      <c r="H301" s="129">
        <v>60900</v>
      </c>
      <c r="I301" s="124">
        <v>0</v>
      </c>
      <c r="J301" s="128">
        <v>0</v>
      </c>
    </row>
    <row r="302" spans="1:10" ht="23.25" hidden="1" customHeight="1" x14ac:dyDescent="0.25">
      <c r="A302" s="131" t="s">
        <v>2860</v>
      </c>
      <c r="B302" s="131"/>
      <c r="C302" s="130" t="s">
        <v>2859</v>
      </c>
      <c r="D302" s="130" t="s">
        <v>361</v>
      </c>
      <c r="E302" s="124">
        <v>0</v>
      </c>
      <c r="F302" s="124">
        <v>0</v>
      </c>
      <c r="G302" s="129">
        <v>25212810</v>
      </c>
      <c r="H302" s="129">
        <v>25212810</v>
      </c>
      <c r="I302" s="124">
        <v>0</v>
      </c>
      <c r="J302" s="128">
        <v>0</v>
      </c>
    </row>
    <row r="303" spans="1:10" ht="23.25" hidden="1" customHeight="1" x14ac:dyDescent="0.25">
      <c r="A303" s="131" t="s">
        <v>2858</v>
      </c>
      <c r="B303" s="131"/>
      <c r="C303" s="130" t="s">
        <v>2857</v>
      </c>
      <c r="D303" s="130" t="s">
        <v>361</v>
      </c>
      <c r="E303" s="124">
        <v>0</v>
      </c>
      <c r="F303" s="124">
        <v>0</v>
      </c>
      <c r="G303" s="129">
        <v>15000</v>
      </c>
      <c r="H303" s="129">
        <v>15000</v>
      </c>
      <c r="I303" s="124">
        <v>0</v>
      </c>
      <c r="J303" s="128">
        <v>0</v>
      </c>
    </row>
    <row r="304" spans="1:10" ht="22.5" hidden="1" customHeight="1" x14ac:dyDescent="0.25">
      <c r="A304" s="131" t="s">
        <v>2856</v>
      </c>
      <c r="B304" s="131"/>
      <c r="C304" s="130" t="s">
        <v>2855</v>
      </c>
      <c r="D304" s="130" t="s">
        <v>361</v>
      </c>
      <c r="E304" s="124">
        <v>0</v>
      </c>
      <c r="F304" s="124">
        <v>0</v>
      </c>
      <c r="G304" s="129">
        <v>881503</v>
      </c>
      <c r="H304" s="129">
        <v>881503</v>
      </c>
      <c r="I304" s="124">
        <v>0</v>
      </c>
      <c r="J304" s="128">
        <v>0</v>
      </c>
    </row>
    <row r="305" spans="1:10" ht="23.25" hidden="1" customHeight="1" x14ac:dyDescent="0.25">
      <c r="A305" s="131" t="s">
        <v>2854</v>
      </c>
      <c r="B305" s="131"/>
      <c r="C305" s="130" t="s">
        <v>2853</v>
      </c>
      <c r="D305" s="130" t="s">
        <v>361</v>
      </c>
      <c r="E305" s="124">
        <v>0</v>
      </c>
      <c r="F305" s="124">
        <v>0</v>
      </c>
      <c r="G305" s="129">
        <v>6075380.2999999998</v>
      </c>
      <c r="H305" s="129">
        <v>6075380.2999999998</v>
      </c>
      <c r="I305" s="124">
        <v>0</v>
      </c>
      <c r="J305" s="128">
        <v>0</v>
      </c>
    </row>
    <row r="306" spans="1:10" ht="23.25" hidden="1" customHeight="1" x14ac:dyDescent="0.25">
      <c r="A306" s="131" t="s">
        <v>2852</v>
      </c>
      <c r="B306" s="131"/>
      <c r="C306" s="130" t="s">
        <v>2851</v>
      </c>
      <c r="D306" s="130" t="s">
        <v>361</v>
      </c>
      <c r="E306" s="124">
        <v>0</v>
      </c>
      <c r="F306" s="124">
        <v>0</v>
      </c>
      <c r="G306" s="129">
        <v>16808540</v>
      </c>
      <c r="H306" s="129">
        <v>16808540</v>
      </c>
      <c r="I306" s="124">
        <v>0</v>
      </c>
      <c r="J306" s="128">
        <v>0</v>
      </c>
    </row>
    <row r="307" spans="1:10" ht="23.25" hidden="1" customHeight="1" x14ac:dyDescent="0.25">
      <c r="A307" s="131" t="s">
        <v>2850</v>
      </c>
      <c r="B307" s="131"/>
      <c r="C307" s="130" t="s">
        <v>2849</v>
      </c>
      <c r="D307" s="130" t="s">
        <v>361</v>
      </c>
      <c r="E307" s="124">
        <v>0</v>
      </c>
      <c r="F307" s="124">
        <v>0</v>
      </c>
      <c r="G307" s="129">
        <v>6667643.7599999998</v>
      </c>
      <c r="H307" s="129">
        <v>6667643.7599999998</v>
      </c>
      <c r="I307" s="124">
        <v>0</v>
      </c>
      <c r="J307" s="128">
        <v>0</v>
      </c>
    </row>
    <row r="308" spans="1:10" ht="23.25" hidden="1" customHeight="1" x14ac:dyDescent="0.25">
      <c r="A308" s="131" t="s">
        <v>2848</v>
      </c>
      <c r="B308" s="131"/>
      <c r="C308" s="130" t="s">
        <v>2847</v>
      </c>
      <c r="D308" s="130" t="s">
        <v>361</v>
      </c>
      <c r="E308" s="124">
        <v>0</v>
      </c>
      <c r="F308" s="124">
        <v>0</v>
      </c>
      <c r="G308" s="129">
        <v>368000</v>
      </c>
      <c r="H308" s="129">
        <v>368000</v>
      </c>
      <c r="I308" s="124">
        <v>0</v>
      </c>
      <c r="J308" s="128">
        <v>0</v>
      </c>
    </row>
    <row r="309" spans="1:10" ht="22.5" hidden="1" customHeight="1" x14ac:dyDescent="0.25">
      <c r="A309" s="131" t="s">
        <v>2846</v>
      </c>
      <c r="B309" s="131"/>
      <c r="C309" s="130" t="s">
        <v>2845</v>
      </c>
      <c r="D309" s="130" t="s">
        <v>361</v>
      </c>
      <c r="E309" s="124">
        <v>0</v>
      </c>
      <c r="F309" s="124">
        <v>0</v>
      </c>
      <c r="G309" s="129">
        <v>3538269.34</v>
      </c>
      <c r="H309" s="129">
        <v>3538269.34</v>
      </c>
      <c r="I309" s="124">
        <v>0</v>
      </c>
      <c r="J309" s="128">
        <v>0</v>
      </c>
    </row>
    <row r="310" spans="1:10" ht="23.25" hidden="1" customHeight="1" x14ac:dyDescent="0.25">
      <c r="A310" s="131" t="s">
        <v>2844</v>
      </c>
      <c r="B310" s="131"/>
      <c r="C310" s="130" t="s">
        <v>2843</v>
      </c>
      <c r="D310" s="130" t="s">
        <v>361</v>
      </c>
      <c r="E310" s="124">
        <v>0</v>
      </c>
      <c r="F310" s="124">
        <v>0</v>
      </c>
      <c r="G310" s="129">
        <v>76831706</v>
      </c>
      <c r="H310" s="129">
        <v>76831706</v>
      </c>
      <c r="I310" s="124">
        <v>0</v>
      </c>
      <c r="J310" s="128">
        <v>0</v>
      </c>
    </row>
    <row r="311" spans="1:10" ht="23.25" hidden="1" customHeight="1" x14ac:dyDescent="0.25">
      <c r="A311" s="131" t="s">
        <v>2842</v>
      </c>
      <c r="B311" s="131"/>
      <c r="C311" s="130" t="s">
        <v>2841</v>
      </c>
      <c r="D311" s="130" t="s">
        <v>361</v>
      </c>
      <c r="E311" s="124">
        <v>0</v>
      </c>
      <c r="F311" s="124">
        <v>0</v>
      </c>
      <c r="G311" s="129">
        <v>19201661.57</v>
      </c>
      <c r="H311" s="129">
        <v>19201661.57</v>
      </c>
      <c r="I311" s="124">
        <v>0</v>
      </c>
      <c r="J311" s="128">
        <v>0</v>
      </c>
    </row>
    <row r="312" spans="1:10" ht="23.25" hidden="1" customHeight="1" x14ac:dyDescent="0.25">
      <c r="A312" s="131" t="s">
        <v>2840</v>
      </c>
      <c r="B312" s="131"/>
      <c r="C312" s="130" t="s">
        <v>2839</v>
      </c>
      <c r="D312" s="130" t="s">
        <v>361</v>
      </c>
      <c r="E312" s="124">
        <v>0</v>
      </c>
      <c r="F312" s="124">
        <v>0</v>
      </c>
      <c r="G312" s="129">
        <v>6117062.7300000004</v>
      </c>
      <c r="H312" s="129">
        <v>6117062.7300000004</v>
      </c>
      <c r="I312" s="124">
        <v>0</v>
      </c>
      <c r="J312" s="128">
        <v>0</v>
      </c>
    </row>
    <row r="313" spans="1:10" ht="22.5" hidden="1" customHeight="1" x14ac:dyDescent="0.25">
      <c r="A313" s="131" t="s">
        <v>2838</v>
      </c>
      <c r="B313" s="131"/>
      <c r="C313" s="130" t="s">
        <v>2837</v>
      </c>
      <c r="D313" s="130" t="s">
        <v>361</v>
      </c>
      <c r="E313" s="124">
        <v>0</v>
      </c>
      <c r="F313" s="124">
        <v>0</v>
      </c>
      <c r="G313" s="129">
        <v>3019500</v>
      </c>
      <c r="H313" s="129">
        <v>3019500</v>
      </c>
      <c r="I313" s="124">
        <v>0</v>
      </c>
      <c r="J313" s="128">
        <v>0</v>
      </c>
    </row>
    <row r="314" spans="1:10" ht="23.25" hidden="1" customHeight="1" x14ac:dyDescent="0.25">
      <c r="A314" s="131" t="s">
        <v>2836</v>
      </c>
      <c r="B314" s="131"/>
      <c r="C314" s="130" t="s">
        <v>2835</v>
      </c>
      <c r="D314" s="130" t="s">
        <v>361</v>
      </c>
      <c r="E314" s="124">
        <v>0</v>
      </c>
      <c r="F314" s="124">
        <v>0</v>
      </c>
      <c r="G314" s="129">
        <v>35154335.359999999</v>
      </c>
      <c r="H314" s="129">
        <v>35154335.359999999</v>
      </c>
      <c r="I314" s="124">
        <v>0</v>
      </c>
      <c r="J314" s="128">
        <v>0</v>
      </c>
    </row>
    <row r="315" spans="1:10" ht="23.25" hidden="1" customHeight="1" x14ac:dyDescent="0.25">
      <c r="A315" s="131" t="s">
        <v>2834</v>
      </c>
      <c r="B315" s="131"/>
      <c r="C315" s="130" t="s">
        <v>2833</v>
      </c>
      <c r="D315" s="130" t="s">
        <v>361</v>
      </c>
      <c r="E315" s="124">
        <v>0</v>
      </c>
      <c r="F315" s="124">
        <v>0</v>
      </c>
      <c r="G315" s="129">
        <v>2650091.94</v>
      </c>
      <c r="H315" s="129">
        <v>2650091.94</v>
      </c>
      <c r="I315" s="124">
        <v>0</v>
      </c>
      <c r="J315" s="128">
        <v>0</v>
      </c>
    </row>
    <row r="316" spans="1:10" ht="23.25" hidden="1" customHeight="1" x14ac:dyDescent="0.25">
      <c r="A316" s="131" t="s">
        <v>2832</v>
      </c>
      <c r="B316" s="131"/>
      <c r="C316" s="130" t="s">
        <v>2831</v>
      </c>
      <c r="D316" s="130" t="s">
        <v>361</v>
      </c>
      <c r="E316" s="124">
        <v>0</v>
      </c>
      <c r="F316" s="124">
        <v>0</v>
      </c>
      <c r="G316" s="129">
        <v>140697649.88</v>
      </c>
      <c r="H316" s="129">
        <v>140697649.88</v>
      </c>
      <c r="I316" s="124">
        <v>0</v>
      </c>
      <c r="J316" s="128">
        <v>0</v>
      </c>
    </row>
    <row r="317" spans="1:10" ht="22.5" hidden="1" customHeight="1" x14ac:dyDescent="0.25">
      <c r="A317" s="131" t="s">
        <v>2830</v>
      </c>
      <c r="B317" s="131"/>
      <c r="C317" s="130" t="s">
        <v>2829</v>
      </c>
      <c r="D317" s="130" t="s">
        <v>361</v>
      </c>
      <c r="E317" s="124">
        <v>0</v>
      </c>
      <c r="F317" s="124">
        <v>0</v>
      </c>
      <c r="G317" s="129">
        <v>1000</v>
      </c>
      <c r="H317" s="129">
        <v>1000</v>
      </c>
      <c r="I317" s="124">
        <v>0</v>
      </c>
      <c r="J317" s="128">
        <v>0</v>
      </c>
    </row>
    <row r="318" spans="1:10" ht="23.25" hidden="1" customHeight="1" x14ac:dyDescent="0.25">
      <c r="A318" s="131" t="s">
        <v>2828</v>
      </c>
      <c r="B318" s="131"/>
      <c r="C318" s="130" t="s">
        <v>2827</v>
      </c>
      <c r="D318" s="130" t="s">
        <v>361</v>
      </c>
      <c r="E318" s="124">
        <v>0</v>
      </c>
      <c r="F318" s="124">
        <v>0</v>
      </c>
      <c r="G318" s="129">
        <v>12377998.52</v>
      </c>
      <c r="H318" s="129">
        <v>12377998.52</v>
      </c>
      <c r="I318" s="124">
        <v>0</v>
      </c>
      <c r="J318" s="128">
        <v>0</v>
      </c>
    </row>
    <row r="319" spans="1:10" ht="23.25" hidden="1" customHeight="1" x14ac:dyDescent="0.25">
      <c r="A319" s="131" t="s">
        <v>2826</v>
      </c>
      <c r="B319" s="131"/>
      <c r="C319" s="130" t="s">
        <v>2825</v>
      </c>
      <c r="D319" s="130" t="s">
        <v>361</v>
      </c>
      <c r="E319" s="124">
        <v>0</v>
      </c>
      <c r="F319" s="124">
        <v>0</v>
      </c>
      <c r="G319" s="129">
        <v>604958.75</v>
      </c>
      <c r="H319" s="129">
        <v>604958.75</v>
      </c>
      <c r="I319" s="124">
        <v>0</v>
      </c>
      <c r="J319" s="128">
        <v>0</v>
      </c>
    </row>
    <row r="320" spans="1:10" ht="23.25" hidden="1" customHeight="1" x14ac:dyDescent="0.25">
      <c r="A320" s="131" t="s">
        <v>2824</v>
      </c>
      <c r="B320" s="131"/>
      <c r="C320" s="130" t="s">
        <v>2823</v>
      </c>
      <c r="D320" s="130" t="s">
        <v>361</v>
      </c>
      <c r="E320" s="124">
        <v>0</v>
      </c>
      <c r="F320" s="124">
        <v>0</v>
      </c>
      <c r="G320" s="129">
        <v>5198008</v>
      </c>
      <c r="H320" s="129">
        <v>5198008</v>
      </c>
      <c r="I320" s="124">
        <v>0</v>
      </c>
      <c r="J320" s="128">
        <v>0</v>
      </c>
    </row>
    <row r="321" spans="1:10" ht="22.5" hidden="1" customHeight="1" x14ac:dyDescent="0.25">
      <c r="A321" s="131" t="s">
        <v>2822</v>
      </c>
      <c r="B321" s="131"/>
      <c r="C321" s="130" t="s">
        <v>2821</v>
      </c>
      <c r="D321" s="130" t="s">
        <v>361</v>
      </c>
      <c r="E321" s="124">
        <v>0</v>
      </c>
      <c r="F321" s="124">
        <v>0</v>
      </c>
      <c r="G321" s="129">
        <v>4563620</v>
      </c>
      <c r="H321" s="129">
        <v>4563620</v>
      </c>
      <c r="I321" s="124">
        <v>0</v>
      </c>
      <c r="J321" s="128">
        <v>0</v>
      </c>
    </row>
    <row r="322" spans="1:10" ht="23.25" hidden="1" customHeight="1" x14ac:dyDescent="0.25">
      <c r="A322" s="131" t="s">
        <v>2820</v>
      </c>
      <c r="B322" s="131"/>
      <c r="C322" s="130" t="s">
        <v>2819</v>
      </c>
      <c r="D322" s="130" t="s">
        <v>361</v>
      </c>
      <c r="E322" s="124">
        <v>0</v>
      </c>
      <c r="F322" s="124">
        <v>0</v>
      </c>
      <c r="G322" s="129">
        <v>315341620.39999998</v>
      </c>
      <c r="H322" s="129">
        <v>315341620.39999998</v>
      </c>
      <c r="I322" s="124">
        <v>0</v>
      </c>
      <c r="J322" s="128">
        <v>0</v>
      </c>
    </row>
    <row r="323" spans="1:10" ht="23.25" hidden="1" customHeight="1" x14ac:dyDescent="0.25">
      <c r="A323" s="131" t="s">
        <v>2818</v>
      </c>
      <c r="B323" s="131"/>
      <c r="C323" s="130" t="s">
        <v>2817</v>
      </c>
      <c r="D323" s="130" t="s">
        <v>361</v>
      </c>
      <c r="E323" s="124">
        <v>0</v>
      </c>
      <c r="F323" s="124">
        <v>0</v>
      </c>
      <c r="G323" s="129">
        <v>818896.6</v>
      </c>
      <c r="H323" s="129">
        <v>818896.6</v>
      </c>
      <c r="I323" s="124">
        <v>0</v>
      </c>
      <c r="J323" s="128">
        <v>0</v>
      </c>
    </row>
    <row r="324" spans="1:10" ht="23.25" hidden="1" customHeight="1" x14ac:dyDescent="0.25">
      <c r="A324" s="131" t="s">
        <v>2816</v>
      </c>
      <c r="B324" s="131"/>
      <c r="C324" s="130" t="s">
        <v>2815</v>
      </c>
      <c r="D324" s="130" t="s">
        <v>361</v>
      </c>
      <c r="E324" s="124">
        <v>0</v>
      </c>
      <c r="F324" s="124">
        <v>0</v>
      </c>
      <c r="G324" s="129">
        <v>9393601.6500000004</v>
      </c>
      <c r="H324" s="129">
        <v>9393601.6500000004</v>
      </c>
      <c r="I324" s="124">
        <v>0</v>
      </c>
      <c r="J324" s="128">
        <v>0</v>
      </c>
    </row>
    <row r="325" spans="1:10" ht="22.5" hidden="1" customHeight="1" x14ac:dyDescent="0.25">
      <c r="A325" s="131" t="s">
        <v>2814</v>
      </c>
      <c r="B325" s="131"/>
      <c r="C325" s="130" t="s">
        <v>2813</v>
      </c>
      <c r="D325" s="130" t="s">
        <v>361</v>
      </c>
      <c r="E325" s="124">
        <v>0</v>
      </c>
      <c r="F325" s="124">
        <v>0</v>
      </c>
      <c r="G325" s="129">
        <v>7668994.8300000001</v>
      </c>
      <c r="H325" s="129">
        <v>7668994.8300000001</v>
      </c>
      <c r="I325" s="124">
        <v>0</v>
      </c>
      <c r="J325" s="128">
        <v>0</v>
      </c>
    </row>
    <row r="326" spans="1:10" ht="23.25" hidden="1" customHeight="1" x14ac:dyDescent="0.25">
      <c r="A326" s="131" t="s">
        <v>2812</v>
      </c>
      <c r="B326" s="131"/>
      <c r="C326" s="130" t="s">
        <v>2811</v>
      </c>
      <c r="D326" s="130" t="s">
        <v>361</v>
      </c>
      <c r="E326" s="124">
        <v>0</v>
      </c>
      <c r="F326" s="124">
        <v>0</v>
      </c>
      <c r="G326" s="129">
        <v>1764340.47</v>
      </c>
      <c r="H326" s="129">
        <v>1764340.47</v>
      </c>
      <c r="I326" s="124">
        <v>0</v>
      </c>
      <c r="J326" s="128">
        <v>0</v>
      </c>
    </row>
    <row r="327" spans="1:10" ht="23.25" hidden="1" customHeight="1" x14ac:dyDescent="0.25">
      <c r="A327" s="131" t="s">
        <v>2810</v>
      </c>
      <c r="B327" s="131"/>
      <c r="C327" s="130" t="s">
        <v>2809</v>
      </c>
      <c r="D327" s="130" t="s">
        <v>361</v>
      </c>
      <c r="E327" s="124">
        <v>0</v>
      </c>
      <c r="F327" s="124">
        <v>0</v>
      </c>
      <c r="G327" s="129">
        <v>1176170954.29</v>
      </c>
      <c r="H327" s="129">
        <v>1176170954.29</v>
      </c>
      <c r="I327" s="124">
        <v>0</v>
      </c>
      <c r="J327" s="128">
        <v>0</v>
      </c>
    </row>
    <row r="328" spans="1:10" ht="23.25" hidden="1" customHeight="1" x14ac:dyDescent="0.25">
      <c r="A328" s="131" t="s">
        <v>2808</v>
      </c>
      <c r="B328" s="131"/>
      <c r="C328" s="130" t="s">
        <v>2807</v>
      </c>
      <c r="D328" s="130" t="s">
        <v>361</v>
      </c>
      <c r="E328" s="124">
        <v>0</v>
      </c>
      <c r="F328" s="124">
        <v>0</v>
      </c>
      <c r="G328" s="129">
        <v>120000</v>
      </c>
      <c r="H328" s="129">
        <v>120000</v>
      </c>
      <c r="I328" s="124">
        <v>0</v>
      </c>
      <c r="J328" s="128">
        <v>0</v>
      </c>
    </row>
    <row r="329" spans="1:10" ht="22.5" hidden="1" customHeight="1" x14ac:dyDescent="0.25">
      <c r="A329" s="131" t="s">
        <v>2806</v>
      </c>
      <c r="B329" s="131"/>
      <c r="C329" s="130" t="s">
        <v>2805</v>
      </c>
      <c r="D329" s="130" t="s">
        <v>361</v>
      </c>
      <c r="E329" s="124">
        <v>0</v>
      </c>
      <c r="F329" s="124">
        <v>0</v>
      </c>
      <c r="G329" s="129">
        <v>669400</v>
      </c>
      <c r="H329" s="129">
        <v>669400</v>
      </c>
      <c r="I329" s="124">
        <v>0</v>
      </c>
      <c r="J329" s="128">
        <v>0</v>
      </c>
    </row>
    <row r="330" spans="1:10" ht="23.25" hidden="1" customHeight="1" x14ac:dyDescent="0.25">
      <c r="A330" s="131" t="s">
        <v>2804</v>
      </c>
      <c r="B330" s="131"/>
      <c r="C330" s="130" t="s">
        <v>2803</v>
      </c>
      <c r="D330" s="130" t="s">
        <v>361</v>
      </c>
      <c r="E330" s="124">
        <v>0</v>
      </c>
      <c r="F330" s="124">
        <v>0</v>
      </c>
      <c r="G330" s="129">
        <v>13823217.49</v>
      </c>
      <c r="H330" s="129">
        <v>13823217.49</v>
      </c>
      <c r="I330" s="124">
        <v>0</v>
      </c>
      <c r="J330" s="128">
        <v>0</v>
      </c>
    </row>
    <row r="331" spans="1:10" ht="23.25" hidden="1" customHeight="1" x14ac:dyDescent="0.25">
      <c r="A331" s="131" t="s">
        <v>2802</v>
      </c>
      <c r="B331" s="131"/>
      <c r="C331" s="130" t="s">
        <v>2801</v>
      </c>
      <c r="D331" s="130" t="s">
        <v>361</v>
      </c>
      <c r="E331" s="124">
        <v>0</v>
      </c>
      <c r="F331" s="124">
        <v>0</v>
      </c>
      <c r="G331" s="129">
        <v>86332.09</v>
      </c>
      <c r="H331" s="129">
        <v>86332.09</v>
      </c>
      <c r="I331" s="124">
        <v>0</v>
      </c>
      <c r="J331" s="128">
        <v>0</v>
      </c>
    </row>
    <row r="332" spans="1:10" ht="23.25" hidden="1" customHeight="1" x14ac:dyDescent="0.25">
      <c r="A332" s="131" t="s">
        <v>2800</v>
      </c>
      <c r="B332" s="131"/>
      <c r="C332" s="130" t="s">
        <v>2799</v>
      </c>
      <c r="D332" s="130" t="s">
        <v>361</v>
      </c>
      <c r="E332" s="124">
        <v>0</v>
      </c>
      <c r="F332" s="124">
        <v>0</v>
      </c>
      <c r="G332" s="129">
        <v>704707388</v>
      </c>
      <c r="H332" s="129">
        <v>704707388</v>
      </c>
      <c r="I332" s="124">
        <v>0</v>
      </c>
      <c r="J332" s="128">
        <v>0</v>
      </c>
    </row>
    <row r="333" spans="1:10" ht="23.25" hidden="1" customHeight="1" x14ac:dyDescent="0.25">
      <c r="A333" s="131" t="s">
        <v>2798</v>
      </c>
      <c r="B333" s="131"/>
      <c r="C333" s="130" t="s">
        <v>2797</v>
      </c>
      <c r="D333" s="130" t="s">
        <v>361</v>
      </c>
      <c r="E333" s="124">
        <v>0</v>
      </c>
      <c r="F333" s="124">
        <v>0</v>
      </c>
      <c r="G333" s="129">
        <v>129954282.09</v>
      </c>
      <c r="H333" s="129">
        <v>129954282.09</v>
      </c>
      <c r="I333" s="124">
        <v>0</v>
      </c>
      <c r="J333" s="128">
        <v>0</v>
      </c>
    </row>
    <row r="334" spans="1:10" ht="22.5" hidden="1" customHeight="1" x14ac:dyDescent="0.25">
      <c r="A334" s="131" t="s">
        <v>2796</v>
      </c>
      <c r="B334" s="131"/>
      <c r="C334" s="130" t="s">
        <v>2795</v>
      </c>
      <c r="D334" s="130" t="s">
        <v>361</v>
      </c>
      <c r="E334" s="124">
        <v>0</v>
      </c>
      <c r="F334" s="124">
        <v>0</v>
      </c>
      <c r="G334" s="129">
        <v>5765956.0099999998</v>
      </c>
      <c r="H334" s="129">
        <v>5765956.0099999998</v>
      </c>
      <c r="I334" s="124">
        <v>0</v>
      </c>
      <c r="J334" s="128">
        <v>0</v>
      </c>
    </row>
    <row r="335" spans="1:10" ht="23.25" hidden="1" customHeight="1" x14ac:dyDescent="0.25">
      <c r="A335" s="131" t="s">
        <v>2794</v>
      </c>
      <c r="B335" s="131"/>
      <c r="C335" s="130" t="s">
        <v>2793</v>
      </c>
      <c r="D335" s="130" t="s">
        <v>361</v>
      </c>
      <c r="E335" s="124">
        <v>0</v>
      </c>
      <c r="F335" s="124">
        <v>0</v>
      </c>
      <c r="G335" s="129">
        <v>4900427.2699999996</v>
      </c>
      <c r="H335" s="129">
        <v>4900427.2699999996</v>
      </c>
      <c r="I335" s="124">
        <v>0</v>
      </c>
      <c r="J335" s="128">
        <v>0</v>
      </c>
    </row>
    <row r="336" spans="1:10" ht="23.25" hidden="1" customHeight="1" x14ac:dyDescent="0.25">
      <c r="A336" s="131" t="s">
        <v>2792</v>
      </c>
      <c r="B336" s="131"/>
      <c r="C336" s="130" t="s">
        <v>2791</v>
      </c>
      <c r="D336" s="130" t="s">
        <v>361</v>
      </c>
      <c r="E336" s="124">
        <v>0</v>
      </c>
      <c r="F336" s="124">
        <v>0</v>
      </c>
      <c r="G336" s="129">
        <v>692328.52</v>
      </c>
      <c r="H336" s="129">
        <v>692328.52</v>
      </c>
      <c r="I336" s="124">
        <v>0</v>
      </c>
      <c r="J336" s="128">
        <v>0</v>
      </c>
    </row>
    <row r="337" spans="1:10" ht="23.25" hidden="1" customHeight="1" x14ac:dyDescent="0.25">
      <c r="A337" s="131" t="s">
        <v>2790</v>
      </c>
      <c r="B337" s="131"/>
      <c r="C337" s="130" t="s">
        <v>2789</v>
      </c>
      <c r="D337" s="130" t="s">
        <v>361</v>
      </c>
      <c r="E337" s="124">
        <v>0</v>
      </c>
      <c r="F337" s="124">
        <v>0</v>
      </c>
      <c r="G337" s="129">
        <v>58490210.68</v>
      </c>
      <c r="H337" s="129">
        <v>58490210.68</v>
      </c>
      <c r="I337" s="124">
        <v>0</v>
      </c>
      <c r="J337" s="128">
        <v>0</v>
      </c>
    </row>
    <row r="338" spans="1:10" ht="22.5" hidden="1" customHeight="1" x14ac:dyDescent="0.25">
      <c r="A338" s="131" t="s">
        <v>2788</v>
      </c>
      <c r="B338" s="131"/>
      <c r="C338" s="130" t="s">
        <v>2787</v>
      </c>
      <c r="D338" s="130" t="s">
        <v>361</v>
      </c>
      <c r="E338" s="124">
        <v>0</v>
      </c>
      <c r="F338" s="124">
        <v>0</v>
      </c>
      <c r="G338" s="129">
        <v>9920223.3599999994</v>
      </c>
      <c r="H338" s="129">
        <v>9920223.3599999994</v>
      </c>
      <c r="I338" s="124">
        <v>0</v>
      </c>
      <c r="J338" s="128">
        <v>0</v>
      </c>
    </row>
    <row r="339" spans="1:10" ht="23.25" hidden="1" customHeight="1" x14ac:dyDescent="0.25">
      <c r="A339" s="131" t="s">
        <v>2786</v>
      </c>
      <c r="B339" s="131"/>
      <c r="C339" s="130" t="s">
        <v>2785</v>
      </c>
      <c r="D339" s="130" t="s">
        <v>361</v>
      </c>
      <c r="E339" s="124">
        <v>0</v>
      </c>
      <c r="F339" s="124">
        <v>0</v>
      </c>
      <c r="G339" s="129">
        <v>116471500</v>
      </c>
      <c r="H339" s="129">
        <v>116471500</v>
      </c>
      <c r="I339" s="124">
        <v>0</v>
      </c>
      <c r="J339" s="128">
        <v>0</v>
      </c>
    </row>
    <row r="340" spans="1:10" ht="23.25" hidden="1" customHeight="1" x14ac:dyDescent="0.25">
      <c r="A340" s="131" t="s">
        <v>2784</v>
      </c>
      <c r="B340" s="131"/>
      <c r="C340" s="130" t="s">
        <v>2783</v>
      </c>
      <c r="D340" s="130" t="s">
        <v>361</v>
      </c>
      <c r="E340" s="124">
        <v>0</v>
      </c>
      <c r="F340" s="124">
        <v>0</v>
      </c>
      <c r="G340" s="129">
        <v>124834899.11</v>
      </c>
      <c r="H340" s="129">
        <v>124834899.11</v>
      </c>
      <c r="I340" s="124">
        <v>0</v>
      </c>
      <c r="J340" s="128">
        <v>0</v>
      </c>
    </row>
    <row r="341" spans="1:10" ht="23.25" hidden="1" customHeight="1" x14ac:dyDescent="0.25">
      <c r="A341" s="131" t="s">
        <v>2782</v>
      </c>
      <c r="B341" s="131"/>
      <c r="C341" s="130" t="s">
        <v>2781</v>
      </c>
      <c r="D341" s="130" t="s">
        <v>361</v>
      </c>
      <c r="E341" s="124">
        <v>0</v>
      </c>
      <c r="F341" s="124">
        <v>0</v>
      </c>
      <c r="G341" s="129">
        <v>475377.19</v>
      </c>
      <c r="H341" s="129">
        <v>475377.19</v>
      </c>
      <c r="I341" s="124">
        <v>0</v>
      </c>
      <c r="J341" s="128">
        <v>0</v>
      </c>
    </row>
    <row r="342" spans="1:10" ht="22.5" hidden="1" customHeight="1" x14ac:dyDescent="0.25">
      <c r="A342" s="131" t="s">
        <v>2780</v>
      </c>
      <c r="B342" s="131"/>
      <c r="C342" s="130" t="s">
        <v>2779</v>
      </c>
      <c r="D342" s="130" t="s">
        <v>361</v>
      </c>
      <c r="E342" s="124">
        <v>0</v>
      </c>
      <c r="F342" s="124">
        <v>0</v>
      </c>
      <c r="G342" s="129">
        <v>1187579.29</v>
      </c>
      <c r="H342" s="129">
        <v>1187579.29</v>
      </c>
      <c r="I342" s="124">
        <v>0</v>
      </c>
      <c r="J342" s="128">
        <v>0</v>
      </c>
    </row>
    <row r="343" spans="1:10" ht="23.25" hidden="1" customHeight="1" x14ac:dyDescent="0.25">
      <c r="A343" s="131" t="s">
        <v>2778</v>
      </c>
      <c r="B343" s="131"/>
      <c r="C343" s="130" t="s">
        <v>2777</v>
      </c>
      <c r="D343" s="130" t="s">
        <v>361</v>
      </c>
      <c r="E343" s="124">
        <v>0</v>
      </c>
      <c r="F343" s="124">
        <v>0</v>
      </c>
      <c r="G343" s="129">
        <v>75727955.239999995</v>
      </c>
      <c r="H343" s="129">
        <v>75727955.239999995</v>
      </c>
      <c r="I343" s="124">
        <v>0</v>
      </c>
      <c r="J343" s="128">
        <v>0</v>
      </c>
    </row>
    <row r="344" spans="1:10" ht="23.25" hidden="1" customHeight="1" x14ac:dyDescent="0.25">
      <c r="A344" s="131" t="s">
        <v>2776</v>
      </c>
      <c r="B344" s="131"/>
      <c r="C344" s="130" t="s">
        <v>2775</v>
      </c>
      <c r="D344" s="130" t="s">
        <v>361</v>
      </c>
      <c r="E344" s="124">
        <v>0</v>
      </c>
      <c r="F344" s="124">
        <v>0</v>
      </c>
      <c r="G344" s="129">
        <v>4563191.04</v>
      </c>
      <c r="H344" s="129">
        <v>4563191.04</v>
      </c>
      <c r="I344" s="124">
        <v>0</v>
      </c>
      <c r="J344" s="128">
        <v>0</v>
      </c>
    </row>
    <row r="345" spans="1:10" ht="23.25" hidden="1" customHeight="1" x14ac:dyDescent="0.25">
      <c r="A345" s="131" t="s">
        <v>2774</v>
      </c>
      <c r="B345" s="131"/>
      <c r="C345" s="130" t="s">
        <v>2773</v>
      </c>
      <c r="D345" s="130" t="s">
        <v>361</v>
      </c>
      <c r="E345" s="124">
        <v>0</v>
      </c>
      <c r="F345" s="124">
        <v>0</v>
      </c>
      <c r="G345" s="129">
        <v>435000</v>
      </c>
      <c r="H345" s="129">
        <v>435000</v>
      </c>
      <c r="I345" s="124">
        <v>0</v>
      </c>
      <c r="J345" s="128">
        <v>0</v>
      </c>
    </row>
    <row r="346" spans="1:10" ht="22.5" hidden="1" customHeight="1" x14ac:dyDescent="0.25">
      <c r="A346" s="131" t="s">
        <v>2772</v>
      </c>
      <c r="B346" s="131"/>
      <c r="C346" s="130" t="s">
        <v>2771</v>
      </c>
      <c r="D346" s="130" t="s">
        <v>361</v>
      </c>
      <c r="E346" s="124">
        <v>0</v>
      </c>
      <c r="F346" s="124">
        <v>0</v>
      </c>
      <c r="G346" s="129">
        <v>3394872.89</v>
      </c>
      <c r="H346" s="129">
        <v>3394872.89</v>
      </c>
      <c r="I346" s="124">
        <v>0</v>
      </c>
      <c r="J346" s="128">
        <v>0</v>
      </c>
    </row>
    <row r="347" spans="1:10" ht="23.25" hidden="1" customHeight="1" x14ac:dyDescent="0.25">
      <c r="A347" s="131" t="s">
        <v>2770</v>
      </c>
      <c r="B347" s="131"/>
      <c r="C347" s="130" t="s">
        <v>2769</v>
      </c>
      <c r="D347" s="130" t="s">
        <v>361</v>
      </c>
      <c r="E347" s="124">
        <v>0</v>
      </c>
      <c r="F347" s="124">
        <v>0</v>
      </c>
      <c r="G347" s="129">
        <v>1358233.83</v>
      </c>
      <c r="H347" s="129">
        <v>1358233.83</v>
      </c>
      <c r="I347" s="124">
        <v>0</v>
      </c>
      <c r="J347" s="128">
        <v>0</v>
      </c>
    </row>
    <row r="348" spans="1:10" ht="23.25" hidden="1" customHeight="1" x14ac:dyDescent="0.25">
      <c r="A348" s="131" t="s">
        <v>2768</v>
      </c>
      <c r="B348" s="131"/>
      <c r="C348" s="130" t="s">
        <v>2767</v>
      </c>
      <c r="D348" s="130" t="s">
        <v>361</v>
      </c>
      <c r="E348" s="124">
        <v>0</v>
      </c>
      <c r="F348" s="124">
        <v>0</v>
      </c>
      <c r="G348" s="129">
        <v>7010339</v>
      </c>
      <c r="H348" s="129">
        <v>7010339</v>
      </c>
      <c r="I348" s="124">
        <v>0</v>
      </c>
      <c r="J348" s="128">
        <v>0</v>
      </c>
    </row>
    <row r="349" spans="1:10" ht="23.25" hidden="1" customHeight="1" x14ac:dyDescent="0.25">
      <c r="A349" s="131" t="s">
        <v>2766</v>
      </c>
      <c r="B349" s="131"/>
      <c r="C349" s="130" t="s">
        <v>2765</v>
      </c>
      <c r="D349" s="130" t="s">
        <v>361</v>
      </c>
      <c r="E349" s="124">
        <v>0</v>
      </c>
      <c r="F349" s="124">
        <v>0</v>
      </c>
      <c r="G349" s="129">
        <v>50240</v>
      </c>
      <c r="H349" s="129">
        <v>50240</v>
      </c>
      <c r="I349" s="124">
        <v>0</v>
      </c>
      <c r="J349" s="128">
        <v>0</v>
      </c>
    </row>
    <row r="350" spans="1:10" ht="22.5" hidden="1" customHeight="1" x14ac:dyDescent="0.25">
      <c r="A350" s="131" t="s">
        <v>2764</v>
      </c>
      <c r="B350" s="131"/>
      <c r="C350" s="130" t="s">
        <v>2763</v>
      </c>
      <c r="D350" s="130" t="s">
        <v>361</v>
      </c>
      <c r="E350" s="124">
        <v>0</v>
      </c>
      <c r="F350" s="124">
        <v>0</v>
      </c>
      <c r="G350" s="129">
        <v>350106</v>
      </c>
      <c r="H350" s="129">
        <v>350106</v>
      </c>
      <c r="I350" s="124">
        <v>0</v>
      </c>
      <c r="J350" s="128">
        <v>0</v>
      </c>
    </row>
    <row r="351" spans="1:10" ht="23.25" hidden="1" customHeight="1" x14ac:dyDescent="0.25">
      <c r="A351" s="131" t="s">
        <v>2762</v>
      </c>
      <c r="B351" s="131"/>
      <c r="C351" s="130" t="s">
        <v>2761</v>
      </c>
      <c r="D351" s="130" t="s">
        <v>361</v>
      </c>
      <c r="E351" s="124">
        <v>0</v>
      </c>
      <c r="F351" s="124">
        <v>0</v>
      </c>
      <c r="G351" s="129">
        <v>12214384</v>
      </c>
      <c r="H351" s="129">
        <v>12214384</v>
      </c>
      <c r="I351" s="124">
        <v>0</v>
      </c>
      <c r="J351" s="128">
        <v>0</v>
      </c>
    </row>
    <row r="352" spans="1:10" ht="23.25" hidden="1" customHeight="1" x14ac:dyDescent="0.25">
      <c r="A352" s="131" t="s">
        <v>2760</v>
      </c>
      <c r="B352" s="131"/>
      <c r="C352" s="130" t="s">
        <v>2759</v>
      </c>
      <c r="D352" s="130" t="s">
        <v>361</v>
      </c>
      <c r="E352" s="124">
        <v>0</v>
      </c>
      <c r="F352" s="124">
        <v>0</v>
      </c>
      <c r="G352" s="129">
        <v>32493380</v>
      </c>
      <c r="H352" s="129">
        <v>32493380</v>
      </c>
      <c r="I352" s="124">
        <v>0</v>
      </c>
      <c r="J352" s="128">
        <v>0</v>
      </c>
    </row>
    <row r="353" spans="1:10" ht="23.25" hidden="1" customHeight="1" x14ac:dyDescent="0.25">
      <c r="A353" s="131" t="s">
        <v>2758</v>
      </c>
      <c r="B353" s="131"/>
      <c r="C353" s="130" t="s">
        <v>2757</v>
      </c>
      <c r="D353" s="130" t="s">
        <v>361</v>
      </c>
      <c r="E353" s="124">
        <v>0</v>
      </c>
      <c r="F353" s="124">
        <v>0</v>
      </c>
      <c r="G353" s="129">
        <v>249568077.25999999</v>
      </c>
      <c r="H353" s="129">
        <v>249568077.25999999</v>
      </c>
      <c r="I353" s="124">
        <v>0</v>
      </c>
      <c r="J353" s="128">
        <v>0</v>
      </c>
    </row>
    <row r="354" spans="1:10" ht="22.5" hidden="1" customHeight="1" x14ac:dyDescent="0.25">
      <c r="A354" s="131" t="s">
        <v>2756</v>
      </c>
      <c r="B354" s="131"/>
      <c r="C354" s="130" t="s">
        <v>2755</v>
      </c>
      <c r="D354" s="130" t="s">
        <v>361</v>
      </c>
      <c r="E354" s="124">
        <v>0</v>
      </c>
      <c r="F354" s="124">
        <v>0</v>
      </c>
      <c r="G354" s="129">
        <v>3535200</v>
      </c>
      <c r="H354" s="129">
        <v>3535200</v>
      </c>
      <c r="I354" s="124">
        <v>0</v>
      </c>
      <c r="J354" s="128">
        <v>0</v>
      </c>
    </row>
    <row r="355" spans="1:10" ht="23.25" hidden="1" customHeight="1" x14ac:dyDescent="0.25">
      <c r="A355" s="131" t="s">
        <v>2754</v>
      </c>
      <c r="B355" s="131"/>
      <c r="C355" s="130" t="s">
        <v>2753</v>
      </c>
      <c r="D355" s="130" t="s">
        <v>361</v>
      </c>
      <c r="E355" s="124">
        <v>0</v>
      </c>
      <c r="F355" s="124">
        <v>0</v>
      </c>
      <c r="G355" s="129">
        <v>33968956</v>
      </c>
      <c r="H355" s="129">
        <v>33968956</v>
      </c>
      <c r="I355" s="124">
        <v>0</v>
      </c>
      <c r="J355" s="128">
        <v>0</v>
      </c>
    </row>
    <row r="356" spans="1:10" ht="23.25" hidden="1" customHeight="1" x14ac:dyDescent="0.25">
      <c r="A356" s="131" t="s">
        <v>2752</v>
      </c>
      <c r="B356" s="131"/>
      <c r="C356" s="130" t="s">
        <v>2751</v>
      </c>
      <c r="D356" s="130" t="s">
        <v>361</v>
      </c>
      <c r="E356" s="124">
        <v>0</v>
      </c>
      <c r="F356" s="124">
        <v>0</v>
      </c>
      <c r="G356" s="129">
        <v>21773332.120000001</v>
      </c>
      <c r="H356" s="129">
        <v>21773332.120000001</v>
      </c>
      <c r="I356" s="124">
        <v>0</v>
      </c>
      <c r="J356" s="128">
        <v>0</v>
      </c>
    </row>
    <row r="357" spans="1:10" ht="23.25" hidden="1" customHeight="1" x14ac:dyDescent="0.25">
      <c r="A357" s="131" t="s">
        <v>2750</v>
      </c>
      <c r="B357" s="131"/>
      <c r="C357" s="130" t="s">
        <v>2749</v>
      </c>
      <c r="D357" s="130" t="s">
        <v>361</v>
      </c>
      <c r="E357" s="124">
        <v>0</v>
      </c>
      <c r="F357" s="124">
        <v>0</v>
      </c>
      <c r="G357" s="129">
        <v>23134300.93</v>
      </c>
      <c r="H357" s="129">
        <v>23134300.93</v>
      </c>
      <c r="I357" s="124">
        <v>0</v>
      </c>
      <c r="J357" s="128">
        <v>0</v>
      </c>
    </row>
    <row r="358" spans="1:10" ht="23.25" hidden="1" customHeight="1" x14ac:dyDescent="0.25">
      <c r="A358" s="131" t="s">
        <v>2748</v>
      </c>
      <c r="B358" s="131"/>
      <c r="C358" s="130" t="s">
        <v>2747</v>
      </c>
      <c r="D358" s="130" t="s">
        <v>361</v>
      </c>
      <c r="E358" s="124">
        <v>0</v>
      </c>
      <c r="F358" s="124">
        <v>0</v>
      </c>
      <c r="G358" s="129">
        <v>37607608.039999999</v>
      </c>
      <c r="H358" s="129">
        <v>37607608.039999999</v>
      </c>
      <c r="I358" s="124">
        <v>0</v>
      </c>
      <c r="J358" s="128">
        <v>0</v>
      </c>
    </row>
    <row r="359" spans="1:10" ht="22.5" hidden="1" customHeight="1" x14ac:dyDescent="0.25">
      <c r="A359" s="131" t="s">
        <v>2746</v>
      </c>
      <c r="B359" s="131"/>
      <c r="C359" s="130" t="s">
        <v>2745</v>
      </c>
      <c r="D359" s="130" t="s">
        <v>361</v>
      </c>
      <c r="E359" s="124">
        <v>0</v>
      </c>
      <c r="F359" s="124">
        <v>0</v>
      </c>
      <c r="G359" s="129">
        <v>475709678.93000001</v>
      </c>
      <c r="H359" s="129">
        <v>475709678.93000001</v>
      </c>
      <c r="I359" s="124">
        <v>0</v>
      </c>
      <c r="J359" s="128">
        <v>0</v>
      </c>
    </row>
    <row r="360" spans="1:10" ht="23.25" hidden="1" customHeight="1" x14ac:dyDescent="0.25">
      <c r="A360" s="131" t="s">
        <v>2744</v>
      </c>
      <c r="B360" s="131"/>
      <c r="C360" s="130" t="s">
        <v>2743</v>
      </c>
      <c r="D360" s="130" t="s">
        <v>361</v>
      </c>
      <c r="E360" s="124">
        <v>0</v>
      </c>
      <c r="F360" s="124">
        <v>0</v>
      </c>
      <c r="G360" s="129">
        <v>196954651.86000001</v>
      </c>
      <c r="H360" s="129">
        <v>196954651.86000001</v>
      </c>
      <c r="I360" s="124">
        <v>0</v>
      </c>
      <c r="J360" s="128">
        <v>0</v>
      </c>
    </row>
    <row r="361" spans="1:10" ht="23.25" hidden="1" customHeight="1" x14ac:dyDescent="0.25">
      <c r="A361" s="131" t="s">
        <v>2742</v>
      </c>
      <c r="B361" s="131"/>
      <c r="C361" s="130" t="s">
        <v>2741</v>
      </c>
      <c r="D361" s="130" t="s">
        <v>361</v>
      </c>
      <c r="E361" s="124">
        <v>0</v>
      </c>
      <c r="F361" s="124">
        <v>0</v>
      </c>
      <c r="G361" s="129">
        <v>1159986436.1400001</v>
      </c>
      <c r="H361" s="129">
        <v>1159986436.1400001</v>
      </c>
      <c r="I361" s="124">
        <v>0</v>
      </c>
      <c r="J361" s="128">
        <v>0</v>
      </c>
    </row>
    <row r="362" spans="1:10" ht="23.25" hidden="1" customHeight="1" x14ac:dyDescent="0.25">
      <c r="A362" s="131" t="s">
        <v>2740</v>
      </c>
      <c r="B362" s="131"/>
      <c r="C362" s="130" t="s">
        <v>2739</v>
      </c>
      <c r="D362" s="130" t="s">
        <v>361</v>
      </c>
      <c r="E362" s="124">
        <v>0</v>
      </c>
      <c r="F362" s="124">
        <v>0</v>
      </c>
      <c r="G362" s="129">
        <v>2842794.78</v>
      </c>
      <c r="H362" s="129">
        <v>2842794.78</v>
      </c>
      <c r="I362" s="124">
        <v>0</v>
      </c>
      <c r="J362" s="128">
        <v>0</v>
      </c>
    </row>
    <row r="363" spans="1:10" ht="22.5" hidden="1" customHeight="1" x14ac:dyDescent="0.25">
      <c r="A363" s="131" t="s">
        <v>2738</v>
      </c>
      <c r="B363" s="131"/>
      <c r="C363" s="130" t="s">
        <v>2737</v>
      </c>
      <c r="D363" s="130" t="s">
        <v>361</v>
      </c>
      <c r="E363" s="124">
        <v>0</v>
      </c>
      <c r="F363" s="124">
        <v>0</v>
      </c>
      <c r="G363" s="129">
        <v>65609096.560000002</v>
      </c>
      <c r="H363" s="129">
        <v>65609096.560000002</v>
      </c>
      <c r="I363" s="124">
        <v>0</v>
      </c>
      <c r="J363" s="128">
        <v>0</v>
      </c>
    </row>
    <row r="364" spans="1:10" ht="23.25" hidden="1" customHeight="1" x14ac:dyDescent="0.25">
      <c r="A364" s="131" t="s">
        <v>2736</v>
      </c>
      <c r="B364" s="131"/>
      <c r="C364" s="130" t="s">
        <v>2735</v>
      </c>
      <c r="D364" s="130" t="s">
        <v>361</v>
      </c>
      <c r="E364" s="124">
        <v>0</v>
      </c>
      <c r="F364" s="124">
        <v>0</v>
      </c>
      <c r="G364" s="129">
        <v>310611156</v>
      </c>
      <c r="H364" s="129">
        <v>310611156</v>
      </c>
      <c r="I364" s="124">
        <v>0</v>
      </c>
      <c r="J364" s="128">
        <v>0</v>
      </c>
    </row>
    <row r="365" spans="1:10" ht="23.25" hidden="1" customHeight="1" x14ac:dyDescent="0.25">
      <c r="A365" s="131" t="s">
        <v>2734</v>
      </c>
      <c r="B365" s="131"/>
      <c r="C365" s="130" t="s">
        <v>2733</v>
      </c>
      <c r="D365" s="130" t="s">
        <v>361</v>
      </c>
      <c r="E365" s="124">
        <v>0</v>
      </c>
      <c r="F365" s="124">
        <v>0</v>
      </c>
      <c r="G365" s="129">
        <v>54652156.390000001</v>
      </c>
      <c r="H365" s="129">
        <v>54652156.390000001</v>
      </c>
      <c r="I365" s="124">
        <v>0</v>
      </c>
      <c r="J365" s="128">
        <v>0</v>
      </c>
    </row>
    <row r="366" spans="1:10" ht="23.25" hidden="1" customHeight="1" x14ac:dyDescent="0.25">
      <c r="A366" s="131" t="s">
        <v>2732</v>
      </c>
      <c r="B366" s="131"/>
      <c r="C366" s="130" t="s">
        <v>2731</v>
      </c>
      <c r="D366" s="130" t="s">
        <v>361</v>
      </c>
      <c r="E366" s="124">
        <v>0</v>
      </c>
      <c r="F366" s="124">
        <v>0</v>
      </c>
      <c r="G366" s="129">
        <v>55408685.289999999</v>
      </c>
      <c r="H366" s="129">
        <v>55408685.289999999</v>
      </c>
      <c r="I366" s="124">
        <v>0</v>
      </c>
      <c r="J366" s="128">
        <v>0</v>
      </c>
    </row>
    <row r="367" spans="1:10" ht="22.5" hidden="1" customHeight="1" x14ac:dyDescent="0.25">
      <c r="A367" s="131" t="s">
        <v>2730</v>
      </c>
      <c r="B367" s="131"/>
      <c r="C367" s="130" t="s">
        <v>2729</v>
      </c>
      <c r="D367" s="130" t="s">
        <v>361</v>
      </c>
      <c r="E367" s="124">
        <v>0</v>
      </c>
      <c r="F367" s="124">
        <v>0</v>
      </c>
      <c r="G367" s="129">
        <v>26100</v>
      </c>
      <c r="H367" s="129">
        <v>26100</v>
      </c>
      <c r="I367" s="124">
        <v>0</v>
      </c>
      <c r="J367" s="128">
        <v>0</v>
      </c>
    </row>
    <row r="368" spans="1:10" ht="23.25" hidden="1" customHeight="1" x14ac:dyDescent="0.25">
      <c r="A368" s="131" t="s">
        <v>2728</v>
      </c>
      <c r="B368" s="131"/>
      <c r="C368" s="130" t="s">
        <v>2727</v>
      </c>
      <c r="D368" s="130" t="s">
        <v>361</v>
      </c>
      <c r="E368" s="124">
        <v>0</v>
      </c>
      <c r="F368" s="124">
        <v>0</v>
      </c>
      <c r="G368" s="129">
        <v>213511910.38999999</v>
      </c>
      <c r="H368" s="129">
        <v>213511910.38999999</v>
      </c>
      <c r="I368" s="124">
        <v>0</v>
      </c>
      <c r="J368" s="128">
        <v>0</v>
      </c>
    </row>
    <row r="369" spans="1:10" ht="23.25" hidden="1" customHeight="1" x14ac:dyDescent="0.25">
      <c r="A369" s="131" t="s">
        <v>2726</v>
      </c>
      <c r="B369" s="131"/>
      <c r="C369" s="130" t="s">
        <v>2725</v>
      </c>
      <c r="D369" s="130" t="s">
        <v>361</v>
      </c>
      <c r="E369" s="124">
        <v>0</v>
      </c>
      <c r="F369" s="124">
        <v>0</v>
      </c>
      <c r="G369" s="129">
        <v>237157.03</v>
      </c>
      <c r="H369" s="129">
        <v>237157.03</v>
      </c>
      <c r="I369" s="124">
        <v>0</v>
      </c>
      <c r="J369" s="128">
        <v>0</v>
      </c>
    </row>
    <row r="370" spans="1:10" ht="23.25" hidden="1" customHeight="1" x14ac:dyDescent="0.25">
      <c r="A370" s="131" t="s">
        <v>2724</v>
      </c>
      <c r="B370" s="131"/>
      <c r="C370" s="130" t="s">
        <v>2723</v>
      </c>
      <c r="D370" s="130" t="s">
        <v>361</v>
      </c>
      <c r="E370" s="124">
        <v>0</v>
      </c>
      <c r="F370" s="124">
        <v>0</v>
      </c>
      <c r="G370" s="129">
        <v>4028919736.1300001</v>
      </c>
      <c r="H370" s="129">
        <v>4028919736.1300001</v>
      </c>
      <c r="I370" s="124">
        <v>0</v>
      </c>
      <c r="J370" s="128">
        <v>0</v>
      </c>
    </row>
    <row r="371" spans="1:10" ht="22.5" hidden="1" customHeight="1" x14ac:dyDescent="0.25">
      <c r="A371" s="131" t="s">
        <v>2722</v>
      </c>
      <c r="B371" s="131"/>
      <c r="C371" s="130" t="s">
        <v>2721</v>
      </c>
      <c r="D371" s="130" t="s">
        <v>361</v>
      </c>
      <c r="E371" s="124">
        <v>0</v>
      </c>
      <c r="F371" s="124">
        <v>0</v>
      </c>
      <c r="G371" s="129">
        <v>966.92</v>
      </c>
      <c r="H371" s="129">
        <v>966.92</v>
      </c>
      <c r="I371" s="124">
        <v>0</v>
      </c>
      <c r="J371" s="128">
        <v>0</v>
      </c>
    </row>
    <row r="372" spans="1:10" ht="23.25" hidden="1" customHeight="1" x14ac:dyDescent="0.25">
      <c r="A372" s="131" t="s">
        <v>2720</v>
      </c>
      <c r="B372" s="131"/>
      <c r="C372" s="130" t="s">
        <v>2719</v>
      </c>
      <c r="D372" s="130" t="s">
        <v>361</v>
      </c>
      <c r="E372" s="124">
        <v>0</v>
      </c>
      <c r="F372" s="124">
        <v>0</v>
      </c>
      <c r="G372" s="129">
        <v>22508493.34</v>
      </c>
      <c r="H372" s="129">
        <v>22508493.34</v>
      </c>
      <c r="I372" s="124">
        <v>0</v>
      </c>
      <c r="J372" s="128">
        <v>0</v>
      </c>
    </row>
    <row r="373" spans="1:10" ht="23.25" hidden="1" customHeight="1" x14ac:dyDescent="0.25">
      <c r="A373" s="131" t="s">
        <v>2718</v>
      </c>
      <c r="B373" s="131"/>
      <c r="C373" s="130" t="s">
        <v>2717</v>
      </c>
      <c r="D373" s="130" t="s">
        <v>361</v>
      </c>
      <c r="E373" s="124">
        <v>0</v>
      </c>
      <c r="F373" s="124">
        <v>0</v>
      </c>
      <c r="G373" s="129">
        <v>218715.78</v>
      </c>
      <c r="H373" s="129">
        <v>218715.78</v>
      </c>
      <c r="I373" s="124">
        <v>0</v>
      </c>
      <c r="J373" s="128">
        <v>0</v>
      </c>
    </row>
    <row r="374" spans="1:10" ht="23.25" hidden="1" customHeight="1" x14ac:dyDescent="0.25">
      <c r="A374" s="131" t="s">
        <v>2716</v>
      </c>
      <c r="B374" s="131"/>
      <c r="C374" s="130" t="s">
        <v>2715</v>
      </c>
      <c r="D374" s="130" t="s">
        <v>361</v>
      </c>
      <c r="E374" s="124">
        <v>0</v>
      </c>
      <c r="F374" s="124">
        <v>0</v>
      </c>
      <c r="G374" s="129">
        <v>359996</v>
      </c>
      <c r="H374" s="129">
        <v>359996</v>
      </c>
      <c r="I374" s="124">
        <v>0</v>
      </c>
      <c r="J374" s="128">
        <v>0</v>
      </c>
    </row>
    <row r="375" spans="1:10" ht="22.5" hidden="1" customHeight="1" x14ac:dyDescent="0.25">
      <c r="A375" s="131" t="s">
        <v>2714</v>
      </c>
      <c r="B375" s="131"/>
      <c r="C375" s="130" t="s">
        <v>2713</v>
      </c>
      <c r="D375" s="130" t="s">
        <v>361</v>
      </c>
      <c r="E375" s="124">
        <v>0</v>
      </c>
      <c r="F375" s="124">
        <v>0</v>
      </c>
      <c r="G375" s="129">
        <v>207641736</v>
      </c>
      <c r="H375" s="129">
        <v>207641736</v>
      </c>
      <c r="I375" s="124">
        <v>0</v>
      </c>
      <c r="J375" s="128">
        <v>0</v>
      </c>
    </row>
    <row r="376" spans="1:10" ht="23.25" hidden="1" customHeight="1" x14ac:dyDescent="0.25">
      <c r="A376" s="131" t="s">
        <v>2712</v>
      </c>
      <c r="B376" s="131"/>
      <c r="C376" s="130" t="s">
        <v>2711</v>
      </c>
      <c r="D376" s="130" t="s">
        <v>361</v>
      </c>
      <c r="E376" s="124">
        <v>0</v>
      </c>
      <c r="F376" s="124">
        <v>0</v>
      </c>
      <c r="G376" s="129">
        <v>14478700</v>
      </c>
      <c r="H376" s="129">
        <v>14478700</v>
      </c>
      <c r="I376" s="124">
        <v>0</v>
      </c>
      <c r="J376" s="128">
        <v>0</v>
      </c>
    </row>
    <row r="377" spans="1:10" ht="23.25" hidden="1" customHeight="1" x14ac:dyDescent="0.25">
      <c r="A377" s="131" t="s">
        <v>2710</v>
      </c>
      <c r="B377" s="131"/>
      <c r="C377" s="130" t="s">
        <v>2709</v>
      </c>
      <c r="D377" s="130" t="s">
        <v>361</v>
      </c>
      <c r="E377" s="124">
        <v>0</v>
      </c>
      <c r="F377" s="124">
        <v>0</v>
      </c>
      <c r="G377" s="129">
        <v>18657471.77</v>
      </c>
      <c r="H377" s="129">
        <v>18657471.77</v>
      </c>
      <c r="I377" s="124">
        <v>0</v>
      </c>
      <c r="J377" s="128">
        <v>0</v>
      </c>
    </row>
    <row r="378" spans="1:10" ht="23.25" hidden="1" customHeight="1" x14ac:dyDescent="0.25">
      <c r="A378" s="131" t="s">
        <v>2708</v>
      </c>
      <c r="B378" s="131"/>
      <c r="C378" s="130" t="s">
        <v>2707</v>
      </c>
      <c r="D378" s="130" t="s">
        <v>361</v>
      </c>
      <c r="E378" s="124">
        <v>0</v>
      </c>
      <c r="F378" s="124">
        <v>0</v>
      </c>
      <c r="G378" s="129">
        <v>380095445.36000001</v>
      </c>
      <c r="H378" s="129">
        <v>380095445.36000001</v>
      </c>
      <c r="I378" s="124">
        <v>0</v>
      </c>
      <c r="J378" s="128">
        <v>0</v>
      </c>
    </row>
    <row r="379" spans="1:10" ht="22.5" hidden="1" customHeight="1" x14ac:dyDescent="0.25">
      <c r="A379" s="131" t="s">
        <v>2706</v>
      </c>
      <c r="B379" s="131"/>
      <c r="C379" s="130" t="s">
        <v>2705</v>
      </c>
      <c r="D379" s="130" t="s">
        <v>361</v>
      </c>
      <c r="E379" s="124">
        <v>0</v>
      </c>
      <c r="F379" s="124">
        <v>0</v>
      </c>
      <c r="G379" s="129">
        <v>553648.75</v>
      </c>
      <c r="H379" s="129">
        <v>553648.75</v>
      </c>
      <c r="I379" s="124">
        <v>0</v>
      </c>
      <c r="J379" s="128">
        <v>0</v>
      </c>
    </row>
    <row r="380" spans="1:10" ht="23.25" hidden="1" customHeight="1" x14ac:dyDescent="0.25">
      <c r="A380" s="131" t="s">
        <v>2704</v>
      </c>
      <c r="B380" s="131"/>
      <c r="C380" s="130" t="s">
        <v>2703</v>
      </c>
      <c r="D380" s="130" t="s">
        <v>361</v>
      </c>
      <c r="E380" s="124">
        <v>0</v>
      </c>
      <c r="F380" s="124">
        <v>0</v>
      </c>
      <c r="G380" s="129">
        <v>1171951.06</v>
      </c>
      <c r="H380" s="129">
        <v>1171951.06</v>
      </c>
      <c r="I380" s="124">
        <v>0</v>
      </c>
      <c r="J380" s="128">
        <v>0</v>
      </c>
    </row>
    <row r="381" spans="1:10" ht="23.25" hidden="1" customHeight="1" x14ac:dyDescent="0.25">
      <c r="A381" s="131" t="s">
        <v>2702</v>
      </c>
      <c r="B381" s="131"/>
      <c r="C381" s="130" t="s">
        <v>2701</v>
      </c>
      <c r="D381" s="130" t="s">
        <v>361</v>
      </c>
      <c r="E381" s="124">
        <v>0</v>
      </c>
      <c r="F381" s="124">
        <v>0</v>
      </c>
      <c r="G381" s="129">
        <v>237986063.84999999</v>
      </c>
      <c r="H381" s="129">
        <v>237986063.84999999</v>
      </c>
      <c r="I381" s="124">
        <v>0</v>
      </c>
      <c r="J381" s="128">
        <v>0</v>
      </c>
    </row>
    <row r="382" spans="1:10" ht="23.25" hidden="1" customHeight="1" x14ac:dyDescent="0.25">
      <c r="A382" s="131" t="s">
        <v>2700</v>
      </c>
      <c r="B382" s="131"/>
      <c r="C382" s="130" t="s">
        <v>2699</v>
      </c>
      <c r="D382" s="130" t="s">
        <v>361</v>
      </c>
      <c r="E382" s="124">
        <v>0</v>
      </c>
      <c r="F382" s="124">
        <v>0</v>
      </c>
      <c r="G382" s="129">
        <v>5652389676.9099998</v>
      </c>
      <c r="H382" s="129">
        <v>5652389676.9099998</v>
      </c>
      <c r="I382" s="124">
        <v>0</v>
      </c>
      <c r="J382" s="128">
        <v>0</v>
      </c>
    </row>
    <row r="383" spans="1:10" ht="23.25" hidden="1" customHeight="1" x14ac:dyDescent="0.25">
      <c r="A383" s="131" t="s">
        <v>2698</v>
      </c>
      <c r="B383" s="131"/>
      <c r="C383" s="130" t="s">
        <v>2697</v>
      </c>
      <c r="D383" s="130" t="s">
        <v>361</v>
      </c>
      <c r="E383" s="124">
        <v>0</v>
      </c>
      <c r="F383" s="124">
        <v>0</v>
      </c>
      <c r="G383" s="129">
        <v>140000</v>
      </c>
      <c r="H383" s="129">
        <v>140000</v>
      </c>
      <c r="I383" s="124">
        <v>0</v>
      </c>
      <c r="J383" s="128">
        <v>0</v>
      </c>
    </row>
    <row r="384" spans="1:10" ht="22.5" hidden="1" customHeight="1" x14ac:dyDescent="0.25">
      <c r="A384" s="131" t="s">
        <v>2696</v>
      </c>
      <c r="B384" s="131"/>
      <c r="C384" s="130" t="s">
        <v>2695</v>
      </c>
      <c r="D384" s="130" t="s">
        <v>361</v>
      </c>
      <c r="E384" s="124">
        <v>0</v>
      </c>
      <c r="F384" s="124">
        <v>0</v>
      </c>
      <c r="G384" s="129">
        <v>3458137.07</v>
      </c>
      <c r="H384" s="129">
        <v>3458137.07</v>
      </c>
      <c r="I384" s="124">
        <v>0</v>
      </c>
      <c r="J384" s="128">
        <v>0</v>
      </c>
    </row>
    <row r="385" spans="1:10" ht="23.25" hidden="1" customHeight="1" x14ac:dyDescent="0.25">
      <c r="A385" s="131" t="s">
        <v>2694</v>
      </c>
      <c r="B385" s="131"/>
      <c r="C385" s="130" t="s">
        <v>2693</v>
      </c>
      <c r="D385" s="130" t="s">
        <v>361</v>
      </c>
      <c r="E385" s="124">
        <v>0</v>
      </c>
      <c r="F385" s="124">
        <v>0</v>
      </c>
      <c r="G385" s="129">
        <v>60913910.659999996</v>
      </c>
      <c r="H385" s="129">
        <v>60913910.659999996</v>
      </c>
      <c r="I385" s="124">
        <v>0</v>
      </c>
      <c r="J385" s="128">
        <v>0</v>
      </c>
    </row>
    <row r="386" spans="1:10" ht="23.25" hidden="1" customHeight="1" x14ac:dyDescent="0.25">
      <c r="A386" s="131" t="s">
        <v>2692</v>
      </c>
      <c r="B386" s="131"/>
      <c r="C386" s="130" t="s">
        <v>2691</v>
      </c>
      <c r="D386" s="130" t="s">
        <v>361</v>
      </c>
      <c r="E386" s="124">
        <v>0</v>
      </c>
      <c r="F386" s="124">
        <v>0</v>
      </c>
      <c r="G386" s="129">
        <v>956348818.80999994</v>
      </c>
      <c r="H386" s="129">
        <v>956348818.80999994</v>
      </c>
      <c r="I386" s="124">
        <v>0</v>
      </c>
      <c r="J386" s="128">
        <v>0</v>
      </c>
    </row>
    <row r="387" spans="1:10" ht="23.25" hidden="1" customHeight="1" x14ac:dyDescent="0.25">
      <c r="A387" s="131" t="s">
        <v>2690</v>
      </c>
      <c r="B387" s="131"/>
      <c r="C387" s="130" t="s">
        <v>2689</v>
      </c>
      <c r="D387" s="130" t="s">
        <v>361</v>
      </c>
      <c r="E387" s="124">
        <v>0</v>
      </c>
      <c r="F387" s="124">
        <v>0</v>
      </c>
      <c r="G387" s="129">
        <v>1478925164</v>
      </c>
      <c r="H387" s="129">
        <v>1478925164</v>
      </c>
      <c r="I387" s="124">
        <v>0</v>
      </c>
      <c r="J387" s="128">
        <v>0</v>
      </c>
    </row>
    <row r="388" spans="1:10" ht="22.5" hidden="1" customHeight="1" x14ac:dyDescent="0.25">
      <c r="A388" s="131" t="s">
        <v>2688</v>
      </c>
      <c r="B388" s="131"/>
      <c r="C388" s="130" t="s">
        <v>2687</v>
      </c>
      <c r="D388" s="130" t="s">
        <v>361</v>
      </c>
      <c r="E388" s="124">
        <v>0</v>
      </c>
      <c r="F388" s="124">
        <v>0</v>
      </c>
      <c r="G388" s="129">
        <v>249280778.72</v>
      </c>
      <c r="H388" s="129">
        <v>249280778.72</v>
      </c>
      <c r="I388" s="124">
        <v>0</v>
      </c>
      <c r="J388" s="128">
        <v>0</v>
      </c>
    </row>
    <row r="389" spans="1:10" ht="23.25" hidden="1" customHeight="1" x14ac:dyDescent="0.25">
      <c r="A389" s="131" t="s">
        <v>2686</v>
      </c>
      <c r="B389" s="131"/>
      <c r="C389" s="130" t="s">
        <v>2685</v>
      </c>
      <c r="D389" s="130" t="s">
        <v>361</v>
      </c>
      <c r="E389" s="124">
        <v>0</v>
      </c>
      <c r="F389" s="124">
        <v>0</v>
      </c>
      <c r="G389" s="129">
        <v>149480596.74000001</v>
      </c>
      <c r="H389" s="129">
        <v>149480596.74000001</v>
      </c>
      <c r="I389" s="124">
        <v>0</v>
      </c>
      <c r="J389" s="128">
        <v>0</v>
      </c>
    </row>
    <row r="390" spans="1:10" ht="23.25" hidden="1" customHeight="1" x14ac:dyDescent="0.25">
      <c r="A390" s="131" t="s">
        <v>2684</v>
      </c>
      <c r="B390" s="131"/>
      <c r="C390" s="130" t="s">
        <v>2683</v>
      </c>
      <c r="D390" s="130" t="s">
        <v>361</v>
      </c>
      <c r="E390" s="124">
        <v>0</v>
      </c>
      <c r="F390" s="124">
        <v>0</v>
      </c>
      <c r="G390" s="129">
        <v>110512327.27</v>
      </c>
      <c r="H390" s="129">
        <v>110512327.27</v>
      </c>
      <c r="I390" s="124">
        <v>0</v>
      </c>
      <c r="J390" s="128">
        <v>0</v>
      </c>
    </row>
    <row r="391" spans="1:10" ht="23.25" hidden="1" customHeight="1" x14ac:dyDescent="0.25">
      <c r="A391" s="131" t="s">
        <v>2682</v>
      </c>
      <c r="B391" s="131"/>
      <c r="C391" s="130" t="s">
        <v>2681</v>
      </c>
      <c r="D391" s="130" t="s">
        <v>361</v>
      </c>
      <c r="E391" s="124">
        <v>0</v>
      </c>
      <c r="F391" s="124">
        <v>0</v>
      </c>
      <c r="G391" s="129">
        <v>334589562.16000003</v>
      </c>
      <c r="H391" s="129">
        <v>334589562.16000003</v>
      </c>
      <c r="I391" s="124">
        <v>0</v>
      </c>
      <c r="J391" s="128">
        <v>0</v>
      </c>
    </row>
    <row r="392" spans="1:10" ht="22.5" hidden="1" customHeight="1" x14ac:dyDescent="0.25">
      <c r="A392" s="131" t="s">
        <v>2680</v>
      </c>
      <c r="B392" s="131"/>
      <c r="C392" s="130" t="s">
        <v>2679</v>
      </c>
      <c r="D392" s="130" t="s">
        <v>361</v>
      </c>
      <c r="E392" s="124">
        <v>0</v>
      </c>
      <c r="F392" s="124">
        <v>0</v>
      </c>
      <c r="G392" s="129">
        <v>140775632.69</v>
      </c>
      <c r="H392" s="129">
        <v>140775632.69</v>
      </c>
      <c r="I392" s="124">
        <v>0</v>
      </c>
      <c r="J392" s="128">
        <v>0</v>
      </c>
    </row>
    <row r="393" spans="1:10" ht="23.25" hidden="1" customHeight="1" x14ac:dyDescent="0.25">
      <c r="A393" s="131" t="s">
        <v>2678</v>
      </c>
      <c r="B393" s="131"/>
      <c r="C393" s="130" t="s">
        <v>2677</v>
      </c>
      <c r="D393" s="130" t="s">
        <v>361</v>
      </c>
      <c r="E393" s="124">
        <v>0</v>
      </c>
      <c r="F393" s="124">
        <v>0</v>
      </c>
      <c r="G393" s="129">
        <v>355129272.97000003</v>
      </c>
      <c r="H393" s="129">
        <v>355129272.97000003</v>
      </c>
      <c r="I393" s="124">
        <v>0</v>
      </c>
      <c r="J393" s="128">
        <v>0</v>
      </c>
    </row>
    <row r="394" spans="1:10" ht="23.25" hidden="1" customHeight="1" x14ac:dyDescent="0.25">
      <c r="A394" s="131" t="s">
        <v>2676</v>
      </c>
      <c r="B394" s="131"/>
      <c r="C394" s="130" t="s">
        <v>2675</v>
      </c>
      <c r="D394" s="130" t="s">
        <v>361</v>
      </c>
      <c r="E394" s="124">
        <v>0</v>
      </c>
      <c r="F394" s="124">
        <v>0</v>
      </c>
      <c r="G394" s="129">
        <v>2998645482.4699998</v>
      </c>
      <c r="H394" s="129">
        <v>2998645482.4699998</v>
      </c>
      <c r="I394" s="124">
        <v>0</v>
      </c>
      <c r="J394" s="128">
        <v>0</v>
      </c>
    </row>
    <row r="395" spans="1:10" ht="23.25" hidden="1" customHeight="1" x14ac:dyDescent="0.25">
      <c r="A395" s="131" t="s">
        <v>2674</v>
      </c>
      <c r="B395" s="131"/>
      <c r="C395" s="130" t="s">
        <v>2673</v>
      </c>
      <c r="D395" s="130" t="s">
        <v>361</v>
      </c>
      <c r="E395" s="124">
        <v>0</v>
      </c>
      <c r="F395" s="124">
        <v>0</v>
      </c>
      <c r="G395" s="129">
        <v>2654639.79</v>
      </c>
      <c r="H395" s="129">
        <v>2654639.79</v>
      </c>
      <c r="I395" s="124">
        <v>0</v>
      </c>
      <c r="J395" s="128">
        <v>0</v>
      </c>
    </row>
    <row r="396" spans="1:10" ht="22.5" hidden="1" customHeight="1" x14ac:dyDescent="0.25">
      <c r="A396" s="131" t="s">
        <v>2672</v>
      </c>
      <c r="B396" s="131"/>
      <c r="C396" s="130" t="s">
        <v>2671</v>
      </c>
      <c r="D396" s="130" t="s">
        <v>361</v>
      </c>
      <c r="E396" s="124">
        <v>0</v>
      </c>
      <c r="F396" s="124">
        <v>0</v>
      </c>
      <c r="G396" s="129">
        <v>3843878.36</v>
      </c>
      <c r="H396" s="129">
        <v>3843878.36</v>
      </c>
      <c r="I396" s="124">
        <v>0</v>
      </c>
      <c r="J396" s="128">
        <v>0</v>
      </c>
    </row>
    <row r="397" spans="1:10" ht="23.25" hidden="1" customHeight="1" x14ac:dyDescent="0.25">
      <c r="A397" s="131" t="s">
        <v>2670</v>
      </c>
      <c r="B397" s="131"/>
      <c r="C397" s="130" t="s">
        <v>2669</v>
      </c>
      <c r="D397" s="130" t="s">
        <v>361</v>
      </c>
      <c r="E397" s="124">
        <v>0</v>
      </c>
      <c r="F397" s="124">
        <v>0</v>
      </c>
      <c r="G397" s="129">
        <v>201984196.61000001</v>
      </c>
      <c r="H397" s="129">
        <v>201984196.61000001</v>
      </c>
      <c r="I397" s="124">
        <v>0</v>
      </c>
      <c r="J397" s="128">
        <v>0</v>
      </c>
    </row>
    <row r="398" spans="1:10" ht="23.25" hidden="1" customHeight="1" x14ac:dyDescent="0.25">
      <c r="A398" s="131" t="s">
        <v>2668</v>
      </c>
      <c r="B398" s="131"/>
      <c r="C398" s="130" t="s">
        <v>2667</v>
      </c>
      <c r="D398" s="130" t="s">
        <v>361</v>
      </c>
      <c r="E398" s="124">
        <v>0</v>
      </c>
      <c r="F398" s="124">
        <v>0</v>
      </c>
      <c r="G398" s="129">
        <v>17975614.789999999</v>
      </c>
      <c r="H398" s="129">
        <v>17975614.789999999</v>
      </c>
      <c r="I398" s="124">
        <v>0</v>
      </c>
      <c r="J398" s="128">
        <v>0</v>
      </c>
    </row>
    <row r="399" spans="1:10" ht="23.25" hidden="1" customHeight="1" x14ac:dyDescent="0.25">
      <c r="A399" s="131" t="s">
        <v>2666</v>
      </c>
      <c r="B399" s="131"/>
      <c r="C399" s="130" t="s">
        <v>2665</v>
      </c>
      <c r="D399" s="130" t="s">
        <v>361</v>
      </c>
      <c r="E399" s="124">
        <v>0</v>
      </c>
      <c r="F399" s="124">
        <v>0</v>
      </c>
      <c r="G399" s="129">
        <v>1980000</v>
      </c>
      <c r="H399" s="129">
        <v>1980000</v>
      </c>
      <c r="I399" s="124">
        <v>0</v>
      </c>
      <c r="J399" s="128">
        <v>0</v>
      </c>
    </row>
    <row r="400" spans="1:10" ht="22.5" hidden="1" customHeight="1" x14ac:dyDescent="0.25">
      <c r="A400" s="131" t="s">
        <v>2664</v>
      </c>
      <c r="B400" s="131"/>
      <c r="C400" s="130" t="s">
        <v>2663</v>
      </c>
      <c r="D400" s="130" t="s">
        <v>361</v>
      </c>
      <c r="E400" s="124">
        <v>0</v>
      </c>
      <c r="F400" s="124">
        <v>0</v>
      </c>
      <c r="G400" s="129">
        <v>6168804.0199999996</v>
      </c>
      <c r="H400" s="129">
        <v>6168804.0199999996</v>
      </c>
      <c r="I400" s="124">
        <v>0</v>
      </c>
      <c r="J400" s="128">
        <v>0</v>
      </c>
    </row>
    <row r="401" spans="1:10" ht="23.25" hidden="1" customHeight="1" x14ac:dyDescent="0.25">
      <c r="A401" s="131" t="s">
        <v>2662</v>
      </c>
      <c r="B401" s="131"/>
      <c r="C401" s="130" t="s">
        <v>2661</v>
      </c>
      <c r="D401" s="130" t="s">
        <v>361</v>
      </c>
      <c r="E401" s="124">
        <v>0</v>
      </c>
      <c r="F401" s="124">
        <v>0</v>
      </c>
      <c r="G401" s="129">
        <v>281690.23</v>
      </c>
      <c r="H401" s="129">
        <v>281690.23</v>
      </c>
      <c r="I401" s="124">
        <v>0</v>
      </c>
      <c r="J401" s="128">
        <v>0</v>
      </c>
    </row>
    <row r="402" spans="1:10" ht="23.25" hidden="1" customHeight="1" x14ac:dyDescent="0.25">
      <c r="A402" s="131" t="s">
        <v>2660</v>
      </c>
      <c r="B402" s="131"/>
      <c r="C402" s="130" t="s">
        <v>2659</v>
      </c>
      <c r="D402" s="130" t="s">
        <v>361</v>
      </c>
      <c r="E402" s="124">
        <v>0</v>
      </c>
      <c r="F402" s="124">
        <v>0</v>
      </c>
      <c r="G402" s="129">
        <v>7249059.21</v>
      </c>
      <c r="H402" s="129">
        <v>7249059.21</v>
      </c>
      <c r="I402" s="124">
        <v>0</v>
      </c>
      <c r="J402" s="128">
        <v>0</v>
      </c>
    </row>
    <row r="403" spans="1:10" ht="23.25" hidden="1" customHeight="1" x14ac:dyDescent="0.25">
      <c r="A403" s="131" t="s">
        <v>2658</v>
      </c>
      <c r="B403" s="131"/>
      <c r="C403" s="130" t="s">
        <v>2657</v>
      </c>
      <c r="D403" s="130" t="s">
        <v>361</v>
      </c>
      <c r="E403" s="124">
        <v>0</v>
      </c>
      <c r="F403" s="124">
        <v>0</v>
      </c>
      <c r="G403" s="129">
        <v>10950455</v>
      </c>
      <c r="H403" s="129">
        <v>10950455</v>
      </c>
      <c r="I403" s="124">
        <v>0</v>
      </c>
      <c r="J403" s="128">
        <v>0</v>
      </c>
    </row>
    <row r="404" spans="1:10" ht="22.5" hidden="1" customHeight="1" x14ac:dyDescent="0.25">
      <c r="A404" s="131" t="s">
        <v>2656</v>
      </c>
      <c r="B404" s="131"/>
      <c r="C404" s="130" t="s">
        <v>2655</v>
      </c>
      <c r="D404" s="130" t="s">
        <v>361</v>
      </c>
      <c r="E404" s="124">
        <v>0</v>
      </c>
      <c r="F404" s="124">
        <v>0</v>
      </c>
      <c r="G404" s="129">
        <v>567720</v>
      </c>
      <c r="H404" s="129">
        <v>567720</v>
      </c>
      <c r="I404" s="124">
        <v>0</v>
      </c>
      <c r="J404" s="128">
        <v>0</v>
      </c>
    </row>
    <row r="405" spans="1:10" ht="23.25" hidden="1" customHeight="1" x14ac:dyDescent="0.25">
      <c r="A405" s="131" t="s">
        <v>2654</v>
      </c>
      <c r="B405" s="131"/>
      <c r="C405" s="130" t="s">
        <v>2653</v>
      </c>
      <c r="D405" s="130" t="s">
        <v>361</v>
      </c>
      <c r="E405" s="124">
        <v>0</v>
      </c>
      <c r="F405" s="124">
        <v>0</v>
      </c>
      <c r="G405" s="129">
        <v>8387659.5499999998</v>
      </c>
      <c r="H405" s="129">
        <v>8387659.5499999998</v>
      </c>
      <c r="I405" s="124">
        <v>0</v>
      </c>
      <c r="J405" s="128">
        <v>0</v>
      </c>
    </row>
    <row r="406" spans="1:10" ht="23.25" hidden="1" customHeight="1" x14ac:dyDescent="0.25">
      <c r="A406" s="131" t="s">
        <v>2652</v>
      </c>
      <c r="B406" s="131"/>
      <c r="C406" s="130" t="s">
        <v>2651</v>
      </c>
      <c r="D406" s="130" t="s">
        <v>361</v>
      </c>
      <c r="E406" s="124">
        <v>0</v>
      </c>
      <c r="F406" s="124">
        <v>0</v>
      </c>
      <c r="G406" s="129">
        <v>145633520</v>
      </c>
      <c r="H406" s="129">
        <v>145633520</v>
      </c>
      <c r="I406" s="124">
        <v>0</v>
      </c>
      <c r="J406" s="128">
        <v>0</v>
      </c>
    </row>
    <row r="407" spans="1:10" ht="23.25" hidden="1" customHeight="1" x14ac:dyDescent="0.25">
      <c r="A407" s="131" t="s">
        <v>2650</v>
      </c>
      <c r="B407" s="131"/>
      <c r="C407" s="130" t="s">
        <v>2649</v>
      </c>
      <c r="D407" s="130" t="s">
        <v>361</v>
      </c>
      <c r="E407" s="124">
        <v>0</v>
      </c>
      <c r="F407" s="124">
        <v>0</v>
      </c>
      <c r="G407" s="129">
        <v>57666300</v>
      </c>
      <c r="H407" s="129">
        <v>57666300</v>
      </c>
      <c r="I407" s="124">
        <v>0</v>
      </c>
      <c r="J407" s="128">
        <v>0</v>
      </c>
    </row>
    <row r="408" spans="1:10" ht="23.25" hidden="1" customHeight="1" x14ac:dyDescent="0.25">
      <c r="A408" s="131" t="s">
        <v>2648</v>
      </c>
      <c r="B408" s="131"/>
      <c r="C408" s="130" t="s">
        <v>2647</v>
      </c>
      <c r="D408" s="130" t="s">
        <v>361</v>
      </c>
      <c r="E408" s="124">
        <v>0</v>
      </c>
      <c r="F408" s="124">
        <v>0</v>
      </c>
      <c r="G408" s="129">
        <v>60947.24</v>
      </c>
      <c r="H408" s="129">
        <v>60947.24</v>
      </c>
      <c r="I408" s="124">
        <v>0</v>
      </c>
      <c r="J408" s="128">
        <v>0</v>
      </c>
    </row>
    <row r="409" spans="1:10" ht="22.5" hidden="1" customHeight="1" x14ac:dyDescent="0.25">
      <c r="A409" s="131" t="s">
        <v>2646</v>
      </c>
      <c r="B409" s="131"/>
      <c r="C409" s="130" t="s">
        <v>2645</v>
      </c>
      <c r="D409" s="130" t="s">
        <v>361</v>
      </c>
      <c r="E409" s="124">
        <v>0</v>
      </c>
      <c r="F409" s="124">
        <v>0</v>
      </c>
      <c r="G409" s="129">
        <v>68100</v>
      </c>
      <c r="H409" s="129">
        <v>68100</v>
      </c>
      <c r="I409" s="124">
        <v>0</v>
      </c>
      <c r="J409" s="128">
        <v>0</v>
      </c>
    </row>
    <row r="410" spans="1:10" ht="23.25" hidden="1" customHeight="1" x14ac:dyDescent="0.25">
      <c r="A410" s="131" t="s">
        <v>2644</v>
      </c>
      <c r="B410" s="131"/>
      <c r="C410" s="130" t="s">
        <v>2643</v>
      </c>
      <c r="D410" s="130" t="s">
        <v>361</v>
      </c>
      <c r="E410" s="124">
        <v>0</v>
      </c>
      <c r="F410" s="124">
        <v>0</v>
      </c>
      <c r="G410" s="129">
        <v>199883.71</v>
      </c>
      <c r="H410" s="129">
        <v>199883.71</v>
      </c>
      <c r="I410" s="124">
        <v>0</v>
      </c>
      <c r="J410" s="128">
        <v>0</v>
      </c>
    </row>
    <row r="411" spans="1:10" ht="23.25" hidden="1" customHeight="1" x14ac:dyDescent="0.25">
      <c r="A411" s="131" t="s">
        <v>2642</v>
      </c>
      <c r="B411" s="131"/>
      <c r="C411" s="130" t="s">
        <v>2641</v>
      </c>
      <c r="D411" s="130" t="s">
        <v>361</v>
      </c>
      <c r="E411" s="124">
        <v>0</v>
      </c>
      <c r="F411" s="124">
        <v>0</v>
      </c>
      <c r="G411" s="129">
        <v>333721602.16000003</v>
      </c>
      <c r="H411" s="129">
        <v>333721602.16000003</v>
      </c>
      <c r="I411" s="124">
        <v>0</v>
      </c>
      <c r="J411" s="128">
        <v>0</v>
      </c>
    </row>
    <row r="412" spans="1:10" ht="23.25" hidden="1" customHeight="1" x14ac:dyDescent="0.25">
      <c r="A412" s="131" t="s">
        <v>2640</v>
      </c>
      <c r="B412" s="131"/>
      <c r="C412" s="130" t="s">
        <v>2639</v>
      </c>
      <c r="D412" s="130" t="s">
        <v>361</v>
      </c>
      <c r="E412" s="124">
        <v>0</v>
      </c>
      <c r="F412" s="124">
        <v>0</v>
      </c>
      <c r="G412" s="129">
        <v>4393800</v>
      </c>
      <c r="H412" s="129">
        <v>4393800</v>
      </c>
      <c r="I412" s="124">
        <v>0</v>
      </c>
      <c r="J412" s="128">
        <v>0</v>
      </c>
    </row>
    <row r="413" spans="1:10" ht="22.5" hidden="1" customHeight="1" x14ac:dyDescent="0.25">
      <c r="A413" s="131" t="s">
        <v>2638</v>
      </c>
      <c r="B413" s="131"/>
      <c r="C413" s="130" t="s">
        <v>2637</v>
      </c>
      <c r="D413" s="130" t="s">
        <v>361</v>
      </c>
      <c r="E413" s="124">
        <v>0</v>
      </c>
      <c r="F413" s="124">
        <v>0</v>
      </c>
      <c r="G413" s="129">
        <v>73834548.620000005</v>
      </c>
      <c r="H413" s="129">
        <v>73834548.620000005</v>
      </c>
      <c r="I413" s="124">
        <v>0</v>
      </c>
      <c r="J413" s="128">
        <v>0</v>
      </c>
    </row>
    <row r="414" spans="1:10" ht="23.25" hidden="1" customHeight="1" x14ac:dyDescent="0.25">
      <c r="A414" s="131" t="s">
        <v>2636</v>
      </c>
      <c r="B414" s="131"/>
      <c r="C414" s="130" t="s">
        <v>2635</v>
      </c>
      <c r="D414" s="130" t="s">
        <v>361</v>
      </c>
      <c r="E414" s="124">
        <v>0</v>
      </c>
      <c r="F414" s="124">
        <v>0</v>
      </c>
      <c r="G414" s="129">
        <v>506213632.67000002</v>
      </c>
      <c r="H414" s="129">
        <v>506213632.67000002</v>
      </c>
      <c r="I414" s="124">
        <v>0</v>
      </c>
      <c r="J414" s="128">
        <v>0</v>
      </c>
    </row>
    <row r="415" spans="1:10" ht="23.25" hidden="1" customHeight="1" x14ac:dyDescent="0.25">
      <c r="A415" s="131" t="s">
        <v>2634</v>
      </c>
      <c r="B415" s="131"/>
      <c r="C415" s="130" t="s">
        <v>2633</v>
      </c>
      <c r="D415" s="130" t="s">
        <v>361</v>
      </c>
      <c r="E415" s="124">
        <v>0</v>
      </c>
      <c r="F415" s="124">
        <v>0</v>
      </c>
      <c r="G415" s="129">
        <v>114863360.95</v>
      </c>
      <c r="H415" s="129">
        <v>114863360.95</v>
      </c>
      <c r="I415" s="124">
        <v>0</v>
      </c>
      <c r="J415" s="128">
        <v>0</v>
      </c>
    </row>
    <row r="416" spans="1:10" ht="23.25" hidden="1" customHeight="1" x14ac:dyDescent="0.25">
      <c r="A416" s="131" t="s">
        <v>2632</v>
      </c>
      <c r="B416" s="131"/>
      <c r="C416" s="130" t="s">
        <v>2631</v>
      </c>
      <c r="D416" s="130" t="s">
        <v>361</v>
      </c>
      <c r="E416" s="124">
        <v>0</v>
      </c>
      <c r="F416" s="124">
        <v>0</v>
      </c>
      <c r="G416" s="129">
        <v>105045937.55</v>
      </c>
      <c r="H416" s="129">
        <v>105045937.55</v>
      </c>
      <c r="I416" s="124">
        <v>0</v>
      </c>
      <c r="J416" s="128">
        <v>0</v>
      </c>
    </row>
    <row r="417" spans="1:10" ht="22.5" hidden="1" customHeight="1" x14ac:dyDescent="0.25">
      <c r="A417" s="131" t="s">
        <v>2630</v>
      </c>
      <c r="B417" s="131"/>
      <c r="C417" s="130" t="s">
        <v>2629</v>
      </c>
      <c r="D417" s="130" t="s">
        <v>361</v>
      </c>
      <c r="E417" s="124">
        <v>0</v>
      </c>
      <c r="F417" s="124">
        <v>0</v>
      </c>
      <c r="G417" s="129">
        <v>20419685.359999999</v>
      </c>
      <c r="H417" s="129">
        <v>20419685.359999999</v>
      </c>
      <c r="I417" s="124">
        <v>0</v>
      </c>
      <c r="J417" s="128">
        <v>0</v>
      </c>
    </row>
    <row r="418" spans="1:10" ht="23.25" hidden="1" customHeight="1" x14ac:dyDescent="0.25">
      <c r="A418" s="131" t="s">
        <v>2628</v>
      </c>
      <c r="B418" s="131"/>
      <c r="C418" s="130" t="s">
        <v>2627</v>
      </c>
      <c r="D418" s="130" t="s">
        <v>361</v>
      </c>
      <c r="E418" s="124">
        <v>0</v>
      </c>
      <c r="F418" s="124">
        <v>0</v>
      </c>
      <c r="G418" s="129">
        <v>143658471.31999999</v>
      </c>
      <c r="H418" s="129">
        <v>143658471.31999999</v>
      </c>
      <c r="I418" s="124">
        <v>0</v>
      </c>
      <c r="J418" s="128">
        <v>0</v>
      </c>
    </row>
    <row r="419" spans="1:10" ht="23.25" hidden="1" customHeight="1" x14ac:dyDescent="0.25">
      <c r="A419" s="131" t="s">
        <v>2626</v>
      </c>
      <c r="B419" s="131"/>
      <c r="C419" s="130" t="s">
        <v>2625</v>
      </c>
      <c r="D419" s="130" t="s">
        <v>361</v>
      </c>
      <c r="E419" s="124">
        <v>0</v>
      </c>
      <c r="F419" s="124">
        <v>0</v>
      </c>
      <c r="G419" s="129">
        <v>147535750.87</v>
      </c>
      <c r="H419" s="129">
        <v>147535750.87</v>
      </c>
      <c r="I419" s="124">
        <v>0</v>
      </c>
      <c r="J419" s="128">
        <v>0</v>
      </c>
    </row>
    <row r="420" spans="1:10" ht="23.25" hidden="1" customHeight="1" x14ac:dyDescent="0.25">
      <c r="A420" s="131" t="s">
        <v>2624</v>
      </c>
      <c r="B420" s="131"/>
      <c r="C420" s="130" t="s">
        <v>2623</v>
      </c>
      <c r="D420" s="130" t="s">
        <v>361</v>
      </c>
      <c r="E420" s="124">
        <v>0</v>
      </c>
      <c r="F420" s="124">
        <v>0</v>
      </c>
      <c r="G420" s="129">
        <v>12708839560.690001</v>
      </c>
      <c r="H420" s="129">
        <v>12708839560.690001</v>
      </c>
      <c r="I420" s="124">
        <v>0</v>
      </c>
      <c r="J420" s="128">
        <v>0</v>
      </c>
    </row>
    <row r="421" spans="1:10" ht="22.5" hidden="1" customHeight="1" x14ac:dyDescent="0.25">
      <c r="A421" s="131" t="s">
        <v>2622</v>
      </c>
      <c r="B421" s="131"/>
      <c r="C421" s="130" t="s">
        <v>2621</v>
      </c>
      <c r="D421" s="130" t="s">
        <v>361</v>
      </c>
      <c r="E421" s="124">
        <v>0</v>
      </c>
      <c r="F421" s="124">
        <v>0</v>
      </c>
      <c r="G421" s="129">
        <v>10414343.52</v>
      </c>
      <c r="H421" s="129">
        <v>10414343.52</v>
      </c>
      <c r="I421" s="124">
        <v>0</v>
      </c>
      <c r="J421" s="128">
        <v>0</v>
      </c>
    </row>
    <row r="422" spans="1:10" ht="23.25" hidden="1" customHeight="1" x14ac:dyDescent="0.25">
      <c r="A422" s="131" t="s">
        <v>2620</v>
      </c>
      <c r="B422" s="131"/>
      <c r="C422" s="130" t="s">
        <v>2619</v>
      </c>
      <c r="D422" s="130" t="s">
        <v>361</v>
      </c>
      <c r="E422" s="124">
        <v>0</v>
      </c>
      <c r="F422" s="124">
        <v>0</v>
      </c>
      <c r="G422" s="129">
        <v>913381.82</v>
      </c>
      <c r="H422" s="129">
        <v>913381.82</v>
      </c>
      <c r="I422" s="124">
        <v>0</v>
      </c>
      <c r="J422" s="128">
        <v>0</v>
      </c>
    </row>
    <row r="423" spans="1:10" ht="23.25" hidden="1" customHeight="1" x14ac:dyDescent="0.25">
      <c r="A423" s="131" t="s">
        <v>2618</v>
      </c>
      <c r="B423" s="131"/>
      <c r="C423" s="130" t="s">
        <v>2617</v>
      </c>
      <c r="D423" s="130" t="s">
        <v>361</v>
      </c>
      <c r="E423" s="124">
        <v>0</v>
      </c>
      <c r="F423" s="124">
        <v>0</v>
      </c>
      <c r="G423" s="129">
        <v>27184580.23</v>
      </c>
      <c r="H423" s="129">
        <v>27184580.23</v>
      </c>
      <c r="I423" s="124">
        <v>0</v>
      </c>
      <c r="J423" s="128">
        <v>0</v>
      </c>
    </row>
    <row r="424" spans="1:10" ht="23.25" hidden="1" customHeight="1" x14ac:dyDescent="0.25">
      <c r="A424" s="131" t="s">
        <v>2616</v>
      </c>
      <c r="B424" s="131"/>
      <c r="C424" s="130" t="s">
        <v>2615</v>
      </c>
      <c r="D424" s="130" t="s">
        <v>361</v>
      </c>
      <c r="E424" s="124">
        <v>0</v>
      </c>
      <c r="F424" s="124">
        <v>0</v>
      </c>
      <c r="G424" s="129">
        <v>764153723</v>
      </c>
      <c r="H424" s="129">
        <v>764153723</v>
      </c>
      <c r="I424" s="124">
        <v>0</v>
      </c>
      <c r="J424" s="128">
        <v>0</v>
      </c>
    </row>
    <row r="425" spans="1:10" ht="22.5" hidden="1" customHeight="1" x14ac:dyDescent="0.25">
      <c r="A425" s="131" t="s">
        <v>2614</v>
      </c>
      <c r="B425" s="131"/>
      <c r="C425" s="130" t="s">
        <v>2613</v>
      </c>
      <c r="D425" s="130" t="s">
        <v>361</v>
      </c>
      <c r="E425" s="124">
        <v>0</v>
      </c>
      <c r="F425" s="124">
        <v>0</v>
      </c>
      <c r="G425" s="129">
        <v>123246012.93000001</v>
      </c>
      <c r="H425" s="129">
        <v>123246012.93000001</v>
      </c>
      <c r="I425" s="124">
        <v>0</v>
      </c>
      <c r="J425" s="128">
        <v>0</v>
      </c>
    </row>
    <row r="426" spans="1:10" ht="23.25" hidden="1" customHeight="1" x14ac:dyDescent="0.25">
      <c r="A426" s="131" t="s">
        <v>2612</v>
      </c>
      <c r="B426" s="131"/>
      <c r="C426" s="130" t="s">
        <v>2611</v>
      </c>
      <c r="D426" s="130" t="s">
        <v>361</v>
      </c>
      <c r="E426" s="124">
        <v>0</v>
      </c>
      <c r="F426" s="124">
        <v>0</v>
      </c>
      <c r="G426" s="129">
        <v>150864734.27000001</v>
      </c>
      <c r="H426" s="129">
        <v>150864734.27000001</v>
      </c>
      <c r="I426" s="124">
        <v>0</v>
      </c>
      <c r="J426" s="128">
        <v>0</v>
      </c>
    </row>
    <row r="427" spans="1:10" ht="23.25" hidden="1" customHeight="1" x14ac:dyDescent="0.25">
      <c r="A427" s="131" t="s">
        <v>2610</v>
      </c>
      <c r="B427" s="131"/>
      <c r="C427" s="130" t="s">
        <v>2609</v>
      </c>
      <c r="D427" s="130" t="s">
        <v>361</v>
      </c>
      <c r="E427" s="124">
        <v>0</v>
      </c>
      <c r="F427" s="124">
        <v>0</v>
      </c>
      <c r="G427" s="129">
        <v>10273700.01</v>
      </c>
      <c r="H427" s="129">
        <v>10273700.01</v>
      </c>
      <c r="I427" s="124">
        <v>0</v>
      </c>
      <c r="J427" s="128">
        <v>0</v>
      </c>
    </row>
    <row r="428" spans="1:10" ht="23.25" hidden="1" customHeight="1" x14ac:dyDescent="0.25">
      <c r="A428" s="131" t="s">
        <v>2608</v>
      </c>
      <c r="B428" s="131"/>
      <c r="C428" s="130" t="s">
        <v>2607</v>
      </c>
      <c r="D428" s="130" t="s">
        <v>361</v>
      </c>
      <c r="E428" s="124">
        <v>0</v>
      </c>
      <c r="F428" s="124">
        <v>0</v>
      </c>
      <c r="G428" s="129">
        <v>5950000</v>
      </c>
      <c r="H428" s="129">
        <v>5950000</v>
      </c>
      <c r="I428" s="124">
        <v>0</v>
      </c>
      <c r="J428" s="128">
        <v>0</v>
      </c>
    </row>
    <row r="429" spans="1:10" ht="22.5" hidden="1" customHeight="1" x14ac:dyDescent="0.25">
      <c r="A429" s="131" t="s">
        <v>2606</v>
      </c>
      <c r="B429" s="131"/>
      <c r="C429" s="130" t="s">
        <v>2605</v>
      </c>
      <c r="D429" s="130" t="s">
        <v>361</v>
      </c>
      <c r="E429" s="124">
        <v>0</v>
      </c>
      <c r="F429" s="124">
        <v>0</v>
      </c>
      <c r="G429" s="129">
        <v>349341680.32999998</v>
      </c>
      <c r="H429" s="129">
        <v>349341680.32999998</v>
      </c>
      <c r="I429" s="124">
        <v>0</v>
      </c>
      <c r="J429" s="128">
        <v>0</v>
      </c>
    </row>
    <row r="430" spans="1:10" ht="23.25" hidden="1" customHeight="1" x14ac:dyDescent="0.25">
      <c r="A430" s="131" t="s">
        <v>2604</v>
      </c>
      <c r="B430" s="131"/>
      <c r="C430" s="130" t="s">
        <v>2603</v>
      </c>
      <c r="D430" s="130" t="s">
        <v>361</v>
      </c>
      <c r="E430" s="124">
        <v>0</v>
      </c>
      <c r="F430" s="124">
        <v>0</v>
      </c>
      <c r="G430" s="129">
        <v>64124778.450000003</v>
      </c>
      <c r="H430" s="129">
        <v>64124778.450000003</v>
      </c>
      <c r="I430" s="124">
        <v>0</v>
      </c>
      <c r="J430" s="128">
        <v>0</v>
      </c>
    </row>
    <row r="431" spans="1:10" ht="23.25" hidden="1" customHeight="1" x14ac:dyDescent="0.25">
      <c r="A431" s="131" t="s">
        <v>2602</v>
      </c>
      <c r="B431" s="131"/>
      <c r="C431" s="130" t="s">
        <v>2601</v>
      </c>
      <c r="D431" s="130" t="s">
        <v>361</v>
      </c>
      <c r="E431" s="124">
        <v>0</v>
      </c>
      <c r="F431" s="124">
        <v>0</v>
      </c>
      <c r="G431" s="129">
        <v>90618919.099999994</v>
      </c>
      <c r="H431" s="129">
        <v>90618919.099999994</v>
      </c>
      <c r="I431" s="124">
        <v>0</v>
      </c>
      <c r="J431" s="128">
        <v>0</v>
      </c>
    </row>
    <row r="432" spans="1:10" ht="23.25" hidden="1" customHeight="1" x14ac:dyDescent="0.25">
      <c r="A432" s="131" t="s">
        <v>2600</v>
      </c>
      <c r="B432" s="131"/>
      <c r="C432" s="130" t="s">
        <v>2599</v>
      </c>
      <c r="D432" s="130" t="s">
        <v>361</v>
      </c>
      <c r="E432" s="124">
        <v>0</v>
      </c>
      <c r="F432" s="124">
        <v>0</v>
      </c>
      <c r="G432" s="129">
        <v>751759118.89999998</v>
      </c>
      <c r="H432" s="129">
        <v>751759118.89999998</v>
      </c>
      <c r="I432" s="124">
        <v>0</v>
      </c>
      <c r="J432" s="128">
        <v>0</v>
      </c>
    </row>
    <row r="433" spans="1:10" ht="23.25" hidden="1" customHeight="1" x14ac:dyDescent="0.25">
      <c r="A433" s="131" t="s">
        <v>2598</v>
      </c>
      <c r="B433" s="131"/>
      <c r="C433" s="130" t="s">
        <v>2597</v>
      </c>
      <c r="D433" s="130" t="s">
        <v>361</v>
      </c>
      <c r="E433" s="124">
        <v>0</v>
      </c>
      <c r="F433" s="124">
        <v>0</v>
      </c>
      <c r="G433" s="129">
        <v>963297.11</v>
      </c>
      <c r="H433" s="129">
        <v>963297.11</v>
      </c>
      <c r="I433" s="124">
        <v>0</v>
      </c>
      <c r="J433" s="128">
        <v>0</v>
      </c>
    </row>
    <row r="434" spans="1:10" ht="22.5" hidden="1" customHeight="1" x14ac:dyDescent="0.25">
      <c r="A434" s="131" t="s">
        <v>2596</v>
      </c>
      <c r="B434" s="131"/>
      <c r="C434" s="130" t="s">
        <v>2595</v>
      </c>
      <c r="D434" s="130" t="s">
        <v>361</v>
      </c>
      <c r="E434" s="124">
        <v>0</v>
      </c>
      <c r="F434" s="124">
        <v>0</v>
      </c>
      <c r="G434" s="129">
        <v>1549045.7</v>
      </c>
      <c r="H434" s="129">
        <v>1549045.7</v>
      </c>
      <c r="I434" s="124">
        <v>0</v>
      </c>
      <c r="J434" s="128">
        <v>0</v>
      </c>
    </row>
    <row r="435" spans="1:10" ht="23.25" hidden="1" customHeight="1" x14ac:dyDescent="0.25">
      <c r="A435" s="131" t="s">
        <v>2594</v>
      </c>
      <c r="B435" s="131"/>
      <c r="C435" s="130" t="s">
        <v>2593</v>
      </c>
      <c r="D435" s="130" t="s">
        <v>361</v>
      </c>
      <c r="E435" s="124">
        <v>0</v>
      </c>
      <c r="F435" s="124">
        <v>0</v>
      </c>
      <c r="G435" s="129">
        <v>81203</v>
      </c>
      <c r="H435" s="129">
        <v>81203</v>
      </c>
      <c r="I435" s="124">
        <v>0</v>
      </c>
      <c r="J435" s="128">
        <v>0</v>
      </c>
    </row>
    <row r="436" spans="1:10" ht="23.25" hidden="1" customHeight="1" x14ac:dyDescent="0.25">
      <c r="A436" s="131" t="s">
        <v>2592</v>
      </c>
      <c r="B436" s="131"/>
      <c r="C436" s="130" t="s">
        <v>2591</v>
      </c>
      <c r="D436" s="130" t="s">
        <v>361</v>
      </c>
      <c r="E436" s="124">
        <v>0</v>
      </c>
      <c r="F436" s="124">
        <v>0</v>
      </c>
      <c r="G436" s="129">
        <v>90462854.819999993</v>
      </c>
      <c r="H436" s="129">
        <v>90462854.819999993</v>
      </c>
      <c r="I436" s="124">
        <v>0</v>
      </c>
      <c r="J436" s="128">
        <v>0</v>
      </c>
    </row>
    <row r="437" spans="1:10" ht="23.25" hidden="1" customHeight="1" x14ac:dyDescent="0.25">
      <c r="A437" s="131" t="s">
        <v>2590</v>
      </c>
      <c r="B437" s="131"/>
      <c r="C437" s="130" t="s">
        <v>2589</v>
      </c>
      <c r="D437" s="130" t="s">
        <v>361</v>
      </c>
      <c r="E437" s="124">
        <v>0</v>
      </c>
      <c r="F437" s="124">
        <v>0</v>
      </c>
      <c r="G437" s="129">
        <v>680631.83</v>
      </c>
      <c r="H437" s="129">
        <v>680631.83</v>
      </c>
      <c r="I437" s="124">
        <v>0</v>
      </c>
      <c r="J437" s="128">
        <v>0</v>
      </c>
    </row>
    <row r="438" spans="1:10" ht="22.5" hidden="1" customHeight="1" x14ac:dyDescent="0.25">
      <c r="A438" s="131" t="s">
        <v>2588</v>
      </c>
      <c r="B438" s="131"/>
      <c r="C438" s="130" t="s">
        <v>2587</v>
      </c>
      <c r="D438" s="130" t="s">
        <v>361</v>
      </c>
      <c r="E438" s="124">
        <v>0</v>
      </c>
      <c r="F438" s="124">
        <v>0</v>
      </c>
      <c r="G438" s="129">
        <v>1615000</v>
      </c>
      <c r="H438" s="129">
        <v>1615000</v>
      </c>
      <c r="I438" s="124">
        <v>0</v>
      </c>
      <c r="J438" s="128">
        <v>0</v>
      </c>
    </row>
    <row r="439" spans="1:10" ht="23.25" hidden="1" customHeight="1" x14ac:dyDescent="0.25">
      <c r="A439" s="131" t="s">
        <v>2586</v>
      </c>
      <c r="B439" s="131"/>
      <c r="C439" s="130" t="s">
        <v>2585</v>
      </c>
      <c r="D439" s="130" t="s">
        <v>361</v>
      </c>
      <c r="E439" s="124">
        <v>0</v>
      </c>
      <c r="F439" s="124">
        <v>0</v>
      </c>
      <c r="G439" s="129">
        <v>120000</v>
      </c>
      <c r="H439" s="129">
        <v>120000</v>
      </c>
      <c r="I439" s="124">
        <v>0</v>
      </c>
      <c r="J439" s="128">
        <v>0</v>
      </c>
    </row>
    <row r="440" spans="1:10" ht="23.25" hidden="1" customHeight="1" x14ac:dyDescent="0.25">
      <c r="A440" s="131" t="s">
        <v>2584</v>
      </c>
      <c r="B440" s="131"/>
      <c r="C440" s="130" t="s">
        <v>2583</v>
      </c>
      <c r="D440" s="130" t="s">
        <v>361</v>
      </c>
      <c r="E440" s="124">
        <v>0</v>
      </c>
      <c r="F440" s="124">
        <v>0</v>
      </c>
      <c r="G440" s="129">
        <v>3337387.07</v>
      </c>
      <c r="H440" s="129">
        <v>3337387.07</v>
      </c>
      <c r="I440" s="124">
        <v>0</v>
      </c>
      <c r="J440" s="128">
        <v>0</v>
      </c>
    </row>
    <row r="441" spans="1:10" ht="23.25" hidden="1" customHeight="1" x14ac:dyDescent="0.25">
      <c r="A441" s="131" t="s">
        <v>2582</v>
      </c>
      <c r="B441" s="131"/>
      <c r="C441" s="130" t="s">
        <v>2581</v>
      </c>
      <c r="D441" s="130" t="s">
        <v>361</v>
      </c>
      <c r="E441" s="124">
        <v>0</v>
      </c>
      <c r="F441" s="124">
        <v>0</v>
      </c>
      <c r="G441" s="129">
        <v>2888596.54</v>
      </c>
      <c r="H441" s="129">
        <v>2888596.54</v>
      </c>
      <c r="I441" s="124">
        <v>0</v>
      </c>
      <c r="J441" s="128">
        <v>0</v>
      </c>
    </row>
    <row r="442" spans="1:10" ht="22.5" hidden="1" customHeight="1" x14ac:dyDescent="0.25">
      <c r="A442" s="131" t="s">
        <v>2580</v>
      </c>
      <c r="B442" s="131"/>
      <c r="C442" s="130" t="s">
        <v>2579</v>
      </c>
      <c r="D442" s="130" t="s">
        <v>361</v>
      </c>
      <c r="E442" s="124">
        <v>0</v>
      </c>
      <c r="F442" s="124">
        <v>0</v>
      </c>
      <c r="G442" s="129">
        <v>9385774</v>
      </c>
      <c r="H442" s="129">
        <v>9385774</v>
      </c>
      <c r="I442" s="124">
        <v>0</v>
      </c>
      <c r="J442" s="128">
        <v>0</v>
      </c>
    </row>
    <row r="443" spans="1:10" ht="23.25" hidden="1" customHeight="1" x14ac:dyDescent="0.25">
      <c r="A443" s="131" t="s">
        <v>2578</v>
      </c>
      <c r="B443" s="131"/>
      <c r="C443" s="130" t="s">
        <v>2577</v>
      </c>
      <c r="D443" s="130" t="s">
        <v>361</v>
      </c>
      <c r="E443" s="124">
        <v>0</v>
      </c>
      <c r="F443" s="124">
        <v>0</v>
      </c>
      <c r="G443" s="129">
        <v>100000</v>
      </c>
      <c r="H443" s="129">
        <v>100000</v>
      </c>
      <c r="I443" s="124">
        <v>0</v>
      </c>
      <c r="J443" s="128">
        <v>0</v>
      </c>
    </row>
    <row r="444" spans="1:10" ht="23.25" hidden="1" customHeight="1" x14ac:dyDescent="0.25">
      <c r="A444" s="131" t="s">
        <v>2576</v>
      </c>
      <c r="B444" s="131"/>
      <c r="C444" s="130" t="s">
        <v>2575</v>
      </c>
      <c r="D444" s="130" t="s">
        <v>361</v>
      </c>
      <c r="E444" s="124">
        <v>0</v>
      </c>
      <c r="F444" s="124">
        <v>0</v>
      </c>
      <c r="G444" s="129">
        <v>57920</v>
      </c>
      <c r="H444" s="129">
        <v>57920</v>
      </c>
      <c r="I444" s="124">
        <v>0</v>
      </c>
      <c r="J444" s="128">
        <v>0</v>
      </c>
    </row>
    <row r="445" spans="1:10" ht="23.25" hidden="1" customHeight="1" x14ac:dyDescent="0.25">
      <c r="A445" s="131" t="s">
        <v>2574</v>
      </c>
      <c r="B445" s="131"/>
      <c r="C445" s="130" t="s">
        <v>2573</v>
      </c>
      <c r="D445" s="130" t="s">
        <v>361</v>
      </c>
      <c r="E445" s="124">
        <v>0</v>
      </c>
      <c r="F445" s="124">
        <v>0</v>
      </c>
      <c r="G445" s="129">
        <v>1351171.8</v>
      </c>
      <c r="H445" s="129">
        <v>1351171.8</v>
      </c>
      <c r="I445" s="124">
        <v>0</v>
      </c>
      <c r="J445" s="128">
        <v>0</v>
      </c>
    </row>
    <row r="446" spans="1:10" ht="22.5" hidden="1" customHeight="1" x14ac:dyDescent="0.25">
      <c r="A446" s="131" t="s">
        <v>2572</v>
      </c>
      <c r="B446" s="131"/>
      <c r="C446" s="130" t="s">
        <v>2571</v>
      </c>
      <c r="D446" s="130" t="s">
        <v>361</v>
      </c>
      <c r="E446" s="124">
        <v>0</v>
      </c>
      <c r="F446" s="124">
        <v>0</v>
      </c>
      <c r="G446" s="129">
        <v>58426600</v>
      </c>
      <c r="H446" s="129">
        <v>58426600</v>
      </c>
      <c r="I446" s="124">
        <v>0</v>
      </c>
      <c r="J446" s="128">
        <v>0</v>
      </c>
    </row>
    <row r="447" spans="1:10" ht="23.25" hidden="1" customHeight="1" x14ac:dyDescent="0.25">
      <c r="A447" s="131" t="s">
        <v>2570</v>
      </c>
      <c r="B447" s="131"/>
      <c r="C447" s="130" t="s">
        <v>2569</v>
      </c>
      <c r="D447" s="130" t="s">
        <v>361</v>
      </c>
      <c r="E447" s="124">
        <v>0</v>
      </c>
      <c r="F447" s="124">
        <v>0</v>
      </c>
      <c r="G447" s="129">
        <v>30449320</v>
      </c>
      <c r="H447" s="129">
        <v>30449320</v>
      </c>
      <c r="I447" s="124">
        <v>0</v>
      </c>
      <c r="J447" s="128">
        <v>0</v>
      </c>
    </row>
    <row r="448" spans="1:10" ht="23.25" hidden="1" customHeight="1" x14ac:dyDescent="0.25">
      <c r="A448" s="131" t="s">
        <v>2568</v>
      </c>
      <c r="B448" s="131"/>
      <c r="C448" s="130" t="s">
        <v>2567</v>
      </c>
      <c r="D448" s="130" t="s">
        <v>361</v>
      </c>
      <c r="E448" s="124">
        <v>0</v>
      </c>
      <c r="F448" s="124">
        <v>0</v>
      </c>
      <c r="G448" s="129">
        <v>86500</v>
      </c>
      <c r="H448" s="129">
        <v>86500</v>
      </c>
      <c r="I448" s="124">
        <v>0</v>
      </c>
      <c r="J448" s="128">
        <v>0</v>
      </c>
    </row>
    <row r="449" spans="1:10" ht="23.25" hidden="1" customHeight="1" x14ac:dyDescent="0.25">
      <c r="A449" s="131" t="s">
        <v>2566</v>
      </c>
      <c r="B449" s="131"/>
      <c r="C449" s="130" t="s">
        <v>2565</v>
      </c>
      <c r="D449" s="130" t="s">
        <v>361</v>
      </c>
      <c r="E449" s="124">
        <v>0</v>
      </c>
      <c r="F449" s="124">
        <v>0</v>
      </c>
      <c r="G449" s="129">
        <v>60000</v>
      </c>
      <c r="H449" s="129">
        <v>60000</v>
      </c>
      <c r="I449" s="124">
        <v>0</v>
      </c>
      <c r="J449" s="128">
        <v>0</v>
      </c>
    </row>
    <row r="450" spans="1:10" ht="22.5" hidden="1" customHeight="1" x14ac:dyDescent="0.25">
      <c r="A450" s="131" t="s">
        <v>2564</v>
      </c>
      <c r="B450" s="131"/>
      <c r="C450" s="130" t="s">
        <v>2563</v>
      </c>
      <c r="D450" s="130" t="s">
        <v>361</v>
      </c>
      <c r="E450" s="124">
        <v>0</v>
      </c>
      <c r="F450" s="124">
        <v>0</v>
      </c>
      <c r="G450" s="129">
        <v>367493718.37</v>
      </c>
      <c r="H450" s="129">
        <v>367493718.37</v>
      </c>
      <c r="I450" s="124">
        <v>0</v>
      </c>
      <c r="J450" s="128">
        <v>0</v>
      </c>
    </row>
    <row r="451" spans="1:10" ht="23.25" hidden="1" customHeight="1" x14ac:dyDescent="0.25">
      <c r="A451" s="131" t="s">
        <v>2562</v>
      </c>
      <c r="B451" s="131"/>
      <c r="C451" s="130" t="s">
        <v>2561</v>
      </c>
      <c r="D451" s="130" t="s">
        <v>361</v>
      </c>
      <c r="E451" s="124">
        <v>0</v>
      </c>
      <c r="F451" s="124">
        <v>0</v>
      </c>
      <c r="G451" s="129">
        <v>13248000</v>
      </c>
      <c r="H451" s="129">
        <v>13248000</v>
      </c>
      <c r="I451" s="124">
        <v>0</v>
      </c>
      <c r="J451" s="128">
        <v>0</v>
      </c>
    </row>
    <row r="452" spans="1:10" ht="23.25" hidden="1" customHeight="1" x14ac:dyDescent="0.25">
      <c r="A452" s="131" t="s">
        <v>2560</v>
      </c>
      <c r="B452" s="131"/>
      <c r="C452" s="130" t="s">
        <v>2559</v>
      </c>
      <c r="D452" s="130" t="s">
        <v>361</v>
      </c>
      <c r="E452" s="124">
        <v>0</v>
      </c>
      <c r="F452" s="124">
        <v>0</v>
      </c>
      <c r="G452" s="129">
        <v>82118316</v>
      </c>
      <c r="H452" s="129">
        <v>82118316</v>
      </c>
      <c r="I452" s="124">
        <v>0</v>
      </c>
      <c r="J452" s="128">
        <v>0</v>
      </c>
    </row>
    <row r="453" spans="1:10" ht="23.25" hidden="1" customHeight="1" x14ac:dyDescent="0.25">
      <c r="A453" s="131" t="s">
        <v>2558</v>
      </c>
      <c r="B453" s="131"/>
      <c r="C453" s="130" t="s">
        <v>2557</v>
      </c>
      <c r="D453" s="130" t="s">
        <v>361</v>
      </c>
      <c r="E453" s="124">
        <v>0</v>
      </c>
      <c r="F453" s="124">
        <v>0</v>
      </c>
      <c r="G453" s="129">
        <v>847099678.51999998</v>
      </c>
      <c r="H453" s="129">
        <v>847099678.51999998</v>
      </c>
      <c r="I453" s="124">
        <v>0</v>
      </c>
      <c r="J453" s="128">
        <v>0</v>
      </c>
    </row>
    <row r="454" spans="1:10" ht="22.5" hidden="1" customHeight="1" x14ac:dyDescent="0.25">
      <c r="A454" s="131" t="s">
        <v>2556</v>
      </c>
      <c r="B454" s="131"/>
      <c r="C454" s="130" t="s">
        <v>2555</v>
      </c>
      <c r="D454" s="130" t="s">
        <v>361</v>
      </c>
      <c r="E454" s="124">
        <v>0</v>
      </c>
      <c r="F454" s="124">
        <v>0</v>
      </c>
      <c r="G454" s="129">
        <v>116548153.09999999</v>
      </c>
      <c r="H454" s="129">
        <v>116548153.09999999</v>
      </c>
      <c r="I454" s="124">
        <v>0</v>
      </c>
      <c r="J454" s="128">
        <v>0</v>
      </c>
    </row>
    <row r="455" spans="1:10" ht="23.25" hidden="1" customHeight="1" x14ac:dyDescent="0.25">
      <c r="A455" s="131" t="s">
        <v>2554</v>
      </c>
      <c r="B455" s="131"/>
      <c r="C455" s="130" t="s">
        <v>2553</v>
      </c>
      <c r="D455" s="130" t="s">
        <v>361</v>
      </c>
      <c r="E455" s="124">
        <v>0</v>
      </c>
      <c r="F455" s="124">
        <v>0</v>
      </c>
      <c r="G455" s="129">
        <v>103158485.29000001</v>
      </c>
      <c r="H455" s="129">
        <v>103158485.29000001</v>
      </c>
      <c r="I455" s="124">
        <v>0</v>
      </c>
      <c r="J455" s="128">
        <v>0</v>
      </c>
    </row>
    <row r="456" spans="1:10" ht="23.25" hidden="1" customHeight="1" x14ac:dyDescent="0.25">
      <c r="A456" s="131" t="s">
        <v>2552</v>
      </c>
      <c r="B456" s="131"/>
      <c r="C456" s="130" t="s">
        <v>2551</v>
      </c>
      <c r="D456" s="130" t="s">
        <v>361</v>
      </c>
      <c r="E456" s="124">
        <v>0</v>
      </c>
      <c r="F456" s="124">
        <v>0</v>
      </c>
      <c r="G456" s="129">
        <v>42673173.539999999</v>
      </c>
      <c r="H456" s="129">
        <v>42673173.539999999</v>
      </c>
      <c r="I456" s="124">
        <v>0</v>
      </c>
      <c r="J456" s="128">
        <v>0</v>
      </c>
    </row>
    <row r="457" spans="1:10" ht="23.25" hidden="1" customHeight="1" x14ac:dyDescent="0.25">
      <c r="A457" s="131" t="s">
        <v>2550</v>
      </c>
      <c r="B457" s="131"/>
      <c r="C457" s="130" t="s">
        <v>2549</v>
      </c>
      <c r="D457" s="130" t="s">
        <v>361</v>
      </c>
      <c r="E457" s="124">
        <v>0</v>
      </c>
      <c r="F457" s="124">
        <v>0</v>
      </c>
      <c r="G457" s="129">
        <v>2085622859.29</v>
      </c>
      <c r="H457" s="129">
        <v>2085622859.29</v>
      </c>
      <c r="I457" s="124">
        <v>0</v>
      </c>
      <c r="J457" s="128">
        <v>0</v>
      </c>
    </row>
    <row r="458" spans="1:10" ht="23.25" hidden="1" customHeight="1" x14ac:dyDescent="0.25">
      <c r="A458" s="131" t="s">
        <v>2548</v>
      </c>
      <c r="B458" s="131"/>
      <c r="C458" s="130" t="s">
        <v>2547</v>
      </c>
      <c r="D458" s="130" t="s">
        <v>361</v>
      </c>
      <c r="E458" s="124">
        <v>0</v>
      </c>
      <c r="F458" s="124">
        <v>0</v>
      </c>
      <c r="G458" s="129">
        <v>1496279951.3099999</v>
      </c>
      <c r="H458" s="129">
        <v>1496279951.3099999</v>
      </c>
      <c r="I458" s="124">
        <v>0</v>
      </c>
      <c r="J458" s="128">
        <v>0</v>
      </c>
    </row>
    <row r="459" spans="1:10" ht="22.5" hidden="1" customHeight="1" x14ac:dyDescent="0.25">
      <c r="A459" s="131" t="s">
        <v>2546</v>
      </c>
      <c r="B459" s="131"/>
      <c r="C459" s="130" t="s">
        <v>2545</v>
      </c>
      <c r="D459" s="130" t="s">
        <v>361</v>
      </c>
      <c r="E459" s="124">
        <v>0</v>
      </c>
      <c r="F459" s="124">
        <v>0</v>
      </c>
      <c r="G459" s="129">
        <v>203672775.65000001</v>
      </c>
      <c r="H459" s="129">
        <v>203672775.65000001</v>
      </c>
      <c r="I459" s="124">
        <v>0</v>
      </c>
      <c r="J459" s="128">
        <v>0</v>
      </c>
    </row>
    <row r="460" spans="1:10" ht="23.25" hidden="1" customHeight="1" x14ac:dyDescent="0.25">
      <c r="A460" s="131" t="s">
        <v>2544</v>
      </c>
      <c r="B460" s="131"/>
      <c r="C460" s="130" t="s">
        <v>2543</v>
      </c>
      <c r="D460" s="130" t="s">
        <v>361</v>
      </c>
      <c r="E460" s="124">
        <v>0</v>
      </c>
      <c r="F460" s="124">
        <v>0</v>
      </c>
      <c r="G460" s="129">
        <v>24781462950.849998</v>
      </c>
      <c r="H460" s="129">
        <v>24781462950.849998</v>
      </c>
      <c r="I460" s="124">
        <v>0</v>
      </c>
      <c r="J460" s="128">
        <v>0</v>
      </c>
    </row>
    <row r="461" spans="1:10" ht="23.25" hidden="1" customHeight="1" x14ac:dyDescent="0.25">
      <c r="A461" s="131" t="s">
        <v>2542</v>
      </c>
      <c r="B461" s="131"/>
      <c r="C461" s="130" t="s">
        <v>2541</v>
      </c>
      <c r="D461" s="130" t="s">
        <v>361</v>
      </c>
      <c r="E461" s="124">
        <v>0</v>
      </c>
      <c r="F461" s="124">
        <v>0</v>
      </c>
      <c r="G461" s="129">
        <v>12165773.029999999</v>
      </c>
      <c r="H461" s="129">
        <v>12165773.029999999</v>
      </c>
      <c r="I461" s="124">
        <v>0</v>
      </c>
      <c r="J461" s="128">
        <v>0</v>
      </c>
    </row>
    <row r="462" spans="1:10" ht="23.25" hidden="1" customHeight="1" x14ac:dyDescent="0.25">
      <c r="A462" s="131" t="s">
        <v>2540</v>
      </c>
      <c r="B462" s="131"/>
      <c r="C462" s="130" t="s">
        <v>2539</v>
      </c>
      <c r="D462" s="130" t="s">
        <v>361</v>
      </c>
      <c r="E462" s="124">
        <v>0</v>
      </c>
      <c r="F462" s="124">
        <v>0</v>
      </c>
      <c r="G462" s="129">
        <v>69400</v>
      </c>
      <c r="H462" s="129">
        <v>69400</v>
      </c>
      <c r="I462" s="124">
        <v>0</v>
      </c>
      <c r="J462" s="128">
        <v>0</v>
      </c>
    </row>
    <row r="463" spans="1:10" ht="22.5" hidden="1" customHeight="1" x14ac:dyDescent="0.25">
      <c r="A463" s="131" t="s">
        <v>2538</v>
      </c>
      <c r="B463" s="131"/>
      <c r="C463" s="130" t="s">
        <v>2537</v>
      </c>
      <c r="D463" s="130" t="s">
        <v>361</v>
      </c>
      <c r="E463" s="124">
        <v>0</v>
      </c>
      <c r="F463" s="124">
        <v>0</v>
      </c>
      <c r="G463" s="129">
        <v>5035682.21</v>
      </c>
      <c r="H463" s="129">
        <v>5035682.21</v>
      </c>
      <c r="I463" s="124">
        <v>0</v>
      </c>
      <c r="J463" s="128">
        <v>0</v>
      </c>
    </row>
    <row r="464" spans="1:10" ht="23.25" hidden="1" customHeight="1" x14ac:dyDescent="0.25">
      <c r="A464" s="131" t="s">
        <v>2536</v>
      </c>
      <c r="B464" s="131"/>
      <c r="C464" s="130" t="s">
        <v>2535</v>
      </c>
      <c r="D464" s="130" t="s">
        <v>361</v>
      </c>
      <c r="E464" s="124">
        <v>0</v>
      </c>
      <c r="F464" s="124">
        <v>0</v>
      </c>
      <c r="G464" s="129">
        <v>473209309</v>
      </c>
      <c r="H464" s="129">
        <v>473209309</v>
      </c>
      <c r="I464" s="124">
        <v>0</v>
      </c>
      <c r="J464" s="128">
        <v>0</v>
      </c>
    </row>
    <row r="465" spans="1:10" ht="23.25" hidden="1" customHeight="1" x14ac:dyDescent="0.25">
      <c r="A465" s="131" t="s">
        <v>2534</v>
      </c>
      <c r="B465" s="131"/>
      <c r="C465" s="130" t="s">
        <v>2533</v>
      </c>
      <c r="D465" s="130" t="s">
        <v>361</v>
      </c>
      <c r="E465" s="124">
        <v>0</v>
      </c>
      <c r="F465" s="124">
        <v>0</v>
      </c>
      <c r="G465" s="129">
        <v>79120140.090000004</v>
      </c>
      <c r="H465" s="129">
        <v>79120140.090000004</v>
      </c>
      <c r="I465" s="124">
        <v>0</v>
      </c>
      <c r="J465" s="128">
        <v>0</v>
      </c>
    </row>
    <row r="466" spans="1:10" ht="23.25" hidden="1" customHeight="1" x14ac:dyDescent="0.25">
      <c r="A466" s="131" t="s">
        <v>2532</v>
      </c>
      <c r="B466" s="131"/>
      <c r="C466" s="130" t="s">
        <v>2531</v>
      </c>
      <c r="D466" s="130" t="s">
        <v>361</v>
      </c>
      <c r="E466" s="124">
        <v>0</v>
      </c>
      <c r="F466" s="124">
        <v>0</v>
      </c>
      <c r="G466" s="129">
        <v>86125439.870000005</v>
      </c>
      <c r="H466" s="129">
        <v>86125439.870000005</v>
      </c>
      <c r="I466" s="124">
        <v>0</v>
      </c>
      <c r="J466" s="128">
        <v>0</v>
      </c>
    </row>
    <row r="467" spans="1:10" ht="22.5" hidden="1" customHeight="1" x14ac:dyDescent="0.25">
      <c r="A467" s="131" t="s">
        <v>2530</v>
      </c>
      <c r="B467" s="131"/>
      <c r="C467" s="130" t="s">
        <v>2529</v>
      </c>
      <c r="D467" s="130" t="s">
        <v>361</v>
      </c>
      <c r="E467" s="124">
        <v>0</v>
      </c>
      <c r="F467" s="124">
        <v>0</v>
      </c>
      <c r="G467" s="129">
        <v>3457027.27</v>
      </c>
      <c r="H467" s="129">
        <v>3457027.27</v>
      </c>
      <c r="I467" s="124">
        <v>0</v>
      </c>
      <c r="J467" s="128">
        <v>0</v>
      </c>
    </row>
    <row r="468" spans="1:10" ht="23.25" hidden="1" customHeight="1" x14ac:dyDescent="0.25">
      <c r="A468" s="131" t="s">
        <v>2528</v>
      </c>
      <c r="B468" s="131"/>
      <c r="C468" s="130" t="s">
        <v>2527</v>
      </c>
      <c r="D468" s="130" t="s">
        <v>361</v>
      </c>
      <c r="E468" s="124">
        <v>0</v>
      </c>
      <c r="F468" s="124">
        <v>0</v>
      </c>
      <c r="G468" s="129">
        <v>510000</v>
      </c>
      <c r="H468" s="129">
        <v>510000</v>
      </c>
      <c r="I468" s="124">
        <v>0</v>
      </c>
      <c r="J468" s="128">
        <v>0</v>
      </c>
    </row>
    <row r="469" spans="1:10" ht="23.25" hidden="1" customHeight="1" x14ac:dyDescent="0.25">
      <c r="A469" s="131" t="s">
        <v>2526</v>
      </c>
      <c r="B469" s="131"/>
      <c r="C469" s="130" t="s">
        <v>2525</v>
      </c>
      <c r="D469" s="130" t="s">
        <v>361</v>
      </c>
      <c r="E469" s="124">
        <v>0</v>
      </c>
      <c r="F469" s="124">
        <v>0</v>
      </c>
      <c r="G469" s="129">
        <v>67737533.349999994</v>
      </c>
      <c r="H469" s="129">
        <v>67737533.349999994</v>
      </c>
      <c r="I469" s="124">
        <v>0</v>
      </c>
      <c r="J469" s="128">
        <v>0</v>
      </c>
    </row>
    <row r="470" spans="1:10" ht="23.25" hidden="1" customHeight="1" x14ac:dyDescent="0.25">
      <c r="A470" s="131" t="s">
        <v>2524</v>
      </c>
      <c r="B470" s="131"/>
      <c r="C470" s="130" t="s">
        <v>2523</v>
      </c>
      <c r="D470" s="130" t="s">
        <v>361</v>
      </c>
      <c r="E470" s="124">
        <v>0</v>
      </c>
      <c r="F470" s="124">
        <v>0</v>
      </c>
      <c r="G470" s="129">
        <v>39956100.969999999</v>
      </c>
      <c r="H470" s="129">
        <v>39956100.969999999</v>
      </c>
      <c r="I470" s="124">
        <v>0</v>
      </c>
      <c r="J470" s="128">
        <v>0</v>
      </c>
    </row>
    <row r="471" spans="1:10" ht="22.5" hidden="1" customHeight="1" x14ac:dyDescent="0.25">
      <c r="A471" s="131" t="s">
        <v>2522</v>
      </c>
      <c r="B471" s="131"/>
      <c r="C471" s="130" t="s">
        <v>2521</v>
      </c>
      <c r="D471" s="130" t="s">
        <v>361</v>
      </c>
      <c r="E471" s="124">
        <v>0</v>
      </c>
      <c r="F471" s="124">
        <v>0</v>
      </c>
      <c r="G471" s="129">
        <v>23984483.91</v>
      </c>
      <c r="H471" s="129">
        <v>23984483.91</v>
      </c>
      <c r="I471" s="124">
        <v>0</v>
      </c>
      <c r="J471" s="128">
        <v>0</v>
      </c>
    </row>
    <row r="472" spans="1:10" ht="23.25" hidden="1" customHeight="1" x14ac:dyDescent="0.25">
      <c r="A472" s="131" t="s">
        <v>2520</v>
      </c>
      <c r="B472" s="131"/>
      <c r="C472" s="130" t="s">
        <v>2519</v>
      </c>
      <c r="D472" s="130" t="s">
        <v>361</v>
      </c>
      <c r="E472" s="124">
        <v>0</v>
      </c>
      <c r="F472" s="124">
        <v>0</v>
      </c>
      <c r="G472" s="129">
        <v>227654888.15000001</v>
      </c>
      <c r="H472" s="129">
        <v>227654888.15000001</v>
      </c>
      <c r="I472" s="124">
        <v>0</v>
      </c>
      <c r="J472" s="128">
        <v>0</v>
      </c>
    </row>
    <row r="473" spans="1:10" ht="23.25" hidden="1" customHeight="1" x14ac:dyDescent="0.25">
      <c r="A473" s="131" t="s">
        <v>2518</v>
      </c>
      <c r="B473" s="131"/>
      <c r="C473" s="130" t="s">
        <v>2517</v>
      </c>
      <c r="D473" s="130" t="s">
        <v>361</v>
      </c>
      <c r="E473" s="124">
        <v>0</v>
      </c>
      <c r="F473" s="124">
        <v>0</v>
      </c>
      <c r="G473" s="129">
        <v>864001.23</v>
      </c>
      <c r="H473" s="129">
        <v>864001.23</v>
      </c>
      <c r="I473" s="124">
        <v>0</v>
      </c>
      <c r="J473" s="128">
        <v>0</v>
      </c>
    </row>
    <row r="474" spans="1:10" ht="23.25" hidden="1" customHeight="1" x14ac:dyDescent="0.25">
      <c r="A474" s="131" t="s">
        <v>2516</v>
      </c>
      <c r="B474" s="131"/>
      <c r="C474" s="130" t="s">
        <v>2515</v>
      </c>
      <c r="D474" s="130" t="s">
        <v>361</v>
      </c>
      <c r="E474" s="124">
        <v>0</v>
      </c>
      <c r="F474" s="124">
        <v>0</v>
      </c>
      <c r="G474" s="129">
        <v>943192.11</v>
      </c>
      <c r="H474" s="129">
        <v>943192.11</v>
      </c>
      <c r="I474" s="124">
        <v>0</v>
      </c>
      <c r="J474" s="128">
        <v>0</v>
      </c>
    </row>
    <row r="475" spans="1:10" ht="22.5" hidden="1" customHeight="1" x14ac:dyDescent="0.25">
      <c r="A475" s="131" t="s">
        <v>2514</v>
      </c>
      <c r="B475" s="131"/>
      <c r="C475" s="130" t="s">
        <v>2513</v>
      </c>
      <c r="D475" s="130" t="s">
        <v>361</v>
      </c>
      <c r="E475" s="124">
        <v>0</v>
      </c>
      <c r="F475" s="124">
        <v>0</v>
      </c>
      <c r="G475" s="129">
        <v>50752</v>
      </c>
      <c r="H475" s="129">
        <v>50752</v>
      </c>
      <c r="I475" s="124">
        <v>0</v>
      </c>
      <c r="J475" s="128">
        <v>0</v>
      </c>
    </row>
    <row r="476" spans="1:10" ht="23.25" hidden="1" customHeight="1" x14ac:dyDescent="0.25">
      <c r="A476" s="131" t="s">
        <v>2512</v>
      </c>
      <c r="B476" s="131"/>
      <c r="C476" s="130" t="s">
        <v>2511</v>
      </c>
      <c r="D476" s="130" t="s">
        <v>361</v>
      </c>
      <c r="E476" s="124">
        <v>0</v>
      </c>
      <c r="F476" s="124">
        <v>0</v>
      </c>
      <c r="G476" s="129">
        <v>47666829.299999997</v>
      </c>
      <c r="H476" s="129">
        <v>47666829.299999997</v>
      </c>
      <c r="I476" s="124">
        <v>0</v>
      </c>
      <c r="J476" s="128">
        <v>0</v>
      </c>
    </row>
    <row r="477" spans="1:10" ht="23.25" hidden="1" customHeight="1" x14ac:dyDescent="0.25">
      <c r="A477" s="131" t="s">
        <v>2510</v>
      </c>
      <c r="B477" s="131"/>
      <c r="C477" s="130" t="s">
        <v>2509</v>
      </c>
      <c r="D477" s="130" t="s">
        <v>361</v>
      </c>
      <c r="E477" s="124">
        <v>0</v>
      </c>
      <c r="F477" s="124">
        <v>0</v>
      </c>
      <c r="G477" s="129">
        <v>1483004.54</v>
      </c>
      <c r="H477" s="129">
        <v>1483004.54</v>
      </c>
      <c r="I477" s="124">
        <v>0</v>
      </c>
      <c r="J477" s="128">
        <v>0</v>
      </c>
    </row>
    <row r="478" spans="1:10" ht="23.25" hidden="1" customHeight="1" x14ac:dyDescent="0.25">
      <c r="A478" s="131" t="s">
        <v>2508</v>
      </c>
      <c r="B478" s="131"/>
      <c r="C478" s="130" t="s">
        <v>2507</v>
      </c>
      <c r="D478" s="130" t="s">
        <v>361</v>
      </c>
      <c r="E478" s="124">
        <v>0</v>
      </c>
      <c r="F478" s="124">
        <v>0</v>
      </c>
      <c r="G478" s="129">
        <v>420000</v>
      </c>
      <c r="H478" s="129">
        <v>420000</v>
      </c>
      <c r="I478" s="124">
        <v>0</v>
      </c>
      <c r="J478" s="128">
        <v>0</v>
      </c>
    </row>
    <row r="479" spans="1:10" ht="22.5" hidden="1" customHeight="1" x14ac:dyDescent="0.25">
      <c r="A479" s="131" t="s">
        <v>2506</v>
      </c>
      <c r="B479" s="131"/>
      <c r="C479" s="130" t="s">
        <v>2505</v>
      </c>
      <c r="D479" s="130" t="s">
        <v>361</v>
      </c>
      <c r="E479" s="124">
        <v>0</v>
      </c>
      <c r="F479" s="124">
        <v>0</v>
      </c>
      <c r="G479" s="129">
        <v>1489884.49</v>
      </c>
      <c r="H479" s="129">
        <v>1489884.49</v>
      </c>
      <c r="I479" s="124">
        <v>0</v>
      </c>
      <c r="J479" s="128">
        <v>0</v>
      </c>
    </row>
    <row r="480" spans="1:10" ht="23.25" hidden="1" customHeight="1" x14ac:dyDescent="0.25">
      <c r="A480" s="131" t="s">
        <v>2504</v>
      </c>
      <c r="B480" s="131"/>
      <c r="C480" s="130" t="s">
        <v>2503</v>
      </c>
      <c r="D480" s="130" t="s">
        <v>361</v>
      </c>
      <c r="E480" s="124">
        <v>0</v>
      </c>
      <c r="F480" s="124">
        <v>0</v>
      </c>
      <c r="G480" s="129">
        <v>5810429.4500000002</v>
      </c>
      <c r="H480" s="129">
        <v>5810429.4500000002</v>
      </c>
      <c r="I480" s="124">
        <v>0</v>
      </c>
      <c r="J480" s="128">
        <v>0</v>
      </c>
    </row>
    <row r="481" spans="1:10" ht="23.25" hidden="1" customHeight="1" x14ac:dyDescent="0.25">
      <c r="A481" s="131" t="s">
        <v>2502</v>
      </c>
      <c r="B481" s="131"/>
      <c r="C481" s="130" t="s">
        <v>2501</v>
      </c>
      <c r="D481" s="130" t="s">
        <v>361</v>
      </c>
      <c r="E481" s="124">
        <v>0</v>
      </c>
      <c r="F481" s="124">
        <v>0</v>
      </c>
      <c r="G481" s="129">
        <v>3194955</v>
      </c>
      <c r="H481" s="129">
        <v>3194955</v>
      </c>
      <c r="I481" s="124">
        <v>0</v>
      </c>
      <c r="J481" s="128">
        <v>0</v>
      </c>
    </row>
    <row r="482" spans="1:10" ht="23.25" hidden="1" customHeight="1" x14ac:dyDescent="0.25">
      <c r="A482" s="131" t="s">
        <v>2500</v>
      </c>
      <c r="B482" s="131"/>
      <c r="C482" s="130" t="s">
        <v>2499</v>
      </c>
      <c r="D482" s="130" t="s">
        <v>361</v>
      </c>
      <c r="E482" s="124">
        <v>0</v>
      </c>
      <c r="F482" s="124">
        <v>0</v>
      </c>
      <c r="G482" s="129">
        <v>116545440.69</v>
      </c>
      <c r="H482" s="129">
        <v>116545440.69</v>
      </c>
      <c r="I482" s="124">
        <v>0</v>
      </c>
      <c r="J482" s="128">
        <v>0</v>
      </c>
    </row>
    <row r="483" spans="1:10" ht="23.25" hidden="1" customHeight="1" x14ac:dyDescent="0.25">
      <c r="A483" s="131" t="s">
        <v>2498</v>
      </c>
      <c r="B483" s="131"/>
      <c r="C483" s="130" t="s">
        <v>2497</v>
      </c>
      <c r="D483" s="130" t="s">
        <v>361</v>
      </c>
      <c r="E483" s="124">
        <v>0</v>
      </c>
      <c r="F483" s="124">
        <v>0</v>
      </c>
      <c r="G483" s="129">
        <v>24516</v>
      </c>
      <c r="H483" s="129">
        <v>24516</v>
      </c>
      <c r="I483" s="124">
        <v>0</v>
      </c>
      <c r="J483" s="128">
        <v>0</v>
      </c>
    </row>
    <row r="484" spans="1:10" ht="22.5" hidden="1" customHeight="1" x14ac:dyDescent="0.25">
      <c r="A484" s="131" t="s">
        <v>2496</v>
      </c>
      <c r="B484" s="131"/>
      <c r="C484" s="130" t="s">
        <v>2495</v>
      </c>
      <c r="D484" s="130" t="s">
        <v>361</v>
      </c>
      <c r="E484" s="124">
        <v>0</v>
      </c>
      <c r="F484" s="124">
        <v>0</v>
      </c>
      <c r="G484" s="129">
        <v>6575339.3799999999</v>
      </c>
      <c r="H484" s="129">
        <v>6575339.3799999999</v>
      </c>
      <c r="I484" s="124">
        <v>0</v>
      </c>
      <c r="J484" s="128">
        <v>0</v>
      </c>
    </row>
    <row r="485" spans="1:10" ht="23.25" hidden="1" customHeight="1" x14ac:dyDescent="0.25">
      <c r="A485" s="131" t="s">
        <v>2494</v>
      </c>
      <c r="B485" s="131"/>
      <c r="C485" s="130" t="s">
        <v>2493</v>
      </c>
      <c r="D485" s="130" t="s">
        <v>361</v>
      </c>
      <c r="E485" s="124">
        <v>0</v>
      </c>
      <c r="F485" s="124">
        <v>0</v>
      </c>
      <c r="G485" s="129">
        <v>16781390.949999999</v>
      </c>
      <c r="H485" s="129">
        <v>16781390.949999999</v>
      </c>
      <c r="I485" s="124">
        <v>0</v>
      </c>
      <c r="J485" s="128">
        <v>0</v>
      </c>
    </row>
    <row r="486" spans="1:10" ht="23.25" hidden="1" customHeight="1" x14ac:dyDescent="0.25">
      <c r="A486" s="131" t="s">
        <v>2492</v>
      </c>
      <c r="B486" s="131"/>
      <c r="C486" s="130" t="s">
        <v>2491</v>
      </c>
      <c r="D486" s="130" t="s">
        <v>361</v>
      </c>
      <c r="E486" s="124">
        <v>0</v>
      </c>
      <c r="F486" s="124">
        <v>0</v>
      </c>
      <c r="G486" s="129">
        <v>20985860</v>
      </c>
      <c r="H486" s="129">
        <v>20985860</v>
      </c>
      <c r="I486" s="124">
        <v>0</v>
      </c>
      <c r="J486" s="128">
        <v>0</v>
      </c>
    </row>
    <row r="487" spans="1:10" ht="23.25" hidden="1" customHeight="1" x14ac:dyDescent="0.25">
      <c r="A487" s="131" t="s">
        <v>2490</v>
      </c>
      <c r="B487" s="131"/>
      <c r="C487" s="130" t="s">
        <v>2489</v>
      </c>
      <c r="D487" s="130" t="s">
        <v>361</v>
      </c>
      <c r="E487" s="124">
        <v>0</v>
      </c>
      <c r="F487" s="124">
        <v>0</v>
      </c>
      <c r="G487" s="129">
        <v>1747944.55</v>
      </c>
      <c r="H487" s="129">
        <v>1747944.55</v>
      </c>
      <c r="I487" s="124">
        <v>0</v>
      </c>
      <c r="J487" s="128">
        <v>0</v>
      </c>
    </row>
    <row r="488" spans="1:10" ht="22.5" hidden="1" customHeight="1" x14ac:dyDescent="0.25">
      <c r="A488" s="131" t="s">
        <v>2488</v>
      </c>
      <c r="B488" s="131"/>
      <c r="C488" s="130" t="s">
        <v>2487</v>
      </c>
      <c r="D488" s="130" t="s">
        <v>361</v>
      </c>
      <c r="E488" s="124">
        <v>0</v>
      </c>
      <c r="F488" s="124">
        <v>0</v>
      </c>
      <c r="G488" s="129">
        <v>139451994.50999999</v>
      </c>
      <c r="H488" s="129">
        <v>139451994.50999999</v>
      </c>
      <c r="I488" s="124">
        <v>0</v>
      </c>
      <c r="J488" s="128">
        <v>0</v>
      </c>
    </row>
    <row r="489" spans="1:10" ht="23.25" hidden="1" customHeight="1" x14ac:dyDescent="0.25">
      <c r="A489" s="131" t="s">
        <v>2486</v>
      </c>
      <c r="B489" s="131"/>
      <c r="C489" s="130" t="s">
        <v>2485</v>
      </c>
      <c r="D489" s="130" t="s">
        <v>361</v>
      </c>
      <c r="E489" s="124">
        <v>0</v>
      </c>
      <c r="F489" s="124">
        <v>0</v>
      </c>
      <c r="G489" s="129">
        <v>14481000</v>
      </c>
      <c r="H489" s="129">
        <v>14481000</v>
      </c>
      <c r="I489" s="124">
        <v>0</v>
      </c>
      <c r="J489" s="128">
        <v>0</v>
      </c>
    </row>
    <row r="490" spans="1:10" ht="23.25" hidden="1" customHeight="1" x14ac:dyDescent="0.25">
      <c r="A490" s="131" t="s">
        <v>2484</v>
      </c>
      <c r="B490" s="131"/>
      <c r="C490" s="130" t="s">
        <v>2483</v>
      </c>
      <c r="D490" s="130" t="s">
        <v>361</v>
      </c>
      <c r="E490" s="124">
        <v>0</v>
      </c>
      <c r="F490" s="124">
        <v>0</v>
      </c>
      <c r="G490" s="129">
        <v>13402719.83</v>
      </c>
      <c r="H490" s="129">
        <v>13402719.83</v>
      </c>
      <c r="I490" s="124">
        <v>0</v>
      </c>
      <c r="J490" s="128">
        <v>0</v>
      </c>
    </row>
    <row r="491" spans="1:10" ht="23.25" hidden="1" customHeight="1" x14ac:dyDescent="0.25">
      <c r="A491" s="131" t="s">
        <v>2482</v>
      </c>
      <c r="B491" s="131"/>
      <c r="C491" s="130" t="s">
        <v>2481</v>
      </c>
      <c r="D491" s="130" t="s">
        <v>361</v>
      </c>
      <c r="E491" s="124">
        <v>0</v>
      </c>
      <c r="F491" s="124">
        <v>0</v>
      </c>
      <c r="G491" s="129">
        <v>6263475.6299999999</v>
      </c>
      <c r="H491" s="129">
        <v>6263475.6299999999</v>
      </c>
      <c r="I491" s="124">
        <v>0</v>
      </c>
      <c r="J491" s="128">
        <v>0</v>
      </c>
    </row>
    <row r="492" spans="1:10" ht="22.5" hidden="1" customHeight="1" x14ac:dyDescent="0.25">
      <c r="A492" s="131" t="s">
        <v>2480</v>
      </c>
      <c r="B492" s="131"/>
      <c r="C492" s="130" t="s">
        <v>2479</v>
      </c>
      <c r="D492" s="130" t="s">
        <v>361</v>
      </c>
      <c r="E492" s="124">
        <v>0</v>
      </c>
      <c r="F492" s="124">
        <v>0</v>
      </c>
      <c r="G492" s="129">
        <v>45889384.030000001</v>
      </c>
      <c r="H492" s="129">
        <v>45889384.030000001</v>
      </c>
      <c r="I492" s="124">
        <v>0</v>
      </c>
      <c r="J492" s="128">
        <v>0</v>
      </c>
    </row>
    <row r="493" spans="1:10" ht="23.25" hidden="1" customHeight="1" x14ac:dyDescent="0.25">
      <c r="A493" s="131" t="s">
        <v>2478</v>
      </c>
      <c r="B493" s="131"/>
      <c r="C493" s="130" t="s">
        <v>2477</v>
      </c>
      <c r="D493" s="130" t="s">
        <v>361</v>
      </c>
      <c r="E493" s="124">
        <v>0</v>
      </c>
      <c r="F493" s="124">
        <v>0</v>
      </c>
      <c r="G493" s="129">
        <v>151428790.96000001</v>
      </c>
      <c r="H493" s="129">
        <v>151428790.96000001</v>
      </c>
      <c r="I493" s="124">
        <v>0</v>
      </c>
      <c r="J493" s="128">
        <v>0</v>
      </c>
    </row>
    <row r="494" spans="1:10" ht="23.25" hidden="1" customHeight="1" x14ac:dyDescent="0.25">
      <c r="A494" s="131" t="s">
        <v>2476</v>
      </c>
      <c r="B494" s="131"/>
      <c r="C494" s="130" t="s">
        <v>2475</v>
      </c>
      <c r="D494" s="130" t="s">
        <v>361</v>
      </c>
      <c r="E494" s="124">
        <v>0</v>
      </c>
      <c r="F494" s="124">
        <v>0</v>
      </c>
      <c r="G494" s="129">
        <v>4693837.2699999996</v>
      </c>
      <c r="H494" s="129">
        <v>4693837.2699999996</v>
      </c>
      <c r="I494" s="124">
        <v>0</v>
      </c>
      <c r="J494" s="128">
        <v>0</v>
      </c>
    </row>
    <row r="495" spans="1:10" ht="23.25" hidden="1" customHeight="1" x14ac:dyDescent="0.25">
      <c r="A495" s="131" t="s">
        <v>2474</v>
      </c>
      <c r="B495" s="131"/>
      <c r="C495" s="130" t="s">
        <v>2473</v>
      </c>
      <c r="D495" s="130" t="s">
        <v>361</v>
      </c>
      <c r="E495" s="124">
        <v>0</v>
      </c>
      <c r="F495" s="124">
        <v>0</v>
      </c>
      <c r="G495" s="129">
        <v>63873626.159999996</v>
      </c>
      <c r="H495" s="129">
        <v>63873626.159999996</v>
      </c>
      <c r="I495" s="124">
        <v>0</v>
      </c>
      <c r="J495" s="128">
        <v>0</v>
      </c>
    </row>
    <row r="496" spans="1:10" ht="22.5" hidden="1" customHeight="1" x14ac:dyDescent="0.25">
      <c r="A496" s="131" t="s">
        <v>2472</v>
      </c>
      <c r="B496" s="131"/>
      <c r="C496" s="130" t="s">
        <v>2471</v>
      </c>
      <c r="D496" s="130" t="s">
        <v>361</v>
      </c>
      <c r="E496" s="124">
        <v>0</v>
      </c>
      <c r="F496" s="124">
        <v>0</v>
      </c>
      <c r="G496" s="129">
        <v>12484528.869999999</v>
      </c>
      <c r="H496" s="129">
        <v>12484528.869999999</v>
      </c>
      <c r="I496" s="124">
        <v>0</v>
      </c>
      <c r="J496" s="128">
        <v>0</v>
      </c>
    </row>
    <row r="497" spans="1:10" ht="23.25" hidden="1" customHeight="1" x14ac:dyDescent="0.25">
      <c r="A497" s="131" t="s">
        <v>2470</v>
      </c>
      <c r="B497" s="131"/>
      <c r="C497" s="130" t="s">
        <v>2469</v>
      </c>
      <c r="D497" s="130" t="s">
        <v>361</v>
      </c>
      <c r="E497" s="124">
        <v>0</v>
      </c>
      <c r="F497" s="124">
        <v>0</v>
      </c>
      <c r="G497" s="129">
        <v>162665499</v>
      </c>
      <c r="H497" s="129">
        <v>162665499</v>
      </c>
      <c r="I497" s="124">
        <v>0</v>
      </c>
      <c r="J497" s="128">
        <v>0</v>
      </c>
    </row>
    <row r="498" spans="1:10" ht="23.25" hidden="1" customHeight="1" x14ac:dyDescent="0.25">
      <c r="A498" s="131" t="s">
        <v>2468</v>
      </c>
      <c r="B498" s="131"/>
      <c r="C498" s="130" t="s">
        <v>2467</v>
      </c>
      <c r="D498" s="130" t="s">
        <v>361</v>
      </c>
      <c r="E498" s="124">
        <v>0</v>
      </c>
      <c r="F498" s="124">
        <v>0</v>
      </c>
      <c r="G498" s="129">
        <v>22235084.559999999</v>
      </c>
      <c r="H498" s="129">
        <v>22235084.559999999</v>
      </c>
      <c r="I498" s="124">
        <v>0</v>
      </c>
      <c r="J498" s="128">
        <v>0</v>
      </c>
    </row>
    <row r="499" spans="1:10" ht="23.25" hidden="1" customHeight="1" x14ac:dyDescent="0.25">
      <c r="A499" s="131" t="s">
        <v>2466</v>
      </c>
      <c r="B499" s="131"/>
      <c r="C499" s="130" t="s">
        <v>2465</v>
      </c>
      <c r="D499" s="130" t="s">
        <v>361</v>
      </c>
      <c r="E499" s="124">
        <v>0</v>
      </c>
      <c r="F499" s="124">
        <v>0</v>
      </c>
      <c r="G499" s="129">
        <v>27329356.93</v>
      </c>
      <c r="H499" s="129">
        <v>27329356.93</v>
      </c>
      <c r="I499" s="124">
        <v>0</v>
      </c>
      <c r="J499" s="128">
        <v>0</v>
      </c>
    </row>
    <row r="500" spans="1:10" ht="22.5" hidden="1" customHeight="1" x14ac:dyDescent="0.25">
      <c r="A500" s="131" t="s">
        <v>2464</v>
      </c>
      <c r="B500" s="131"/>
      <c r="C500" s="130" t="s">
        <v>2463</v>
      </c>
      <c r="D500" s="130" t="s">
        <v>361</v>
      </c>
      <c r="E500" s="124">
        <v>0</v>
      </c>
      <c r="F500" s="124">
        <v>0</v>
      </c>
      <c r="G500" s="129">
        <v>3723727.28</v>
      </c>
      <c r="H500" s="129">
        <v>3723727.28</v>
      </c>
      <c r="I500" s="124">
        <v>0</v>
      </c>
      <c r="J500" s="128">
        <v>0</v>
      </c>
    </row>
    <row r="501" spans="1:10" ht="23.25" hidden="1" customHeight="1" x14ac:dyDescent="0.25">
      <c r="A501" s="131" t="s">
        <v>2462</v>
      </c>
      <c r="B501" s="131"/>
      <c r="C501" s="130" t="s">
        <v>2461</v>
      </c>
      <c r="D501" s="130" t="s">
        <v>361</v>
      </c>
      <c r="E501" s="124">
        <v>0</v>
      </c>
      <c r="F501" s="124">
        <v>0</v>
      </c>
      <c r="G501" s="129">
        <v>223696003.22999999</v>
      </c>
      <c r="H501" s="129">
        <v>223696003.22999999</v>
      </c>
      <c r="I501" s="124">
        <v>0</v>
      </c>
      <c r="J501" s="128">
        <v>0</v>
      </c>
    </row>
    <row r="502" spans="1:10" ht="23.25" hidden="1" customHeight="1" x14ac:dyDescent="0.25">
      <c r="A502" s="131" t="s">
        <v>2460</v>
      </c>
      <c r="B502" s="131"/>
      <c r="C502" s="130" t="s">
        <v>2459</v>
      </c>
      <c r="D502" s="130" t="s">
        <v>361</v>
      </c>
      <c r="E502" s="124">
        <v>0</v>
      </c>
      <c r="F502" s="124">
        <v>0</v>
      </c>
      <c r="G502" s="129">
        <v>29865716.629999999</v>
      </c>
      <c r="H502" s="129">
        <v>29865716.629999999</v>
      </c>
      <c r="I502" s="124">
        <v>0</v>
      </c>
      <c r="J502" s="128">
        <v>0</v>
      </c>
    </row>
    <row r="503" spans="1:10" ht="23.25" hidden="1" customHeight="1" x14ac:dyDescent="0.25">
      <c r="A503" s="131" t="s">
        <v>2458</v>
      </c>
      <c r="B503" s="131"/>
      <c r="C503" s="130" t="s">
        <v>2457</v>
      </c>
      <c r="D503" s="130" t="s">
        <v>361</v>
      </c>
      <c r="E503" s="124">
        <v>0</v>
      </c>
      <c r="F503" s="124">
        <v>0</v>
      </c>
      <c r="G503" s="129">
        <v>319497545.72000003</v>
      </c>
      <c r="H503" s="129">
        <v>319497545.72000003</v>
      </c>
      <c r="I503" s="124">
        <v>0</v>
      </c>
      <c r="J503" s="128">
        <v>0</v>
      </c>
    </row>
    <row r="504" spans="1:10" ht="22.5" hidden="1" customHeight="1" x14ac:dyDescent="0.25">
      <c r="A504" s="131" t="s">
        <v>2456</v>
      </c>
      <c r="B504" s="131"/>
      <c r="C504" s="130" t="s">
        <v>2455</v>
      </c>
      <c r="D504" s="130" t="s">
        <v>361</v>
      </c>
      <c r="E504" s="124">
        <v>0</v>
      </c>
      <c r="F504" s="124">
        <v>0</v>
      </c>
      <c r="G504" s="129">
        <v>73909.100000000006</v>
      </c>
      <c r="H504" s="129">
        <v>73909.100000000006</v>
      </c>
      <c r="I504" s="124">
        <v>0</v>
      </c>
      <c r="J504" s="128">
        <v>0</v>
      </c>
    </row>
    <row r="505" spans="1:10" ht="23.25" hidden="1" customHeight="1" x14ac:dyDescent="0.25">
      <c r="A505" s="131" t="s">
        <v>2454</v>
      </c>
      <c r="B505" s="131"/>
      <c r="C505" s="130" t="s">
        <v>2453</v>
      </c>
      <c r="D505" s="130" t="s">
        <v>361</v>
      </c>
      <c r="E505" s="124">
        <v>0</v>
      </c>
      <c r="F505" s="124">
        <v>0</v>
      </c>
      <c r="G505" s="129">
        <v>112819.76</v>
      </c>
      <c r="H505" s="129">
        <v>112819.76</v>
      </c>
      <c r="I505" s="124">
        <v>0</v>
      </c>
      <c r="J505" s="128">
        <v>0</v>
      </c>
    </row>
    <row r="506" spans="1:10" ht="23.25" hidden="1" customHeight="1" x14ac:dyDescent="0.25">
      <c r="A506" s="131" t="s">
        <v>2452</v>
      </c>
      <c r="B506" s="131"/>
      <c r="C506" s="130" t="s">
        <v>2451</v>
      </c>
      <c r="D506" s="130" t="s">
        <v>361</v>
      </c>
      <c r="E506" s="124">
        <v>0</v>
      </c>
      <c r="F506" s="124">
        <v>0</v>
      </c>
      <c r="G506" s="129">
        <v>10150</v>
      </c>
      <c r="H506" s="129">
        <v>10150</v>
      </c>
      <c r="I506" s="124">
        <v>0</v>
      </c>
      <c r="J506" s="128">
        <v>0</v>
      </c>
    </row>
    <row r="507" spans="1:10" ht="23.25" hidden="1" customHeight="1" x14ac:dyDescent="0.25">
      <c r="A507" s="131" t="s">
        <v>2450</v>
      </c>
      <c r="B507" s="131"/>
      <c r="C507" s="130" t="s">
        <v>2449</v>
      </c>
      <c r="D507" s="130" t="s">
        <v>361</v>
      </c>
      <c r="E507" s="124">
        <v>0</v>
      </c>
      <c r="F507" s="124">
        <v>0</v>
      </c>
      <c r="G507" s="129">
        <v>19491591.879999999</v>
      </c>
      <c r="H507" s="129">
        <v>19491591.879999999</v>
      </c>
      <c r="I507" s="124">
        <v>0</v>
      </c>
      <c r="J507" s="128">
        <v>0</v>
      </c>
    </row>
    <row r="508" spans="1:10" ht="23.25" hidden="1" customHeight="1" x14ac:dyDescent="0.25">
      <c r="A508" s="131" t="s">
        <v>2448</v>
      </c>
      <c r="B508" s="131"/>
      <c r="C508" s="130" t="s">
        <v>2447</v>
      </c>
      <c r="D508" s="130" t="s">
        <v>361</v>
      </c>
      <c r="E508" s="124">
        <v>0</v>
      </c>
      <c r="F508" s="124">
        <v>0</v>
      </c>
      <c r="G508" s="129">
        <v>15000</v>
      </c>
      <c r="H508" s="129">
        <v>15000</v>
      </c>
      <c r="I508" s="124">
        <v>0</v>
      </c>
      <c r="J508" s="128">
        <v>0</v>
      </c>
    </row>
    <row r="509" spans="1:10" ht="22.5" hidden="1" customHeight="1" x14ac:dyDescent="0.25">
      <c r="A509" s="131" t="s">
        <v>2446</v>
      </c>
      <c r="B509" s="131"/>
      <c r="C509" s="130" t="s">
        <v>2445</v>
      </c>
      <c r="D509" s="130" t="s">
        <v>361</v>
      </c>
      <c r="E509" s="124">
        <v>0</v>
      </c>
      <c r="F509" s="124">
        <v>0</v>
      </c>
      <c r="G509" s="129">
        <v>713063.6</v>
      </c>
      <c r="H509" s="129">
        <v>713063.6</v>
      </c>
      <c r="I509" s="124">
        <v>0</v>
      </c>
      <c r="J509" s="128">
        <v>0</v>
      </c>
    </row>
    <row r="510" spans="1:10" ht="23.25" hidden="1" customHeight="1" x14ac:dyDescent="0.25">
      <c r="A510" s="131" t="s">
        <v>2444</v>
      </c>
      <c r="B510" s="131"/>
      <c r="C510" s="130" t="s">
        <v>2443</v>
      </c>
      <c r="D510" s="130" t="s">
        <v>361</v>
      </c>
      <c r="E510" s="124">
        <v>0</v>
      </c>
      <c r="F510" s="124">
        <v>0</v>
      </c>
      <c r="G510" s="129">
        <v>14307.39</v>
      </c>
      <c r="H510" s="129">
        <v>14307.39</v>
      </c>
      <c r="I510" s="124">
        <v>0</v>
      </c>
      <c r="J510" s="128">
        <v>0</v>
      </c>
    </row>
    <row r="511" spans="1:10" ht="23.25" hidden="1" customHeight="1" x14ac:dyDescent="0.25">
      <c r="A511" s="131" t="s">
        <v>2442</v>
      </c>
      <c r="B511" s="131"/>
      <c r="C511" s="130" t="s">
        <v>2441</v>
      </c>
      <c r="D511" s="130" t="s">
        <v>361</v>
      </c>
      <c r="E511" s="124">
        <v>0</v>
      </c>
      <c r="F511" s="124">
        <v>0</v>
      </c>
      <c r="G511" s="129">
        <v>15680</v>
      </c>
      <c r="H511" s="129">
        <v>15680</v>
      </c>
      <c r="I511" s="124">
        <v>0</v>
      </c>
      <c r="J511" s="128">
        <v>0</v>
      </c>
    </row>
    <row r="512" spans="1:10" ht="23.25" hidden="1" customHeight="1" x14ac:dyDescent="0.25">
      <c r="A512" s="131" t="s">
        <v>2440</v>
      </c>
      <c r="B512" s="131"/>
      <c r="C512" s="130" t="s">
        <v>2439</v>
      </c>
      <c r="D512" s="130" t="s">
        <v>361</v>
      </c>
      <c r="E512" s="124">
        <v>0</v>
      </c>
      <c r="F512" s="124">
        <v>0</v>
      </c>
      <c r="G512" s="129">
        <v>11633800</v>
      </c>
      <c r="H512" s="129">
        <v>11633800</v>
      </c>
      <c r="I512" s="124">
        <v>0</v>
      </c>
      <c r="J512" s="128">
        <v>0</v>
      </c>
    </row>
    <row r="513" spans="1:10" ht="22.5" hidden="1" customHeight="1" x14ac:dyDescent="0.25">
      <c r="A513" s="131" t="s">
        <v>2438</v>
      </c>
      <c r="B513" s="131"/>
      <c r="C513" s="130" t="s">
        <v>2437</v>
      </c>
      <c r="D513" s="130" t="s">
        <v>361</v>
      </c>
      <c r="E513" s="124">
        <v>0</v>
      </c>
      <c r="F513" s="124">
        <v>0</v>
      </c>
      <c r="G513" s="129">
        <v>6232080</v>
      </c>
      <c r="H513" s="129">
        <v>6232080</v>
      </c>
      <c r="I513" s="124">
        <v>0</v>
      </c>
      <c r="J513" s="128">
        <v>0</v>
      </c>
    </row>
    <row r="514" spans="1:10" ht="23.25" hidden="1" customHeight="1" x14ac:dyDescent="0.25">
      <c r="A514" s="131" t="s">
        <v>2436</v>
      </c>
      <c r="B514" s="131"/>
      <c r="C514" s="130" t="s">
        <v>2435</v>
      </c>
      <c r="D514" s="130" t="s">
        <v>361</v>
      </c>
      <c r="E514" s="124">
        <v>0</v>
      </c>
      <c r="F514" s="124">
        <v>0</v>
      </c>
      <c r="G514" s="129">
        <v>4445684.1399999997</v>
      </c>
      <c r="H514" s="129">
        <v>4445684.1399999997</v>
      </c>
      <c r="I514" s="124">
        <v>0</v>
      </c>
      <c r="J514" s="128">
        <v>0</v>
      </c>
    </row>
    <row r="515" spans="1:10" ht="23.25" hidden="1" customHeight="1" x14ac:dyDescent="0.25">
      <c r="A515" s="131" t="s">
        <v>2434</v>
      </c>
      <c r="B515" s="131"/>
      <c r="C515" s="130" t="s">
        <v>2433</v>
      </c>
      <c r="D515" s="130" t="s">
        <v>361</v>
      </c>
      <c r="E515" s="124">
        <v>0</v>
      </c>
      <c r="F515" s="124">
        <v>0</v>
      </c>
      <c r="G515" s="129">
        <v>30670217.899999999</v>
      </c>
      <c r="H515" s="129">
        <v>30670217.899999999</v>
      </c>
      <c r="I515" s="124">
        <v>0</v>
      </c>
      <c r="J515" s="128">
        <v>0</v>
      </c>
    </row>
    <row r="516" spans="1:10" ht="23.25" hidden="1" customHeight="1" x14ac:dyDescent="0.25">
      <c r="A516" s="131" t="s">
        <v>2432</v>
      </c>
      <c r="B516" s="131"/>
      <c r="C516" s="130" t="s">
        <v>2431</v>
      </c>
      <c r="D516" s="130" t="s">
        <v>361</v>
      </c>
      <c r="E516" s="124">
        <v>0</v>
      </c>
      <c r="F516" s="124">
        <v>0</v>
      </c>
      <c r="G516" s="129">
        <v>2330397.91</v>
      </c>
      <c r="H516" s="129">
        <v>2330397.91</v>
      </c>
      <c r="I516" s="124">
        <v>0</v>
      </c>
      <c r="J516" s="128">
        <v>0</v>
      </c>
    </row>
    <row r="517" spans="1:10" ht="22.5" hidden="1" customHeight="1" x14ac:dyDescent="0.25">
      <c r="A517" s="131" t="s">
        <v>2430</v>
      </c>
      <c r="B517" s="131"/>
      <c r="C517" s="130" t="s">
        <v>2429</v>
      </c>
      <c r="D517" s="130" t="s">
        <v>361</v>
      </c>
      <c r="E517" s="124">
        <v>0</v>
      </c>
      <c r="F517" s="124">
        <v>0</v>
      </c>
      <c r="G517" s="129">
        <v>7762551.04</v>
      </c>
      <c r="H517" s="129">
        <v>7762551.04</v>
      </c>
      <c r="I517" s="124">
        <v>0</v>
      </c>
      <c r="J517" s="128">
        <v>0</v>
      </c>
    </row>
    <row r="518" spans="1:10" ht="23.25" hidden="1" customHeight="1" x14ac:dyDescent="0.25">
      <c r="A518" s="131" t="s">
        <v>2428</v>
      </c>
      <c r="B518" s="131"/>
      <c r="C518" s="130" t="s">
        <v>2427</v>
      </c>
      <c r="D518" s="130" t="s">
        <v>361</v>
      </c>
      <c r="E518" s="124">
        <v>0</v>
      </c>
      <c r="F518" s="124">
        <v>0</v>
      </c>
      <c r="G518" s="129">
        <v>25962170.34</v>
      </c>
      <c r="H518" s="129">
        <v>25962170.34</v>
      </c>
      <c r="I518" s="124">
        <v>0</v>
      </c>
      <c r="J518" s="128">
        <v>0</v>
      </c>
    </row>
    <row r="519" spans="1:10" ht="23.25" hidden="1" customHeight="1" x14ac:dyDescent="0.25">
      <c r="A519" s="131" t="s">
        <v>2426</v>
      </c>
      <c r="B519" s="131"/>
      <c r="C519" s="130" t="s">
        <v>2425</v>
      </c>
      <c r="D519" s="130" t="s">
        <v>361</v>
      </c>
      <c r="E519" s="124">
        <v>0</v>
      </c>
      <c r="F519" s="124">
        <v>0</v>
      </c>
      <c r="G519" s="129">
        <v>395000</v>
      </c>
      <c r="H519" s="129">
        <v>395000</v>
      </c>
      <c r="I519" s="124">
        <v>0</v>
      </c>
      <c r="J519" s="128">
        <v>0</v>
      </c>
    </row>
    <row r="520" spans="1:10" ht="23.25" hidden="1" customHeight="1" x14ac:dyDescent="0.25">
      <c r="A520" s="131" t="s">
        <v>2424</v>
      </c>
      <c r="B520" s="131"/>
      <c r="C520" s="130" t="s">
        <v>2423</v>
      </c>
      <c r="D520" s="130" t="s">
        <v>361</v>
      </c>
      <c r="E520" s="124">
        <v>0</v>
      </c>
      <c r="F520" s="124">
        <v>0</v>
      </c>
      <c r="G520" s="129">
        <v>69400</v>
      </c>
      <c r="H520" s="129">
        <v>69400</v>
      </c>
      <c r="I520" s="124">
        <v>0</v>
      </c>
      <c r="J520" s="128">
        <v>0</v>
      </c>
    </row>
    <row r="521" spans="1:10" ht="22.5" hidden="1" customHeight="1" x14ac:dyDescent="0.25">
      <c r="A521" s="131" t="s">
        <v>2422</v>
      </c>
      <c r="B521" s="131"/>
      <c r="C521" s="130" t="s">
        <v>2421</v>
      </c>
      <c r="D521" s="130" t="s">
        <v>361</v>
      </c>
      <c r="E521" s="124">
        <v>0</v>
      </c>
      <c r="F521" s="124">
        <v>0</v>
      </c>
      <c r="G521" s="129">
        <v>420160403.33999997</v>
      </c>
      <c r="H521" s="129">
        <v>420160403.33999997</v>
      </c>
      <c r="I521" s="124">
        <v>0</v>
      </c>
      <c r="J521" s="128">
        <v>0</v>
      </c>
    </row>
    <row r="522" spans="1:10" ht="23.25" hidden="1" customHeight="1" x14ac:dyDescent="0.25">
      <c r="A522" s="131" t="s">
        <v>2420</v>
      </c>
      <c r="B522" s="131"/>
      <c r="C522" s="130" t="s">
        <v>2419</v>
      </c>
      <c r="D522" s="130" t="s">
        <v>361</v>
      </c>
      <c r="E522" s="124">
        <v>0</v>
      </c>
      <c r="F522" s="124">
        <v>0</v>
      </c>
      <c r="G522" s="129">
        <v>716133442</v>
      </c>
      <c r="H522" s="129">
        <v>716133442</v>
      </c>
      <c r="I522" s="124">
        <v>0</v>
      </c>
      <c r="J522" s="128">
        <v>0</v>
      </c>
    </row>
    <row r="523" spans="1:10" ht="23.25" hidden="1" customHeight="1" x14ac:dyDescent="0.25">
      <c r="A523" s="131" t="s">
        <v>2418</v>
      </c>
      <c r="B523" s="131"/>
      <c r="C523" s="130" t="s">
        <v>2417</v>
      </c>
      <c r="D523" s="130" t="s">
        <v>361</v>
      </c>
      <c r="E523" s="124">
        <v>0</v>
      </c>
      <c r="F523" s="124">
        <v>0</v>
      </c>
      <c r="G523" s="129">
        <v>106738598.26000001</v>
      </c>
      <c r="H523" s="129">
        <v>106738598.26000001</v>
      </c>
      <c r="I523" s="124">
        <v>0</v>
      </c>
      <c r="J523" s="128">
        <v>0</v>
      </c>
    </row>
    <row r="524" spans="1:10" ht="23.25" hidden="1" customHeight="1" x14ac:dyDescent="0.25">
      <c r="A524" s="131" t="s">
        <v>2416</v>
      </c>
      <c r="B524" s="131"/>
      <c r="C524" s="130" t="s">
        <v>2415</v>
      </c>
      <c r="D524" s="130" t="s">
        <v>361</v>
      </c>
      <c r="E524" s="124">
        <v>0</v>
      </c>
      <c r="F524" s="124">
        <v>0</v>
      </c>
      <c r="G524" s="129">
        <v>15626404.07</v>
      </c>
      <c r="H524" s="129">
        <v>15626404.07</v>
      </c>
      <c r="I524" s="124">
        <v>0</v>
      </c>
      <c r="J524" s="128">
        <v>0</v>
      </c>
    </row>
    <row r="525" spans="1:10" ht="22.5" hidden="1" customHeight="1" x14ac:dyDescent="0.25">
      <c r="A525" s="131" t="s">
        <v>2414</v>
      </c>
      <c r="B525" s="131"/>
      <c r="C525" s="130" t="s">
        <v>2413</v>
      </c>
      <c r="D525" s="130" t="s">
        <v>361</v>
      </c>
      <c r="E525" s="124">
        <v>0</v>
      </c>
      <c r="F525" s="124">
        <v>0</v>
      </c>
      <c r="G525" s="129">
        <v>8039000</v>
      </c>
      <c r="H525" s="129">
        <v>8039000</v>
      </c>
      <c r="I525" s="124">
        <v>0</v>
      </c>
      <c r="J525" s="128">
        <v>0</v>
      </c>
    </row>
    <row r="526" spans="1:10" ht="23.25" hidden="1" customHeight="1" x14ac:dyDescent="0.25">
      <c r="A526" s="131" t="s">
        <v>2412</v>
      </c>
      <c r="B526" s="131"/>
      <c r="C526" s="130" t="s">
        <v>2411</v>
      </c>
      <c r="D526" s="130" t="s">
        <v>361</v>
      </c>
      <c r="E526" s="124">
        <v>0</v>
      </c>
      <c r="F526" s="124">
        <v>0</v>
      </c>
      <c r="G526" s="129">
        <v>324915775.66000003</v>
      </c>
      <c r="H526" s="129">
        <v>324915775.66000003</v>
      </c>
      <c r="I526" s="124">
        <v>0</v>
      </c>
      <c r="J526" s="128">
        <v>0</v>
      </c>
    </row>
    <row r="527" spans="1:10" ht="23.25" hidden="1" customHeight="1" x14ac:dyDescent="0.25">
      <c r="A527" s="131" t="s">
        <v>2410</v>
      </c>
      <c r="B527" s="131"/>
      <c r="C527" s="130" t="s">
        <v>2409</v>
      </c>
      <c r="D527" s="130" t="s">
        <v>361</v>
      </c>
      <c r="E527" s="124">
        <v>0</v>
      </c>
      <c r="F527" s="124">
        <v>0</v>
      </c>
      <c r="G527" s="129">
        <v>5687078.4100000001</v>
      </c>
      <c r="H527" s="129">
        <v>5687078.4100000001</v>
      </c>
      <c r="I527" s="124">
        <v>0</v>
      </c>
      <c r="J527" s="128">
        <v>0</v>
      </c>
    </row>
    <row r="528" spans="1:10" ht="23.25" hidden="1" customHeight="1" x14ac:dyDescent="0.25">
      <c r="A528" s="131" t="s">
        <v>2408</v>
      </c>
      <c r="B528" s="131"/>
      <c r="C528" s="130" t="s">
        <v>2407</v>
      </c>
      <c r="D528" s="130" t="s">
        <v>361</v>
      </c>
      <c r="E528" s="124">
        <v>0</v>
      </c>
      <c r="F528" s="124">
        <v>0</v>
      </c>
      <c r="G528" s="129">
        <v>6051448.5999999996</v>
      </c>
      <c r="H528" s="129">
        <v>6051448.5999999996</v>
      </c>
      <c r="I528" s="124">
        <v>0</v>
      </c>
      <c r="J528" s="128">
        <v>0</v>
      </c>
    </row>
    <row r="529" spans="1:10" ht="22.5" hidden="1" customHeight="1" x14ac:dyDescent="0.25">
      <c r="A529" s="131" t="s">
        <v>2406</v>
      </c>
      <c r="B529" s="131"/>
      <c r="C529" s="130" t="s">
        <v>2405</v>
      </c>
      <c r="D529" s="130" t="s">
        <v>361</v>
      </c>
      <c r="E529" s="124">
        <v>0</v>
      </c>
      <c r="F529" s="124">
        <v>0</v>
      </c>
      <c r="G529" s="129">
        <v>504305829.36000001</v>
      </c>
      <c r="H529" s="129">
        <v>504305829.36000001</v>
      </c>
      <c r="I529" s="124">
        <v>0</v>
      </c>
      <c r="J529" s="128">
        <v>0</v>
      </c>
    </row>
    <row r="530" spans="1:10" ht="23.25" hidden="1" customHeight="1" x14ac:dyDescent="0.25">
      <c r="A530" s="131" t="s">
        <v>2404</v>
      </c>
      <c r="B530" s="131"/>
      <c r="C530" s="130" t="s">
        <v>2403</v>
      </c>
      <c r="D530" s="130" t="s">
        <v>361</v>
      </c>
      <c r="E530" s="124">
        <v>0</v>
      </c>
      <c r="F530" s="124">
        <v>0</v>
      </c>
      <c r="G530" s="129">
        <v>1245882.07</v>
      </c>
      <c r="H530" s="129">
        <v>1245882.07</v>
      </c>
      <c r="I530" s="124">
        <v>0</v>
      </c>
      <c r="J530" s="128">
        <v>0</v>
      </c>
    </row>
    <row r="531" spans="1:10" ht="23.25" hidden="1" customHeight="1" x14ac:dyDescent="0.25">
      <c r="A531" s="131" t="s">
        <v>2402</v>
      </c>
      <c r="B531" s="131"/>
      <c r="C531" s="130" t="s">
        <v>2401</v>
      </c>
      <c r="D531" s="130" t="s">
        <v>361</v>
      </c>
      <c r="E531" s="124">
        <v>0</v>
      </c>
      <c r="F531" s="124">
        <v>0</v>
      </c>
      <c r="G531" s="129">
        <v>817976.76</v>
      </c>
      <c r="H531" s="129">
        <v>817976.76</v>
      </c>
      <c r="I531" s="124">
        <v>0</v>
      </c>
      <c r="J531" s="128">
        <v>0</v>
      </c>
    </row>
    <row r="532" spans="1:10" ht="23.25" hidden="1" customHeight="1" x14ac:dyDescent="0.25">
      <c r="A532" s="131" t="s">
        <v>2400</v>
      </c>
      <c r="B532" s="131"/>
      <c r="C532" s="130" t="s">
        <v>2399</v>
      </c>
      <c r="D532" s="130" t="s">
        <v>361</v>
      </c>
      <c r="E532" s="124">
        <v>0</v>
      </c>
      <c r="F532" s="124">
        <v>0</v>
      </c>
      <c r="G532" s="129">
        <v>50750</v>
      </c>
      <c r="H532" s="129">
        <v>50750</v>
      </c>
      <c r="I532" s="124">
        <v>0</v>
      </c>
      <c r="J532" s="128">
        <v>0</v>
      </c>
    </row>
    <row r="533" spans="1:10" ht="23.25" hidden="1" customHeight="1" x14ac:dyDescent="0.25">
      <c r="A533" s="131" t="s">
        <v>2398</v>
      </c>
      <c r="B533" s="131"/>
      <c r="C533" s="130" t="s">
        <v>2397</v>
      </c>
      <c r="D533" s="130" t="s">
        <v>361</v>
      </c>
      <c r="E533" s="124">
        <v>0</v>
      </c>
      <c r="F533" s="124">
        <v>0</v>
      </c>
      <c r="G533" s="129">
        <v>78830543.260000005</v>
      </c>
      <c r="H533" s="129">
        <v>78830543.260000005</v>
      </c>
      <c r="I533" s="124">
        <v>0</v>
      </c>
      <c r="J533" s="128">
        <v>0</v>
      </c>
    </row>
    <row r="534" spans="1:10" ht="22.5" hidden="1" customHeight="1" x14ac:dyDescent="0.25">
      <c r="A534" s="131" t="s">
        <v>2396</v>
      </c>
      <c r="B534" s="131"/>
      <c r="C534" s="130" t="s">
        <v>2395</v>
      </c>
      <c r="D534" s="130" t="s">
        <v>361</v>
      </c>
      <c r="E534" s="124">
        <v>0</v>
      </c>
      <c r="F534" s="124">
        <v>0</v>
      </c>
      <c r="G534" s="129">
        <v>14000149.539999999</v>
      </c>
      <c r="H534" s="129">
        <v>14000149.539999999</v>
      </c>
      <c r="I534" s="124">
        <v>0</v>
      </c>
      <c r="J534" s="128">
        <v>0</v>
      </c>
    </row>
    <row r="535" spans="1:10" ht="23.25" hidden="1" customHeight="1" x14ac:dyDescent="0.25">
      <c r="A535" s="131" t="s">
        <v>2394</v>
      </c>
      <c r="B535" s="131"/>
      <c r="C535" s="130" t="s">
        <v>2393</v>
      </c>
      <c r="D535" s="130" t="s">
        <v>361</v>
      </c>
      <c r="E535" s="124">
        <v>0</v>
      </c>
      <c r="F535" s="124">
        <v>0</v>
      </c>
      <c r="G535" s="129">
        <v>790000</v>
      </c>
      <c r="H535" s="129">
        <v>790000</v>
      </c>
      <c r="I535" s="124">
        <v>0</v>
      </c>
      <c r="J535" s="128">
        <v>0</v>
      </c>
    </row>
    <row r="536" spans="1:10" ht="23.25" hidden="1" customHeight="1" x14ac:dyDescent="0.25">
      <c r="A536" s="131" t="s">
        <v>2392</v>
      </c>
      <c r="B536" s="131"/>
      <c r="C536" s="130" t="s">
        <v>2391</v>
      </c>
      <c r="D536" s="130" t="s">
        <v>361</v>
      </c>
      <c r="E536" s="124">
        <v>0</v>
      </c>
      <c r="F536" s="124">
        <v>0</v>
      </c>
      <c r="G536" s="129">
        <v>773159.11</v>
      </c>
      <c r="H536" s="129">
        <v>773159.11</v>
      </c>
      <c r="I536" s="124">
        <v>0</v>
      </c>
      <c r="J536" s="128">
        <v>0</v>
      </c>
    </row>
    <row r="537" spans="1:10" ht="23.25" hidden="1" customHeight="1" x14ac:dyDescent="0.25">
      <c r="A537" s="131" t="s">
        <v>2390</v>
      </c>
      <c r="B537" s="131"/>
      <c r="C537" s="130" t="s">
        <v>2389</v>
      </c>
      <c r="D537" s="130" t="s">
        <v>361</v>
      </c>
      <c r="E537" s="124">
        <v>0</v>
      </c>
      <c r="F537" s="124">
        <v>0</v>
      </c>
      <c r="G537" s="129">
        <v>51010.99</v>
      </c>
      <c r="H537" s="129">
        <v>51010.99</v>
      </c>
      <c r="I537" s="124">
        <v>0</v>
      </c>
      <c r="J537" s="128">
        <v>0</v>
      </c>
    </row>
    <row r="538" spans="1:10" ht="22.5" hidden="1" customHeight="1" x14ac:dyDescent="0.25">
      <c r="A538" s="131" t="s">
        <v>2388</v>
      </c>
      <c r="B538" s="131"/>
      <c r="C538" s="130" t="s">
        <v>2387</v>
      </c>
      <c r="D538" s="130" t="s">
        <v>361</v>
      </c>
      <c r="E538" s="124">
        <v>0</v>
      </c>
      <c r="F538" s="124">
        <v>0</v>
      </c>
      <c r="G538" s="129">
        <v>5035650</v>
      </c>
      <c r="H538" s="129">
        <v>5035650</v>
      </c>
      <c r="I538" s="124">
        <v>0</v>
      </c>
      <c r="J538" s="128">
        <v>0</v>
      </c>
    </row>
    <row r="539" spans="1:10" ht="23.25" hidden="1" customHeight="1" x14ac:dyDescent="0.25">
      <c r="A539" s="131" t="s">
        <v>2386</v>
      </c>
      <c r="B539" s="131"/>
      <c r="C539" s="130" t="s">
        <v>2385</v>
      </c>
      <c r="D539" s="130" t="s">
        <v>361</v>
      </c>
      <c r="E539" s="124">
        <v>0</v>
      </c>
      <c r="F539" s="124">
        <v>0</v>
      </c>
      <c r="G539" s="129">
        <v>72598673.019999996</v>
      </c>
      <c r="H539" s="129">
        <v>72598673.019999996</v>
      </c>
      <c r="I539" s="124">
        <v>0</v>
      </c>
      <c r="J539" s="128">
        <v>0</v>
      </c>
    </row>
    <row r="540" spans="1:10" ht="23.25" hidden="1" customHeight="1" x14ac:dyDescent="0.25">
      <c r="A540" s="131" t="s">
        <v>2384</v>
      </c>
      <c r="B540" s="131"/>
      <c r="C540" s="130" t="s">
        <v>2383</v>
      </c>
      <c r="D540" s="130" t="s">
        <v>361</v>
      </c>
      <c r="E540" s="124">
        <v>0</v>
      </c>
      <c r="F540" s="124">
        <v>0</v>
      </c>
      <c r="G540" s="129">
        <v>30656</v>
      </c>
      <c r="H540" s="129">
        <v>30656</v>
      </c>
      <c r="I540" s="124">
        <v>0</v>
      </c>
      <c r="J540" s="128">
        <v>0</v>
      </c>
    </row>
    <row r="541" spans="1:10" ht="23.25" hidden="1" customHeight="1" x14ac:dyDescent="0.25">
      <c r="A541" s="131" t="s">
        <v>2382</v>
      </c>
      <c r="B541" s="131"/>
      <c r="C541" s="130" t="s">
        <v>2381</v>
      </c>
      <c r="D541" s="130" t="s">
        <v>361</v>
      </c>
      <c r="E541" s="124">
        <v>0</v>
      </c>
      <c r="F541" s="124">
        <v>0</v>
      </c>
      <c r="G541" s="129">
        <v>7598544</v>
      </c>
      <c r="H541" s="129">
        <v>7598544</v>
      </c>
      <c r="I541" s="124">
        <v>0</v>
      </c>
      <c r="J541" s="128">
        <v>0</v>
      </c>
    </row>
    <row r="542" spans="1:10" ht="22.5" hidden="1" customHeight="1" x14ac:dyDescent="0.25">
      <c r="A542" s="131" t="s">
        <v>2380</v>
      </c>
      <c r="B542" s="131"/>
      <c r="C542" s="130" t="s">
        <v>2379</v>
      </c>
      <c r="D542" s="130" t="s">
        <v>361</v>
      </c>
      <c r="E542" s="124">
        <v>0</v>
      </c>
      <c r="F542" s="124">
        <v>0</v>
      </c>
      <c r="G542" s="129">
        <v>30609360</v>
      </c>
      <c r="H542" s="129">
        <v>30609360</v>
      </c>
      <c r="I542" s="124">
        <v>0</v>
      </c>
      <c r="J542" s="128">
        <v>0</v>
      </c>
    </row>
    <row r="543" spans="1:10" ht="23.25" hidden="1" customHeight="1" x14ac:dyDescent="0.25">
      <c r="A543" s="131" t="s">
        <v>2378</v>
      </c>
      <c r="B543" s="131"/>
      <c r="C543" s="130" t="s">
        <v>2377</v>
      </c>
      <c r="D543" s="130" t="s">
        <v>361</v>
      </c>
      <c r="E543" s="124">
        <v>0</v>
      </c>
      <c r="F543" s="124">
        <v>0</v>
      </c>
      <c r="G543" s="129">
        <v>4116504</v>
      </c>
      <c r="H543" s="129">
        <v>4116504</v>
      </c>
      <c r="I543" s="124">
        <v>0</v>
      </c>
      <c r="J543" s="128">
        <v>0</v>
      </c>
    </row>
    <row r="544" spans="1:10" ht="23.25" hidden="1" customHeight="1" x14ac:dyDescent="0.25">
      <c r="A544" s="131" t="s">
        <v>2376</v>
      </c>
      <c r="B544" s="131"/>
      <c r="C544" s="130" t="s">
        <v>2375</v>
      </c>
      <c r="D544" s="130" t="s">
        <v>361</v>
      </c>
      <c r="E544" s="124">
        <v>0</v>
      </c>
      <c r="F544" s="124">
        <v>0</v>
      </c>
      <c r="G544" s="129">
        <v>14249570.34</v>
      </c>
      <c r="H544" s="129">
        <v>14249570.34</v>
      </c>
      <c r="I544" s="124">
        <v>0</v>
      </c>
      <c r="J544" s="128">
        <v>0</v>
      </c>
    </row>
    <row r="545" spans="1:10" ht="23.25" hidden="1" customHeight="1" x14ac:dyDescent="0.25">
      <c r="A545" s="131" t="s">
        <v>2374</v>
      </c>
      <c r="B545" s="131"/>
      <c r="C545" s="130" t="s">
        <v>2373</v>
      </c>
      <c r="D545" s="130" t="s">
        <v>361</v>
      </c>
      <c r="E545" s="124">
        <v>0</v>
      </c>
      <c r="F545" s="124">
        <v>0</v>
      </c>
      <c r="G545" s="129">
        <v>72603946.799999997</v>
      </c>
      <c r="H545" s="129">
        <v>72603946.799999997</v>
      </c>
      <c r="I545" s="124">
        <v>0</v>
      </c>
      <c r="J545" s="128">
        <v>0</v>
      </c>
    </row>
    <row r="546" spans="1:10" ht="22.5" hidden="1" customHeight="1" x14ac:dyDescent="0.25">
      <c r="A546" s="131" t="s">
        <v>2372</v>
      </c>
      <c r="B546" s="131"/>
      <c r="C546" s="130" t="s">
        <v>2371</v>
      </c>
      <c r="D546" s="130" t="s">
        <v>361</v>
      </c>
      <c r="E546" s="124">
        <v>0</v>
      </c>
      <c r="F546" s="124">
        <v>0</v>
      </c>
      <c r="G546" s="129">
        <v>10037379.18</v>
      </c>
      <c r="H546" s="129">
        <v>10037379.18</v>
      </c>
      <c r="I546" s="124">
        <v>0</v>
      </c>
      <c r="J546" s="128">
        <v>0</v>
      </c>
    </row>
    <row r="547" spans="1:10" ht="23.25" hidden="1" customHeight="1" x14ac:dyDescent="0.25">
      <c r="A547" s="131" t="s">
        <v>2370</v>
      </c>
      <c r="B547" s="131"/>
      <c r="C547" s="130" t="s">
        <v>2369</v>
      </c>
      <c r="D547" s="130" t="s">
        <v>361</v>
      </c>
      <c r="E547" s="124">
        <v>0</v>
      </c>
      <c r="F547" s="124">
        <v>0</v>
      </c>
      <c r="G547" s="129">
        <v>11712505.82</v>
      </c>
      <c r="H547" s="129">
        <v>11712505.82</v>
      </c>
      <c r="I547" s="124">
        <v>0</v>
      </c>
      <c r="J547" s="128">
        <v>0</v>
      </c>
    </row>
    <row r="548" spans="1:10" ht="23.25" hidden="1" customHeight="1" x14ac:dyDescent="0.25">
      <c r="A548" s="131" t="s">
        <v>2368</v>
      </c>
      <c r="B548" s="131"/>
      <c r="C548" s="130" t="s">
        <v>2367</v>
      </c>
      <c r="D548" s="130" t="s">
        <v>361</v>
      </c>
      <c r="E548" s="124">
        <v>0</v>
      </c>
      <c r="F548" s="124">
        <v>0</v>
      </c>
      <c r="G548" s="129">
        <v>368203.8</v>
      </c>
      <c r="H548" s="129">
        <v>368203.8</v>
      </c>
      <c r="I548" s="124">
        <v>0</v>
      </c>
      <c r="J548" s="128">
        <v>0</v>
      </c>
    </row>
    <row r="549" spans="1:10" ht="23.25" hidden="1" customHeight="1" x14ac:dyDescent="0.25">
      <c r="A549" s="131" t="s">
        <v>2366</v>
      </c>
      <c r="B549" s="131"/>
      <c r="C549" s="130" t="s">
        <v>2365</v>
      </c>
      <c r="D549" s="130" t="s">
        <v>361</v>
      </c>
      <c r="E549" s="124">
        <v>0</v>
      </c>
      <c r="F549" s="124">
        <v>0</v>
      </c>
      <c r="G549" s="129">
        <v>22561155.210000001</v>
      </c>
      <c r="H549" s="129">
        <v>22561155.210000001</v>
      </c>
      <c r="I549" s="124">
        <v>0</v>
      </c>
      <c r="J549" s="128">
        <v>0</v>
      </c>
    </row>
    <row r="550" spans="1:10" ht="22.5" hidden="1" customHeight="1" x14ac:dyDescent="0.25">
      <c r="A550" s="131" t="s">
        <v>2364</v>
      </c>
      <c r="B550" s="131"/>
      <c r="C550" s="130" t="s">
        <v>2363</v>
      </c>
      <c r="D550" s="130" t="s">
        <v>361</v>
      </c>
      <c r="E550" s="124">
        <v>0</v>
      </c>
      <c r="F550" s="124">
        <v>0</v>
      </c>
      <c r="G550" s="129">
        <v>133882004</v>
      </c>
      <c r="H550" s="129">
        <v>133882004</v>
      </c>
      <c r="I550" s="124">
        <v>0</v>
      </c>
      <c r="J550" s="128">
        <v>0</v>
      </c>
    </row>
    <row r="551" spans="1:10" ht="23.25" hidden="1" customHeight="1" x14ac:dyDescent="0.25">
      <c r="A551" s="131" t="s">
        <v>2362</v>
      </c>
      <c r="B551" s="131"/>
      <c r="C551" s="130" t="s">
        <v>2361</v>
      </c>
      <c r="D551" s="130" t="s">
        <v>361</v>
      </c>
      <c r="E551" s="124">
        <v>0</v>
      </c>
      <c r="F551" s="124">
        <v>0</v>
      </c>
      <c r="G551" s="129">
        <v>17879297.52</v>
      </c>
      <c r="H551" s="129">
        <v>17879297.52</v>
      </c>
      <c r="I551" s="124">
        <v>0</v>
      </c>
      <c r="J551" s="128">
        <v>0</v>
      </c>
    </row>
    <row r="552" spans="1:10" ht="23.25" hidden="1" customHeight="1" x14ac:dyDescent="0.25">
      <c r="A552" s="131" t="s">
        <v>2360</v>
      </c>
      <c r="B552" s="131"/>
      <c r="C552" s="130" t="s">
        <v>2359</v>
      </c>
      <c r="D552" s="130" t="s">
        <v>361</v>
      </c>
      <c r="E552" s="124">
        <v>0</v>
      </c>
      <c r="F552" s="124">
        <v>0</v>
      </c>
      <c r="G552" s="129">
        <v>9166598.5299999993</v>
      </c>
      <c r="H552" s="129">
        <v>9166598.5299999993</v>
      </c>
      <c r="I552" s="124">
        <v>0</v>
      </c>
      <c r="J552" s="128">
        <v>0</v>
      </c>
    </row>
    <row r="553" spans="1:10" ht="23.25" hidden="1" customHeight="1" x14ac:dyDescent="0.25">
      <c r="A553" s="131" t="s">
        <v>2358</v>
      </c>
      <c r="B553" s="131"/>
      <c r="C553" s="130" t="s">
        <v>2357</v>
      </c>
      <c r="D553" s="130" t="s">
        <v>361</v>
      </c>
      <c r="E553" s="124">
        <v>0</v>
      </c>
      <c r="F553" s="124">
        <v>0</v>
      </c>
      <c r="G553" s="129">
        <v>1085000.01</v>
      </c>
      <c r="H553" s="129">
        <v>1085000.01</v>
      </c>
      <c r="I553" s="124">
        <v>0</v>
      </c>
      <c r="J553" s="128">
        <v>0</v>
      </c>
    </row>
    <row r="554" spans="1:10" ht="22.5" hidden="1" customHeight="1" x14ac:dyDescent="0.25">
      <c r="A554" s="131" t="s">
        <v>2356</v>
      </c>
      <c r="B554" s="131"/>
      <c r="C554" s="130" t="s">
        <v>2355</v>
      </c>
      <c r="D554" s="130" t="s">
        <v>361</v>
      </c>
      <c r="E554" s="124">
        <v>0</v>
      </c>
      <c r="F554" s="124">
        <v>0</v>
      </c>
      <c r="G554" s="129">
        <v>9670281.7400000002</v>
      </c>
      <c r="H554" s="129">
        <v>9670281.7400000002</v>
      </c>
      <c r="I554" s="124">
        <v>0</v>
      </c>
      <c r="J554" s="128">
        <v>0</v>
      </c>
    </row>
    <row r="555" spans="1:10" ht="23.25" hidden="1" customHeight="1" x14ac:dyDescent="0.25">
      <c r="A555" s="131" t="s">
        <v>2354</v>
      </c>
      <c r="B555" s="131"/>
      <c r="C555" s="130" t="s">
        <v>2353</v>
      </c>
      <c r="D555" s="130" t="s">
        <v>361</v>
      </c>
      <c r="E555" s="124">
        <v>0</v>
      </c>
      <c r="F555" s="124">
        <v>0</v>
      </c>
      <c r="G555" s="129">
        <v>1814277.45</v>
      </c>
      <c r="H555" s="129">
        <v>1814277.45</v>
      </c>
      <c r="I555" s="124">
        <v>0</v>
      </c>
      <c r="J555" s="128">
        <v>0</v>
      </c>
    </row>
    <row r="556" spans="1:10" ht="23.25" hidden="1" customHeight="1" x14ac:dyDescent="0.25">
      <c r="A556" s="131" t="s">
        <v>2352</v>
      </c>
      <c r="B556" s="131"/>
      <c r="C556" s="130" t="s">
        <v>2351</v>
      </c>
      <c r="D556" s="130" t="s">
        <v>361</v>
      </c>
      <c r="E556" s="124">
        <v>0</v>
      </c>
      <c r="F556" s="124">
        <v>0</v>
      </c>
      <c r="G556" s="129">
        <v>2427205.36</v>
      </c>
      <c r="H556" s="129">
        <v>2427205.36</v>
      </c>
      <c r="I556" s="124">
        <v>0</v>
      </c>
      <c r="J556" s="128">
        <v>0</v>
      </c>
    </row>
    <row r="557" spans="1:10" ht="23.25" hidden="1" customHeight="1" x14ac:dyDescent="0.25">
      <c r="A557" s="131" t="s">
        <v>2350</v>
      </c>
      <c r="B557" s="131"/>
      <c r="C557" s="130" t="s">
        <v>2349</v>
      </c>
      <c r="D557" s="130" t="s">
        <v>361</v>
      </c>
      <c r="E557" s="124">
        <v>0</v>
      </c>
      <c r="F557" s="124">
        <v>0</v>
      </c>
      <c r="G557" s="129">
        <v>42423925.920000002</v>
      </c>
      <c r="H557" s="129">
        <v>42423925.920000002</v>
      </c>
      <c r="I557" s="124">
        <v>0</v>
      </c>
      <c r="J557" s="128">
        <v>0</v>
      </c>
    </row>
    <row r="558" spans="1:10" ht="23.25" hidden="1" customHeight="1" x14ac:dyDescent="0.25">
      <c r="A558" s="131" t="s">
        <v>2348</v>
      </c>
      <c r="B558" s="131"/>
      <c r="C558" s="130" t="s">
        <v>2347</v>
      </c>
      <c r="D558" s="130" t="s">
        <v>361</v>
      </c>
      <c r="E558" s="124">
        <v>0</v>
      </c>
      <c r="F558" s="124">
        <v>0</v>
      </c>
      <c r="G558" s="129">
        <v>91790.84</v>
      </c>
      <c r="H558" s="129">
        <v>91790.84</v>
      </c>
      <c r="I558" s="124">
        <v>0</v>
      </c>
      <c r="J558" s="128">
        <v>0</v>
      </c>
    </row>
    <row r="559" spans="1:10" ht="22.5" hidden="1" customHeight="1" x14ac:dyDescent="0.25">
      <c r="A559" s="131" t="s">
        <v>2346</v>
      </c>
      <c r="B559" s="131"/>
      <c r="C559" s="130" t="s">
        <v>2345</v>
      </c>
      <c r="D559" s="130" t="s">
        <v>361</v>
      </c>
      <c r="E559" s="124">
        <v>0</v>
      </c>
      <c r="F559" s="124">
        <v>0</v>
      </c>
      <c r="G559" s="129">
        <v>694167.23</v>
      </c>
      <c r="H559" s="129">
        <v>694167.23</v>
      </c>
      <c r="I559" s="124">
        <v>0</v>
      </c>
      <c r="J559" s="128">
        <v>0</v>
      </c>
    </row>
    <row r="560" spans="1:10" ht="23.25" hidden="1" customHeight="1" x14ac:dyDescent="0.25">
      <c r="A560" s="131" t="s">
        <v>2344</v>
      </c>
      <c r="B560" s="131"/>
      <c r="C560" s="130" t="s">
        <v>2343</v>
      </c>
      <c r="D560" s="130" t="s">
        <v>361</v>
      </c>
      <c r="E560" s="124">
        <v>0</v>
      </c>
      <c r="F560" s="124">
        <v>0</v>
      </c>
      <c r="G560" s="129">
        <v>14265629.6</v>
      </c>
      <c r="H560" s="129">
        <v>14265629.6</v>
      </c>
      <c r="I560" s="124">
        <v>0</v>
      </c>
      <c r="J560" s="128">
        <v>0</v>
      </c>
    </row>
    <row r="561" spans="1:10" ht="23.25" hidden="1" customHeight="1" x14ac:dyDescent="0.25">
      <c r="A561" s="131" t="s">
        <v>2342</v>
      </c>
      <c r="B561" s="131"/>
      <c r="C561" s="130" t="s">
        <v>2341</v>
      </c>
      <c r="D561" s="130" t="s">
        <v>361</v>
      </c>
      <c r="E561" s="124">
        <v>0</v>
      </c>
      <c r="F561" s="124">
        <v>0</v>
      </c>
      <c r="G561" s="129">
        <v>9100</v>
      </c>
      <c r="H561" s="129">
        <v>9100</v>
      </c>
      <c r="I561" s="124">
        <v>0</v>
      </c>
      <c r="J561" s="128">
        <v>0</v>
      </c>
    </row>
    <row r="562" spans="1:10" ht="23.25" hidden="1" customHeight="1" x14ac:dyDescent="0.25">
      <c r="A562" s="131" t="s">
        <v>2340</v>
      </c>
      <c r="B562" s="131"/>
      <c r="C562" s="130" t="s">
        <v>2339</v>
      </c>
      <c r="D562" s="130" t="s">
        <v>361</v>
      </c>
      <c r="E562" s="124">
        <v>0</v>
      </c>
      <c r="F562" s="124">
        <v>0</v>
      </c>
      <c r="G562" s="129">
        <v>6895588</v>
      </c>
      <c r="H562" s="129">
        <v>6895588</v>
      </c>
      <c r="I562" s="124">
        <v>0</v>
      </c>
      <c r="J562" s="128">
        <v>0</v>
      </c>
    </row>
    <row r="563" spans="1:10" ht="22.5" hidden="1" customHeight="1" x14ac:dyDescent="0.25">
      <c r="A563" s="131" t="s">
        <v>2338</v>
      </c>
      <c r="B563" s="131"/>
      <c r="C563" s="130" t="s">
        <v>2337</v>
      </c>
      <c r="D563" s="130" t="s">
        <v>361</v>
      </c>
      <c r="E563" s="124">
        <v>0</v>
      </c>
      <c r="F563" s="124">
        <v>0</v>
      </c>
      <c r="G563" s="129">
        <v>180000</v>
      </c>
      <c r="H563" s="129">
        <v>180000</v>
      </c>
      <c r="I563" s="124">
        <v>0</v>
      </c>
      <c r="J563" s="128">
        <v>0</v>
      </c>
    </row>
    <row r="564" spans="1:10" ht="23.25" hidden="1" customHeight="1" x14ac:dyDescent="0.25">
      <c r="A564" s="131" t="s">
        <v>2336</v>
      </c>
      <c r="B564" s="131"/>
      <c r="C564" s="130" t="s">
        <v>2335</v>
      </c>
      <c r="D564" s="130" t="s">
        <v>361</v>
      </c>
      <c r="E564" s="124">
        <v>0</v>
      </c>
      <c r="F564" s="124">
        <v>0</v>
      </c>
      <c r="G564" s="129">
        <v>331931.71999999997</v>
      </c>
      <c r="H564" s="129">
        <v>331931.71999999997</v>
      </c>
      <c r="I564" s="124">
        <v>0</v>
      </c>
      <c r="J564" s="128">
        <v>0</v>
      </c>
    </row>
    <row r="565" spans="1:10" ht="23.25" hidden="1" customHeight="1" x14ac:dyDescent="0.25">
      <c r="A565" s="131" t="s">
        <v>2334</v>
      </c>
      <c r="B565" s="131"/>
      <c r="C565" s="130" t="s">
        <v>2333</v>
      </c>
      <c r="D565" s="130" t="s">
        <v>361</v>
      </c>
      <c r="E565" s="124">
        <v>0</v>
      </c>
      <c r="F565" s="124">
        <v>0</v>
      </c>
      <c r="G565" s="129">
        <v>3500</v>
      </c>
      <c r="H565" s="129">
        <v>3500</v>
      </c>
      <c r="I565" s="124">
        <v>0</v>
      </c>
      <c r="J565" s="128">
        <v>0</v>
      </c>
    </row>
    <row r="566" spans="1:10" ht="23.25" hidden="1" customHeight="1" x14ac:dyDescent="0.25">
      <c r="A566" s="131" t="s">
        <v>2332</v>
      </c>
      <c r="B566" s="131"/>
      <c r="C566" s="130" t="s">
        <v>2331</v>
      </c>
      <c r="D566" s="130" t="s">
        <v>361</v>
      </c>
      <c r="E566" s="124">
        <v>0</v>
      </c>
      <c r="F566" s="124">
        <v>0</v>
      </c>
      <c r="G566" s="129">
        <v>1553195</v>
      </c>
      <c r="H566" s="129">
        <v>1553195</v>
      </c>
      <c r="I566" s="124">
        <v>0</v>
      </c>
      <c r="J566" s="128">
        <v>0</v>
      </c>
    </row>
    <row r="567" spans="1:10" ht="22.5" hidden="1" customHeight="1" x14ac:dyDescent="0.25">
      <c r="A567" s="131" t="s">
        <v>2330</v>
      </c>
      <c r="B567" s="131"/>
      <c r="C567" s="130" t="s">
        <v>2329</v>
      </c>
      <c r="D567" s="130" t="s">
        <v>361</v>
      </c>
      <c r="E567" s="124">
        <v>0</v>
      </c>
      <c r="F567" s="124">
        <v>0</v>
      </c>
      <c r="G567" s="129">
        <v>10200</v>
      </c>
      <c r="H567" s="129">
        <v>10200</v>
      </c>
      <c r="I567" s="124">
        <v>0</v>
      </c>
      <c r="J567" s="128">
        <v>0</v>
      </c>
    </row>
    <row r="568" spans="1:10" ht="23.25" hidden="1" customHeight="1" x14ac:dyDescent="0.25">
      <c r="A568" s="131" t="s">
        <v>2328</v>
      </c>
      <c r="B568" s="131"/>
      <c r="C568" s="130" t="s">
        <v>2327</v>
      </c>
      <c r="D568" s="130" t="s">
        <v>361</v>
      </c>
      <c r="E568" s="124">
        <v>0</v>
      </c>
      <c r="F568" s="124">
        <v>0</v>
      </c>
      <c r="G568" s="129">
        <v>4266572</v>
      </c>
      <c r="H568" s="129">
        <v>4266572</v>
      </c>
      <c r="I568" s="124">
        <v>0</v>
      </c>
      <c r="J568" s="128">
        <v>0</v>
      </c>
    </row>
    <row r="569" spans="1:10" ht="23.25" hidden="1" customHeight="1" x14ac:dyDescent="0.25">
      <c r="A569" s="131" t="s">
        <v>2326</v>
      </c>
      <c r="B569" s="131"/>
      <c r="C569" s="130" t="s">
        <v>2325</v>
      </c>
      <c r="D569" s="130" t="s">
        <v>361</v>
      </c>
      <c r="E569" s="124">
        <v>0</v>
      </c>
      <c r="F569" s="124">
        <v>0</v>
      </c>
      <c r="G569" s="129">
        <v>4842720</v>
      </c>
      <c r="H569" s="129">
        <v>4842720</v>
      </c>
      <c r="I569" s="124">
        <v>0</v>
      </c>
      <c r="J569" s="128">
        <v>0</v>
      </c>
    </row>
    <row r="570" spans="1:10" ht="23.25" hidden="1" customHeight="1" x14ac:dyDescent="0.25">
      <c r="A570" s="131" t="s">
        <v>2324</v>
      </c>
      <c r="B570" s="131"/>
      <c r="C570" s="130" t="s">
        <v>2323</v>
      </c>
      <c r="D570" s="130" t="s">
        <v>361</v>
      </c>
      <c r="E570" s="124">
        <v>0</v>
      </c>
      <c r="F570" s="124">
        <v>0</v>
      </c>
      <c r="G570" s="129">
        <v>48000</v>
      </c>
      <c r="H570" s="129">
        <v>48000</v>
      </c>
      <c r="I570" s="124">
        <v>0</v>
      </c>
      <c r="J570" s="128">
        <v>0</v>
      </c>
    </row>
    <row r="571" spans="1:10" ht="22.5" hidden="1" customHeight="1" x14ac:dyDescent="0.25">
      <c r="A571" s="131" t="s">
        <v>2322</v>
      </c>
      <c r="B571" s="131"/>
      <c r="C571" s="130" t="s">
        <v>2321</v>
      </c>
      <c r="D571" s="130" t="s">
        <v>361</v>
      </c>
      <c r="E571" s="124">
        <v>0</v>
      </c>
      <c r="F571" s="124">
        <v>0</v>
      </c>
      <c r="G571" s="129">
        <v>745627.96</v>
      </c>
      <c r="H571" s="129">
        <v>745627.96</v>
      </c>
      <c r="I571" s="124">
        <v>0</v>
      </c>
      <c r="J571" s="128">
        <v>0</v>
      </c>
    </row>
    <row r="572" spans="1:10" ht="23.25" hidden="1" customHeight="1" x14ac:dyDescent="0.25">
      <c r="A572" s="131" t="s">
        <v>2320</v>
      </c>
      <c r="B572" s="131"/>
      <c r="C572" s="130" t="s">
        <v>2319</v>
      </c>
      <c r="D572" s="130" t="s">
        <v>361</v>
      </c>
      <c r="E572" s="124">
        <v>0</v>
      </c>
      <c r="F572" s="124">
        <v>0</v>
      </c>
      <c r="G572" s="129">
        <v>31025722</v>
      </c>
      <c r="H572" s="129">
        <v>31025722</v>
      </c>
      <c r="I572" s="124">
        <v>0</v>
      </c>
      <c r="J572" s="128">
        <v>0</v>
      </c>
    </row>
    <row r="573" spans="1:10" ht="23.25" hidden="1" customHeight="1" x14ac:dyDescent="0.25">
      <c r="A573" s="131" t="s">
        <v>2318</v>
      </c>
      <c r="B573" s="131"/>
      <c r="C573" s="130" t="s">
        <v>2317</v>
      </c>
      <c r="D573" s="130" t="s">
        <v>361</v>
      </c>
      <c r="E573" s="124">
        <v>0</v>
      </c>
      <c r="F573" s="124">
        <v>0</v>
      </c>
      <c r="G573" s="129">
        <v>3299481.07</v>
      </c>
      <c r="H573" s="129">
        <v>3299481.07</v>
      </c>
      <c r="I573" s="124">
        <v>0</v>
      </c>
      <c r="J573" s="128">
        <v>0</v>
      </c>
    </row>
    <row r="574" spans="1:10" ht="23.25" hidden="1" customHeight="1" x14ac:dyDescent="0.25">
      <c r="A574" s="131" t="s">
        <v>2316</v>
      </c>
      <c r="B574" s="131"/>
      <c r="C574" s="130" t="s">
        <v>2315</v>
      </c>
      <c r="D574" s="130" t="s">
        <v>361</v>
      </c>
      <c r="E574" s="124">
        <v>0</v>
      </c>
      <c r="F574" s="124">
        <v>0</v>
      </c>
      <c r="G574" s="129">
        <v>1021000</v>
      </c>
      <c r="H574" s="129">
        <v>1021000</v>
      </c>
      <c r="I574" s="124">
        <v>0</v>
      </c>
      <c r="J574" s="128">
        <v>0</v>
      </c>
    </row>
    <row r="575" spans="1:10" ht="22.5" hidden="1" customHeight="1" x14ac:dyDescent="0.25">
      <c r="A575" s="131" t="s">
        <v>2314</v>
      </c>
      <c r="B575" s="131"/>
      <c r="C575" s="130" t="s">
        <v>2313</v>
      </c>
      <c r="D575" s="130" t="s">
        <v>361</v>
      </c>
      <c r="E575" s="124">
        <v>0</v>
      </c>
      <c r="F575" s="124">
        <v>0</v>
      </c>
      <c r="G575" s="129">
        <v>1199695.69</v>
      </c>
      <c r="H575" s="129">
        <v>1199695.69</v>
      </c>
      <c r="I575" s="124">
        <v>0</v>
      </c>
      <c r="J575" s="128">
        <v>0</v>
      </c>
    </row>
    <row r="576" spans="1:10" ht="23.25" hidden="1" customHeight="1" x14ac:dyDescent="0.25">
      <c r="A576" s="131" t="s">
        <v>2312</v>
      </c>
      <c r="B576" s="131"/>
      <c r="C576" s="130" t="s">
        <v>2311</v>
      </c>
      <c r="D576" s="130" t="s">
        <v>361</v>
      </c>
      <c r="E576" s="124">
        <v>0</v>
      </c>
      <c r="F576" s="124">
        <v>0</v>
      </c>
      <c r="G576" s="129">
        <v>161366324</v>
      </c>
      <c r="H576" s="129">
        <v>161366324</v>
      </c>
      <c r="I576" s="124">
        <v>0</v>
      </c>
      <c r="J576" s="128">
        <v>0</v>
      </c>
    </row>
    <row r="577" spans="1:10" ht="23.25" hidden="1" customHeight="1" x14ac:dyDescent="0.25">
      <c r="A577" s="131" t="s">
        <v>2310</v>
      </c>
      <c r="B577" s="131"/>
      <c r="C577" s="130" t="s">
        <v>2309</v>
      </c>
      <c r="D577" s="130" t="s">
        <v>361</v>
      </c>
      <c r="E577" s="124">
        <v>0</v>
      </c>
      <c r="F577" s="124">
        <v>0</v>
      </c>
      <c r="G577" s="129">
        <v>21585391.059999999</v>
      </c>
      <c r="H577" s="129">
        <v>21585391.059999999</v>
      </c>
      <c r="I577" s="124">
        <v>0</v>
      </c>
      <c r="J577" s="128">
        <v>0</v>
      </c>
    </row>
    <row r="578" spans="1:10" ht="23.25" hidden="1" customHeight="1" x14ac:dyDescent="0.25">
      <c r="A578" s="131" t="s">
        <v>2308</v>
      </c>
      <c r="B578" s="131"/>
      <c r="C578" s="130" t="s">
        <v>2307</v>
      </c>
      <c r="D578" s="130" t="s">
        <v>361</v>
      </c>
      <c r="E578" s="124">
        <v>0</v>
      </c>
      <c r="F578" s="124">
        <v>0</v>
      </c>
      <c r="G578" s="129">
        <v>3384185.88</v>
      </c>
      <c r="H578" s="129">
        <v>3384185.88</v>
      </c>
      <c r="I578" s="124">
        <v>0</v>
      </c>
      <c r="J578" s="128">
        <v>0</v>
      </c>
    </row>
    <row r="579" spans="1:10" ht="22.5" hidden="1" customHeight="1" x14ac:dyDescent="0.25">
      <c r="A579" s="131" t="s">
        <v>2306</v>
      </c>
      <c r="B579" s="131"/>
      <c r="C579" s="130" t="s">
        <v>2305</v>
      </c>
      <c r="D579" s="130" t="s">
        <v>361</v>
      </c>
      <c r="E579" s="124">
        <v>0</v>
      </c>
      <c r="F579" s="124">
        <v>0</v>
      </c>
      <c r="G579" s="129">
        <v>960000.01</v>
      </c>
      <c r="H579" s="129">
        <v>960000.01</v>
      </c>
      <c r="I579" s="124">
        <v>0</v>
      </c>
      <c r="J579" s="128">
        <v>0</v>
      </c>
    </row>
    <row r="580" spans="1:10" ht="23.25" hidden="1" customHeight="1" x14ac:dyDescent="0.25">
      <c r="A580" s="131" t="s">
        <v>2304</v>
      </c>
      <c r="B580" s="131"/>
      <c r="C580" s="130" t="s">
        <v>2303</v>
      </c>
      <c r="D580" s="130" t="s">
        <v>361</v>
      </c>
      <c r="E580" s="124">
        <v>0</v>
      </c>
      <c r="F580" s="124">
        <v>0</v>
      </c>
      <c r="G580" s="129">
        <v>431023.31</v>
      </c>
      <c r="H580" s="129">
        <v>431023.31</v>
      </c>
      <c r="I580" s="124">
        <v>0</v>
      </c>
      <c r="J580" s="128">
        <v>0</v>
      </c>
    </row>
    <row r="581" spans="1:10" ht="23.25" hidden="1" customHeight="1" x14ac:dyDescent="0.25">
      <c r="A581" s="131" t="s">
        <v>2302</v>
      </c>
      <c r="B581" s="131"/>
      <c r="C581" s="130" t="s">
        <v>2301</v>
      </c>
      <c r="D581" s="130" t="s">
        <v>361</v>
      </c>
      <c r="E581" s="124">
        <v>0</v>
      </c>
      <c r="F581" s="124">
        <v>0</v>
      </c>
      <c r="G581" s="129">
        <v>6597096.7400000002</v>
      </c>
      <c r="H581" s="129">
        <v>6597096.7400000002</v>
      </c>
      <c r="I581" s="124">
        <v>0</v>
      </c>
      <c r="J581" s="128">
        <v>0</v>
      </c>
    </row>
    <row r="582" spans="1:10" ht="23.25" hidden="1" customHeight="1" x14ac:dyDescent="0.25">
      <c r="A582" s="131" t="s">
        <v>2300</v>
      </c>
      <c r="B582" s="131"/>
      <c r="C582" s="130" t="s">
        <v>2299</v>
      </c>
      <c r="D582" s="130" t="s">
        <v>361</v>
      </c>
      <c r="E582" s="124">
        <v>0</v>
      </c>
      <c r="F582" s="124">
        <v>0</v>
      </c>
      <c r="G582" s="129">
        <v>848809.2</v>
      </c>
      <c r="H582" s="129">
        <v>848809.2</v>
      </c>
      <c r="I582" s="124">
        <v>0</v>
      </c>
      <c r="J582" s="128">
        <v>0</v>
      </c>
    </row>
    <row r="583" spans="1:10" ht="23.25" hidden="1" customHeight="1" x14ac:dyDescent="0.25">
      <c r="A583" s="131" t="s">
        <v>2298</v>
      </c>
      <c r="B583" s="131"/>
      <c r="C583" s="130" t="s">
        <v>2297</v>
      </c>
      <c r="D583" s="130" t="s">
        <v>361</v>
      </c>
      <c r="E583" s="124">
        <v>0</v>
      </c>
      <c r="F583" s="124">
        <v>0</v>
      </c>
      <c r="G583" s="129">
        <v>41881855.560000002</v>
      </c>
      <c r="H583" s="129">
        <v>41881855.560000002</v>
      </c>
      <c r="I583" s="124">
        <v>0</v>
      </c>
      <c r="J583" s="128">
        <v>0</v>
      </c>
    </row>
    <row r="584" spans="1:10" ht="22.5" hidden="1" customHeight="1" x14ac:dyDescent="0.25">
      <c r="A584" s="131" t="s">
        <v>2296</v>
      </c>
      <c r="B584" s="131"/>
      <c r="C584" s="130" t="s">
        <v>2295</v>
      </c>
      <c r="D584" s="130" t="s">
        <v>361</v>
      </c>
      <c r="E584" s="124">
        <v>0</v>
      </c>
      <c r="F584" s="124">
        <v>0</v>
      </c>
      <c r="G584" s="129">
        <v>127330.87</v>
      </c>
      <c r="H584" s="129">
        <v>127330.87</v>
      </c>
      <c r="I584" s="124">
        <v>0</v>
      </c>
      <c r="J584" s="128">
        <v>0</v>
      </c>
    </row>
    <row r="585" spans="1:10" ht="23.25" hidden="1" customHeight="1" x14ac:dyDescent="0.25">
      <c r="A585" s="131" t="s">
        <v>2294</v>
      </c>
      <c r="B585" s="131"/>
      <c r="C585" s="130" t="s">
        <v>2293</v>
      </c>
      <c r="D585" s="130" t="s">
        <v>361</v>
      </c>
      <c r="E585" s="124">
        <v>0</v>
      </c>
      <c r="F585" s="124">
        <v>0</v>
      </c>
      <c r="G585" s="129">
        <v>197819.74</v>
      </c>
      <c r="H585" s="129">
        <v>197819.74</v>
      </c>
      <c r="I585" s="124">
        <v>0</v>
      </c>
      <c r="J585" s="128">
        <v>0</v>
      </c>
    </row>
    <row r="586" spans="1:10" ht="23.25" hidden="1" customHeight="1" x14ac:dyDescent="0.25">
      <c r="A586" s="131" t="s">
        <v>2292</v>
      </c>
      <c r="B586" s="131"/>
      <c r="C586" s="130" t="s">
        <v>2291</v>
      </c>
      <c r="D586" s="130" t="s">
        <v>361</v>
      </c>
      <c r="E586" s="124">
        <v>0</v>
      </c>
      <c r="F586" s="124">
        <v>0</v>
      </c>
      <c r="G586" s="129">
        <v>10150</v>
      </c>
      <c r="H586" s="129">
        <v>10150</v>
      </c>
      <c r="I586" s="124">
        <v>0</v>
      </c>
      <c r="J586" s="128">
        <v>0</v>
      </c>
    </row>
    <row r="587" spans="1:10" ht="23.25" hidden="1" customHeight="1" x14ac:dyDescent="0.25">
      <c r="A587" s="131" t="s">
        <v>2290</v>
      </c>
      <c r="B587" s="131"/>
      <c r="C587" s="130" t="s">
        <v>2289</v>
      </c>
      <c r="D587" s="130" t="s">
        <v>361</v>
      </c>
      <c r="E587" s="124">
        <v>0</v>
      </c>
      <c r="F587" s="124">
        <v>0</v>
      </c>
      <c r="G587" s="129">
        <v>13585831.35</v>
      </c>
      <c r="H587" s="129">
        <v>13585831.35</v>
      </c>
      <c r="I587" s="124">
        <v>0</v>
      </c>
      <c r="J587" s="128">
        <v>0</v>
      </c>
    </row>
    <row r="588" spans="1:10" ht="22.5" hidden="1" customHeight="1" x14ac:dyDescent="0.25">
      <c r="A588" s="131" t="s">
        <v>2288</v>
      </c>
      <c r="B588" s="131"/>
      <c r="C588" s="130" t="s">
        <v>2287</v>
      </c>
      <c r="D588" s="130" t="s">
        <v>361</v>
      </c>
      <c r="E588" s="124">
        <v>0</v>
      </c>
      <c r="F588" s="124">
        <v>0</v>
      </c>
      <c r="G588" s="129">
        <v>144545.46</v>
      </c>
      <c r="H588" s="129">
        <v>144545.46</v>
      </c>
      <c r="I588" s="124">
        <v>0</v>
      </c>
      <c r="J588" s="128">
        <v>0</v>
      </c>
    </row>
    <row r="589" spans="1:10" ht="23.25" hidden="1" customHeight="1" x14ac:dyDescent="0.25">
      <c r="A589" s="131" t="s">
        <v>2286</v>
      </c>
      <c r="B589" s="131"/>
      <c r="C589" s="130" t="s">
        <v>2285</v>
      </c>
      <c r="D589" s="130" t="s">
        <v>361</v>
      </c>
      <c r="E589" s="124">
        <v>0</v>
      </c>
      <c r="F589" s="124">
        <v>0</v>
      </c>
      <c r="G589" s="129">
        <v>320056.2</v>
      </c>
      <c r="H589" s="129">
        <v>320056.2</v>
      </c>
      <c r="I589" s="124">
        <v>0</v>
      </c>
      <c r="J589" s="128">
        <v>0</v>
      </c>
    </row>
    <row r="590" spans="1:10" ht="23.25" hidden="1" customHeight="1" x14ac:dyDescent="0.25">
      <c r="A590" s="131" t="s">
        <v>2284</v>
      </c>
      <c r="B590" s="131"/>
      <c r="C590" s="130" t="s">
        <v>2283</v>
      </c>
      <c r="D590" s="130" t="s">
        <v>361</v>
      </c>
      <c r="E590" s="124">
        <v>0</v>
      </c>
      <c r="F590" s="124">
        <v>0</v>
      </c>
      <c r="G590" s="129">
        <v>389996.62</v>
      </c>
      <c r="H590" s="129">
        <v>389996.62</v>
      </c>
      <c r="I590" s="124">
        <v>0</v>
      </c>
      <c r="J590" s="128">
        <v>0</v>
      </c>
    </row>
    <row r="591" spans="1:10" ht="23.25" hidden="1" customHeight="1" x14ac:dyDescent="0.25">
      <c r="A591" s="131" t="s">
        <v>2282</v>
      </c>
      <c r="B591" s="131"/>
      <c r="C591" s="130" t="s">
        <v>2281</v>
      </c>
      <c r="D591" s="130" t="s">
        <v>361</v>
      </c>
      <c r="E591" s="124">
        <v>0</v>
      </c>
      <c r="F591" s="124">
        <v>0</v>
      </c>
      <c r="G591" s="129">
        <v>1423690</v>
      </c>
      <c r="H591" s="129">
        <v>1423690</v>
      </c>
      <c r="I591" s="124">
        <v>0</v>
      </c>
      <c r="J591" s="128">
        <v>0</v>
      </c>
    </row>
    <row r="592" spans="1:10" ht="22.5" hidden="1" customHeight="1" x14ac:dyDescent="0.25">
      <c r="A592" s="131" t="s">
        <v>2280</v>
      </c>
      <c r="B592" s="131"/>
      <c r="C592" s="130" t="s">
        <v>2279</v>
      </c>
      <c r="D592" s="130" t="s">
        <v>361</v>
      </c>
      <c r="E592" s="124">
        <v>0</v>
      </c>
      <c r="F592" s="124">
        <v>0</v>
      </c>
      <c r="G592" s="129">
        <v>5241004</v>
      </c>
      <c r="H592" s="129">
        <v>5241004</v>
      </c>
      <c r="I592" s="124">
        <v>0</v>
      </c>
      <c r="J592" s="128">
        <v>0</v>
      </c>
    </row>
    <row r="593" spans="1:10" ht="23.25" hidden="1" customHeight="1" x14ac:dyDescent="0.25">
      <c r="A593" s="131" t="s">
        <v>2278</v>
      </c>
      <c r="B593" s="131"/>
      <c r="C593" s="130" t="s">
        <v>2277</v>
      </c>
      <c r="D593" s="130" t="s">
        <v>361</v>
      </c>
      <c r="E593" s="124">
        <v>0</v>
      </c>
      <c r="F593" s="124">
        <v>0</v>
      </c>
      <c r="G593" s="129">
        <v>5711560</v>
      </c>
      <c r="H593" s="129">
        <v>5711560</v>
      </c>
      <c r="I593" s="124">
        <v>0</v>
      </c>
      <c r="J593" s="128">
        <v>0</v>
      </c>
    </row>
    <row r="594" spans="1:10" ht="23.25" hidden="1" customHeight="1" x14ac:dyDescent="0.25">
      <c r="A594" s="131" t="s">
        <v>2276</v>
      </c>
      <c r="B594" s="131"/>
      <c r="C594" s="130" t="s">
        <v>2275</v>
      </c>
      <c r="D594" s="130" t="s">
        <v>361</v>
      </c>
      <c r="E594" s="124">
        <v>0</v>
      </c>
      <c r="F594" s="124">
        <v>0</v>
      </c>
      <c r="G594" s="129">
        <v>32100</v>
      </c>
      <c r="H594" s="129">
        <v>32100</v>
      </c>
      <c r="I594" s="124">
        <v>0</v>
      </c>
      <c r="J594" s="128">
        <v>0</v>
      </c>
    </row>
    <row r="595" spans="1:10" ht="23.25" hidden="1" customHeight="1" x14ac:dyDescent="0.25">
      <c r="A595" s="131" t="s">
        <v>2274</v>
      </c>
      <c r="B595" s="131"/>
      <c r="C595" s="130" t="s">
        <v>2273</v>
      </c>
      <c r="D595" s="130" t="s">
        <v>361</v>
      </c>
      <c r="E595" s="124">
        <v>0</v>
      </c>
      <c r="F595" s="124">
        <v>0</v>
      </c>
      <c r="G595" s="129">
        <v>16000</v>
      </c>
      <c r="H595" s="129">
        <v>16000</v>
      </c>
      <c r="I595" s="124">
        <v>0</v>
      </c>
      <c r="J595" s="128">
        <v>0</v>
      </c>
    </row>
    <row r="596" spans="1:10" ht="22.5" hidden="1" customHeight="1" x14ac:dyDescent="0.25">
      <c r="A596" s="131" t="s">
        <v>2272</v>
      </c>
      <c r="B596" s="131"/>
      <c r="C596" s="130" t="s">
        <v>2271</v>
      </c>
      <c r="D596" s="130" t="s">
        <v>361</v>
      </c>
      <c r="E596" s="124">
        <v>0</v>
      </c>
      <c r="F596" s="124">
        <v>0</v>
      </c>
      <c r="G596" s="129">
        <v>7183327.9500000002</v>
      </c>
      <c r="H596" s="129">
        <v>7183327.9500000002</v>
      </c>
      <c r="I596" s="124">
        <v>0</v>
      </c>
      <c r="J596" s="128">
        <v>0</v>
      </c>
    </row>
    <row r="597" spans="1:10" ht="23.25" hidden="1" customHeight="1" x14ac:dyDescent="0.25">
      <c r="A597" s="131" t="s">
        <v>2270</v>
      </c>
      <c r="B597" s="131"/>
      <c r="C597" s="130" t="s">
        <v>2269</v>
      </c>
      <c r="D597" s="130" t="s">
        <v>361</v>
      </c>
      <c r="E597" s="124">
        <v>0</v>
      </c>
      <c r="F597" s="124">
        <v>0</v>
      </c>
      <c r="G597" s="129">
        <v>1080000</v>
      </c>
      <c r="H597" s="129">
        <v>1080000</v>
      </c>
      <c r="I597" s="124">
        <v>0</v>
      </c>
      <c r="J597" s="128">
        <v>0</v>
      </c>
    </row>
    <row r="598" spans="1:10" ht="23.25" hidden="1" customHeight="1" x14ac:dyDescent="0.25">
      <c r="A598" s="131" t="s">
        <v>2268</v>
      </c>
      <c r="B598" s="131"/>
      <c r="C598" s="130" t="s">
        <v>2267</v>
      </c>
      <c r="D598" s="130" t="s">
        <v>361</v>
      </c>
      <c r="E598" s="124">
        <v>0</v>
      </c>
      <c r="F598" s="124">
        <v>0</v>
      </c>
      <c r="G598" s="129">
        <v>24833102</v>
      </c>
      <c r="H598" s="129">
        <v>24833102</v>
      </c>
      <c r="I598" s="124">
        <v>0</v>
      </c>
      <c r="J598" s="128">
        <v>0</v>
      </c>
    </row>
    <row r="599" spans="1:10" ht="23.25" hidden="1" customHeight="1" x14ac:dyDescent="0.25">
      <c r="A599" s="131" t="s">
        <v>2266</v>
      </c>
      <c r="B599" s="131"/>
      <c r="C599" s="130" t="s">
        <v>2265</v>
      </c>
      <c r="D599" s="130" t="s">
        <v>361</v>
      </c>
      <c r="E599" s="124">
        <v>0</v>
      </c>
      <c r="F599" s="124">
        <v>0</v>
      </c>
      <c r="G599" s="129">
        <v>407955.45</v>
      </c>
      <c r="H599" s="129">
        <v>407955.45</v>
      </c>
      <c r="I599" s="124">
        <v>0</v>
      </c>
      <c r="J599" s="128">
        <v>0</v>
      </c>
    </row>
    <row r="600" spans="1:10" ht="22.5" hidden="1" customHeight="1" x14ac:dyDescent="0.25">
      <c r="A600" s="131" t="s">
        <v>2264</v>
      </c>
      <c r="B600" s="131"/>
      <c r="C600" s="130" t="s">
        <v>2263</v>
      </c>
      <c r="D600" s="130" t="s">
        <v>361</v>
      </c>
      <c r="E600" s="124">
        <v>0</v>
      </c>
      <c r="F600" s="124">
        <v>0</v>
      </c>
      <c r="G600" s="129">
        <v>356544.75</v>
      </c>
      <c r="H600" s="129">
        <v>356544.75</v>
      </c>
      <c r="I600" s="124">
        <v>0</v>
      </c>
      <c r="J600" s="128">
        <v>0</v>
      </c>
    </row>
    <row r="601" spans="1:10" ht="23.25" hidden="1" customHeight="1" x14ac:dyDescent="0.25">
      <c r="A601" s="131" t="s">
        <v>2262</v>
      </c>
      <c r="B601" s="131"/>
      <c r="C601" s="130" t="s">
        <v>2261</v>
      </c>
      <c r="D601" s="130" t="s">
        <v>361</v>
      </c>
      <c r="E601" s="124">
        <v>0</v>
      </c>
      <c r="F601" s="124">
        <v>0</v>
      </c>
      <c r="G601" s="129">
        <v>139174875</v>
      </c>
      <c r="H601" s="129">
        <v>139174875</v>
      </c>
      <c r="I601" s="124">
        <v>0</v>
      </c>
      <c r="J601" s="128">
        <v>0</v>
      </c>
    </row>
    <row r="602" spans="1:10" ht="23.25" hidden="1" customHeight="1" x14ac:dyDescent="0.25">
      <c r="A602" s="131" t="s">
        <v>2260</v>
      </c>
      <c r="B602" s="131"/>
      <c r="C602" s="130" t="s">
        <v>2259</v>
      </c>
      <c r="D602" s="130" t="s">
        <v>361</v>
      </c>
      <c r="E602" s="124">
        <v>0</v>
      </c>
      <c r="F602" s="124">
        <v>0</v>
      </c>
      <c r="G602" s="129">
        <v>18727643.350000001</v>
      </c>
      <c r="H602" s="129">
        <v>18727643.350000001</v>
      </c>
      <c r="I602" s="124">
        <v>0</v>
      </c>
      <c r="J602" s="128">
        <v>0</v>
      </c>
    </row>
    <row r="603" spans="1:10" ht="23.25" hidden="1" customHeight="1" x14ac:dyDescent="0.25">
      <c r="A603" s="131" t="s">
        <v>2258</v>
      </c>
      <c r="B603" s="131"/>
      <c r="C603" s="130" t="s">
        <v>2257</v>
      </c>
      <c r="D603" s="130" t="s">
        <v>361</v>
      </c>
      <c r="E603" s="124">
        <v>0</v>
      </c>
      <c r="F603" s="124">
        <v>0</v>
      </c>
      <c r="G603" s="129">
        <v>2101808.84</v>
      </c>
      <c r="H603" s="129">
        <v>2101808.84</v>
      </c>
      <c r="I603" s="124">
        <v>0</v>
      </c>
      <c r="J603" s="128">
        <v>0</v>
      </c>
    </row>
    <row r="604" spans="1:10" ht="22.5" hidden="1" customHeight="1" x14ac:dyDescent="0.25">
      <c r="A604" s="131" t="s">
        <v>2256</v>
      </c>
      <c r="B604" s="131"/>
      <c r="C604" s="130" t="s">
        <v>2255</v>
      </c>
      <c r="D604" s="130" t="s">
        <v>361</v>
      </c>
      <c r="E604" s="124">
        <v>0</v>
      </c>
      <c r="F604" s="124">
        <v>0</v>
      </c>
      <c r="G604" s="129">
        <v>890000</v>
      </c>
      <c r="H604" s="129">
        <v>890000</v>
      </c>
      <c r="I604" s="124">
        <v>0</v>
      </c>
      <c r="J604" s="128">
        <v>0</v>
      </c>
    </row>
    <row r="605" spans="1:10" ht="23.25" hidden="1" customHeight="1" x14ac:dyDescent="0.25">
      <c r="A605" s="131" t="s">
        <v>2254</v>
      </c>
      <c r="B605" s="131"/>
      <c r="C605" s="130" t="s">
        <v>2253</v>
      </c>
      <c r="D605" s="130" t="s">
        <v>361</v>
      </c>
      <c r="E605" s="124">
        <v>0</v>
      </c>
      <c r="F605" s="124">
        <v>0</v>
      </c>
      <c r="G605" s="129">
        <v>2186414.52</v>
      </c>
      <c r="H605" s="129">
        <v>2186414.52</v>
      </c>
      <c r="I605" s="124">
        <v>0</v>
      </c>
      <c r="J605" s="128">
        <v>0</v>
      </c>
    </row>
    <row r="606" spans="1:10" ht="23.25" hidden="1" customHeight="1" x14ac:dyDescent="0.25">
      <c r="A606" s="131" t="s">
        <v>2252</v>
      </c>
      <c r="B606" s="131"/>
      <c r="C606" s="130" t="s">
        <v>2251</v>
      </c>
      <c r="D606" s="130" t="s">
        <v>361</v>
      </c>
      <c r="E606" s="124">
        <v>0</v>
      </c>
      <c r="F606" s="124">
        <v>0</v>
      </c>
      <c r="G606" s="129">
        <v>152378.57999999999</v>
      </c>
      <c r="H606" s="129">
        <v>152378.57999999999</v>
      </c>
      <c r="I606" s="124">
        <v>0</v>
      </c>
      <c r="J606" s="128">
        <v>0</v>
      </c>
    </row>
    <row r="607" spans="1:10" ht="23.25" hidden="1" customHeight="1" x14ac:dyDescent="0.25">
      <c r="A607" s="131" t="s">
        <v>2250</v>
      </c>
      <c r="B607" s="131"/>
      <c r="C607" s="130" t="s">
        <v>2249</v>
      </c>
      <c r="D607" s="130" t="s">
        <v>361</v>
      </c>
      <c r="E607" s="124">
        <v>0</v>
      </c>
      <c r="F607" s="124">
        <v>0</v>
      </c>
      <c r="G607" s="129">
        <v>18092212.18</v>
      </c>
      <c r="H607" s="129">
        <v>18092212.18</v>
      </c>
      <c r="I607" s="124">
        <v>0</v>
      </c>
      <c r="J607" s="128">
        <v>0</v>
      </c>
    </row>
    <row r="608" spans="1:10" ht="23.25" hidden="1" customHeight="1" x14ac:dyDescent="0.25">
      <c r="A608" s="131" t="s">
        <v>2248</v>
      </c>
      <c r="B608" s="131"/>
      <c r="C608" s="130" t="s">
        <v>2247</v>
      </c>
      <c r="D608" s="130" t="s">
        <v>361</v>
      </c>
      <c r="E608" s="124">
        <v>0</v>
      </c>
      <c r="F608" s="124">
        <v>0</v>
      </c>
      <c r="G608" s="129">
        <v>176371.86</v>
      </c>
      <c r="H608" s="129">
        <v>176371.86</v>
      </c>
      <c r="I608" s="124">
        <v>0</v>
      </c>
      <c r="J608" s="128">
        <v>0</v>
      </c>
    </row>
    <row r="609" spans="1:10" ht="22.5" hidden="1" customHeight="1" x14ac:dyDescent="0.25">
      <c r="A609" s="131" t="s">
        <v>2246</v>
      </c>
      <c r="B609" s="131"/>
      <c r="C609" s="130" t="s">
        <v>2245</v>
      </c>
      <c r="D609" s="130" t="s">
        <v>361</v>
      </c>
      <c r="E609" s="124">
        <v>0</v>
      </c>
      <c r="F609" s="124">
        <v>0</v>
      </c>
      <c r="G609" s="129">
        <v>125000</v>
      </c>
      <c r="H609" s="129">
        <v>125000</v>
      </c>
      <c r="I609" s="124">
        <v>0</v>
      </c>
      <c r="J609" s="128">
        <v>0</v>
      </c>
    </row>
    <row r="610" spans="1:10" ht="23.25" hidden="1" customHeight="1" x14ac:dyDescent="0.25">
      <c r="A610" s="131" t="s">
        <v>2244</v>
      </c>
      <c r="B610" s="131"/>
      <c r="C610" s="130" t="s">
        <v>2243</v>
      </c>
      <c r="D610" s="130" t="s">
        <v>361</v>
      </c>
      <c r="E610" s="124">
        <v>0</v>
      </c>
      <c r="F610" s="124">
        <v>0</v>
      </c>
      <c r="G610" s="129">
        <v>844939.74</v>
      </c>
      <c r="H610" s="129">
        <v>844939.74</v>
      </c>
      <c r="I610" s="124">
        <v>0</v>
      </c>
      <c r="J610" s="128">
        <v>0</v>
      </c>
    </row>
    <row r="611" spans="1:10" ht="23.25" hidden="1" customHeight="1" x14ac:dyDescent="0.25">
      <c r="A611" s="131" t="s">
        <v>2242</v>
      </c>
      <c r="B611" s="131"/>
      <c r="C611" s="130" t="s">
        <v>2241</v>
      </c>
      <c r="D611" s="130" t="s">
        <v>361</v>
      </c>
      <c r="E611" s="124">
        <v>0</v>
      </c>
      <c r="F611" s="124">
        <v>0</v>
      </c>
      <c r="G611" s="129">
        <v>60900</v>
      </c>
      <c r="H611" s="129">
        <v>60900</v>
      </c>
      <c r="I611" s="124">
        <v>0</v>
      </c>
      <c r="J611" s="128">
        <v>0</v>
      </c>
    </row>
    <row r="612" spans="1:10" ht="23.25" hidden="1" customHeight="1" x14ac:dyDescent="0.25">
      <c r="A612" s="131" t="s">
        <v>2240</v>
      </c>
      <c r="B612" s="131"/>
      <c r="C612" s="130" t="s">
        <v>2239</v>
      </c>
      <c r="D612" s="130" t="s">
        <v>361</v>
      </c>
      <c r="E612" s="124">
        <v>0</v>
      </c>
      <c r="F612" s="124">
        <v>0</v>
      </c>
      <c r="G612" s="129">
        <v>9140432.7200000007</v>
      </c>
      <c r="H612" s="129">
        <v>9140432.7200000007</v>
      </c>
      <c r="I612" s="124">
        <v>0</v>
      </c>
      <c r="J612" s="128">
        <v>0</v>
      </c>
    </row>
    <row r="613" spans="1:10" ht="22.5" hidden="1" customHeight="1" x14ac:dyDescent="0.25">
      <c r="A613" s="131" t="s">
        <v>2238</v>
      </c>
      <c r="B613" s="131"/>
      <c r="C613" s="130" t="s">
        <v>2237</v>
      </c>
      <c r="D613" s="130" t="s">
        <v>361</v>
      </c>
      <c r="E613" s="124">
        <v>0</v>
      </c>
      <c r="F613" s="124">
        <v>0</v>
      </c>
      <c r="G613" s="129">
        <v>555863.64</v>
      </c>
      <c r="H613" s="129">
        <v>555863.64</v>
      </c>
      <c r="I613" s="124">
        <v>0</v>
      </c>
      <c r="J613" s="128">
        <v>0</v>
      </c>
    </row>
    <row r="614" spans="1:10" ht="23.25" hidden="1" customHeight="1" x14ac:dyDescent="0.25">
      <c r="A614" s="131" t="s">
        <v>2236</v>
      </c>
      <c r="B614" s="131"/>
      <c r="C614" s="130" t="s">
        <v>2235</v>
      </c>
      <c r="D614" s="130" t="s">
        <v>361</v>
      </c>
      <c r="E614" s="124">
        <v>0</v>
      </c>
      <c r="F614" s="124">
        <v>0</v>
      </c>
      <c r="G614" s="129">
        <v>215455.41</v>
      </c>
      <c r="H614" s="129">
        <v>215455.41</v>
      </c>
      <c r="I614" s="124">
        <v>0</v>
      </c>
      <c r="J614" s="128">
        <v>0</v>
      </c>
    </row>
    <row r="615" spans="1:10" ht="23.25" hidden="1" customHeight="1" x14ac:dyDescent="0.25">
      <c r="A615" s="131" t="s">
        <v>2234</v>
      </c>
      <c r="B615" s="131"/>
      <c r="C615" s="130" t="s">
        <v>2233</v>
      </c>
      <c r="D615" s="130" t="s">
        <v>361</v>
      </c>
      <c r="E615" s="124">
        <v>0</v>
      </c>
      <c r="F615" s="124">
        <v>0</v>
      </c>
      <c r="G615" s="129">
        <v>43100</v>
      </c>
      <c r="H615" s="129">
        <v>43100</v>
      </c>
      <c r="I615" s="124">
        <v>0</v>
      </c>
      <c r="J615" s="128">
        <v>0</v>
      </c>
    </row>
    <row r="616" spans="1:10" ht="23.25" hidden="1" customHeight="1" x14ac:dyDescent="0.25">
      <c r="A616" s="131" t="s">
        <v>2232</v>
      </c>
      <c r="B616" s="131"/>
      <c r="C616" s="130" t="s">
        <v>2231</v>
      </c>
      <c r="D616" s="130" t="s">
        <v>361</v>
      </c>
      <c r="E616" s="124">
        <v>0</v>
      </c>
      <c r="F616" s="124">
        <v>0</v>
      </c>
      <c r="G616" s="129">
        <v>793911</v>
      </c>
      <c r="H616" s="129">
        <v>793911</v>
      </c>
      <c r="I616" s="124">
        <v>0</v>
      </c>
      <c r="J616" s="128">
        <v>0</v>
      </c>
    </row>
    <row r="617" spans="1:10" ht="22.5" hidden="1" customHeight="1" x14ac:dyDescent="0.25">
      <c r="A617" s="131" t="s">
        <v>2230</v>
      </c>
      <c r="B617" s="131"/>
      <c r="C617" s="130" t="s">
        <v>2229</v>
      </c>
      <c r="D617" s="130" t="s">
        <v>361</v>
      </c>
      <c r="E617" s="124">
        <v>0</v>
      </c>
      <c r="F617" s="124">
        <v>0</v>
      </c>
      <c r="G617" s="129">
        <v>2844380</v>
      </c>
      <c r="H617" s="129">
        <v>2844380</v>
      </c>
      <c r="I617" s="124">
        <v>0</v>
      </c>
      <c r="J617" s="128">
        <v>0</v>
      </c>
    </row>
    <row r="618" spans="1:10" ht="23.25" hidden="1" customHeight="1" x14ac:dyDescent="0.25">
      <c r="A618" s="131" t="s">
        <v>2228</v>
      </c>
      <c r="B618" s="131"/>
      <c r="C618" s="130" t="s">
        <v>2227</v>
      </c>
      <c r="D618" s="130" t="s">
        <v>361</v>
      </c>
      <c r="E618" s="124">
        <v>0</v>
      </c>
      <c r="F618" s="124">
        <v>0</v>
      </c>
      <c r="G618" s="129">
        <v>4883920</v>
      </c>
      <c r="H618" s="129">
        <v>4883920</v>
      </c>
      <c r="I618" s="124">
        <v>0</v>
      </c>
      <c r="J618" s="128">
        <v>0</v>
      </c>
    </row>
    <row r="619" spans="1:10" ht="23.25" hidden="1" customHeight="1" x14ac:dyDescent="0.25">
      <c r="A619" s="131" t="s">
        <v>2226</v>
      </c>
      <c r="B619" s="131"/>
      <c r="C619" s="130" t="s">
        <v>2225</v>
      </c>
      <c r="D619" s="130" t="s">
        <v>361</v>
      </c>
      <c r="E619" s="124">
        <v>0</v>
      </c>
      <c r="F619" s="124">
        <v>0</v>
      </c>
      <c r="G619" s="129">
        <v>5117354.22</v>
      </c>
      <c r="H619" s="129">
        <v>5117354.22</v>
      </c>
      <c r="I619" s="124">
        <v>0</v>
      </c>
      <c r="J619" s="128">
        <v>0</v>
      </c>
    </row>
    <row r="620" spans="1:10" ht="23.25" hidden="1" customHeight="1" x14ac:dyDescent="0.25">
      <c r="A620" s="131" t="s">
        <v>2224</v>
      </c>
      <c r="B620" s="131"/>
      <c r="C620" s="130" t="s">
        <v>2223</v>
      </c>
      <c r="D620" s="130" t="s">
        <v>361</v>
      </c>
      <c r="E620" s="124">
        <v>0</v>
      </c>
      <c r="F620" s="124">
        <v>0</v>
      </c>
      <c r="G620" s="129">
        <v>7973868</v>
      </c>
      <c r="H620" s="129">
        <v>7973868</v>
      </c>
      <c r="I620" s="124">
        <v>0</v>
      </c>
      <c r="J620" s="128">
        <v>0</v>
      </c>
    </row>
    <row r="621" spans="1:10" ht="22.5" hidden="1" customHeight="1" x14ac:dyDescent="0.25">
      <c r="A621" s="131" t="s">
        <v>2222</v>
      </c>
      <c r="B621" s="131"/>
      <c r="C621" s="130" t="s">
        <v>2221</v>
      </c>
      <c r="D621" s="130" t="s">
        <v>361</v>
      </c>
      <c r="E621" s="124">
        <v>0</v>
      </c>
      <c r="F621" s="124">
        <v>0</v>
      </c>
      <c r="G621" s="129">
        <v>1164054.5</v>
      </c>
      <c r="H621" s="129">
        <v>1164054.5</v>
      </c>
      <c r="I621" s="124">
        <v>0</v>
      </c>
      <c r="J621" s="128">
        <v>0</v>
      </c>
    </row>
    <row r="622" spans="1:10" ht="23.25" hidden="1" customHeight="1" x14ac:dyDescent="0.25">
      <c r="A622" s="131" t="s">
        <v>2220</v>
      </c>
      <c r="B622" s="131"/>
      <c r="C622" s="130" t="s">
        <v>2219</v>
      </c>
      <c r="D622" s="130" t="s">
        <v>361</v>
      </c>
      <c r="E622" s="124">
        <v>0</v>
      </c>
      <c r="F622" s="124">
        <v>0</v>
      </c>
      <c r="G622" s="129">
        <v>531078.55000000005</v>
      </c>
      <c r="H622" s="129">
        <v>531078.55000000005</v>
      </c>
      <c r="I622" s="124">
        <v>0</v>
      </c>
      <c r="J622" s="128">
        <v>0</v>
      </c>
    </row>
    <row r="623" spans="1:10" ht="23.25" hidden="1" customHeight="1" x14ac:dyDescent="0.25">
      <c r="A623" s="131" t="s">
        <v>2218</v>
      </c>
      <c r="B623" s="131"/>
      <c r="C623" s="130" t="s">
        <v>2217</v>
      </c>
      <c r="D623" s="130" t="s">
        <v>361</v>
      </c>
      <c r="E623" s="124">
        <v>0</v>
      </c>
      <c r="F623" s="124">
        <v>0</v>
      </c>
      <c r="G623" s="129">
        <v>7185167.5999999996</v>
      </c>
      <c r="H623" s="129">
        <v>7185167.5999999996</v>
      </c>
      <c r="I623" s="124">
        <v>0</v>
      </c>
      <c r="J623" s="128">
        <v>0</v>
      </c>
    </row>
    <row r="624" spans="1:10" ht="23.25" hidden="1" customHeight="1" x14ac:dyDescent="0.25">
      <c r="A624" s="131" t="s">
        <v>2216</v>
      </c>
      <c r="B624" s="131"/>
      <c r="C624" s="130" t="s">
        <v>2215</v>
      </c>
      <c r="D624" s="130" t="s">
        <v>361</v>
      </c>
      <c r="E624" s="124">
        <v>0</v>
      </c>
      <c r="F624" s="124">
        <v>0</v>
      </c>
      <c r="G624" s="129">
        <v>465281389</v>
      </c>
      <c r="H624" s="129">
        <v>465281389</v>
      </c>
      <c r="I624" s="124">
        <v>0</v>
      </c>
      <c r="J624" s="128">
        <v>0</v>
      </c>
    </row>
    <row r="625" spans="1:10" ht="22.5" hidden="1" customHeight="1" x14ac:dyDescent="0.25">
      <c r="A625" s="131" t="s">
        <v>2214</v>
      </c>
      <c r="B625" s="131"/>
      <c r="C625" s="130" t="s">
        <v>2213</v>
      </c>
      <c r="D625" s="130" t="s">
        <v>361</v>
      </c>
      <c r="E625" s="124">
        <v>0</v>
      </c>
      <c r="F625" s="124">
        <v>0</v>
      </c>
      <c r="G625" s="129">
        <v>63180214.969999999</v>
      </c>
      <c r="H625" s="129">
        <v>63180214.969999999</v>
      </c>
      <c r="I625" s="124">
        <v>0</v>
      </c>
      <c r="J625" s="128">
        <v>0</v>
      </c>
    </row>
    <row r="626" spans="1:10" ht="23.25" hidden="1" customHeight="1" x14ac:dyDescent="0.25">
      <c r="A626" s="131" t="s">
        <v>2212</v>
      </c>
      <c r="B626" s="131"/>
      <c r="C626" s="130" t="s">
        <v>2211</v>
      </c>
      <c r="D626" s="130" t="s">
        <v>361</v>
      </c>
      <c r="E626" s="124">
        <v>0</v>
      </c>
      <c r="F626" s="124">
        <v>0</v>
      </c>
      <c r="G626" s="129">
        <v>8493093.1600000001</v>
      </c>
      <c r="H626" s="129">
        <v>8493093.1600000001</v>
      </c>
      <c r="I626" s="124">
        <v>0</v>
      </c>
      <c r="J626" s="128">
        <v>0</v>
      </c>
    </row>
    <row r="627" spans="1:10" ht="23.25" hidden="1" customHeight="1" x14ac:dyDescent="0.25">
      <c r="A627" s="131" t="s">
        <v>2210</v>
      </c>
      <c r="B627" s="131"/>
      <c r="C627" s="130" t="s">
        <v>2209</v>
      </c>
      <c r="D627" s="130" t="s">
        <v>361</v>
      </c>
      <c r="E627" s="124">
        <v>0</v>
      </c>
      <c r="F627" s="124">
        <v>0</v>
      </c>
      <c r="G627" s="129">
        <v>1567500</v>
      </c>
      <c r="H627" s="129">
        <v>1567500</v>
      </c>
      <c r="I627" s="124">
        <v>0</v>
      </c>
      <c r="J627" s="128">
        <v>0</v>
      </c>
    </row>
    <row r="628" spans="1:10" ht="23.25" hidden="1" customHeight="1" x14ac:dyDescent="0.25">
      <c r="A628" s="131" t="s">
        <v>2208</v>
      </c>
      <c r="B628" s="131"/>
      <c r="C628" s="130" t="s">
        <v>2207</v>
      </c>
      <c r="D628" s="130" t="s">
        <v>361</v>
      </c>
      <c r="E628" s="124">
        <v>0</v>
      </c>
      <c r="F628" s="124">
        <v>0</v>
      </c>
      <c r="G628" s="129">
        <v>107202.21</v>
      </c>
      <c r="H628" s="129">
        <v>107202.21</v>
      </c>
      <c r="I628" s="124">
        <v>0</v>
      </c>
      <c r="J628" s="128">
        <v>0</v>
      </c>
    </row>
    <row r="629" spans="1:10" ht="22.5" hidden="1" customHeight="1" x14ac:dyDescent="0.25">
      <c r="A629" s="131" t="s">
        <v>2206</v>
      </c>
      <c r="B629" s="131"/>
      <c r="C629" s="130" t="s">
        <v>2205</v>
      </c>
      <c r="D629" s="130" t="s">
        <v>361</v>
      </c>
      <c r="E629" s="124">
        <v>0</v>
      </c>
      <c r="F629" s="124">
        <v>0</v>
      </c>
      <c r="G629" s="129">
        <v>52740.57</v>
      </c>
      <c r="H629" s="129">
        <v>52740.57</v>
      </c>
      <c r="I629" s="124">
        <v>0</v>
      </c>
      <c r="J629" s="128">
        <v>0</v>
      </c>
    </row>
    <row r="630" spans="1:10" ht="23.25" hidden="1" customHeight="1" x14ac:dyDescent="0.25">
      <c r="A630" s="131" t="s">
        <v>2204</v>
      </c>
      <c r="B630" s="131"/>
      <c r="C630" s="130" t="s">
        <v>2203</v>
      </c>
      <c r="D630" s="130" t="s">
        <v>361</v>
      </c>
      <c r="E630" s="124">
        <v>0</v>
      </c>
      <c r="F630" s="124">
        <v>0</v>
      </c>
      <c r="G630" s="129">
        <v>2467312.79</v>
      </c>
      <c r="H630" s="129">
        <v>2467312.79</v>
      </c>
      <c r="I630" s="124">
        <v>0</v>
      </c>
      <c r="J630" s="128">
        <v>0</v>
      </c>
    </row>
    <row r="631" spans="1:10" ht="23.25" hidden="1" customHeight="1" x14ac:dyDescent="0.25">
      <c r="A631" s="131" t="s">
        <v>2202</v>
      </c>
      <c r="B631" s="131"/>
      <c r="C631" s="130" t="s">
        <v>2201</v>
      </c>
      <c r="D631" s="130" t="s">
        <v>361</v>
      </c>
      <c r="E631" s="124">
        <v>0</v>
      </c>
      <c r="F631" s="124">
        <v>0</v>
      </c>
      <c r="G631" s="129">
        <v>4747492.09</v>
      </c>
      <c r="H631" s="129">
        <v>4747492.09</v>
      </c>
      <c r="I631" s="124">
        <v>0</v>
      </c>
      <c r="J631" s="128">
        <v>0</v>
      </c>
    </row>
    <row r="632" spans="1:10" ht="23.25" hidden="1" customHeight="1" x14ac:dyDescent="0.25">
      <c r="A632" s="131" t="s">
        <v>2200</v>
      </c>
      <c r="B632" s="131"/>
      <c r="C632" s="130" t="s">
        <v>2199</v>
      </c>
      <c r="D632" s="130" t="s">
        <v>361</v>
      </c>
      <c r="E632" s="124">
        <v>0</v>
      </c>
      <c r="F632" s="124">
        <v>0</v>
      </c>
      <c r="G632" s="129">
        <v>37773513.299999997</v>
      </c>
      <c r="H632" s="129">
        <v>37773513.299999997</v>
      </c>
      <c r="I632" s="124">
        <v>0</v>
      </c>
      <c r="J632" s="128">
        <v>0</v>
      </c>
    </row>
    <row r="633" spans="1:10" ht="23.25" hidden="1" customHeight="1" x14ac:dyDescent="0.25">
      <c r="A633" s="131" t="s">
        <v>2198</v>
      </c>
      <c r="B633" s="131"/>
      <c r="C633" s="130" t="s">
        <v>2197</v>
      </c>
      <c r="D633" s="130" t="s">
        <v>361</v>
      </c>
      <c r="E633" s="124">
        <v>0</v>
      </c>
      <c r="F633" s="124">
        <v>0</v>
      </c>
      <c r="G633" s="129">
        <v>2993500.69</v>
      </c>
      <c r="H633" s="129">
        <v>2993500.69</v>
      </c>
      <c r="I633" s="124">
        <v>0</v>
      </c>
      <c r="J633" s="128">
        <v>0</v>
      </c>
    </row>
    <row r="634" spans="1:10" ht="22.5" hidden="1" customHeight="1" x14ac:dyDescent="0.25">
      <c r="A634" s="131" t="s">
        <v>2196</v>
      </c>
      <c r="B634" s="131"/>
      <c r="C634" s="130" t="s">
        <v>2195</v>
      </c>
      <c r="D634" s="130" t="s">
        <v>361</v>
      </c>
      <c r="E634" s="124">
        <v>0</v>
      </c>
      <c r="F634" s="124">
        <v>0</v>
      </c>
      <c r="G634" s="129">
        <v>875357.72</v>
      </c>
      <c r="H634" s="129">
        <v>875357.72</v>
      </c>
      <c r="I634" s="124">
        <v>0</v>
      </c>
      <c r="J634" s="128">
        <v>0</v>
      </c>
    </row>
    <row r="635" spans="1:10" ht="23.25" hidden="1" customHeight="1" x14ac:dyDescent="0.25">
      <c r="A635" s="131" t="s">
        <v>2194</v>
      </c>
      <c r="B635" s="131"/>
      <c r="C635" s="130" t="s">
        <v>2193</v>
      </c>
      <c r="D635" s="130" t="s">
        <v>361</v>
      </c>
      <c r="E635" s="124">
        <v>0</v>
      </c>
      <c r="F635" s="124">
        <v>0</v>
      </c>
      <c r="G635" s="129">
        <v>40172107.710000001</v>
      </c>
      <c r="H635" s="129">
        <v>40172107.710000001</v>
      </c>
      <c r="I635" s="124">
        <v>0</v>
      </c>
      <c r="J635" s="128">
        <v>0</v>
      </c>
    </row>
    <row r="636" spans="1:10" ht="33.75" hidden="1" customHeight="1" x14ac:dyDescent="0.25">
      <c r="A636" s="131" t="s">
        <v>2192</v>
      </c>
      <c r="B636" s="131"/>
      <c r="C636" s="130" t="s">
        <v>2191</v>
      </c>
      <c r="D636" s="130" t="s">
        <v>361</v>
      </c>
      <c r="E636" s="124">
        <v>0</v>
      </c>
      <c r="F636" s="124">
        <v>0</v>
      </c>
      <c r="G636" s="129">
        <v>22727.279999999999</v>
      </c>
      <c r="H636" s="129">
        <v>22727.279999999999</v>
      </c>
      <c r="I636" s="124">
        <v>0</v>
      </c>
      <c r="J636" s="128">
        <v>0</v>
      </c>
    </row>
    <row r="637" spans="1:10" ht="23.25" hidden="1" customHeight="1" x14ac:dyDescent="0.25">
      <c r="A637" s="131" t="s">
        <v>2190</v>
      </c>
      <c r="B637" s="131"/>
      <c r="C637" s="130" t="s">
        <v>2189</v>
      </c>
      <c r="D637" s="130" t="s">
        <v>361</v>
      </c>
      <c r="E637" s="124">
        <v>0</v>
      </c>
      <c r="F637" s="124">
        <v>0</v>
      </c>
      <c r="G637" s="129">
        <v>736969.72</v>
      </c>
      <c r="H637" s="129">
        <v>736969.72</v>
      </c>
      <c r="I637" s="124">
        <v>0</v>
      </c>
      <c r="J637" s="128">
        <v>0</v>
      </c>
    </row>
    <row r="638" spans="1:10" ht="23.25" hidden="1" customHeight="1" x14ac:dyDescent="0.25">
      <c r="A638" s="131" t="s">
        <v>2188</v>
      </c>
      <c r="B638" s="131"/>
      <c r="C638" s="130" t="s">
        <v>2187</v>
      </c>
      <c r="D638" s="130" t="s">
        <v>361</v>
      </c>
      <c r="E638" s="124">
        <v>0</v>
      </c>
      <c r="F638" s="124">
        <v>0</v>
      </c>
      <c r="G638" s="129">
        <v>129600</v>
      </c>
      <c r="H638" s="129">
        <v>129600</v>
      </c>
      <c r="I638" s="124">
        <v>0</v>
      </c>
      <c r="J638" s="128">
        <v>0</v>
      </c>
    </row>
    <row r="639" spans="1:10" ht="22.5" hidden="1" customHeight="1" x14ac:dyDescent="0.25">
      <c r="A639" s="131" t="s">
        <v>2186</v>
      </c>
      <c r="B639" s="131"/>
      <c r="C639" s="130" t="s">
        <v>2185</v>
      </c>
      <c r="D639" s="130" t="s">
        <v>361</v>
      </c>
      <c r="E639" s="124">
        <v>0</v>
      </c>
      <c r="F639" s="124">
        <v>0</v>
      </c>
      <c r="G639" s="129">
        <v>602958.99</v>
      </c>
      <c r="H639" s="129">
        <v>602958.99</v>
      </c>
      <c r="I639" s="124">
        <v>0</v>
      </c>
      <c r="J639" s="128">
        <v>0</v>
      </c>
    </row>
    <row r="640" spans="1:10" ht="23.25" hidden="1" customHeight="1" x14ac:dyDescent="0.25">
      <c r="A640" s="131" t="s">
        <v>2184</v>
      </c>
      <c r="B640" s="131"/>
      <c r="C640" s="130" t="s">
        <v>2183</v>
      </c>
      <c r="D640" s="130" t="s">
        <v>361</v>
      </c>
      <c r="E640" s="124">
        <v>0</v>
      </c>
      <c r="F640" s="124">
        <v>0</v>
      </c>
      <c r="G640" s="129">
        <v>90909.09</v>
      </c>
      <c r="H640" s="129">
        <v>90909.09</v>
      </c>
      <c r="I640" s="124">
        <v>0</v>
      </c>
      <c r="J640" s="128">
        <v>0</v>
      </c>
    </row>
    <row r="641" spans="1:10" ht="23.25" hidden="1" customHeight="1" x14ac:dyDescent="0.25">
      <c r="A641" s="131" t="s">
        <v>2182</v>
      </c>
      <c r="B641" s="131"/>
      <c r="C641" s="130" t="s">
        <v>2181</v>
      </c>
      <c r="D641" s="130" t="s">
        <v>361</v>
      </c>
      <c r="E641" s="124">
        <v>0</v>
      </c>
      <c r="F641" s="124">
        <v>0</v>
      </c>
      <c r="G641" s="129">
        <v>94069.33</v>
      </c>
      <c r="H641" s="129">
        <v>94069.33</v>
      </c>
      <c r="I641" s="124">
        <v>0</v>
      </c>
      <c r="J641" s="128">
        <v>0</v>
      </c>
    </row>
    <row r="642" spans="1:10" ht="23.25" hidden="1" customHeight="1" x14ac:dyDescent="0.25">
      <c r="A642" s="131" t="s">
        <v>2180</v>
      </c>
      <c r="B642" s="131"/>
      <c r="C642" s="130" t="s">
        <v>2179</v>
      </c>
      <c r="D642" s="130" t="s">
        <v>361</v>
      </c>
      <c r="E642" s="124">
        <v>0</v>
      </c>
      <c r="F642" s="124">
        <v>0</v>
      </c>
      <c r="G642" s="129">
        <v>1613745</v>
      </c>
      <c r="H642" s="129">
        <v>1613745</v>
      </c>
      <c r="I642" s="124">
        <v>0</v>
      </c>
      <c r="J642" s="128">
        <v>0</v>
      </c>
    </row>
    <row r="643" spans="1:10" ht="23.25" hidden="1" customHeight="1" x14ac:dyDescent="0.25">
      <c r="A643" s="131" t="s">
        <v>2178</v>
      </c>
      <c r="B643" s="131"/>
      <c r="C643" s="130" t="s">
        <v>2177</v>
      </c>
      <c r="D643" s="130" t="s">
        <v>361</v>
      </c>
      <c r="E643" s="124">
        <v>0</v>
      </c>
      <c r="F643" s="124">
        <v>0</v>
      </c>
      <c r="G643" s="129">
        <v>5280</v>
      </c>
      <c r="H643" s="129">
        <v>5280</v>
      </c>
      <c r="I643" s="124">
        <v>0</v>
      </c>
      <c r="J643" s="128">
        <v>0</v>
      </c>
    </row>
    <row r="644" spans="1:10" ht="22.5" hidden="1" customHeight="1" x14ac:dyDescent="0.25">
      <c r="A644" s="131" t="s">
        <v>2176</v>
      </c>
      <c r="B644" s="131"/>
      <c r="C644" s="130" t="s">
        <v>2175</v>
      </c>
      <c r="D644" s="130" t="s">
        <v>361</v>
      </c>
      <c r="E644" s="124">
        <v>0</v>
      </c>
      <c r="F644" s="124">
        <v>0</v>
      </c>
      <c r="G644" s="129">
        <v>3249944</v>
      </c>
      <c r="H644" s="129">
        <v>3249944</v>
      </c>
      <c r="I644" s="124">
        <v>0</v>
      </c>
      <c r="J644" s="128">
        <v>0</v>
      </c>
    </row>
    <row r="645" spans="1:10" ht="23.25" hidden="1" customHeight="1" x14ac:dyDescent="0.25">
      <c r="A645" s="131" t="s">
        <v>2174</v>
      </c>
      <c r="B645" s="131"/>
      <c r="C645" s="130" t="s">
        <v>2173</v>
      </c>
      <c r="D645" s="130" t="s">
        <v>361</v>
      </c>
      <c r="E645" s="124">
        <v>0</v>
      </c>
      <c r="F645" s="124">
        <v>0</v>
      </c>
      <c r="G645" s="129">
        <v>14904880</v>
      </c>
      <c r="H645" s="129">
        <v>14904880</v>
      </c>
      <c r="I645" s="124">
        <v>0</v>
      </c>
      <c r="J645" s="128">
        <v>0</v>
      </c>
    </row>
    <row r="646" spans="1:10" ht="23.25" hidden="1" customHeight="1" x14ac:dyDescent="0.25">
      <c r="A646" s="131" t="s">
        <v>2172</v>
      </c>
      <c r="B646" s="131"/>
      <c r="C646" s="130" t="s">
        <v>2171</v>
      </c>
      <c r="D646" s="130" t="s">
        <v>361</v>
      </c>
      <c r="E646" s="124">
        <v>0</v>
      </c>
      <c r="F646" s="124">
        <v>0</v>
      </c>
      <c r="G646" s="129">
        <v>103500</v>
      </c>
      <c r="H646" s="129">
        <v>103500</v>
      </c>
      <c r="I646" s="124">
        <v>0</v>
      </c>
      <c r="J646" s="128">
        <v>0</v>
      </c>
    </row>
    <row r="647" spans="1:10" ht="23.25" hidden="1" customHeight="1" x14ac:dyDescent="0.25">
      <c r="A647" s="131" t="s">
        <v>2170</v>
      </c>
      <c r="B647" s="131"/>
      <c r="C647" s="130" t="s">
        <v>2169</v>
      </c>
      <c r="D647" s="130" t="s">
        <v>361</v>
      </c>
      <c r="E647" s="124">
        <v>0</v>
      </c>
      <c r="F647" s="124">
        <v>0</v>
      </c>
      <c r="G647" s="129">
        <v>12225963.4</v>
      </c>
      <c r="H647" s="129">
        <v>12225963.4</v>
      </c>
      <c r="I647" s="124">
        <v>0</v>
      </c>
      <c r="J647" s="128">
        <v>0</v>
      </c>
    </row>
    <row r="648" spans="1:10" ht="22.5" hidden="1" customHeight="1" x14ac:dyDescent="0.25">
      <c r="A648" s="131" t="s">
        <v>2168</v>
      </c>
      <c r="B648" s="131"/>
      <c r="C648" s="130" t="s">
        <v>2167</v>
      </c>
      <c r="D648" s="130" t="s">
        <v>361</v>
      </c>
      <c r="E648" s="124">
        <v>0</v>
      </c>
      <c r="F648" s="124">
        <v>0</v>
      </c>
      <c r="G648" s="129">
        <v>540000</v>
      </c>
      <c r="H648" s="129">
        <v>540000</v>
      </c>
      <c r="I648" s="124">
        <v>0</v>
      </c>
      <c r="J648" s="128">
        <v>0</v>
      </c>
    </row>
    <row r="649" spans="1:10" ht="23.25" hidden="1" customHeight="1" x14ac:dyDescent="0.25">
      <c r="A649" s="131" t="s">
        <v>2166</v>
      </c>
      <c r="B649" s="131"/>
      <c r="C649" s="130" t="s">
        <v>2165</v>
      </c>
      <c r="D649" s="130" t="s">
        <v>361</v>
      </c>
      <c r="E649" s="124">
        <v>0</v>
      </c>
      <c r="F649" s="124">
        <v>0</v>
      </c>
      <c r="G649" s="129">
        <v>25250582</v>
      </c>
      <c r="H649" s="129">
        <v>25250582</v>
      </c>
      <c r="I649" s="124">
        <v>0</v>
      </c>
      <c r="J649" s="128">
        <v>0</v>
      </c>
    </row>
    <row r="650" spans="1:10" ht="23.25" hidden="1" customHeight="1" x14ac:dyDescent="0.25">
      <c r="A650" s="131" t="s">
        <v>2164</v>
      </c>
      <c r="B650" s="131"/>
      <c r="C650" s="130" t="s">
        <v>2163</v>
      </c>
      <c r="D650" s="130" t="s">
        <v>361</v>
      </c>
      <c r="E650" s="124">
        <v>0</v>
      </c>
      <c r="F650" s="124">
        <v>0</v>
      </c>
      <c r="G650" s="129">
        <v>81250250.819999993</v>
      </c>
      <c r="H650" s="129">
        <v>81250250.819999993</v>
      </c>
      <c r="I650" s="124">
        <v>0</v>
      </c>
      <c r="J650" s="128">
        <v>0</v>
      </c>
    </row>
    <row r="651" spans="1:10" ht="23.25" hidden="1" customHeight="1" x14ac:dyDescent="0.25">
      <c r="A651" s="131" t="s">
        <v>2162</v>
      </c>
      <c r="B651" s="131"/>
      <c r="C651" s="130" t="s">
        <v>2161</v>
      </c>
      <c r="D651" s="130" t="s">
        <v>361</v>
      </c>
      <c r="E651" s="124">
        <v>0</v>
      </c>
      <c r="F651" s="124">
        <v>0</v>
      </c>
      <c r="G651" s="129">
        <v>573257.97</v>
      </c>
      <c r="H651" s="129">
        <v>573257.97</v>
      </c>
      <c r="I651" s="124">
        <v>0</v>
      </c>
      <c r="J651" s="128">
        <v>0</v>
      </c>
    </row>
    <row r="652" spans="1:10" ht="22.5" hidden="1" customHeight="1" x14ac:dyDescent="0.25">
      <c r="A652" s="131" t="s">
        <v>2160</v>
      </c>
      <c r="B652" s="131"/>
      <c r="C652" s="130" t="s">
        <v>2159</v>
      </c>
      <c r="D652" s="130" t="s">
        <v>361</v>
      </c>
      <c r="E652" s="124">
        <v>0</v>
      </c>
      <c r="F652" s="124">
        <v>0</v>
      </c>
      <c r="G652" s="129">
        <v>1736801.21</v>
      </c>
      <c r="H652" s="129">
        <v>1736801.21</v>
      </c>
      <c r="I652" s="124">
        <v>0</v>
      </c>
      <c r="J652" s="128">
        <v>0</v>
      </c>
    </row>
    <row r="653" spans="1:10" ht="23.25" hidden="1" customHeight="1" x14ac:dyDescent="0.25">
      <c r="A653" s="131" t="s">
        <v>2158</v>
      </c>
      <c r="B653" s="131"/>
      <c r="C653" s="130" t="s">
        <v>2157</v>
      </c>
      <c r="D653" s="130" t="s">
        <v>361</v>
      </c>
      <c r="E653" s="124">
        <v>0</v>
      </c>
      <c r="F653" s="124">
        <v>0</v>
      </c>
      <c r="G653" s="129">
        <v>4680142.34</v>
      </c>
      <c r="H653" s="129">
        <v>4680142.34</v>
      </c>
      <c r="I653" s="124">
        <v>0</v>
      </c>
      <c r="J653" s="128">
        <v>0</v>
      </c>
    </row>
    <row r="654" spans="1:10" ht="23.25" hidden="1" customHeight="1" x14ac:dyDescent="0.25">
      <c r="A654" s="131" t="s">
        <v>2156</v>
      </c>
      <c r="B654" s="131"/>
      <c r="C654" s="130" t="s">
        <v>2155</v>
      </c>
      <c r="D654" s="130" t="s">
        <v>361</v>
      </c>
      <c r="E654" s="124">
        <v>0</v>
      </c>
      <c r="F654" s="124">
        <v>0</v>
      </c>
      <c r="G654" s="129">
        <v>4037775.45</v>
      </c>
      <c r="H654" s="129">
        <v>4037775.45</v>
      </c>
      <c r="I654" s="124">
        <v>0</v>
      </c>
      <c r="J654" s="128">
        <v>0</v>
      </c>
    </row>
    <row r="655" spans="1:10" ht="23.25" hidden="1" customHeight="1" x14ac:dyDescent="0.25">
      <c r="A655" s="131" t="s">
        <v>2154</v>
      </c>
      <c r="B655" s="131"/>
      <c r="C655" s="130" t="s">
        <v>2153</v>
      </c>
      <c r="D655" s="130" t="s">
        <v>361</v>
      </c>
      <c r="E655" s="124">
        <v>0</v>
      </c>
      <c r="F655" s="124">
        <v>0</v>
      </c>
      <c r="G655" s="129">
        <v>13545.45</v>
      </c>
      <c r="H655" s="129">
        <v>13545.45</v>
      </c>
      <c r="I655" s="124">
        <v>0</v>
      </c>
      <c r="J655" s="128">
        <v>0</v>
      </c>
    </row>
    <row r="656" spans="1:10" ht="22.5" hidden="1" customHeight="1" x14ac:dyDescent="0.25">
      <c r="A656" s="131" t="s">
        <v>2152</v>
      </c>
      <c r="B656" s="131"/>
      <c r="C656" s="130" t="s">
        <v>2151</v>
      </c>
      <c r="D656" s="130" t="s">
        <v>361</v>
      </c>
      <c r="E656" s="124">
        <v>0</v>
      </c>
      <c r="F656" s="124">
        <v>0</v>
      </c>
      <c r="G656" s="129">
        <v>26519984.739999998</v>
      </c>
      <c r="H656" s="129">
        <v>26519984.739999998</v>
      </c>
      <c r="I656" s="124">
        <v>0</v>
      </c>
      <c r="J656" s="128">
        <v>0</v>
      </c>
    </row>
    <row r="657" spans="1:10" ht="23.25" hidden="1" customHeight="1" x14ac:dyDescent="0.25">
      <c r="A657" s="131" t="s">
        <v>2150</v>
      </c>
      <c r="B657" s="131"/>
      <c r="C657" s="130" t="s">
        <v>2149</v>
      </c>
      <c r="D657" s="130" t="s">
        <v>361</v>
      </c>
      <c r="E657" s="124">
        <v>0</v>
      </c>
      <c r="F657" s="124">
        <v>0</v>
      </c>
      <c r="G657" s="129">
        <v>133827310</v>
      </c>
      <c r="H657" s="129">
        <v>133827310</v>
      </c>
      <c r="I657" s="124">
        <v>0</v>
      </c>
      <c r="J657" s="128">
        <v>0</v>
      </c>
    </row>
    <row r="658" spans="1:10" ht="23.25" hidden="1" customHeight="1" x14ac:dyDescent="0.25">
      <c r="A658" s="131" t="s">
        <v>2148</v>
      </c>
      <c r="B658" s="131"/>
      <c r="C658" s="130" t="s">
        <v>2147</v>
      </c>
      <c r="D658" s="130" t="s">
        <v>361</v>
      </c>
      <c r="E658" s="124">
        <v>0</v>
      </c>
      <c r="F658" s="124">
        <v>0</v>
      </c>
      <c r="G658" s="129">
        <v>17833245</v>
      </c>
      <c r="H658" s="129">
        <v>17833245</v>
      </c>
      <c r="I658" s="124">
        <v>0</v>
      </c>
      <c r="J658" s="128">
        <v>0</v>
      </c>
    </row>
    <row r="659" spans="1:10" ht="23.25" hidden="1" customHeight="1" x14ac:dyDescent="0.25">
      <c r="A659" s="131" t="s">
        <v>2146</v>
      </c>
      <c r="B659" s="131"/>
      <c r="C659" s="130" t="s">
        <v>2145</v>
      </c>
      <c r="D659" s="130" t="s">
        <v>361</v>
      </c>
      <c r="E659" s="124">
        <v>0</v>
      </c>
      <c r="F659" s="124">
        <v>0</v>
      </c>
      <c r="G659" s="129">
        <v>716831.31</v>
      </c>
      <c r="H659" s="129">
        <v>716831.31</v>
      </c>
      <c r="I659" s="124">
        <v>0</v>
      </c>
      <c r="J659" s="128">
        <v>0</v>
      </c>
    </row>
    <row r="660" spans="1:10" ht="22.5" hidden="1" customHeight="1" x14ac:dyDescent="0.25">
      <c r="A660" s="131" t="s">
        <v>2144</v>
      </c>
      <c r="B660" s="131"/>
      <c r="C660" s="130" t="s">
        <v>2143</v>
      </c>
      <c r="D660" s="130" t="s">
        <v>361</v>
      </c>
      <c r="E660" s="124">
        <v>0</v>
      </c>
      <c r="F660" s="124">
        <v>0</v>
      </c>
      <c r="G660" s="129">
        <v>445000</v>
      </c>
      <c r="H660" s="129">
        <v>445000</v>
      </c>
      <c r="I660" s="124">
        <v>0</v>
      </c>
      <c r="J660" s="128">
        <v>0</v>
      </c>
    </row>
    <row r="661" spans="1:10" ht="23.25" hidden="1" customHeight="1" x14ac:dyDescent="0.25">
      <c r="A661" s="131" t="s">
        <v>2142</v>
      </c>
      <c r="B661" s="131"/>
      <c r="C661" s="130" t="s">
        <v>2141</v>
      </c>
      <c r="D661" s="130" t="s">
        <v>361</v>
      </c>
      <c r="E661" s="124">
        <v>0</v>
      </c>
      <c r="F661" s="124">
        <v>0</v>
      </c>
      <c r="G661" s="129">
        <v>18114751.5</v>
      </c>
      <c r="H661" s="129">
        <v>18114751.5</v>
      </c>
      <c r="I661" s="124">
        <v>0</v>
      </c>
      <c r="J661" s="128">
        <v>0</v>
      </c>
    </row>
    <row r="662" spans="1:10" ht="23.25" hidden="1" customHeight="1" x14ac:dyDescent="0.25">
      <c r="A662" s="131" t="s">
        <v>2140</v>
      </c>
      <c r="B662" s="131"/>
      <c r="C662" s="130" t="s">
        <v>2139</v>
      </c>
      <c r="D662" s="130" t="s">
        <v>361</v>
      </c>
      <c r="E662" s="124">
        <v>0</v>
      </c>
      <c r="F662" s="124">
        <v>0</v>
      </c>
      <c r="G662" s="129">
        <v>5059978.82</v>
      </c>
      <c r="H662" s="129">
        <v>5059978.82</v>
      </c>
      <c r="I662" s="124">
        <v>0</v>
      </c>
      <c r="J662" s="128">
        <v>0</v>
      </c>
    </row>
    <row r="663" spans="1:10" ht="23.25" hidden="1" customHeight="1" x14ac:dyDescent="0.25">
      <c r="A663" s="131" t="s">
        <v>2138</v>
      </c>
      <c r="B663" s="131"/>
      <c r="C663" s="130" t="s">
        <v>2137</v>
      </c>
      <c r="D663" s="130" t="s">
        <v>361</v>
      </c>
      <c r="E663" s="124">
        <v>0</v>
      </c>
      <c r="F663" s="124">
        <v>0</v>
      </c>
      <c r="G663" s="129">
        <v>1181462.26</v>
      </c>
      <c r="H663" s="129">
        <v>1181462.26</v>
      </c>
      <c r="I663" s="124">
        <v>0</v>
      </c>
      <c r="J663" s="128">
        <v>0</v>
      </c>
    </row>
    <row r="664" spans="1:10" ht="22.5" hidden="1" customHeight="1" x14ac:dyDescent="0.25">
      <c r="A664" s="131" t="s">
        <v>2136</v>
      </c>
      <c r="B664" s="131"/>
      <c r="C664" s="130" t="s">
        <v>2135</v>
      </c>
      <c r="D664" s="130" t="s">
        <v>361</v>
      </c>
      <c r="E664" s="124">
        <v>0</v>
      </c>
      <c r="F664" s="124">
        <v>0</v>
      </c>
      <c r="G664" s="129">
        <v>30740000</v>
      </c>
      <c r="H664" s="129">
        <v>30740000</v>
      </c>
      <c r="I664" s="124">
        <v>0</v>
      </c>
      <c r="J664" s="128">
        <v>0</v>
      </c>
    </row>
    <row r="665" spans="1:10" ht="23.25" hidden="1" customHeight="1" x14ac:dyDescent="0.25">
      <c r="A665" s="131" t="s">
        <v>2134</v>
      </c>
      <c r="B665" s="131"/>
      <c r="C665" s="130" t="s">
        <v>2133</v>
      </c>
      <c r="D665" s="130" t="s">
        <v>361</v>
      </c>
      <c r="E665" s="124">
        <v>0</v>
      </c>
      <c r="F665" s="124">
        <v>0</v>
      </c>
      <c r="G665" s="129">
        <v>201291309.84</v>
      </c>
      <c r="H665" s="129">
        <v>201291309.84</v>
      </c>
      <c r="I665" s="124">
        <v>0</v>
      </c>
      <c r="J665" s="128">
        <v>0</v>
      </c>
    </row>
    <row r="666" spans="1:10" ht="23.25" hidden="1" customHeight="1" x14ac:dyDescent="0.25">
      <c r="A666" s="131" t="s">
        <v>2132</v>
      </c>
      <c r="B666" s="131"/>
      <c r="C666" s="130" t="s">
        <v>2131</v>
      </c>
      <c r="D666" s="130" t="s">
        <v>361</v>
      </c>
      <c r="E666" s="124">
        <v>0</v>
      </c>
      <c r="F666" s="124">
        <v>0</v>
      </c>
      <c r="G666" s="129">
        <v>294735.53999999998</v>
      </c>
      <c r="H666" s="129">
        <v>294735.53999999998</v>
      </c>
      <c r="I666" s="124">
        <v>0</v>
      </c>
      <c r="J666" s="128">
        <v>0</v>
      </c>
    </row>
    <row r="667" spans="1:10" ht="23.25" hidden="1" customHeight="1" x14ac:dyDescent="0.25">
      <c r="A667" s="131" t="s">
        <v>2130</v>
      </c>
      <c r="B667" s="131"/>
      <c r="C667" s="130" t="s">
        <v>2129</v>
      </c>
      <c r="D667" s="130" t="s">
        <v>361</v>
      </c>
      <c r="E667" s="124">
        <v>0</v>
      </c>
      <c r="F667" s="124">
        <v>0</v>
      </c>
      <c r="G667" s="129">
        <v>266873.40000000002</v>
      </c>
      <c r="H667" s="129">
        <v>266873.40000000002</v>
      </c>
      <c r="I667" s="124">
        <v>0</v>
      </c>
      <c r="J667" s="128">
        <v>0</v>
      </c>
    </row>
    <row r="668" spans="1:10" ht="23.25" hidden="1" customHeight="1" x14ac:dyDescent="0.25">
      <c r="A668" s="131" t="s">
        <v>2128</v>
      </c>
      <c r="B668" s="131"/>
      <c r="C668" s="130" t="s">
        <v>2127</v>
      </c>
      <c r="D668" s="130" t="s">
        <v>361</v>
      </c>
      <c r="E668" s="124">
        <v>0</v>
      </c>
      <c r="F668" s="124">
        <v>0</v>
      </c>
      <c r="G668" s="129">
        <v>20300</v>
      </c>
      <c r="H668" s="129">
        <v>20300</v>
      </c>
      <c r="I668" s="124">
        <v>0</v>
      </c>
      <c r="J668" s="128">
        <v>0</v>
      </c>
    </row>
    <row r="669" spans="1:10" ht="22.5" hidden="1" customHeight="1" x14ac:dyDescent="0.25">
      <c r="A669" s="131" t="s">
        <v>2126</v>
      </c>
      <c r="B669" s="131"/>
      <c r="C669" s="130" t="s">
        <v>2125</v>
      </c>
      <c r="D669" s="130" t="s">
        <v>361</v>
      </c>
      <c r="E669" s="124">
        <v>0</v>
      </c>
      <c r="F669" s="124">
        <v>0</v>
      </c>
      <c r="G669" s="129">
        <v>22725758.379999999</v>
      </c>
      <c r="H669" s="129">
        <v>22725758.379999999</v>
      </c>
      <c r="I669" s="124">
        <v>0</v>
      </c>
      <c r="J669" s="128">
        <v>0</v>
      </c>
    </row>
    <row r="670" spans="1:10" ht="23.25" hidden="1" customHeight="1" x14ac:dyDescent="0.25">
      <c r="A670" s="131" t="s">
        <v>2124</v>
      </c>
      <c r="B670" s="131"/>
      <c r="C670" s="130" t="s">
        <v>2123</v>
      </c>
      <c r="D670" s="130" t="s">
        <v>361</v>
      </c>
      <c r="E670" s="124">
        <v>0</v>
      </c>
      <c r="F670" s="124">
        <v>0</v>
      </c>
      <c r="G670" s="129">
        <v>481992.28</v>
      </c>
      <c r="H670" s="129">
        <v>481992.28</v>
      </c>
      <c r="I670" s="124">
        <v>0</v>
      </c>
      <c r="J670" s="128">
        <v>0</v>
      </c>
    </row>
    <row r="671" spans="1:10" ht="23.25" hidden="1" customHeight="1" x14ac:dyDescent="0.25">
      <c r="A671" s="131" t="s">
        <v>2122</v>
      </c>
      <c r="B671" s="131"/>
      <c r="C671" s="130" t="s">
        <v>2121</v>
      </c>
      <c r="D671" s="130" t="s">
        <v>361</v>
      </c>
      <c r="E671" s="124">
        <v>0</v>
      </c>
      <c r="F671" s="124">
        <v>0</v>
      </c>
      <c r="G671" s="129">
        <v>30000</v>
      </c>
      <c r="H671" s="129">
        <v>30000</v>
      </c>
      <c r="I671" s="124">
        <v>0</v>
      </c>
      <c r="J671" s="128">
        <v>0</v>
      </c>
    </row>
    <row r="672" spans="1:10" ht="23.25" hidden="1" customHeight="1" x14ac:dyDescent="0.25">
      <c r="A672" s="131" t="s">
        <v>2120</v>
      </c>
      <c r="B672" s="131"/>
      <c r="C672" s="130" t="s">
        <v>2119</v>
      </c>
      <c r="D672" s="130" t="s">
        <v>361</v>
      </c>
      <c r="E672" s="124">
        <v>0</v>
      </c>
      <c r="F672" s="124">
        <v>0</v>
      </c>
      <c r="G672" s="129">
        <v>1920146.82</v>
      </c>
      <c r="H672" s="129">
        <v>1920146.82</v>
      </c>
      <c r="I672" s="124">
        <v>0</v>
      </c>
      <c r="J672" s="128">
        <v>0</v>
      </c>
    </row>
    <row r="673" spans="1:10" ht="22.5" hidden="1" customHeight="1" x14ac:dyDescent="0.25">
      <c r="A673" s="131" t="s">
        <v>2118</v>
      </c>
      <c r="B673" s="131"/>
      <c r="C673" s="130" t="s">
        <v>2117</v>
      </c>
      <c r="D673" s="130" t="s">
        <v>361</v>
      </c>
      <c r="E673" s="124">
        <v>0</v>
      </c>
      <c r="F673" s="124">
        <v>0</v>
      </c>
      <c r="G673" s="129">
        <v>141983.4</v>
      </c>
      <c r="H673" s="129">
        <v>141983.4</v>
      </c>
      <c r="I673" s="124">
        <v>0</v>
      </c>
      <c r="J673" s="128">
        <v>0</v>
      </c>
    </row>
    <row r="674" spans="1:10" ht="23.25" hidden="1" customHeight="1" x14ac:dyDescent="0.25">
      <c r="A674" s="131" t="s">
        <v>2116</v>
      </c>
      <c r="B674" s="131"/>
      <c r="C674" s="130" t="s">
        <v>2115</v>
      </c>
      <c r="D674" s="130" t="s">
        <v>361</v>
      </c>
      <c r="E674" s="124">
        <v>0</v>
      </c>
      <c r="F674" s="124">
        <v>0</v>
      </c>
      <c r="G674" s="129">
        <v>1387714</v>
      </c>
      <c r="H674" s="129">
        <v>1387714</v>
      </c>
      <c r="I674" s="124">
        <v>0</v>
      </c>
      <c r="J674" s="128">
        <v>0</v>
      </c>
    </row>
    <row r="675" spans="1:10" ht="23.25" hidden="1" customHeight="1" x14ac:dyDescent="0.25">
      <c r="A675" s="131" t="s">
        <v>2114</v>
      </c>
      <c r="B675" s="131"/>
      <c r="C675" s="130" t="s">
        <v>2113</v>
      </c>
      <c r="D675" s="130" t="s">
        <v>361</v>
      </c>
      <c r="E675" s="124">
        <v>0</v>
      </c>
      <c r="F675" s="124">
        <v>0</v>
      </c>
      <c r="G675" s="129">
        <v>1393130.19</v>
      </c>
      <c r="H675" s="129">
        <v>1393130.19</v>
      </c>
      <c r="I675" s="124">
        <v>0</v>
      </c>
      <c r="J675" s="128">
        <v>0</v>
      </c>
    </row>
    <row r="676" spans="1:10" ht="23.25" hidden="1" customHeight="1" x14ac:dyDescent="0.25">
      <c r="A676" s="131" t="s">
        <v>2112</v>
      </c>
      <c r="B676" s="131"/>
      <c r="C676" s="130" t="s">
        <v>2111</v>
      </c>
      <c r="D676" s="130" t="s">
        <v>361</v>
      </c>
      <c r="E676" s="124">
        <v>0</v>
      </c>
      <c r="F676" s="124">
        <v>0</v>
      </c>
      <c r="G676" s="129">
        <v>473912</v>
      </c>
      <c r="H676" s="129">
        <v>473912</v>
      </c>
      <c r="I676" s="124">
        <v>0</v>
      </c>
      <c r="J676" s="128">
        <v>0</v>
      </c>
    </row>
    <row r="677" spans="1:10" ht="22.5" hidden="1" customHeight="1" x14ac:dyDescent="0.25">
      <c r="A677" s="131" t="s">
        <v>2110</v>
      </c>
      <c r="B677" s="131"/>
      <c r="C677" s="130" t="s">
        <v>2109</v>
      </c>
      <c r="D677" s="130" t="s">
        <v>361</v>
      </c>
      <c r="E677" s="124">
        <v>0</v>
      </c>
      <c r="F677" s="124">
        <v>0</v>
      </c>
      <c r="G677" s="129">
        <v>2518244</v>
      </c>
      <c r="H677" s="129">
        <v>2518244</v>
      </c>
      <c r="I677" s="124">
        <v>0</v>
      </c>
      <c r="J677" s="128">
        <v>0</v>
      </c>
    </row>
    <row r="678" spans="1:10" ht="23.25" hidden="1" customHeight="1" x14ac:dyDescent="0.25">
      <c r="A678" s="131" t="s">
        <v>2108</v>
      </c>
      <c r="B678" s="131"/>
      <c r="C678" s="130" t="s">
        <v>2107</v>
      </c>
      <c r="D678" s="130" t="s">
        <v>361</v>
      </c>
      <c r="E678" s="124">
        <v>0</v>
      </c>
      <c r="F678" s="124">
        <v>0</v>
      </c>
      <c r="G678" s="129">
        <v>5119100</v>
      </c>
      <c r="H678" s="129">
        <v>5119100</v>
      </c>
      <c r="I678" s="124">
        <v>0</v>
      </c>
      <c r="J678" s="128">
        <v>0</v>
      </c>
    </row>
    <row r="679" spans="1:10" ht="23.25" hidden="1" customHeight="1" x14ac:dyDescent="0.25">
      <c r="A679" s="131" t="s">
        <v>2106</v>
      </c>
      <c r="B679" s="131"/>
      <c r="C679" s="130" t="s">
        <v>2105</v>
      </c>
      <c r="D679" s="130" t="s">
        <v>361</v>
      </c>
      <c r="E679" s="124">
        <v>0</v>
      </c>
      <c r="F679" s="124">
        <v>0</v>
      </c>
      <c r="G679" s="129">
        <v>4158100.4</v>
      </c>
      <c r="H679" s="129">
        <v>4158100.4</v>
      </c>
      <c r="I679" s="124">
        <v>0</v>
      </c>
      <c r="J679" s="128">
        <v>0</v>
      </c>
    </row>
    <row r="680" spans="1:10" ht="23.25" hidden="1" customHeight="1" x14ac:dyDescent="0.25">
      <c r="A680" s="131" t="s">
        <v>2104</v>
      </c>
      <c r="B680" s="131"/>
      <c r="C680" s="130" t="s">
        <v>2103</v>
      </c>
      <c r="D680" s="130" t="s">
        <v>361</v>
      </c>
      <c r="E680" s="124">
        <v>0</v>
      </c>
      <c r="F680" s="124">
        <v>0</v>
      </c>
      <c r="G680" s="129">
        <v>29152878.399999999</v>
      </c>
      <c r="H680" s="129">
        <v>29152878.399999999</v>
      </c>
      <c r="I680" s="124">
        <v>0</v>
      </c>
      <c r="J680" s="128">
        <v>0</v>
      </c>
    </row>
    <row r="681" spans="1:10" ht="22.5" hidden="1" customHeight="1" x14ac:dyDescent="0.25">
      <c r="A681" s="131" t="s">
        <v>2102</v>
      </c>
      <c r="B681" s="131"/>
      <c r="C681" s="130" t="s">
        <v>2101</v>
      </c>
      <c r="D681" s="130" t="s">
        <v>361</v>
      </c>
      <c r="E681" s="124">
        <v>0</v>
      </c>
      <c r="F681" s="124">
        <v>0</v>
      </c>
      <c r="G681" s="129">
        <v>1205371.24</v>
      </c>
      <c r="H681" s="129">
        <v>1205371.24</v>
      </c>
      <c r="I681" s="124">
        <v>0</v>
      </c>
      <c r="J681" s="128">
        <v>0</v>
      </c>
    </row>
    <row r="682" spans="1:10" ht="23.25" hidden="1" customHeight="1" x14ac:dyDescent="0.25">
      <c r="A682" s="131" t="s">
        <v>2100</v>
      </c>
      <c r="B682" s="131"/>
      <c r="C682" s="130" t="s">
        <v>2099</v>
      </c>
      <c r="D682" s="130" t="s">
        <v>361</v>
      </c>
      <c r="E682" s="124">
        <v>0</v>
      </c>
      <c r="F682" s="124">
        <v>0</v>
      </c>
      <c r="G682" s="129">
        <v>323995102</v>
      </c>
      <c r="H682" s="129">
        <v>323995102</v>
      </c>
      <c r="I682" s="124">
        <v>0</v>
      </c>
      <c r="J682" s="128">
        <v>0</v>
      </c>
    </row>
    <row r="683" spans="1:10" ht="23.25" hidden="1" customHeight="1" x14ac:dyDescent="0.25">
      <c r="A683" s="131" t="s">
        <v>2098</v>
      </c>
      <c r="B683" s="131"/>
      <c r="C683" s="130" t="s">
        <v>2097</v>
      </c>
      <c r="D683" s="130" t="s">
        <v>361</v>
      </c>
      <c r="E683" s="124">
        <v>0</v>
      </c>
      <c r="F683" s="124">
        <v>0</v>
      </c>
      <c r="G683" s="129">
        <v>43105371.659999996</v>
      </c>
      <c r="H683" s="129">
        <v>43105371.659999996</v>
      </c>
      <c r="I683" s="124">
        <v>0</v>
      </c>
      <c r="J683" s="128">
        <v>0</v>
      </c>
    </row>
    <row r="684" spans="1:10" ht="23.25" hidden="1" customHeight="1" x14ac:dyDescent="0.25">
      <c r="A684" s="131" t="s">
        <v>2096</v>
      </c>
      <c r="B684" s="131"/>
      <c r="C684" s="130" t="s">
        <v>2095</v>
      </c>
      <c r="D684" s="130" t="s">
        <v>361</v>
      </c>
      <c r="E684" s="124">
        <v>0</v>
      </c>
      <c r="F684" s="124">
        <v>0</v>
      </c>
      <c r="G684" s="129">
        <v>5782562.3799999999</v>
      </c>
      <c r="H684" s="129">
        <v>5782562.3799999999</v>
      </c>
      <c r="I684" s="124">
        <v>0</v>
      </c>
      <c r="J684" s="128">
        <v>0</v>
      </c>
    </row>
    <row r="685" spans="1:10" ht="22.5" hidden="1" customHeight="1" x14ac:dyDescent="0.25">
      <c r="A685" s="131" t="s">
        <v>2094</v>
      </c>
      <c r="B685" s="131"/>
      <c r="C685" s="130" t="s">
        <v>2093</v>
      </c>
      <c r="D685" s="130" t="s">
        <v>361</v>
      </c>
      <c r="E685" s="124">
        <v>0</v>
      </c>
      <c r="F685" s="124">
        <v>0</v>
      </c>
      <c r="G685" s="129">
        <v>1148000</v>
      </c>
      <c r="H685" s="129">
        <v>1148000</v>
      </c>
      <c r="I685" s="124">
        <v>0</v>
      </c>
      <c r="J685" s="128">
        <v>0</v>
      </c>
    </row>
    <row r="686" spans="1:10" ht="23.25" hidden="1" customHeight="1" x14ac:dyDescent="0.25">
      <c r="A686" s="131" t="s">
        <v>2092</v>
      </c>
      <c r="B686" s="131"/>
      <c r="C686" s="130" t="s">
        <v>2091</v>
      </c>
      <c r="D686" s="130" t="s">
        <v>361</v>
      </c>
      <c r="E686" s="124">
        <v>0</v>
      </c>
      <c r="F686" s="124">
        <v>0</v>
      </c>
      <c r="G686" s="129">
        <v>834138858.63</v>
      </c>
      <c r="H686" s="129">
        <v>834138858.63</v>
      </c>
      <c r="I686" s="124">
        <v>0</v>
      </c>
      <c r="J686" s="128">
        <v>0</v>
      </c>
    </row>
    <row r="687" spans="1:10" ht="23.25" hidden="1" customHeight="1" x14ac:dyDescent="0.25">
      <c r="A687" s="131" t="s">
        <v>2090</v>
      </c>
      <c r="B687" s="131"/>
      <c r="C687" s="130" t="s">
        <v>2089</v>
      </c>
      <c r="D687" s="130" t="s">
        <v>361</v>
      </c>
      <c r="E687" s="124">
        <v>0</v>
      </c>
      <c r="F687" s="124">
        <v>0</v>
      </c>
      <c r="G687" s="129">
        <v>51655563.479999997</v>
      </c>
      <c r="H687" s="129">
        <v>51655563.479999997</v>
      </c>
      <c r="I687" s="124">
        <v>0</v>
      </c>
      <c r="J687" s="128">
        <v>0</v>
      </c>
    </row>
    <row r="688" spans="1:10" ht="23.25" hidden="1" customHeight="1" x14ac:dyDescent="0.25">
      <c r="A688" s="131" t="s">
        <v>2088</v>
      </c>
      <c r="B688" s="131"/>
      <c r="C688" s="130" t="s">
        <v>2087</v>
      </c>
      <c r="D688" s="130" t="s">
        <v>361</v>
      </c>
      <c r="E688" s="124">
        <v>0</v>
      </c>
      <c r="F688" s="124">
        <v>0</v>
      </c>
      <c r="G688" s="129">
        <v>2856890.91</v>
      </c>
      <c r="H688" s="129">
        <v>2856890.91</v>
      </c>
      <c r="I688" s="124">
        <v>0</v>
      </c>
      <c r="J688" s="128">
        <v>0</v>
      </c>
    </row>
    <row r="689" spans="1:10" ht="22.5" hidden="1" customHeight="1" x14ac:dyDescent="0.25">
      <c r="A689" s="131" t="s">
        <v>2086</v>
      </c>
      <c r="B689" s="131"/>
      <c r="C689" s="130" t="s">
        <v>2085</v>
      </c>
      <c r="D689" s="130" t="s">
        <v>361</v>
      </c>
      <c r="E689" s="124">
        <v>0</v>
      </c>
      <c r="F689" s="124">
        <v>0</v>
      </c>
      <c r="G689" s="129">
        <v>418166819.86000001</v>
      </c>
      <c r="H689" s="129">
        <v>418166819.86000001</v>
      </c>
      <c r="I689" s="124">
        <v>0</v>
      </c>
      <c r="J689" s="128">
        <v>0</v>
      </c>
    </row>
    <row r="690" spans="1:10" ht="23.25" hidden="1" customHeight="1" x14ac:dyDescent="0.25">
      <c r="A690" s="131" t="s">
        <v>2084</v>
      </c>
      <c r="B690" s="131"/>
      <c r="C690" s="130" t="s">
        <v>2083</v>
      </c>
      <c r="D690" s="130" t="s">
        <v>361</v>
      </c>
      <c r="E690" s="124">
        <v>0</v>
      </c>
      <c r="F690" s="124">
        <v>0</v>
      </c>
      <c r="G690" s="129">
        <v>224727.69</v>
      </c>
      <c r="H690" s="129">
        <v>224727.69</v>
      </c>
      <c r="I690" s="124">
        <v>0</v>
      </c>
      <c r="J690" s="128">
        <v>0</v>
      </c>
    </row>
    <row r="691" spans="1:10" ht="23.25" hidden="1" customHeight="1" x14ac:dyDescent="0.25">
      <c r="A691" s="131" t="s">
        <v>2082</v>
      </c>
      <c r="B691" s="131"/>
      <c r="C691" s="130" t="s">
        <v>2081</v>
      </c>
      <c r="D691" s="130" t="s">
        <v>361</v>
      </c>
      <c r="E691" s="124">
        <v>0</v>
      </c>
      <c r="F691" s="124">
        <v>0</v>
      </c>
      <c r="G691" s="129">
        <v>214878.5</v>
      </c>
      <c r="H691" s="129">
        <v>214878.5</v>
      </c>
      <c r="I691" s="124">
        <v>0</v>
      </c>
      <c r="J691" s="128">
        <v>0</v>
      </c>
    </row>
    <row r="692" spans="1:10" ht="23.25" hidden="1" customHeight="1" x14ac:dyDescent="0.25">
      <c r="A692" s="131" t="s">
        <v>2080</v>
      </c>
      <c r="B692" s="131"/>
      <c r="C692" s="130" t="s">
        <v>2079</v>
      </c>
      <c r="D692" s="130" t="s">
        <v>361</v>
      </c>
      <c r="E692" s="124">
        <v>0</v>
      </c>
      <c r="F692" s="124">
        <v>0</v>
      </c>
      <c r="G692" s="129">
        <v>28864867.640000001</v>
      </c>
      <c r="H692" s="129">
        <v>28864867.640000001</v>
      </c>
      <c r="I692" s="124">
        <v>0</v>
      </c>
      <c r="J692" s="128">
        <v>0</v>
      </c>
    </row>
    <row r="693" spans="1:10" ht="23.25" hidden="1" customHeight="1" x14ac:dyDescent="0.25">
      <c r="A693" s="131" t="s">
        <v>2078</v>
      </c>
      <c r="B693" s="131"/>
      <c r="C693" s="130" t="s">
        <v>2077</v>
      </c>
      <c r="D693" s="130" t="s">
        <v>361</v>
      </c>
      <c r="E693" s="124">
        <v>0</v>
      </c>
      <c r="F693" s="124">
        <v>0</v>
      </c>
      <c r="G693" s="129">
        <v>1694606.24</v>
      </c>
      <c r="H693" s="129">
        <v>1694606.24</v>
      </c>
      <c r="I693" s="124">
        <v>0</v>
      </c>
      <c r="J693" s="128">
        <v>0</v>
      </c>
    </row>
    <row r="694" spans="1:10" ht="22.5" hidden="1" customHeight="1" x14ac:dyDescent="0.25">
      <c r="A694" s="131" t="s">
        <v>2076</v>
      </c>
      <c r="B694" s="131"/>
      <c r="C694" s="130" t="s">
        <v>2075</v>
      </c>
      <c r="D694" s="130" t="s">
        <v>361</v>
      </c>
      <c r="E694" s="124">
        <v>0</v>
      </c>
      <c r="F694" s="124">
        <v>0</v>
      </c>
      <c r="G694" s="129">
        <v>208253</v>
      </c>
      <c r="H694" s="129">
        <v>208253</v>
      </c>
      <c r="I694" s="124">
        <v>0</v>
      </c>
      <c r="J694" s="128">
        <v>0</v>
      </c>
    </row>
    <row r="695" spans="1:10" ht="23.25" hidden="1" customHeight="1" x14ac:dyDescent="0.25">
      <c r="A695" s="131" t="s">
        <v>2074</v>
      </c>
      <c r="B695" s="131"/>
      <c r="C695" s="130" t="s">
        <v>2073</v>
      </c>
      <c r="D695" s="130" t="s">
        <v>361</v>
      </c>
      <c r="E695" s="124">
        <v>0</v>
      </c>
      <c r="F695" s="124">
        <v>0</v>
      </c>
      <c r="G695" s="129">
        <v>71200</v>
      </c>
      <c r="H695" s="129">
        <v>71200</v>
      </c>
      <c r="I695" s="124">
        <v>0</v>
      </c>
      <c r="J695" s="128">
        <v>0</v>
      </c>
    </row>
    <row r="696" spans="1:10" ht="23.25" hidden="1" customHeight="1" x14ac:dyDescent="0.25">
      <c r="A696" s="131" t="s">
        <v>2072</v>
      </c>
      <c r="B696" s="131"/>
      <c r="C696" s="130" t="s">
        <v>2071</v>
      </c>
      <c r="D696" s="130" t="s">
        <v>361</v>
      </c>
      <c r="E696" s="124">
        <v>0</v>
      </c>
      <c r="F696" s="124">
        <v>0</v>
      </c>
      <c r="G696" s="129">
        <v>51644204</v>
      </c>
      <c r="H696" s="129">
        <v>51644204</v>
      </c>
      <c r="I696" s="124">
        <v>0</v>
      </c>
      <c r="J696" s="128">
        <v>0</v>
      </c>
    </row>
    <row r="697" spans="1:10" ht="23.25" hidden="1" customHeight="1" x14ac:dyDescent="0.25">
      <c r="A697" s="131" t="s">
        <v>2070</v>
      </c>
      <c r="B697" s="131"/>
      <c r="C697" s="130" t="s">
        <v>2069</v>
      </c>
      <c r="D697" s="130" t="s">
        <v>361</v>
      </c>
      <c r="E697" s="124">
        <v>0</v>
      </c>
      <c r="F697" s="124">
        <v>0</v>
      </c>
      <c r="G697" s="129">
        <v>7344680</v>
      </c>
      <c r="H697" s="129">
        <v>7344680</v>
      </c>
      <c r="I697" s="124">
        <v>0</v>
      </c>
      <c r="J697" s="128">
        <v>0</v>
      </c>
    </row>
    <row r="698" spans="1:10" ht="22.5" hidden="1" customHeight="1" x14ac:dyDescent="0.25">
      <c r="A698" s="131" t="s">
        <v>2068</v>
      </c>
      <c r="B698" s="131"/>
      <c r="C698" s="130" t="s">
        <v>2067</v>
      </c>
      <c r="D698" s="130" t="s">
        <v>361</v>
      </c>
      <c r="E698" s="124">
        <v>0</v>
      </c>
      <c r="F698" s="124">
        <v>0</v>
      </c>
      <c r="G698" s="129">
        <v>1294189.17</v>
      </c>
      <c r="H698" s="129">
        <v>1294189.17</v>
      </c>
      <c r="I698" s="124">
        <v>0</v>
      </c>
      <c r="J698" s="128">
        <v>0</v>
      </c>
    </row>
    <row r="699" spans="1:10" ht="23.25" hidden="1" customHeight="1" x14ac:dyDescent="0.25">
      <c r="A699" s="131" t="s">
        <v>2066</v>
      </c>
      <c r="B699" s="131"/>
      <c r="C699" s="130" t="s">
        <v>2065</v>
      </c>
      <c r="D699" s="130" t="s">
        <v>361</v>
      </c>
      <c r="E699" s="124">
        <v>0</v>
      </c>
      <c r="F699" s="124">
        <v>0</v>
      </c>
      <c r="G699" s="129">
        <v>5555068.4000000004</v>
      </c>
      <c r="H699" s="129">
        <v>5555068.4000000004</v>
      </c>
      <c r="I699" s="124">
        <v>0</v>
      </c>
      <c r="J699" s="128">
        <v>0</v>
      </c>
    </row>
    <row r="700" spans="1:10" ht="23.25" hidden="1" customHeight="1" x14ac:dyDescent="0.25">
      <c r="A700" s="131" t="s">
        <v>2064</v>
      </c>
      <c r="B700" s="131"/>
      <c r="C700" s="130" t="s">
        <v>2063</v>
      </c>
      <c r="D700" s="130" t="s">
        <v>361</v>
      </c>
      <c r="E700" s="124">
        <v>0</v>
      </c>
      <c r="F700" s="124">
        <v>0</v>
      </c>
      <c r="G700" s="129">
        <v>241519485.12</v>
      </c>
      <c r="H700" s="129">
        <v>241519485.12</v>
      </c>
      <c r="I700" s="124">
        <v>0</v>
      </c>
      <c r="J700" s="128">
        <v>0</v>
      </c>
    </row>
    <row r="701" spans="1:10" ht="23.25" hidden="1" customHeight="1" x14ac:dyDescent="0.25">
      <c r="A701" s="131" t="s">
        <v>2062</v>
      </c>
      <c r="B701" s="131"/>
      <c r="C701" s="130" t="s">
        <v>2061</v>
      </c>
      <c r="D701" s="130" t="s">
        <v>361</v>
      </c>
      <c r="E701" s="124">
        <v>0</v>
      </c>
      <c r="F701" s="124">
        <v>0</v>
      </c>
      <c r="G701" s="129">
        <v>13869927.619999999</v>
      </c>
      <c r="H701" s="129">
        <v>13869927.619999999</v>
      </c>
      <c r="I701" s="124">
        <v>0</v>
      </c>
      <c r="J701" s="128">
        <v>0</v>
      </c>
    </row>
    <row r="702" spans="1:10" ht="22.5" hidden="1" customHeight="1" x14ac:dyDescent="0.25">
      <c r="A702" s="131" t="s">
        <v>2060</v>
      </c>
      <c r="B702" s="131"/>
      <c r="C702" s="130" t="s">
        <v>2059</v>
      </c>
      <c r="D702" s="130" t="s">
        <v>361</v>
      </c>
      <c r="E702" s="124">
        <v>0</v>
      </c>
      <c r="F702" s="124">
        <v>0</v>
      </c>
      <c r="G702" s="129">
        <v>655103.01</v>
      </c>
      <c r="H702" s="129">
        <v>655103.01</v>
      </c>
      <c r="I702" s="124">
        <v>0</v>
      </c>
      <c r="J702" s="128">
        <v>0</v>
      </c>
    </row>
    <row r="703" spans="1:10" ht="23.25" hidden="1" customHeight="1" x14ac:dyDescent="0.25">
      <c r="A703" s="131" t="s">
        <v>2058</v>
      </c>
      <c r="B703" s="131"/>
      <c r="C703" s="130" t="s">
        <v>2057</v>
      </c>
      <c r="D703" s="130" t="s">
        <v>361</v>
      </c>
      <c r="E703" s="124">
        <v>0</v>
      </c>
      <c r="F703" s="124">
        <v>0</v>
      </c>
      <c r="G703" s="129">
        <v>18674268.620000001</v>
      </c>
      <c r="H703" s="129">
        <v>18674268.620000001</v>
      </c>
      <c r="I703" s="124">
        <v>0</v>
      </c>
      <c r="J703" s="128">
        <v>0</v>
      </c>
    </row>
    <row r="704" spans="1:10" ht="23.25" hidden="1" customHeight="1" x14ac:dyDescent="0.25">
      <c r="A704" s="131" t="s">
        <v>2056</v>
      </c>
      <c r="B704" s="131"/>
      <c r="C704" s="130" t="s">
        <v>2055</v>
      </c>
      <c r="D704" s="130" t="s">
        <v>361</v>
      </c>
      <c r="E704" s="124">
        <v>0</v>
      </c>
      <c r="F704" s="124">
        <v>0</v>
      </c>
      <c r="G704" s="129">
        <v>11814216.810000001</v>
      </c>
      <c r="H704" s="129">
        <v>11814216.810000001</v>
      </c>
      <c r="I704" s="124">
        <v>0</v>
      </c>
      <c r="J704" s="128">
        <v>0</v>
      </c>
    </row>
    <row r="705" spans="1:10" ht="23.25" hidden="1" customHeight="1" x14ac:dyDescent="0.25">
      <c r="A705" s="131" t="s">
        <v>2054</v>
      </c>
      <c r="B705" s="131"/>
      <c r="C705" s="130" t="s">
        <v>2053</v>
      </c>
      <c r="D705" s="130" t="s">
        <v>361</v>
      </c>
      <c r="E705" s="124">
        <v>0</v>
      </c>
      <c r="F705" s="124">
        <v>0</v>
      </c>
      <c r="G705" s="129">
        <v>1190000</v>
      </c>
      <c r="H705" s="129">
        <v>1190000</v>
      </c>
      <c r="I705" s="124">
        <v>0</v>
      </c>
      <c r="J705" s="128">
        <v>0</v>
      </c>
    </row>
    <row r="706" spans="1:10" ht="22.5" hidden="1" customHeight="1" x14ac:dyDescent="0.25">
      <c r="A706" s="131" t="s">
        <v>2052</v>
      </c>
      <c r="B706" s="131"/>
      <c r="C706" s="130" t="s">
        <v>2051</v>
      </c>
      <c r="D706" s="130" t="s">
        <v>361</v>
      </c>
      <c r="E706" s="124">
        <v>0</v>
      </c>
      <c r="F706" s="124">
        <v>0</v>
      </c>
      <c r="G706" s="129">
        <v>180000</v>
      </c>
      <c r="H706" s="129">
        <v>180000</v>
      </c>
      <c r="I706" s="124">
        <v>0</v>
      </c>
      <c r="J706" s="128">
        <v>0</v>
      </c>
    </row>
    <row r="707" spans="1:10" ht="23.25" hidden="1" customHeight="1" x14ac:dyDescent="0.25">
      <c r="A707" s="131" t="s">
        <v>2050</v>
      </c>
      <c r="B707" s="131"/>
      <c r="C707" s="130" t="s">
        <v>2049</v>
      </c>
      <c r="D707" s="130" t="s">
        <v>361</v>
      </c>
      <c r="E707" s="124">
        <v>0</v>
      </c>
      <c r="F707" s="124">
        <v>0</v>
      </c>
      <c r="G707" s="129">
        <v>18350841.98</v>
      </c>
      <c r="H707" s="129">
        <v>18350841.98</v>
      </c>
      <c r="I707" s="124">
        <v>0</v>
      </c>
      <c r="J707" s="128">
        <v>0</v>
      </c>
    </row>
    <row r="708" spans="1:10" ht="23.25" hidden="1" customHeight="1" x14ac:dyDescent="0.25">
      <c r="A708" s="131" t="s">
        <v>2048</v>
      </c>
      <c r="B708" s="131"/>
      <c r="C708" s="130" t="s">
        <v>2047</v>
      </c>
      <c r="D708" s="130" t="s">
        <v>361</v>
      </c>
      <c r="E708" s="124">
        <v>0</v>
      </c>
      <c r="F708" s="124">
        <v>0</v>
      </c>
      <c r="G708" s="129">
        <v>3050000</v>
      </c>
      <c r="H708" s="129">
        <v>3050000</v>
      </c>
      <c r="I708" s="124">
        <v>0</v>
      </c>
      <c r="J708" s="128">
        <v>0</v>
      </c>
    </row>
    <row r="709" spans="1:10" ht="23.25" hidden="1" customHeight="1" x14ac:dyDescent="0.25">
      <c r="A709" s="131" t="s">
        <v>2046</v>
      </c>
      <c r="B709" s="131"/>
      <c r="C709" s="130" t="s">
        <v>2045</v>
      </c>
      <c r="D709" s="130" t="s">
        <v>361</v>
      </c>
      <c r="E709" s="124">
        <v>0</v>
      </c>
      <c r="F709" s="124">
        <v>0</v>
      </c>
      <c r="G709" s="129">
        <v>2428703.15</v>
      </c>
      <c r="H709" s="129">
        <v>2428703.15</v>
      </c>
      <c r="I709" s="124">
        <v>0</v>
      </c>
      <c r="J709" s="128">
        <v>0</v>
      </c>
    </row>
    <row r="710" spans="1:10" ht="22.5" hidden="1" customHeight="1" x14ac:dyDescent="0.25">
      <c r="A710" s="131" t="s">
        <v>2044</v>
      </c>
      <c r="B710" s="131"/>
      <c r="C710" s="130" t="s">
        <v>2043</v>
      </c>
      <c r="D710" s="130" t="s">
        <v>361</v>
      </c>
      <c r="E710" s="124">
        <v>0</v>
      </c>
      <c r="F710" s="124">
        <v>0</v>
      </c>
      <c r="G710" s="129">
        <v>20638895.559999999</v>
      </c>
      <c r="H710" s="129">
        <v>20638895.559999999</v>
      </c>
      <c r="I710" s="124">
        <v>0</v>
      </c>
      <c r="J710" s="128">
        <v>0</v>
      </c>
    </row>
    <row r="711" spans="1:10" ht="23.25" hidden="1" customHeight="1" x14ac:dyDescent="0.25">
      <c r="A711" s="131" t="s">
        <v>2042</v>
      </c>
      <c r="B711" s="131"/>
      <c r="C711" s="130" t="s">
        <v>2041</v>
      </c>
      <c r="D711" s="130" t="s">
        <v>361</v>
      </c>
      <c r="E711" s="124">
        <v>0</v>
      </c>
      <c r="F711" s="124">
        <v>0</v>
      </c>
      <c r="G711" s="129">
        <v>117901465.58</v>
      </c>
      <c r="H711" s="129">
        <v>117901465.58</v>
      </c>
      <c r="I711" s="124">
        <v>0</v>
      </c>
      <c r="J711" s="128">
        <v>0</v>
      </c>
    </row>
    <row r="712" spans="1:10" ht="23.25" hidden="1" customHeight="1" x14ac:dyDescent="0.25">
      <c r="A712" s="131" t="s">
        <v>2040</v>
      </c>
      <c r="B712" s="131"/>
      <c r="C712" s="130" t="s">
        <v>2039</v>
      </c>
      <c r="D712" s="130" t="s">
        <v>361</v>
      </c>
      <c r="E712" s="124">
        <v>0</v>
      </c>
      <c r="F712" s="124">
        <v>0</v>
      </c>
      <c r="G712" s="129">
        <v>80800</v>
      </c>
      <c r="H712" s="129">
        <v>80800</v>
      </c>
      <c r="I712" s="124">
        <v>0</v>
      </c>
      <c r="J712" s="128">
        <v>0</v>
      </c>
    </row>
    <row r="713" spans="1:10" ht="23.25" hidden="1" customHeight="1" x14ac:dyDescent="0.25">
      <c r="A713" s="131" t="s">
        <v>2038</v>
      </c>
      <c r="B713" s="131"/>
      <c r="C713" s="130" t="s">
        <v>2037</v>
      </c>
      <c r="D713" s="130" t="s">
        <v>361</v>
      </c>
      <c r="E713" s="124">
        <v>0</v>
      </c>
      <c r="F713" s="124">
        <v>0</v>
      </c>
      <c r="G713" s="129">
        <v>310212.13</v>
      </c>
      <c r="H713" s="129">
        <v>310212.13</v>
      </c>
      <c r="I713" s="124">
        <v>0</v>
      </c>
      <c r="J713" s="128">
        <v>0</v>
      </c>
    </row>
    <row r="714" spans="1:10" ht="22.5" hidden="1" customHeight="1" x14ac:dyDescent="0.25">
      <c r="A714" s="131" t="s">
        <v>2036</v>
      </c>
      <c r="B714" s="131"/>
      <c r="C714" s="130" t="s">
        <v>2035</v>
      </c>
      <c r="D714" s="130" t="s">
        <v>361</v>
      </c>
      <c r="E714" s="124">
        <v>0</v>
      </c>
      <c r="F714" s="124">
        <v>0</v>
      </c>
      <c r="G714" s="129">
        <v>956909.09</v>
      </c>
      <c r="H714" s="129">
        <v>956909.09</v>
      </c>
      <c r="I714" s="124">
        <v>0</v>
      </c>
      <c r="J714" s="128">
        <v>0</v>
      </c>
    </row>
    <row r="715" spans="1:10" ht="23.25" hidden="1" customHeight="1" x14ac:dyDescent="0.25">
      <c r="A715" s="131" t="s">
        <v>2034</v>
      </c>
      <c r="B715" s="131"/>
      <c r="C715" s="130" t="s">
        <v>2033</v>
      </c>
      <c r="D715" s="130" t="s">
        <v>361</v>
      </c>
      <c r="E715" s="124">
        <v>0</v>
      </c>
      <c r="F715" s="124">
        <v>0</v>
      </c>
      <c r="G715" s="129">
        <v>112401</v>
      </c>
      <c r="H715" s="129">
        <v>112401</v>
      </c>
      <c r="I715" s="124">
        <v>0</v>
      </c>
      <c r="J715" s="128">
        <v>0</v>
      </c>
    </row>
    <row r="716" spans="1:10" ht="23.25" hidden="1" customHeight="1" x14ac:dyDescent="0.25">
      <c r="A716" s="131" t="s">
        <v>2032</v>
      </c>
      <c r="B716" s="131"/>
      <c r="C716" s="130" t="s">
        <v>2031</v>
      </c>
      <c r="D716" s="130" t="s">
        <v>361</v>
      </c>
      <c r="E716" s="124">
        <v>0</v>
      </c>
      <c r="F716" s="124">
        <v>0</v>
      </c>
      <c r="G716" s="129">
        <v>143600</v>
      </c>
      <c r="H716" s="129">
        <v>143600</v>
      </c>
      <c r="I716" s="124">
        <v>0</v>
      </c>
      <c r="J716" s="128">
        <v>0</v>
      </c>
    </row>
    <row r="717" spans="1:10" ht="23.25" hidden="1" customHeight="1" x14ac:dyDescent="0.25">
      <c r="A717" s="131" t="s">
        <v>2030</v>
      </c>
      <c r="B717" s="131"/>
      <c r="C717" s="130" t="s">
        <v>2029</v>
      </c>
      <c r="D717" s="130" t="s">
        <v>361</v>
      </c>
      <c r="E717" s="124">
        <v>0</v>
      </c>
      <c r="F717" s="124">
        <v>0</v>
      </c>
      <c r="G717" s="129">
        <v>8371181</v>
      </c>
      <c r="H717" s="129">
        <v>8371181</v>
      </c>
      <c r="I717" s="124">
        <v>0</v>
      </c>
      <c r="J717" s="128">
        <v>0</v>
      </c>
    </row>
    <row r="718" spans="1:10" ht="23.25" hidden="1" customHeight="1" x14ac:dyDescent="0.25">
      <c r="A718" s="131" t="s">
        <v>2028</v>
      </c>
      <c r="B718" s="131"/>
      <c r="C718" s="130" t="s">
        <v>2027</v>
      </c>
      <c r="D718" s="130" t="s">
        <v>361</v>
      </c>
      <c r="E718" s="124">
        <v>0</v>
      </c>
      <c r="F718" s="124">
        <v>0</v>
      </c>
      <c r="G718" s="129">
        <v>545285181.77999997</v>
      </c>
      <c r="H718" s="129">
        <v>545285181.77999997</v>
      </c>
      <c r="I718" s="124">
        <v>0</v>
      </c>
      <c r="J718" s="128">
        <v>0</v>
      </c>
    </row>
    <row r="719" spans="1:10" ht="22.5" hidden="1" customHeight="1" x14ac:dyDescent="0.25">
      <c r="A719" s="131" t="s">
        <v>2026</v>
      </c>
      <c r="B719" s="131"/>
      <c r="C719" s="130" t="s">
        <v>2025</v>
      </c>
      <c r="D719" s="130" t="s">
        <v>361</v>
      </c>
      <c r="E719" s="124">
        <v>0</v>
      </c>
      <c r="F719" s="124">
        <v>0</v>
      </c>
      <c r="G719" s="129">
        <v>1238663.78</v>
      </c>
      <c r="H719" s="129">
        <v>1238663.78</v>
      </c>
      <c r="I719" s="124">
        <v>0</v>
      </c>
      <c r="J719" s="128">
        <v>0</v>
      </c>
    </row>
    <row r="720" spans="1:10" ht="23.25" hidden="1" customHeight="1" x14ac:dyDescent="0.25">
      <c r="A720" s="131" t="s">
        <v>2024</v>
      </c>
      <c r="B720" s="131"/>
      <c r="C720" s="130" t="s">
        <v>2023</v>
      </c>
      <c r="D720" s="130" t="s">
        <v>361</v>
      </c>
      <c r="E720" s="124">
        <v>0</v>
      </c>
      <c r="F720" s="124">
        <v>0</v>
      </c>
      <c r="G720" s="129">
        <v>102199104</v>
      </c>
      <c r="H720" s="129">
        <v>102199104</v>
      </c>
      <c r="I720" s="124">
        <v>0</v>
      </c>
      <c r="J720" s="128">
        <v>0</v>
      </c>
    </row>
    <row r="721" spans="1:10" ht="23.25" hidden="1" customHeight="1" x14ac:dyDescent="0.25">
      <c r="A721" s="131" t="s">
        <v>2022</v>
      </c>
      <c r="B721" s="131"/>
      <c r="C721" s="130" t="s">
        <v>2021</v>
      </c>
      <c r="D721" s="130" t="s">
        <v>361</v>
      </c>
      <c r="E721" s="124">
        <v>0</v>
      </c>
      <c r="F721" s="124">
        <v>0</v>
      </c>
      <c r="G721" s="129">
        <v>1944282.95</v>
      </c>
      <c r="H721" s="129">
        <v>1944282.95</v>
      </c>
      <c r="I721" s="124">
        <v>0</v>
      </c>
      <c r="J721" s="128">
        <v>0</v>
      </c>
    </row>
    <row r="722" spans="1:10" ht="23.25" hidden="1" customHeight="1" x14ac:dyDescent="0.25">
      <c r="A722" s="131" t="s">
        <v>2020</v>
      </c>
      <c r="B722" s="131"/>
      <c r="C722" s="130" t="s">
        <v>2019</v>
      </c>
      <c r="D722" s="130" t="s">
        <v>361</v>
      </c>
      <c r="E722" s="124">
        <v>0</v>
      </c>
      <c r="F722" s="124">
        <v>0</v>
      </c>
      <c r="G722" s="129">
        <v>29704408.579999998</v>
      </c>
      <c r="H722" s="129">
        <v>29704408.579999998</v>
      </c>
      <c r="I722" s="124">
        <v>0</v>
      </c>
      <c r="J722" s="128">
        <v>0</v>
      </c>
    </row>
    <row r="723" spans="1:10" ht="22.5" hidden="1" customHeight="1" x14ac:dyDescent="0.25">
      <c r="A723" s="131" t="s">
        <v>2018</v>
      </c>
      <c r="B723" s="131"/>
      <c r="C723" s="130" t="s">
        <v>2017</v>
      </c>
      <c r="D723" s="130" t="s">
        <v>361</v>
      </c>
      <c r="E723" s="124">
        <v>0</v>
      </c>
      <c r="F723" s="124">
        <v>0</v>
      </c>
      <c r="G723" s="129">
        <v>3684169.86</v>
      </c>
      <c r="H723" s="129">
        <v>3684169.86</v>
      </c>
      <c r="I723" s="124">
        <v>0</v>
      </c>
      <c r="J723" s="128">
        <v>0</v>
      </c>
    </row>
    <row r="724" spans="1:10" ht="23.25" hidden="1" customHeight="1" x14ac:dyDescent="0.25">
      <c r="A724" s="131" t="s">
        <v>2016</v>
      </c>
      <c r="B724" s="131"/>
      <c r="C724" s="130" t="s">
        <v>2015</v>
      </c>
      <c r="D724" s="130" t="s">
        <v>361</v>
      </c>
      <c r="E724" s="124">
        <v>0</v>
      </c>
      <c r="F724" s="124">
        <v>0</v>
      </c>
      <c r="G724" s="129">
        <v>1120880</v>
      </c>
      <c r="H724" s="129">
        <v>1120880</v>
      </c>
      <c r="I724" s="124">
        <v>0</v>
      </c>
      <c r="J724" s="128">
        <v>0</v>
      </c>
    </row>
    <row r="725" spans="1:10" ht="23.25" hidden="1" customHeight="1" x14ac:dyDescent="0.25">
      <c r="A725" s="131" t="s">
        <v>2014</v>
      </c>
      <c r="B725" s="131"/>
      <c r="C725" s="130" t="s">
        <v>2013</v>
      </c>
      <c r="D725" s="130" t="s">
        <v>361</v>
      </c>
      <c r="E725" s="124">
        <v>0</v>
      </c>
      <c r="F725" s="124">
        <v>0</v>
      </c>
      <c r="G725" s="129">
        <v>467339.39</v>
      </c>
      <c r="H725" s="129">
        <v>467339.39</v>
      </c>
      <c r="I725" s="124">
        <v>0</v>
      </c>
      <c r="J725" s="128">
        <v>0</v>
      </c>
    </row>
    <row r="726" spans="1:10" ht="23.25" hidden="1" customHeight="1" x14ac:dyDescent="0.25">
      <c r="A726" s="131" t="s">
        <v>2012</v>
      </c>
      <c r="B726" s="131"/>
      <c r="C726" s="130" t="s">
        <v>2011</v>
      </c>
      <c r="D726" s="130" t="s">
        <v>361</v>
      </c>
      <c r="E726" s="124">
        <v>0</v>
      </c>
      <c r="F726" s="124">
        <v>0</v>
      </c>
      <c r="G726" s="129">
        <v>589209.31000000006</v>
      </c>
      <c r="H726" s="129">
        <v>589209.31000000006</v>
      </c>
      <c r="I726" s="124">
        <v>0</v>
      </c>
      <c r="J726" s="128">
        <v>0</v>
      </c>
    </row>
    <row r="727" spans="1:10" ht="22.5" hidden="1" customHeight="1" x14ac:dyDescent="0.25">
      <c r="A727" s="131" t="s">
        <v>2010</v>
      </c>
      <c r="B727" s="131"/>
      <c r="C727" s="130" t="s">
        <v>2009</v>
      </c>
      <c r="D727" s="130" t="s">
        <v>361</v>
      </c>
      <c r="E727" s="124">
        <v>0</v>
      </c>
      <c r="F727" s="124">
        <v>0</v>
      </c>
      <c r="G727" s="129">
        <v>120458174.45</v>
      </c>
      <c r="H727" s="129">
        <v>120458174.45</v>
      </c>
      <c r="I727" s="124">
        <v>0</v>
      </c>
      <c r="J727" s="128">
        <v>0</v>
      </c>
    </row>
    <row r="728" spans="1:10" ht="23.25" hidden="1" customHeight="1" x14ac:dyDescent="0.25">
      <c r="A728" s="131" t="s">
        <v>2008</v>
      </c>
      <c r="B728" s="131"/>
      <c r="C728" s="130" t="s">
        <v>2007</v>
      </c>
      <c r="D728" s="130" t="s">
        <v>361</v>
      </c>
      <c r="E728" s="124">
        <v>0</v>
      </c>
      <c r="F728" s="124">
        <v>0</v>
      </c>
      <c r="G728" s="129">
        <v>2624658.37</v>
      </c>
      <c r="H728" s="129">
        <v>2624658.37</v>
      </c>
      <c r="I728" s="124">
        <v>0</v>
      </c>
      <c r="J728" s="128">
        <v>0</v>
      </c>
    </row>
    <row r="729" spans="1:10" ht="23.25" hidden="1" customHeight="1" x14ac:dyDescent="0.25">
      <c r="A729" s="131" t="s">
        <v>2006</v>
      </c>
      <c r="B729" s="131"/>
      <c r="C729" s="130" t="s">
        <v>2005</v>
      </c>
      <c r="D729" s="130" t="s">
        <v>361</v>
      </c>
      <c r="E729" s="124">
        <v>0</v>
      </c>
      <c r="F729" s="124">
        <v>0</v>
      </c>
      <c r="G729" s="129">
        <v>135885653</v>
      </c>
      <c r="H729" s="129">
        <v>135885653</v>
      </c>
      <c r="I729" s="124">
        <v>0</v>
      </c>
      <c r="J729" s="128">
        <v>0</v>
      </c>
    </row>
    <row r="730" spans="1:10" ht="23.25" hidden="1" customHeight="1" x14ac:dyDescent="0.25">
      <c r="A730" s="131" t="s">
        <v>2004</v>
      </c>
      <c r="B730" s="131"/>
      <c r="C730" s="130" t="s">
        <v>2003</v>
      </c>
      <c r="D730" s="130" t="s">
        <v>361</v>
      </c>
      <c r="E730" s="124">
        <v>0</v>
      </c>
      <c r="F730" s="124">
        <v>0</v>
      </c>
      <c r="G730" s="129">
        <v>20089779.09</v>
      </c>
      <c r="H730" s="129">
        <v>20089779.09</v>
      </c>
      <c r="I730" s="124">
        <v>0</v>
      </c>
      <c r="J730" s="128">
        <v>0</v>
      </c>
    </row>
    <row r="731" spans="1:10" ht="22.5" hidden="1" customHeight="1" x14ac:dyDescent="0.25">
      <c r="A731" s="131" t="s">
        <v>2002</v>
      </c>
      <c r="B731" s="131"/>
      <c r="C731" s="130" t="s">
        <v>2001</v>
      </c>
      <c r="D731" s="130" t="s">
        <v>361</v>
      </c>
      <c r="E731" s="124">
        <v>0</v>
      </c>
      <c r="F731" s="124">
        <v>0</v>
      </c>
      <c r="G731" s="129">
        <v>9628928.1600000001</v>
      </c>
      <c r="H731" s="129">
        <v>9628928.1600000001</v>
      </c>
      <c r="I731" s="124">
        <v>0</v>
      </c>
      <c r="J731" s="128">
        <v>0</v>
      </c>
    </row>
    <row r="732" spans="1:10" ht="23.25" hidden="1" customHeight="1" x14ac:dyDescent="0.25">
      <c r="A732" s="131" t="s">
        <v>2000</v>
      </c>
      <c r="B732" s="131"/>
      <c r="C732" s="130" t="s">
        <v>1999</v>
      </c>
      <c r="D732" s="130" t="s">
        <v>361</v>
      </c>
      <c r="E732" s="124">
        <v>0</v>
      </c>
      <c r="F732" s="124">
        <v>0</v>
      </c>
      <c r="G732" s="129">
        <v>5348500</v>
      </c>
      <c r="H732" s="129">
        <v>5348500</v>
      </c>
      <c r="I732" s="124">
        <v>0</v>
      </c>
      <c r="J732" s="128">
        <v>0</v>
      </c>
    </row>
    <row r="733" spans="1:10" ht="23.25" hidden="1" customHeight="1" x14ac:dyDescent="0.25">
      <c r="A733" s="131" t="s">
        <v>1998</v>
      </c>
      <c r="B733" s="131"/>
      <c r="C733" s="130" t="s">
        <v>1997</v>
      </c>
      <c r="D733" s="130" t="s">
        <v>361</v>
      </c>
      <c r="E733" s="124">
        <v>0</v>
      </c>
      <c r="F733" s="124">
        <v>0</v>
      </c>
      <c r="G733" s="129">
        <v>115227.27</v>
      </c>
      <c r="H733" s="129">
        <v>115227.27</v>
      </c>
      <c r="I733" s="124">
        <v>0</v>
      </c>
      <c r="J733" s="128">
        <v>0</v>
      </c>
    </row>
    <row r="734" spans="1:10" ht="23.25" hidden="1" customHeight="1" x14ac:dyDescent="0.25">
      <c r="A734" s="131" t="s">
        <v>1996</v>
      </c>
      <c r="B734" s="131"/>
      <c r="C734" s="130" t="s">
        <v>1995</v>
      </c>
      <c r="D734" s="130" t="s">
        <v>361</v>
      </c>
      <c r="E734" s="124">
        <v>0</v>
      </c>
      <c r="F734" s="124">
        <v>0</v>
      </c>
      <c r="G734" s="129">
        <v>1742291.56</v>
      </c>
      <c r="H734" s="129">
        <v>1742291.56</v>
      </c>
      <c r="I734" s="124">
        <v>0</v>
      </c>
      <c r="J734" s="128">
        <v>0</v>
      </c>
    </row>
    <row r="735" spans="1:10" ht="22.5" hidden="1" customHeight="1" x14ac:dyDescent="0.25">
      <c r="A735" s="131" t="s">
        <v>1994</v>
      </c>
      <c r="B735" s="131"/>
      <c r="C735" s="130" t="s">
        <v>1993</v>
      </c>
      <c r="D735" s="130" t="s">
        <v>361</v>
      </c>
      <c r="E735" s="124">
        <v>0</v>
      </c>
      <c r="F735" s="124">
        <v>0</v>
      </c>
      <c r="G735" s="129">
        <v>7101805.5499999998</v>
      </c>
      <c r="H735" s="129">
        <v>7101805.5499999998</v>
      </c>
      <c r="I735" s="124">
        <v>0</v>
      </c>
      <c r="J735" s="128">
        <v>0</v>
      </c>
    </row>
    <row r="736" spans="1:10" ht="23.25" hidden="1" customHeight="1" x14ac:dyDescent="0.25">
      <c r="A736" s="131" t="s">
        <v>1992</v>
      </c>
      <c r="B736" s="131"/>
      <c r="C736" s="130" t="s">
        <v>1991</v>
      </c>
      <c r="D736" s="130" t="s">
        <v>361</v>
      </c>
      <c r="E736" s="124">
        <v>0</v>
      </c>
      <c r="F736" s="124">
        <v>0</v>
      </c>
      <c r="G736" s="129">
        <v>15370124.109999999</v>
      </c>
      <c r="H736" s="129">
        <v>15370124.109999999</v>
      </c>
      <c r="I736" s="124">
        <v>0</v>
      </c>
      <c r="J736" s="128">
        <v>0</v>
      </c>
    </row>
    <row r="737" spans="1:10" ht="23.25" hidden="1" customHeight="1" x14ac:dyDescent="0.25">
      <c r="A737" s="131" t="s">
        <v>1990</v>
      </c>
      <c r="B737" s="131"/>
      <c r="C737" s="130" t="s">
        <v>1989</v>
      </c>
      <c r="D737" s="130" t="s">
        <v>361</v>
      </c>
      <c r="E737" s="124">
        <v>0</v>
      </c>
      <c r="F737" s="124">
        <v>0</v>
      </c>
      <c r="G737" s="129">
        <v>306421.58</v>
      </c>
      <c r="H737" s="129">
        <v>306421.58</v>
      </c>
      <c r="I737" s="124">
        <v>0</v>
      </c>
      <c r="J737" s="128">
        <v>0</v>
      </c>
    </row>
    <row r="738" spans="1:10" ht="23.25" hidden="1" customHeight="1" x14ac:dyDescent="0.25">
      <c r="A738" s="131" t="s">
        <v>1988</v>
      </c>
      <c r="B738" s="131"/>
      <c r="C738" s="130" t="s">
        <v>1987</v>
      </c>
      <c r="D738" s="130" t="s">
        <v>361</v>
      </c>
      <c r="E738" s="124">
        <v>0</v>
      </c>
      <c r="F738" s="124">
        <v>0</v>
      </c>
      <c r="G738" s="129">
        <v>419791.26</v>
      </c>
      <c r="H738" s="129">
        <v>419791.26</v>
      </c>
      <c r="I738" s="124">
        <v>0</v>
      </c>
      <c r="J738" s="128">
        <v>0</v>
      </c>
    </row>
    <row r="739" spans="1:10" ht="22.5" hidden="1" customHeight="1" x14ac:dyDescent="0.25">
      <c r="A739" s="131" t="s">
        <v>1986</v>
      </c>
      <c r="B739" s="131"/>
      <c r="C739" s="130" t="s">
        <v>1985</v>
      </c>
      <c r="D739" s="130" t="s">
        <v>361</v>
      </c>
      <c r="E739" s="124">
        <v>0</v>
      </c>
      <c r="F739" s="124">
        <v>0</v>
      </c>
      <c r="G739" s="129">
        <v>30451</v>
      </c>
      <c r="H739" s="129">
        <v>30451</v>
      </c>
      <c r="I739" s="124">
        <v>0</v>
      </c>
      <c r="J739" s="128">
        <v>0</v>
      </c>
    </row>
    <row r="740" spans="1:10" ht="23.25" hidden="1" customHeight="1" x14ac:dyDescent="0.25">
      <c r="A740" s="131" t="s">
        <v>1984</v>
      </c>
      <c r="B740" s="131"/>
      <c r="C740" s="130" t="s">
        <v>1983</v>
      </c>
      <c r="D740" s="130" t="s">
        <v>361</v>
      </c>
      <c r="E740" s="124">
        <v>0</v>
      </c>
      <c r="F740" s="124">
        <v>0</v>
      </c>
      <c r="G740" s="129">
        <v>10636002.970000001</v>
      </c>
      <c r="H740" s="129">
        <v>10636002.970000001</v>
      </c>
      <c r="I740" s="124">
        <v>0</v>
      </c>
      <c r="J740" s="128">
        <v>0</v>
      </c>
    </row>
    <row r="741" spans="1:10" ht="23.25" hidden="1" customHeight="1" x14ac:dyDescent="0.25">
      <c r="A741" s="131" t="s">
        <v>1982</v>
      </c>
      <c r="B741" s="131"/>
      <c r="C741" s="130" t="s">
        <v>1981</v>
      </c>
      <c r="D741" s="130" t="s">
        <v>361</v>
      </c>
      <c r="E741" s="124">
        <v>0</v>
      </c>
      <c r="F741" s="124">
        <v>0</v>
      </c>
      <c r="G741" s="129">
        <v>150000</v>
      </c>
      <c r="H741" s="129">
        <v>150000</v>
      </c>
      <c r="I741" s="124">
        <v>0</v>
      </c>
      <c r="J741" s="128">
        <v>0</v>
      </c>
    </row>
    <row r="742" spans="1:10" ht="23.25" hidden="1" customHeight="1" x14ac:dyDescent="0.25">
      <c r="A742" s="131" t="s">
        <v>1980</v>
      </c>
      <c r="B742" s="131"/>
      <c r="C742" s="130" t="s">
        <v>1979</v>
      </c>
      <c r="D742" s="130" t="s">
        <v>361</v>
      </c>
      <c r="E742" s="124">
        <v>0</v>
      </c>
      <c r="F742" s="124">
        <v>0</v>
      </c>
      <c r="G742" s="129">
        <v>1470592.02</v>
      </c>
      <c r="H742" s="129">
        <v>1470592.02</v>
      </c>
      <c r="I742" s="124">
        <v>0</v>
      </c>
      <c r="J742" s="128">
        <v>0</v>
      </c>
    </row>
    <row r="743" spans="1:10" ht="23.25" hidden="1" customHeight="1" x14ac:dyDescent="0.25">
      <c r="A743" s="131" t="s">
        <v>1978</v>
      </c>
      <c r="B743" s="131"/>
      <c r="C743" s="130" t="s">
        <v>1977</v>
      </c>
      <c r="D743" s="130" t="s">
        <v>361</v>
      </c>
      <c r="E743" s="124">
        <v>0</v>
      </c>
      <c r="F743" s="124">
        <v>0</v>
      </c>
      <c r="G743" s="129">
        <v>2804659.04</v>
      </c>
      <c r="H743" s="129">
        <v>2804659.04</v>
      </c>
      <c r="I743" s="124">
        <v>0</v>
      </c>
      <c r="J743" s="128">
        <v>0</v>
      </c>
    </row>
    <row r="744" spans="1:10" ht="22.5" hidden="1" customHeight="1" x14ac:dyDescent="0.25">
      <c r="A744" s="131" t="s">
        <v>1976</v>
      </c>
      <c r="B744" s="131"/>
      <c r="C744" s="130" t="s">
        <v>1975</v>
      </c>
      <c r="D744" s="130" t="s">
        <v>361</v>
      </c>
      <c r="E744" s="124">
        <v>0</v>
      </c>
      <c r="F744" s="124">
        <v>0</v>
      </c>
      <c r="G744" s="129">
        <v>186694.76</v>
      </c>
      <c r="H744" s="129">
        <v>186694.76</v>
      </c>
      <c r="I744" s="124">
        <v>0</v>
      </c>
      <c r="J744" s="128">
        <v>0</v>
      </c>
    </row>
    <row r="745" spans="1:10" ht="23.25" hidden="1" customHeight="1" x14ac:dyDescent="0.25">
      <c r="A745" s="131" t="s">
        <v>1974</v>
      </c>
      <c r="B745" s="131"/>
      <c r="C745" s="130" t="s">
        <v>1973</v>
      </c>
      <c r="D745" s="130" t="s">
        <v>361</v>
      </c>
      <c r="E745" s="124">
        <v>0</v>
      </c>
      <c r="F745" s="124">
        <v>0</v>
      </c>
      <c r="G745" s="129">
        <v>3664904.37</v>
      </c>
      <c r="H745" s="129">
        <v>3664904.37</v>
      </c>
      <c r="I745" s="124">
        <v>0</v>
      </c>
      <c r="J745" s="128">
        <v>0</v>
      </c>
    </row>
    <row r="746" spans="1:10" ht="23.25" hidden="1" customHeight="1" x14ac:dyDescent="0.25">
      <c r="A746" s="131" t="s">
        <v>1972</v>
      </c>
      <c r="B746" s="131"/>
      <c r="C746" s="130" t="s">
        <v>1971</v>
      </c>
      <c r="D746" s="130" t="s">
        <v>361</v>
      </c>
      <c r="E746" s="124">
        <v>0</v>
      </c>
      <c r="F746" s="124">
        <v>0</v>
      </c>
      <c r="G746" s="129">
        <v>1390208</v>
      </c>
      <c r="H746" s="129">
        <v>1390208</v>
      </c>
      <c r="I746" s="124">
        <v>0</v>
      </c>
      <c r="J746" s="128">
        <v>0</v>
      </c>
    </row>
    <row r="747" spans="1:10" ht="23.25" hidden="1" customHeight="1" x14ac:dyDescent="0.25">
      <c r="A747" s="131" t="s">
        <v>1970</v>
      </c>
      <c r="B747" s="131"/>
      <c r="C747" s="130" t="s">
        <v>1969</v>
      </c>
      <c r="D747" s="130" t="s">
        <v>361</v>
      </c>
      <c r="E747" s="124">
        <v>0</v>
      </c>
      <c r="F747" s="124">
        <v>0</v>
      </c>
      <c r="G747" s="129">
        <v>2437160</v>
      </c>
      <c r="H747" s="129">
        <v>2437160</v>
      </c>
      <c r="I747" s="124">
        <v>0</v>
      </c>
      <c r="J747" s="128">
        <v>0</v>
      </c>
    </row>
    <row r="748" spans="1:10" ht="22.5" hidden="1" customHeight="1" x14ac:dyDescent="0.25">
      <c r="A748" s="131" t="s">
        <v>1968</v>
      </c>
      <c r="B748" s="131"/>
      <c r="C748" s="130" t="s">
        <v>1967</v>
      </c>
      <c r="D748" s="130" t="s">
        <v>361</v>
      </c>
      <c r="E748" s="124">
        <v>0</v>
      </c>
      <c r="F748" s="124">
        <v>0</v>
      </c>
      <c r="G748" s="129">
        <v>6300340</v>
      </c>
      <c r="H748" s="129">
        <v>6300340</v>
      </c>
      <c r="I748" s="124">
        <v>0</v>
      </c>
      <c r="J748" s="128">
        <v>0</v>
      </c>
    </row>
    <row r="749" spans="1:10" ht="23.25" hidden="1" customHeight="1" x14ac:dyDescent="0.25">
      <c r="A749" s="131" t="s">
        <v>1966</v>
      </c>
      <c r="B749" s="131"/>
      <c r="C749" s="130" t="s">
        <v>1965</v>
      </c>
      <c r="D749" s="130" t="s">
        <v>361</v>
      </c>
      <c r="E749" s="124">
        <v>0</v>
      </c>
      <c r="F749" s="124">
        <v>0</v>
      </c>
      <c r="G749" s="129">
        <v>9078200.8200000003</v>
      </c>
      <c r="H749" s="129">
        <v>9078200.8200000003</v>
      </c>
      <c r="I749" s="124">
        <v>0</v>
      </c>
      <c r="J749" s="128">
        <v>0</v>
      </c>
    </row>
    <row r="750" spans="1:10" ht="23.25" hidden="1" customHeight="1" x14ac:dyDescent="0.25">
      <c r="A750" s="131" t="s">
        <v>1964</v>
      </c>
      <c r="B750" s="131"/>
      <c r="C750" s="130" t="s">
        <v>1963</v>
      </c>
      <c r="D750" s="130" t="s">
        <v>361</v>
      </c>
      <c r="E750" s="124">
        <v>0</v>
      </c>
      <c r="F750" s="124">
        <v>0</v>
      </c>
      <c r="G750" s="129">
        <v>11376330</v>
      </c>
      <c r="H750" s="129">
        <v>11376330</v>
      </c>
      <c r="I750" s="124">
        <v>0</v>
      </c>
      <c r="J750" s="128">
        <v>0</v>
      </c>
    </row>
    <row r="751" spans="1:10" ht="23.25" hidden="1" customHeight="1" x14ac:dyDescent="0.25">
      <c r="A751" s="131" t="s">
        <v>1962</v>
      </c>
      <c r="B751" s="131"/>
      <c r="C751" s="130" t="s">
        <v>1961</v>
      </c>
      <c r="D751" s="130" t="s">
        <v>361</v>
      </c>
      <c r="E751" s="124">
        <v>0</v>
      </c>
      <c r="F751" s="124">
        <v>0</v>
      </c>
      <c r="G751" s="129">
        <v>130586.47</v>
      </c>
      <c r="H751" s="129">
        <v>130586.47</v>
      </c>
      <c r="I751" s="124">
        <v>0</v>
      </c>
      <c r="J751" s="128">
        <v>0</v>
      </c>
    </row>
    <row r="752" spans="1:10" ht="22.5" hidden="1" customHeight="1" x14ac:dyDescent="0.25">
      <c r="A752" s="131" t="s">
        <v>1960</v>
      </c>
      <c r="B752" s="131"/>
      <c r="C752" s="130" t="s">
        <v>1959</v>
      </c>
      <c r="D752" s="130" t="s">
        <v>361</v>
      </c>
      <c r="E752" s="124">
        <v>0</v>
      </c>
      <c r="F752" s="124">
        <v>0</v>
      </c>
      <c r="G752" s="129">
        <v>4047696.63</v>
      </c>
      <c r="H752" s="129">
        <v>4047696.63</v>
      </c>
      <c r="I752" s="124">
        <v>0</v>
      </c>
      <c r="J752" s="128">
        <v>0</v>
      </c>
    </row>
    <row r="753" spans="1:10" ht="23.25" hidden="1" customHeight="1" x14ac:dyDescent="0.25">
      <c r="A753" s="131" t="s">
        <v>1958</v>
      </c>
      <c r="B753" s="131"/>
      <c r="C753" s="130" t="s">
        <v>1957</v>
      </c>
      <c r="D753" s="130" t="s">
        <v>361</v>
      </c>
      <c r="E753" s="124">
        <v>0</v>
      </c>
      <c r="F753" s="124">
        <v>0</v>
      </c>
      <c r="G753" s="129">
        <v>519820</v>
      </c>
      <c r="H753" s="129">
        <v>519820</v>
      </c>
      <c r="I753" s="124">
        <v>0</v>
      </c>
      <c r="J753" s="128">
        <v>0</v>
      </c>
    </row>
    <row r="754" spans="1:10" ht="23.25" hidden="1" customHeight="1" x14ac:dyDescent="0.25">
      <c r="A754" s="131" t="s">
        <v>1956</v>
      </c>
      <c r="B754" s="131"/>
      <c r="C754" s="130" t="s">
        <v>1955</v>
      </c>
      <c r="D754" s="130" t="s">
        <v>361</v>
      </c>
      <c r="E754" s="124">
        <v>0</v>
      </c>
      <c r="F754" s="124">
        <v>0</v>
      </c>
      <c r="G754" s="129">
        <v>39336202</v>
      </c>
      <c r="H754" s="129">
        <v>39336202</v>
      </c>
      <c r="I754" s="124">
        <v>0</v>
      </c>
      <c r="J754" s="128">
        <v>0</v>
      </c>
    </row>
    <row r="755" spans="1:10" ht="23.25" hidden="1" customHeight="1" x14ac:dyDescent="0.25">
      <c r="A755" s="131" t="s">
        <v>1954</v>
      </c>
      <c r="B755" s="131"/>
      <c r="C755" s="130" t="s">
        <v>1953</v>
      </c>
      <c r="D755" s="130" t="s">
        <v>361</v>
      </c>
      <c r="E755" s="124">
        <v>0</v>
      </c>
      <c r="F755" s="124">
        <v>0</v>
      </c>
      <c r="G755" s="129">
        <v>5354856.26</v>
      </c>
      <c r="H755" s="129">
        <v>5354856.26</v>
      </c>
      <c r="I755" s="124">
        <v>0</v>
      </c>
      <c r="J755" s="128">
        <v>0</v>
      </c>
    </row>
    <row r="756" spans="1:10" ht="22.5" hidden="1" customHeight="1" x14ac:dyDescent="0.25">
      <c r="A756" s="131" t="s">
        <v>1952</v>
      </c>
      <c r="B756" s="131"/>
      <c r="C756" s="130" t="s">
        <v>1951</v>
      </c>
      <c r="D756" s="130" t="s">
        <v>361</v>
      </c>
      <c r="E756" s="124">
        <v>0</v>
      </c>
      <c r="F756" s="124">
        <v>0</v>
      </c>
      <c r="G756" s="129">
        <v>974611.2</v>
      </c>
      <c r="H756" s="129">
        <v>974611.2</v>
      </c>
      <c r="I756" s="124">
        <v>0</v>
      </c>
      <c r="J756" s="128">
        <v>0</v>
      </c>
    </row>
    <row r="757" spans="1:10" ht="23.25" hidden="1" customHeight="1" x14ac:dyDescent="0.25">
      <c r="A757" s="131" t="s">
        <v>1950</v>
      </c>
      <c r="B757" s="131"/>
      <c r="C757" s="130" t="s">
        <v>1949</v>
      </c>
      <c r="D757" s="130" t="s">
        <v>361</v>
      </c>
      <c r="E757" s="124">
        <v>0</v>
      </c>
      <c r="F757" s="124">
        <v>0</v>
      </c>
      <c r="G757" s="129">
        <v>1863999.24</v>
      </c>
      <c r="H757" s="129">
        <v>1863999.24</v>
      </c>
      <c r="I757" s="124">
        <v>0</v>
      </c>
      <c r="J757" s="128">
        <v>0</v>
      </c>
    </row>
    <row r="758" spans="1:10" ht="23.25" hidden="1" customHeight="1" x14ac:dyDescent="0.25">
      <c r="A758" s="131" t="s">
        <v>1948</v>
      </c>
      <c r="B758" s="131"/>
      <c r="C758" s="130" t="s">
        <v>1947</v>
      </c>
      <c r="D758" s="130" t="s">
        <v>361</v>
      </c>
      <c r="E758" s="124">
        <v>0</v>
      </c>
      <c r="F758" s="124">
        <v>0</v>
      </c>
      <c r="G758" s="129">
        <v>461341.02</v>
      </c>
      <c r="H758" s="129">
        <v>461341.02</v>
      </c>
      <c r="I758" s="124">
        <v>0</v>
      </c>
      <c r="J758" s="128">
        <v>0</v>
      </c>
    </row>
    <row r="759" spans="1:10" ht="23.25" hidden="1" customHeight="1" x14ac:dyDescent="0.25">
      <c r="A759" s="131" t="s">
        <v>1946</v>
      </c>
      <c r="B759" s="131"/>
      <c r="C759" s="130" t="s">
        <v>1945</v>
      </c>
      <c r="D759" s="130" t="s">
        <v>361</v>
      </c>
      <c r="E759" s="124">
        <v>0</v>
      </c>
      <c r="F759" s="124">
        <v>0</v>
      </c>
      <c r="G759" s="129">
        <v>4321815.29</v>
      </c>
      <c r="H759" s="129">
        <v>4321815.29</v>
      </c>
      <c r="I759" s="124">
        <v>0</v>
      </c>
      <c r="J759" s="128">
        <v>0</v>
      </c>
    </row>
    <row r="760" spans="1:10" ht="22.5" hidden="1" customHeight="1" x14ac:dyDescent="0.25">
      <c r="A760" s="131" t="s">
        <v>1944</v>
      </c>
      <c r="B760" s="131"/>
      <c r="C760" s="130" t="s">
        <v>1943</v>
      </c>
      <c r="D760" s="130" t="s">
        <v>361</v>
      </c>
      <c r="E760" s="124">
        <v>0</v>
      </c>
      <c r="F760" s="124">
        <v>0</v>
      </c>
      <c r="G760" s="129">
        <v>11471687.75</v>
      </c>
      <c r="H760" s="129">
        <v>11471687.75</v>
      </c>
      <c r="I760" s="124">
        <v>0</v>
      </c>
      <c r="J760" s="128">
        <v>0</v>
      </c>
    </row>
    <row r="761" spans="1:10" ht="23.25" hidden="1" customHeight="1" x14ac:dyDescent="0.25">
      <c r="A761" s="131" t="s">
        <v>1942</v>
      </c>
      <c r="B761" s="131"/>
      <c r="C761" s="130" t="s">
        <v>1941</v>
      </c>
      <c r="D761" s="130" t="s">
        <v>361</v>
      </c>
      <c r="E761" s="124">
        <v>0</v>
      </c>
      <c r="F761" s="124">
        <v>0</v>
      </c>
      <c r="G761" s="129">
        <v>9090.91</v>
      </c>
      <c r="H761" s="129">
        <v>9090.91</v>
      </c>
      <c r="I761" s="124">
        <v>0</v>
      </c>
      <c r="J761" s="128">
        <v>0</v>
      </c>
    </row>
    <row r="762" spans="1:10" ht="23.25" hidden="1" customHeight="1" x14ac:dyDescent="0.25">
      <c r="A762" s="131" t="s">
        <v>1940</v>
      </c>
      <c r="B762" s="131"/>
      <c r="C762" s="130" t="s">
        <v>1939</v>
      </c>
      <c r="D762" s="130" t="s">
        <v>361</v>
      </c>
      <c r="E762" s="124">
        <v>0</v>
      </c>
      <c r="F762" s="124">
        <v>0</v>
      </c>
      <c r="G762" s="129">
        <v>2824134.62</v>
      </c>
      <c r="H762" s="129">
        <v>2824134.62</v>
      </c>
      <c r="I762" s="124">
        <v>0</v>
      </c>
      <c r="J762" s="128">
        <v>0</v>
      </c>
    </row>
    <row r="763" spans="1:10" ht="23.25" hidden="1" customHeight="1" x14ac:dyDescent="0.25">
      <c r="A763" s="131" t="s">
        <v>1938</v>
      </c>
      <c r="B763" s="131"/>
      <c r="C763" s="130" t="s">
        <v>1937</v>
      </c>
      <c r="D763" s="130" t="s">
        <v>361</v>
      </c>
      <c r="E763" s="124">
        <v>0</v>
      </c>
      <c r="F763" s="124">
        <v>0</v>
      </c>
      <c r="G763" s="129">
        <v>1214814.3899999999</v>
      </c>
      <c r="H763" s="129">
        <v>1214814.3899999999</v>
      </c>
      <c r="I763" s="124">
        <v>0</v>
      </c>
      <c r="J763" s="128">
        <v>0</v>
      </c>
    </row>
    <row r="764" spans="1:10" ht="22.5" hidden="1" customHeight="1" x14ac:dyDescent="0.25">
      <c r="A764" s="131" t="s">
        <v>1936</v>
      </c>
      <c r="B764" s="131"/>
      <c r="C764" s="130" t="s">
        <v>1935</v>
      </c>
      <c r="D764" s="130" t="s">
        <v>361</v>
      </c>
      <c r="E764" s="124">
        <v>0</v>
      </c>
      <c r="F764" s="124">
        <v>0</v>
      </c>
      <c r="G764" s="129">
        <v>427580.85</v>
      </c>
      <c r="H764" s="129">
        <v>427580.85</v>
      </c>
      <c r="I764" s="124">
        <v>0</v>
      </c>
      <c r="J764" s="128">
        <v>0</v>
      </c>
    </row>
    <row r="765" spans="1:10" ht="23.25" hidden="1" customHeight="1" x14ac:dyDescent="0.25">
      <c r="A765" s="131" t="s">
        <v>1934</v>
      </c>
      <c r="B765" s="131"/>
      <c r="C765" s="130" t="s">
        <v>1933</v>
      </c>
      <c r="D765" s="130" t="s">
        <v>361</v>
      </c>
      <c r="E765" s="124">
        <v>0</v>
      </c>
      <c r="F765" s="124">
        <v>0</v>
      </c>
      <c r="G765" s="129">
        <v>202549</v>
      </c>
      <c r="H765" s="129">
        <v>202549</v>
      </c>
      <c r="I765" s="124">
        <v>0</v>
      </c>
      <c r="J765" s="128">
        <v>0</v>
      </c>
    </row>
    <row r="766" spans="1:10" ht="23.25" hidden="1" customHeight="1" x14ac:dyDescent="0.25">
      <c r="A766" s="131" t="s">
        <v>1932</v>
      </c>
      <c r="B766" s="131"/>
      <c r="C766" s="130" t="s">
        <v>1931</v>
      </c>
      <c r="D766" s="130" t="s">
        <v>361</v>
      </c>
      <c r="E766" s="124">
        <v>0</v>
      </c>
      <c r="F766" s="124">
        <v>0</v>
      </c>
      <c r="G766" s="129">
        <v>150</v>
      </c>
      <c r="H766" s="129">
        <v>150</v>
      </c>
      <c r="I766" s="124">
        <v>0</v>
      </c>
      <c r="J766" s="128">
        <v>0</v>
      </c>
    </row>
    <row r="767" spans="1:10" ht="23.25" hidden="1" customHeight="1" x14ac:dyDescent="0.25">
      <c r="A767" s="131" t="s">
        <v>1930</v>
      </c>
      <c r="B767" s="131"/>
      <c r="C767" s="130" t="s">
        <v>1929</v>
      </c>
      <c r="D767" s="130" t="s">
        <v>361</v>
      </c>
      <c r="E767" s="124">
        <v>0</v>
      </c>
      <c r="F767" s="124">
        <v>0</v>
      </c>
      <c r="G767" s="129">
        <v>2546920</v>
      </c>
      <c r="H767" s="129">
        <v>2546920</v>
      </c>
      <c r="I767" s="124">
        <v>0</v>
      </c>
      <c r="J767" s="128">
        <v>0</v>
      </c>
    </row>
    <row r="768" spans="1:10" ht="23.25" hidden="1" customHeight="1" x14ac:dyDescent="0.25">
      <c r="A768" s="131" t="s">
        <v>1928</v>
      </c>
      <c r="B768" s="131"/>
      <c r="C768" s="130" t="s">
        <v>1927</v>
      </c>
      <c r="D768" s="130" t="s">
        <v>361</v>
      </c>
      <c r="E768" s="124">
        <v>0</v>
      </c>
      <c r="F768" s="124">
        <v>0</v>
      </c>
      <c r="G768" s="129">
        <v>1855000</v>
      </c>
      <c r="H768" s="129">
        <v>1855000</v>
      </c>
      <c r="I768" s="124">
        <v>0</v>
      </c>
      <c r="J768" s="128">
        <v>0</v>
      </c>
    </row>
    <row r="769" spans="1:10" ht="22.5" hidden="1" customHeight="1" x14ac:dyDescent="0.25">
      <c r="A769" s="131" t="s">
        <v>1926</v>
      </c>
      <c r="B769" s="131"/>
      <c r="C769" s="130" t="s">
        <v>1925</v>
      </c>
      <c r="D769" s="130" t="s">
        <v>361</v>
      </c>
      <c r="E769" s="124">
        <v>0</v>
      </c>
      <c r="F769" s="124">
        <v>0</v>
      </c>
      <c r="G769" s="129">
        <v>192907.49</v>
      </c>
      <c r="H769" s="129">
        <v>192907.49</v>
      </c>
      <c r="I769" s="124">
        <v>0</v>
      </c>
      <c r="J769" s="128">
        <v>0</v>
      </c>
    </row>
    <row r="770" spans="1:10" ht="23.25" hidden="1" customHeight="1" x14ac:dyDescent="0.25">
      <c r="A770" s="131" t="s">
        <v>1924</v>
      </c>
      <c r="B770" s="131"/>
      <c r="C770" s="130" t="s">
        <v>1923</v>
      </c>
      <c r="D770" s="130" t="s">
        <v>361</v>
      </c>
      <c r="E770" s="124">
        <v>0</v>
      </c>
      <c r="F770" s="124">
        <v>0</v>
      </c>
      <c r="G770" s="129">
        <v>4449501.84</v>
      </c>
      <c r="H770" s="129">
        <v>4449501.84</v>
      </c>
      <c r="I770" s="124">
        <v>0</v>
      </c>
      <c r="J770" s="128">
        <v>0</v>
      </c>
    </row>
    <row r="771" spans="1:10" ht="23.25" hidden="1" customHeight="1" x14ac:dyDescent="0.25">
      <c r="A771" s="131" t="s">
        <v>1922</v>
      </c>
      <c r="B771" s="131"/>
      <c r="C771" s="130" t="s">
        <v>1921</v>
      </c>
      <c r="D771" s="130" t="s">
        <v>361</v>
      </c>
      <c r="E771" s="124">
        <v>0</v>
      </c>
      <c r="F771" s="124">
        <v>0</v>
      </c>
      <c r="G771" s="129">
        <v>63650</v>
      </c>
      <c r="H771" s="129">
        <v>63650</v>
      </c>
      <c r="I771" s="124">
        <v>0</v>
      </c>
      <c r="J771" s="128">
        <v>0</v>
      </c>
    </row>
    <row r="772" spans="1:10" ht="23.25" hidden="1" customHeight="1" x14ac:dyDescent="0.25">
      <c r="A772" s="131" t="s">
        <v>1920</v>
      </c>
      <c r="B772" s="131"/>
      <c r="C772" s="130" t="s">
        <v>1919</v>
      </c>
      <c r="D772" s="130" t="s">
        <v>361</v>
      </c>
      <c r="E772" s="124">
        <v>0</v>
      </c>
      <c r="F772" s="124">
        <v>0</v>
      </c>
      <c r="G772" s="129">
        <v>97609761.510000005</v>
      </c>
      <c r="H772" s="129">
        <v>97609761.510000005</v>
      </c>
      <c r="I772" s="124">
        <v>0</v>
      </c>
      <c r="J772" s="128">
        <v>0</v>
      </c>
    </row>
    <row r="773" spans="1:10" ht="22.5" hidden="1" customHeight="1" x14ac:dyDescent="0.25">
      <c r="A773" s="131" t="s">
        <v>1918</v>
      </c>
      <c r="B773" s="131"/>
      <c r="C773" s="130" t="s">
        <v>1917</v>
      </c>
      <c r="D773" s="130" t="s">
        <v>361</v>
      </c>
      <c r="E773" s="124">
        <v>0</v>
      </c>
      <c r="F773" s="124">
        <v>0</v>
      </c>
      <c r="G773" s="129">
        <v>287704591.18000001</v>
      </c>
      <c r="H773" s="129">
        <v>287704591.18000001</v>
      </c>
      <c r="I773" s="124">
        <v>0</v>
      </c>
      <c r="J773" s="128">
        <v>0</v>
      </c>
    </row>
    <row r="774" spans="1:10" ht="23.25" hidden="1" customHeight="1" x14ac:dyDescent="0.25">
      <c r="A774" s="131" t="s">
        <v>1916</v>
      </c>
      <c r="B774" s="131"/>
      <c r="C774" s="130" t="s">
        <v>1915</v>
      </c>
      <c r="D774" s="130" t="s">
        <v>361</v>
      </c>
      <c r="E774" s="124">
        <v>0</v>
      </c>
      <c r="F774" s="124">
        <v>0</v>
      </c>
      <c r="G774" s="129">
        <v>15771167.380000001</v>
      </c>
      <c r="H774" s="129">
        <v>15771167.380000001</v>
      </c>
      <c r="I774" s="124">
        <v>0</v>
      </c>
      <c r="J774" s="128">
        <v>0</v>
      </c>
    </row>
    <row r="775" spans="1:10" ht="23.25" hidden="1" customHeight="1" x14ac:dyDescent="0.25">
      <c r="A775" s="131" t="s">
        <v>1914</v>
      </c>
      <c r="B775" s="131"/>
      <c r="C775" s="130" t="s">
        <v>1913</v>
      </c>
      <c r="D775" s="130" t="s">
        <v>361</v>
      </c>
      <c r="E775" s="124">
        <v>0</v>
      </c>
      <c r="F775" s="124">
        <v>0</v>
      </c>
      <c r="G775" s="129">
        <v>53775209.759999998</v>
      </c>
      <c r="H775" s="129">
        <v>53775209.759999998</v>
      </c>
      <c r="I775" s="124">
        <v>0</v>
      </c>
      <c r="J775" s="128">
        <v>0</v>
      </c>
    </row>
    <row r="776" spans="1:10" ht="23.25" hidden="1" customHeight="1" x14ac:dyDescent="0.25">
      <c r="A776" s="131" t="s">
        <v>1912</v>
      </c>
      <c r="B776" s="131"/>
      <c r="C776" s="130" t="s">
        <v>1911</v>
      </c>
      <c r="D776" s="130" t="s">
        <v>361</v>
      </c>
      <c r="E776" s="124">
        <v>0</v>
      </c>
      <c r="F776" s="124">
        <v>0</v>
      </c>
      <c r="G776" s="129">
        <v>16827943.829999998</v>
      </c>
      <c r="H776" s="129">
        <v>16827943.829999998</v>
      </c>
      <c r="I776" s="124">
        <v>0</v>
      </c>
      <c r="J776" s="128">
        <v>0</v>
      </c>
    </row>
    <row r="777" spans="1:10" ht="22.5" hidden="1" customHeight="1" x14ac:dyDescent="0.25">
      <c r="A777" s="131" t="s">
        <v>1910</v>
      </c>
      <c r="B777" s="131"/>
      <c r="C777" s="130" t="s">
        <v>1909</v>
      </c>
      <c r="D777" s="130" t="s">
        <v>361</v>
      </c>
      <c r="E777" s="124">
        <v>0</v>
      </c>
      <c r="F777" s="124">
        <v>0</v>
      </c>
      <c r="G777" s="129">
        <v>358164374.00999999</v>
      </c>
      <c r="H777" s="129">
        <v>358164374.00999999</v>
      </c>
      <c r="I777" s="124">
        <v>0</v>
      </c>
      <c r="J777" s="128">
        <v>0</v>
      </c>
    </row>
    <row r="778" spans="1:10" ht="23.25" hidden="1" customHeight="1" x14ac:dyDescent="0.25">
      <c r="A778" s="131" t="s">
        <v>1908</v>
      </c>
      <c r="B778" s="131"/>
      <c r="C778" s="130" t="s">
        <v>1907</v>
      </c>
      <c r="D778" s="130" t="s">
        <v>361</v>
      </c>
      <c r="E778" s="124">
        <v>0</v>
      </c>
      <c r="F778" s="124">
        <v>0</v>
      </c>
      <c r="G778" s="129">
        <v>45927240.789999999</v>
      </c>
      <c r="H778" s="129">
        <v>45927240.789999999</v>
      </c>
      <c r="I778" s="124">
        <v>0</v>
      </c>
      <c r="J778" s="128">
        <v>0</v>
      </c>
    </row>
    <row r="779" spans="1:10" ht="23.25" hidden="1" customHeight="1" x14ac:dyDescent="0.25">
      <c r="A779" s="131" t="s">
        <v>1906</v>
      </c>
      <c r="B779" s="131"/>
      <c r="C779" s="130" t="s">
        <v>1905</v>
      </c>
      <c r="D779" s="130" t="s">
        <v>361</v>
      </c>
      <c r="E779" s="124">
        <v>0</v>
      </c>
      <c r="F779" s="124">
        <v>0</v>
      </c>
      <c r="G779" s="129">
        <v>20026756.780000001</v>
      </c>
      <c r="H779" s="129">
        <v>20026756.780000001</v>
      </c>
      <c r="I779" s="124">
        <v>0</v>
      </c>
      <c r="J779" s="128">
        <v>0</v>
      </c>
    </row>
    <row r="780" spans="1:10" ht="23.25" hidden="1" customHeight="1" x14ac:dyDescent="0.25">
      <c r="A780" s="131" t="s">
        <v>1904</v>
      </c>
      <c r="B780" s="131"/>
      <c r="C780" s="130" t="s">
        <v>1903</v>
      </c>
      <c r="D780" s="130" t="s">
        <v>361</v>
      </c>
      <c r="E780" s="124">
        <v>0</v>
      </c>
      <c r="F780" s="124">
        <v>0</v>
      </c>
      <c r="G780" s="129">
        <v>339218776.33999997</v>
      </c>
      <c r="H780" s="129">
        <v>339218776.33999997</v>
      </c>
      <c r="I780" s="124">
        <v>0</v>
      </c>
      <c r="J780" s="128">
        <v>0</v>
      </c>
    </row>
    <row r="781" spans="1:10" ht="22.5" hidden="1" customHeight="1" x14ac:dyDescent="0.25">
      <c r="A781" s="131" t="s">
        <v>1902</v>
      </c>
      <c r="B781" s="131"/>
      <c r="C781" s="130" t="s">
        <v>1901</v>
      </c>
      <c r="D781" s="130" t="s">
        <v>361</v>
      </c>
      <c r="E781" s="124">
        <v>0</v>
      </c>
      <c r="F781" s="124">
        <v>0</v>
      </c>
      <c r="G781" s="129">
        <v>421551.44</v>
      </c>
      <c r="H781" s="129">
        <v>421551.44</v>
      </c>
      <c r="I781" s="124">
        <v>0</v>
      </c>
      <c r="J781" s="128">
        <v>0</v>
      </c>
    </row>
    <row r="782" spans="1:10" ht="23.25" hidden="1" customHeight="1" x14ac:dyDescent="0.25">
      <c r="A782" s="131" t="s">
        <v>1900</v>
      </c>
      <c r="B782" s="131"/>
      <c r="C782" s="130" t="s">
        <v>1899</v>
      </c>
      <c r="D782" s="130" t="s">
        <v>361</v>
      </c>
      <c r="E782" s="124">
        <v>0</v>
      </c>
      <c r="F782" s="124">
        <v>0</v>
      </c>
      <c r="G782" s="129">
        <v>547610.53</v>
      </c>
      <c r="H782" s="129">
        <v>547610.53</v>
      </c>
      <c r="I782" s="124">
        <v>0</v>
      </c>
      <c r="J782" s="128">
        <v>0</v>
      </c>
    </row>
    <row r="783" spans="1:10" ht="23.25" hidden="1" customHeight="1" x14ac:dyDescent="0.25">
      <c r="A783" s="131" t="s">
        <v>1898</v>
      </c>
      <c r="B783" s="131"/>
      <c r="C783" s="130" t="s">
        <v>1897</v>
      </c>
      <c r="D783" s="130" t="s">
        <v>361</v>
      </c>
      <c r="E783" s="124">
        <v>0</v>
      </c>
      <c r="F783" s="124">
        <v>0</v>
      </c>
      <c r="G783" s="129">
        <v>40325699.039999999</v>
      </c>
      <c r="H783" s="129">
        <v>40325699.039999999</v>
      </c>
      <c r="I783" s="124">
        <v>0</v>
      </c>
      <c r="J783" s="128">
        <v>0</v>
      </c>
    </row>
    <row r="784" spans="1:10" ht="23.25" hidden="1" customHeight="1" x14ac:dyDescent="0.25">
      <c r="A784" s="131" t="s">
        <v>1896</v>
      </c>
      <c r="B784" s="131"/>
      <c r="C784" s="130" t="s">
        <v>1895</v>
      </c>
      <c r="D784" s="130" t="s">
        <v>361</v>
      </c>
      <c r="E784" s="124">
        <v>0</v>
      </c>
      <c r="F784" s="124">
        <v>0</v>
      </c>
      <c r="G784" s="129">
        <v>1500700</v>
      </c>
      <c r="H784" s="129">
        <v>1500700</v>
      </c>
      <c r="I784" s="124">
        <v>0</v>
      </c>
      <c r="J784" s="128">
        <v>0</v>
      </c>
    </row>
    <row r="785" spans="1:10" ht="22.5" hidden="1" customHeight="1" x14ac:dyDescent="0.25">
      <c r="A785" s="131" t="s">
        <v>1894</v>
      </c>
      <c r="B785" s="131"/>
      <c r="C785" s="130" t="s">
        <v>1893</v>
      </c>
      <c r="D785" s="130" t="s">
        <v>361</v>
      </c>
      <c r="E785" s="124">
        <v>0</v>
      </c>
      <c r="F785" s="124">
        <v>0</v>
      </c>
      <c r="G785" s="129">
        <v>290000</v>
      </c>
      <c r="H785" s="129">
        <v>290000</v>
      </c>
      <c r="I785" s="124">
        <v>0</v>
      </c>
      <c r="J785" s="128">
        <v>0</v>
      </c>
    </row>
    <row r="786" spans="1:10" ht="23.25" hidden="1" customHeight="1" x14ac:dyDescent="0.25">
      <c r="A786" s="131" t="s">
        <v>1892</v>
      </c>
      <c r="B786" s="131"/>
      <c r="C786" s="130" t="s">
        <v>1891</v>
      </c>
      <c r="D786" s="130" t="s">
        <v>361</v>
      </c>
      <c r="E786" s="124">
        <v>0</v>
      </c>
      <c r="F786" s="124">
        <v>0</v>
      </c>
      <c r="G786" s="129">
        <v>456855.1</v>
      </c>
      <c r="H786" s="129">
        <v>456855.1</v>
      </c>
      <c r="I786" s="124">
        <v>0</v>
      </c>
      <c r="J786" s="128">
        <v>0</v>
      </c>
    </row>
    <row r="787" spans="1:10" ht="23.25" hidden="1" customHeight="1" x14ac:dyDescent="0.25">
      <c r="A787" s="131" t="s">
        <v>1890</v>
      </c>
      <c r="B787" s="131"/>
      <c r="C787" s="130" t="s">
        <v>1889</v>
      </c>
      <c r="D787" s="130" t="s">
        <v>361</v>
      </c>
      <c r="E787" s="124">
        <v>0</v>
      </c>
      <c r="F787" s="124">
        <v>0</v>
      </c>
      <c r="G787" s="129">
        <v>204453.17</v>
      </c>
      <c r="H787" s="129">
        <v>204453.17</v>
      </c>
      <c r="I787" s="124">
        <v>0</v>
      </c>
      <c r="J787" s="128">
        <v>0</v>
      </c>
    </row>
    <row r="788" spans="1:10" ht="23.25" hidden="1" customHeight="1" x14ac:dyDescent="0.25">
      <c r="A788" s="131" t="s">
        <v>1888</v>
      </c>
      <c r="B788" s="131"/>
      <c r="C788" s="130" t="s">
        <v>1887</v>
      </c>
      <c r="D788" s="130" t="s">
        <v>361</v>
      </c>
      <c r="E788" s="124">
        <v>0</v>
      </c>
      <c r="F788" s="124">
        <v>0</v>
      </c>
      <c r="G788" s="129">
        <v>547461</v>
      </c>
      <c r="H788" s="129">
        <v>547461</v>
      </c>
      <c r="I788" s="124">
        <v>0</v>
      </c>
      <c r="J788" s="128">
        <v>0</v>
      </c>
    </row>
    <row r="789" spans="1:10" ht="22.5" hidden="1" customHeight="1" x14ac:dyDescent="0.25">
      <c r="A789" s="131" t="s">
        <v>1886</v>
      </c>
      <c r="B789" s="131"/>
      <c r="C789" s="130" t="s">
        <v>1885</v>
      </c>
      <c r="D789" s="130" t="s">
        <v>361</v>
      </c>
      <c r="E789" s="124">
        <v>0</v>
      </c>
      <c r="F789" s="124">
        <v>0</v>
      </c>
      <c r="G789" s="129">
        <v>269457651.80000001</v>
      </c>
      <c r="H789" s="129">
        <v>269457651.80000001</v>
      </c>
      <c r="I789" s="124">
        <v>0</v>
      </c>
      <c r="J789" s="128">
        <v>0</v>
      </c>
    </row>
    <row r="790" spans="1:10" ht="23.25" hidden="1" customHeight="1" x14ac:dyDescent="0.25">
      <c r="A790" s="131" t="s">
        <v>1884</v>
      </c>
      <c r="B790" s="131"/>
      <c r="C790" s="130" t="s">
        <v>1883</v>
      </c>
      <c r="D790" s="130" t="s">
        <v>361</v>
      </c>
      <c r="E790" s="124">
        <v>0</v>
      </c>
      <c r="F790" s="124">
        <v>0</v>
      </c>
      <c r="G790" s="129">
        <v>76367317.400000006</v>
      </c>
      <c r="H790" s="129">
        <v>76367317.400000006</v>
      </c>
      <c r="I790" s="124">
        <v>0</v>
      </c>
      <c r="J790" s="128">
        <v>0</v>
      </c>
    </row>
    <row r="791" spans="1:10" ht="23.25" hidden="1" customHeight="1" x14ac:dyDescent="0.25">
      <c r="A791" s="131" t="s">
        <v>1882</v>
      </c>
      <c r="B791" s="131"/>
      <c r="C791" s="130" t="s">
        <v>1881</v>
      </c>
      <c r="D791" s="130" t="s">
        <v>361</v>
      </c>
      <c r="E791" s="124">
        <v>0</v>
      </c>
      <c r="F791" s="124">
        <v>0</v>
      </c>
      <c r="G791" s="129">
        <v>1533440</v>
      </c>
      <c r="H791" s="129">
        <v>1533440</v>
      </c>
      <c r="I791" s="124">
        <v>0</v>
      </c>
      <c r="J791" s="128">
        <v>0</v>
      </c>
    </row>
    <row r="792" spans="1:10" ht="23.25" hidden="1" customHeight="1" x14ac:dyDescent="0.25">
      <c r="A792" s="131" t="s">
        <v>1880</v>
      </c>
      <c r="B792" s="131"/>
      <c r="C792" s="130" t="s">
        <v>1879</v>
      </c>
      <c r="D792" s="130" t="s">
        <v>361</v>
      </c>
      <c r="E792" s="124">
        <v>0</v>
      </c>
      <c r="F792" s="124">
        <v>0</v>
      </c>
      <c r="G792" s="129">
        <v>37977.599999999999</v>
      </c>
      <c r="H792" s="129">
        <v>37977.599999999999</v>
      </c>
      <c r="I792" s="124">
        <v>0</v>
      </c>
      <c r="J792" s="128">
        <v>0</v>
      </c>
    </row>
    <row r="793" spans="1:10" ht="23.25" hidden="1" customHeight="1" x14ac:dyDescent="0.25">
      <c r="A793" s="131" t="s">
        <v>1878</v>
      </c>
      <c r="B793" s="131"/>
      <c r="C793" s="130" t="s">
        <v>1877</v>
      </c>
      <c r="D793" s="130" t="s">
        <v>361</v>
      </c>
      <c r="E793" s="124">
        <v>0</v>
      </c>
      <c r="F793" s="124">
        <v>0</v>
      </c>
      <c r="G793" s="129">
        <v>2140868</v>
      </c>
      <c r="H793" s="129">
        <v>2140868</v>
      </c>
      <c r="I793" s="124">
        <v>0</v>
      </c>
      <c r="J793" s="128">
        <v>0</v>
      </c>
    </row>
    <row r="794" spans="1:10" ht="22.5" hidden="1" customHeight="1" x14ac:dyDescent="0.25">
      <c r="A794" s="131" t="s">
        <v>1876</v>
      </c>
      <c r="B794" s="131"/>
      <c r="C794" s="130" t="s">
        <v>1875</v>
      </c>
      <c r="D794" s="130" t="s">
        <v>361</v>
      </c>
      <c r="E794" s="124">
        <v>0</v>
      </c>
      <c r="F794" s="124">
        <v>0</v>
      </c>
      <c r="G794" s="129">
        <v>10633337.17</v>
      </c>
      <c r="H794" s="129">
        <v>10633337.17</v>
      </c>
      <c r="I794" s="124">
        <v>0</v>
      </c>
      <c r="J794" s="128">
        <v>0</v>
      </c>
    </row>
    <row r="795" spans="1:10" ht="23.25" hidden="1" customHeight="1" x14ac:dyDescent="0.25">
      <c r="A795" s="131" t="s">
        <v>1874</v>
      </c>
      <c r="B795" s="131"/>
      <c r="C795" s="130" t="s">
        <v>1873</v>
      </c>
      <c r="D795" s="130" t="s">
        <v>361</v>
      </c>
      <c r="E795" s="124">
        <v>0</v>
      </c>
      <c r="F795" s="124">
        <v>0</v>
      </c>
      <c r="G795" s="129">
        <v>29791576.23</v>
      </c>
      <c r="H795" s="129">
        <v>29791576.23</v>
      </c>
      <c r="I795" s="124">
        <v>0</v>
      </c>
      <c r="J795" s="128">
        <v>0</v>
      </c>
    </row>
    <row r="796" spans="1:10" ht="23.25" hidden="1" customHeight="1" x14ac:dyDescent="0.25">
      <c r="A796" s="131" t="s">
        <v>1872</v>
      </c>
      <c r="B796" s="131"/>
      <c r="C796" s="130" t="s">
        <v>1871</v>
      </c>
      <c r="D796" s="130" t="s">
        <v>361</v>
      </c>
      <c r="E796" s="124">
        <v>0</v>
      </c>
      <c r="F796" s="124">
        <v>0</v>
      </c>
      <c r="G796" s="129">
        <v>412920</v>
      </c>
      <c r="H796" s="129">
        <v>412920</v>
      </c>
      <c r="I796" s="124">
        <v>0</v>
      </c>
      <c r="J796" s="128">
        <v>0</v>
      </c>
    </row>
    <row r="797" spans="1:10" ht="23.25" hidden="1" customHeight="1" x14ac:dyDescent="0.25">
      <c r="A797" s="131" t="s">
        <v>1870</v>
      </c>
      <c r="B797" s="131"/>
      <c r="C797" s="130" t="s">
        <v>1869</v>
      </c>
      <c r="D797" s="130" t="s">
        <v>361</v>
      </c>
      <c r="E797" s="124">
        <v>0</v>
      </c>
      <c r="F797" s="124">
        <v>0</v>
      </c>
      <c r="G797" s="129">
        <v>3467259.19</v>
      </c>
      <c r="H797" s="129">
        <v>3467259.19</v>
      </c>
      <c r="I797" s="124">
        <v>0</v>
      </c>
      <c r="J797" s="128">
        <v>0</v>
      </c>
    </row>
    <row r="798" spans="1:10" ht="22.5" hidden="1" customHeight="1" x14ac:dyDescent="0.25">
      <c r="A798" s="131" t="s">
        <v>1868</v>
      </c>
      <c r="B798" s="131"/>
      <c r="C798" s="130" t="s">
        <v>1867</v>
      </c>
      <c r="D798" s="130" t="s">
        <v>361</v>
      </c>
      <c r="E798" s="124">
        <v>0</v>
      </c>
      <c r="F798" s="124">
        <v>0</v>
      </c>
      <c r="G798" s="129">
        <v>106939826.23999999</v>
      </c>
      <c r="H798" s="129">
        <v>106939826.23999999</v>
      </c>
      <c r="I798" s="124">
        <v>0</v>
      </c>
      <c r="J798" s="128">
        <v>0</v>
      </c>
    </row>
    <row r="799" spans="1:10" ht="23.25" hidden="1" customHeight="1" x14ac:dyDescent="0.25">
      <c r="A799" s="131" t="s">
        <v>1866</v>
      </c>
      <c r="B799" s="131"/>
      <c r="C799" s="130" t="s">
        <v>1865</v>
      </c>
      <c r="D799" s="130" t="s">
        <v>361</v>
      </c>
      <c r="E799" s="124">
        <v>0</v>
      </c>
      <c r="F799" s="124">
        <v>0</v>
      </c>
      <c r="G799" s="129">
        <v>395032641.87</v>
      </c>
      <c r="H799" s="129">
        <v>395032641.87</v>
      </c>
      <c r="I799" s="124">
        <v>0</v>
      </c>
      <c r="J799" s="128">
        <v>0</v>
      </c>
    </row>
    <row r="800" spans="1:10" ht="23.25" hidden="1" customHeight="1" x14ac:dyDescent="0.25">
      <c r="A800" s="131" t="s">
        <v>1864</v>
      </c>
      <c r="B800" s="131"/>
      <c r="C800" s="130" t="s">
        <v>1863</v>
      </c>
      <c r="D800" s="130" t="s">
        <v>361</v>
      </c>
      <c r="E800" s="124">
        <v>0</v>
      </c>
      <c r="F800" s="124">
        <v>0</v>
      </c>
      <c r="G800" s="129">
        <v>25467186.879999999</v>
      </c>
      <c r="H800" s="129">
        <v>25467186.879999999</v>
      </c>
      <c r="I800" s="124">
        <v>0</v>
      </c>
      <c r="J800" s="128">
        <v>0</v>
      </c>
    </row>
    <row r="801" spans="1:10" ht="23.25" hidden="1" customHeight="1" x14ac:dyDescent="0.25">
      <c r="A801" s="131" t="s">
        <v>1862</v>
      </c>
      <c r="B801" s="131"/>
      <c r="C801" s="130" t="s">
        <v>1861</v>
      </c>
      <c r="D801" s="130" t="s">
        <v>361</v>
      </c>
      <c r="E801" s="124">
        <v>0</v>
      </c>
      <c r="F801" s="124">
        <v>0</v>
      </c>
      <c r="G801" s="129">
        <v>20986313.359999999</v>
      </c>
      <c r="H801" s="129">
        <v>20986313.359999999</v>
      </c>
      <c r="I801" s="124">
        <v>0</v>
      </c>
      <c r="J801" s="128">
        <v>0</v>
      </c>
    </row>
    <row r="802" spans="1:10" ht="22.5" hidden="1" customHeight="1" x14ac:dyDescent="0.25">
      <c r="A802" s="131" t="s">
        <v>1860</v>
      </c>
      <c r="B802" s="131"/>
      <c r="C802" s="130" t="s">
        <v>1859</v>
      </c>
      <c r="D802" s="130" t="s">
        <v>361</v>
      </c>
      <c r="E802" s="124">
        <v>0</v>
      </c>
      <c r="F802" s="124">
        <v>0</v>
      </c>
      <c r="G802" s="129">
        <v>5004592.3899999997</v>
      </c>
      <c r="H802" s="129">
        <v>5004592.3899999997</v>
      </c>
      <c r="I802" s="124">
        <v>0</v>
      </c>
      <c r="J802" s="128">
        <v>0</v>
      </c>
    </row>
    <row r="803" spans="1:10" ht="23.25" hidden="1" customHeight="1" x14ac:dyDescent="0.25">
      <c r="A803" s="131" t="s">
        <v>1858</v>
      </c>
      <c r="B803" s="131"/>
      <c r="C803" s="130" t="s">
        <v>1857</v>
      </c>
      <c r="D803" s="130" t="s">
        <v>361</v>
      </c>
      <c r="E803" s="124">
        <v>0</v>
      </c>
      <c r="F803" s="124">
        <v>0</v>
      </c>
      <c r="G803" s="129">
        <v>614366.57999999996</v>
      </c>
      <c r="H803" s="129">
        <v>614366.57999999996</v>
      </c>
      <c r="I803" s="124">
        <v>0</v>
      </c>
      <c r="J803" s="128">
        <v>0</v>
      </c>
    </row>
    <row r="804" spans="1:10" ht="23.25" hidden="1" customHeight="1" x14ac:dyDescent="0.25">
      <c r="A804" s="131" t="s">
        <v>1856</v>
      </c>
      <c r="B804" s="131"/>
      <c r="C804" s="130" t="s">
        <v>1855</v>
      </c>
      <c r="D804" s="130" t="s">
        <v>361</v>
      </c>
      <c r="E804" s="124">
        <v>0</v>
      </c>
      <c r="F804" s="124">
        <v>0</v>
      </c>
      <c r="G804" s="129">
        <v>20868593.870000001</v>
      </c>
      <c r="H804" s="129">
        <v>20868593.870000001</v>
      </c>
      <c r="I804" s="124">
        <v>0</v>
      </c>
      <c r="J804" s="128">
        <v>0</v>
      </c>
    </row>
    <row r="805" spans="1:10" ht="23.25" hidden="1" customHeight="1" x14ac:dyDescent="0.25">
      <c r="A805" s="131" t="s">
        <v>1854</v>
      </c>
      <c r="B805" s="131"/>
      <c r="C805" s="130" t="s">
        <v>1853</v>
      </c>
      <c r="D805" s="130" t="s">
        <v>361</v>
      </c>
      <c r="E805" s="124">
        <v>0</v>
      </c>
      <c r="F805" s="124">
        <v>0</v>
      </c>
      <c r="G805" s="129">
        <v>1059475</v>
      </c>
      <c r="H805" s="129">
        <v>1059475</v>
      </c>
      <c r="I805" s="124">
        <v>0</v>
      </c>
      <c r="J805" s="128">
        <v>0</v>
      </c>
    </row>
    <row r="806" spans="1:10" ht="22.5" hidden="1" customHeight="1" x14ac:dyDescent="0.25">
      <c r="A806" s="131" t="s">
        <v>1852</v>
      </c>
      <c r="B806" s="131"/>
      <c r="C806" s="130" t="s">
        <v>1851</v>
      </c>
      <c r="D806" s="130" t="s">
        <v>361</v>
      </c>
      <c r="E806" s="124">
        <v>0</v>
      </c>
      <c r="F806" s="124">
        <v>0</v>
      </c>
      <c r="G806" s="129">
        <v>4552104.2300000004</v>
      </c>
      <c r="H806" s="129">
        <v>4552104.2300000004</v>
      </c>
      <c r="I806" s="124">
        <v>0</v>
      </c>
      <c r="J806" s="128">
        <v>0</v>
      </c>
    </row>
    <row r="807" spans="1:10" ht="23.25" hidden="1" customHeight="1" x14ac:dyDescent="0.25">
      <c r="A807" s="131" t="s">
        <v>1850</v>
      </c>
      <c r="B807" s="131"/>
      <c r="C807" s="130" t="s">
        <v>1849</v>
      </c>
      <c r="D807" s="130" t="s">
        <v>361</v>
      </c>
      <c r="E807" s="124">
        <v>0</v>
      </c>
      <c r="F807" s="124">
        <v>0</v>
      </c>
      <c r="G807" s="129">
        <v>82638536.439999998</v>
      </c>
      <c r="H807" s="129">
        <v>82638536.439999998</v>
      </c>
      <c r="I807" s="124">
        <v>0</v>
      </c>
      <c r="J807" s="128">
        <v>0</v>
      </c>
    </row>
    <row r="808" spans="1:10" ht="23.25" hidden="1" customHeight="1" x14ac:dyDescent="0.25">
      <c r="A808" s="131" t="s">
        <v>1848</v>
      </c>
      <c r="B808" s="131"/>
      <c r="C808" s="130" t="s">
        <v>1847</v>
      </c>
      <c r="D808" s="130" t="s">
        <v>361</v>
      </c>
      <c r="E808" s="124">
        <v>0</v>
      </c>
      <c r="F808" s="124">
        <v>0</v>
      </c>
      <c r="G808" s="129">
        <v>31785147.710000001</v>
      </c>
      <c r="H808" s="129">
        <v>31785147.710000001</v>
      </c>
      <c r="I808" s="124">
        <v>0</v>
      </c>
      <c r="J808" s="128">
        <v>0</v>
      </c>
    </row>
    <row r="809" spans="1:10" ht="23.25" hidden="1" customHeight="1" x14ac:dyDescent="0.25">
      <c r="A809" s="131" t="s">
        <v>1846</v>
      </c>
      <c r="B809" s="131"/>
      <c r="C809" s="130" t="s">
        <v>1845</v>
      </c>
      <c r="D809" s="130" t="s">
        <v>361</v>
      </c>
      <c r="E809" s="124">
        <v>0</v>
      </c>
      <c r="F809" s="124">
        <v>0</v>
      </c>
      <c r="G809" s="129">
        <v>24350502.41</v>
      </c>
      <c r="H809" s="129">
        <v>24350502.41</v>
      </c>
      <c r="I809" s="124">
        <v>0</v>
      </c>
      <c r="J809" s="128">
        <v>0</v>
      </c>
    </row>
    <row r="810" spans="1:10" ht="22.5" hidden="1" customHeight="1" x14ac:dyDescent="0.25">
      <c r="A810" s="131" t="s">
        <v>1844</v>
      </c>
      <c r="B810" s="131"/>
      <c r="C810" s="130" t="s">
        <v>1843</v>
      </c>
      <c r="D810" s="130" t="s">
        <v>361</v>
      </c>
      <c r="E810" s="124">
        <v>0</v>
      </c>
      <c r="F810" s="124">
        <v>0</v>
      </c>
      <c r="G810" s="129">
        <v>19072067.260000002</v>
      </c>
      <c r="H810" s="129">
        <v>19072067.260000002</v>
      </c>
      <c r="I810" s="124">
        <v>0</v>
      </c>
      <c r="J810" s="128">
        <v>0</v>
      </c>
    </row>
    <row r="811" spans="1:10" ht="23.25" hidden="1" customHeight="1" x14ac:dyDescent="0.25">
      <c r="A811" s="131" t="s">
        <v>1842</v>
      </c>
      <c r="B811" s="131"/>
      <c r="C811" s="130" t="s">
        <v>1841</v>
      </c>
      <c r="D811" s="130" t="s">
        <v>361</v>
      </c>
      <c r="E811" s="124">
        <v>0</v>
      </c>
      <c r="F811" s="124">
        <v>0</v>
      </c>
      <c r="G811" s="129">
        <v>37354793</v>
      </c>
      <c r="H811" s="129">
        <v>37354793</v>
      </c>
      <c r="I811" s="124">
        <v>0</v>
      </c>
      <c r="J811" s="128">
        <v>0</v>
      </c>
    </row>
    <row r="812" spans="1:10" ht="23.25" hidden="1" customHeight="1" x14ac:dyDescent="0.25">
      <c r="A812" s="131" t="s">
        <v>1840</v>
      </c>
      <c r="B812" s="131"/>
      <c r="C812" s="130" t="s">
        <v>1839</v>
      </c>
      <c r="D812" s="130" t="s">
        <v>361</v>
      </c>
      <c r="E812" s="124">
        <v>0</v>
      </c>
      <c r="F812" s="124">
        <v>0</v>
      </c>
      <c r="G812" s="129">
        <v>149108213.12</v>
      </c>
      <c r="H812" s="129">
        <v>149108213.12</v>
      </c>
      <c r="I812" s="124">
        <v>0</v>
      </c>
      <c r="J812" s="128">
        <v>0</v>
      </c>
    </row>
    <row r="813" spans="1:10" ht="23.25" hidden="1" customHeight="1" x14ac:dyDescent="0.25">
      <c r="A813" s="131" t="s">
        <v>1838</v>
      </c>
      <c r="B813" s="131"/>
      <c r="C813" s="130" t="s">
        <v>1837</v>
      </c>
      <c r="D813" s="130" t="s">
        <v>361</v>
      </c>
      <c r="E813" s="124">
        <v>0</v>
      </c>
      <c r="F813" s="124">
        <v>0</v>
      </c>
      <c r="G813" s="129">
        <v>108272</v>
      </c>
      <c r="H813" s="129">
        <v>108272</v>
      </c>
      <c r="I813" s="124">
        <v>0</v>
      </c>
      <c r="J813" s="128">
        <v>0</v>
      </c>
    </row>
    <row r="814" spans="1:10" ht="22.5" hidden="1" customHeight="1" x14ac:dyDescent="0.25">
      <c r="A814" s="131" t="s">
        <v>1836</v>
      </c>
      <c r="B814" s="131"/>
      <c r="C814" s="130" t="s">
        <v>1835</v>
      </c>
      <c r="D814" s="130" t="s">
        <v>361</v>
      </c>
      <c r="E814" s="124">
        <v>0</v>
      </c>
      <c r="F814" s="124">
        <v>0</v>
      </c>
      <c r="G814" s="129">
        <v>7290199.7000000002</v>
      </c>
      <c r="H814" s="129">
        <v>7290199.7000000002</v>
      </c>
      <c r="I814" s="124">
        <v>0</v>
      </c>
      <c r="J814" s="128">
        <v>0</v>
      </c>
    </row>
    <row r="815" spans="1:10" ht="23.25" hidden="1" customHeight="1" x14ac:dyDescent="0.25">
      <c r="A815" s="131" t="s">
        <v>1834</v>
      </c>
      <c r="B815" s="131"/>
      <c r="C815" s="130" t="s">
        <v>1833</v>
      </c>
      <c r="D815" s="130" t="s">
        <v>361</v>
      </c>
      <c r="E815" s="124">
        <v>0</v>
      </c>
      <c r="F815" s="124">
        <v>0</v>
      </c>
      <c r="G815" s="129">
        <v>685877.27</v>
      </c>
      <c r="H815" s="129">
        <v>685877.27</v>
      </c>
      <c r="I815" s="124">
        <v>0</v>
      </c>
      <c r="J815" s="128">
        <v>0</v>
      </c>
    </row>
    <row r="816" spans="1:10" ht="23.25" hidden="1" customHeight="1" x14ac:dyDescent="0.25">
      <c r="A816" s="131" t="s">
        <v>1832</v>
      </c>
      <c r="B816" s="131"/>
      <c r="C816" s="130" t="s">
        <v>1831</v>
      </c>
      <c r="D816" s="130" t="s">
        <v>361</v>
      </c>
      <c r="E816" s="124">
        <v>0</v>
      </c>
      <c r="F816" s="124">
        <v>0</v>
      </c>
      <c r="G816" s="129">
        <v>290000</v>
      </c>
      <c r="H816" s="129">
        <v>290000</v>
      </c>
      <c r="I816" s="124">
        <v>0</v>
      </c>
      <c r="J816" s="128">
        <v>0</v>
      </c>
    </row>
    <row r="817" spans="1:10" ht="23.25" hidden="1" customHeight="1" x14ac:dyDescent="0.25">
      <c r="A817" s="131" t="s">
        <v>1830</v>
      </c>
      <c r="B817" s="131"/>
      <c r="C817" s="130" t="s">
        <v>1829</v>
      </c>
      <c r="D817" s="130" t="s">
        <v>361</v>
      </c>
      <c r="E817" s="124">
        <v>0</v>
      </c>
      <c r="F817" s="124">
        <v>0</v>
      </c>
      <c r="G817" s="129">
        <v>1335425</v>
      </c>
      <c r="H817" s="129">
        <v>1335425</v>
      </c>
      <c r="I817" s="124">
        <v>0</v>
      </c>
      <c r="J817" s="128">
        <v>0</v>
      </c>
    </row>
    <row r="818" spans="1:10" ht="23.25" hidden="1" customHeight="1" x14ac:dyDescent="0.25">
      <c r="A818" s="131" t="s">
        <v>1828</v>
      </c>
      <c r="B818" s="131"/>
      <c r="C818" s="130" t="s">
        <v>1827</v>
      </c>
      <c r="D818" s="130" t="s">
        <v>361</v>
      </c>
      <c r="E818" s="124">
        <v>0</v>
      </c>
      <c r="F818" s="124">
        <v>0</v>
      </c>
      <c r="G818" s="129">
        <v>17433730.789999999</v>
      </c>
      <c r="H818" s="129">
        <v>17433730.789999999</v>
      </c>
      <c r="I818" s="124">
        <v>0</v>
      </c>
      <c r="J818" s="128">
        <v>0</v>
      </c>
    </row>
    <row r="819" spans="1:10" ht="22.5" hidden="1" customHeight="1" x14ac:dyDescent="0.25">
      <c r="A819" s="131" t="s">
        <v>1826</v>
      </c>
      <c r="B819" s="131"/>
      <c r="C819" s="130" t="s">
        <v>1825</v>
      </c>
      <c r="D819" s="130" t="s">
        <v>361</v>
      </c>
      <c r="E819" s="124">
        <v>0</v>
      </c>
      <c r="F819" s="124">
        <v>0</v>
      </c>
      <c r="G819" s="129">
        <v>42511897.240000002</v>
      </c>
      <c r="H819" s="129">
        <v>42511897.240000002</v>
      </c>
      <c r="I819" s="124">
        <v>0</v>
      </c>
      <c r="J819" s="128">
        <v>0</v>
      </c>
    </row>
    <row r="820" spans="1:10" ht="23.25" hidden="1" customHeight="1" x14ac:dyDescent="0.25">
      <c r="A820" s="131" t="s">
        <v>1824</v>
      </c>
      <c r="B820" s="131"/>
      <c r="C820" s="130" t="s">
        <v>1823</v>
      </c>
      <c r="D820" s="130" t="s">
        <v>361</v>
      </c>
      <c r="E820" s="124">
        <v>0</v>
      </c>
      <c r="F820" s="124">
        <v>0</v>
      </c>
      <c r="G820" s="129">
        <v>946760</v>
      </c>
      <c r="H820" s="129">
        <v>946760</v>
      </c>
      <c r="I820" s="124">
        <v>0</v>
      </c>
      <c r="J820" s="128">
        <v>0</v>
      </c>
    </row>
    <row r="821" spans="1:10" ht="23.25" hidden="1" customHeight="1" x14ac:dyDescent="0.25">
      <c r="A821" s="131" t="s">
        <v>1822</v>
      </c>
      <c r="B821" s="131"/>
      <c r="C821" s="130" t="s">
        <v>1821</v>
      </c>
      <c r="D821" s="130" t="s">
        <v>361</v>
      </c>
      <c r="E821" s="124">
        <v>0</v>
      </c>
      <c r="F821" s="124">
        <v>0</v>
      </c>
      <c r="G821" s="129">
        <v>40351.199999999997</v>
      </c>
      <c r="H821" s="129">
        <v>40351.199999999997</v>
      </c>
      <c r="I821" s="124">
        <v>0</v>
      </c>
      <c r="J821" s="128">
        <v>0</v>
      </c>
    </row>
    <row r="822" spans="1:10" ht="23.25" hidden="1" customHeight="1" x14ac:dyDescent="0.25">
      <c r="A822" s="131" t="s">
        <v>1820</v>
      </c>
      <c r="B822" s="131"/>
      <c r="C822" s="130" t="s">
        <v>1819</v>
      </c>
      <c r="D822" s="130" t="s">
        <v>361</v>
      </c>
      <c r="E822" s="124">
        <v>0</v>
      </c>
      <c r="F822" s="124">
        <v>0</v>
      </c>
      <c r="G822" s="129">
        <v>776556</v>
      </c>
      <c r="H822" s="129">
        <v>776556</v>
      </c>
      <c r="I822" s="124">
        <v>0</v>
      </c>
      <c r="J822" s="128">
        <v>0</v>
      </c>
    </row>
    <row r="823" spans="1:10" ht="22.5" hidden="1" customHeight="1" x14ac:dyDescent="0.25">
      <c r="A823" s="131" t="s">
        <v>1818</v>
      </c>
      <c r="B823" s="131"/>
      <c r="C823" s="130" t="s">
        <v>1817</v>
      </c>
      <c r="D823" s="130" t="s">
        <v>361</v>
      </c>
      <c r="E823" s="124">
        <v>0</v>
      </c>
      <c r="F823" s="124">
        <v>0</v>
      </c>
      <c r="G823" s="129">
        <v>5227882.88</v>
      </c>
      <c r="H823" s="129">
        <v>5227882.88</v>
      </c>
      <c r="I823" s="124">
        <v>0</v>
      </c>
      <c r="J823" s="128">
        <v>0</v>
      </c>
    </row>
    <row r="824" spans="1:10" ht="23.25" hidden="1" customHeight="1" x14ac:dyDescent="0.25">
      <c r="A824" s="131" t="s">
        <v>1816</v>
      </c>
      <c r="B824" s="131"/>
      <c r="C824" s="130" t="s">
        <v>1815</v>
      </c>
      <c r="D824" s="130" t="s">
        <v>361</v>
      </c>
      <c r="E824" s="124">
        <v>0</v>
      </c>
      <c r="F824" s="124">
        <v>0</v>
      </c>
      <c r="G824" s="129">
        <v>44354665.950000003</v>
      </c>
      <c r="H824" s="129">
        <v>44354665.950000003</v>
      </c>
      <c r="I824" s="124">
        <v>0</v>
      </c>
      <c r="J824" s="128">
        <v>0</v>
      </c>
    </row>
    <row r="825" spans="1:10" ht="23.25" hidden="1" customHeight="1" x14ac:dyDescent="0.25">
      <c r="A825" s="131" t="s">
        <v>1814</v>
      </c>
      <c r="B825" s="131"/>
      <c r="C825" s="130" t="s">
        <v>1813</v>
      </c>
      <c r="D825" s="130" t="s">
        <v>361</v>
      </c>
      <c r="E825" s="124">
        <v>0</v>
      </c>
      <c r="F825" s="124">
        <v>0</v>
      </c>
      <c r="G825" s="129">
        <v>412920</v>
      </c>
      <c r="H825" s="129">
        <v>412920</v>
      </c>
      <c r="I825" s="124">
        <v>0</v>
      </c>
      <c r="J825" s="128">
        <v>0</v>
      </c>
    </row>
    <row r="826" spans="1:10" ht="23.25" hidden="1" customHeight="1" x14ac:dyDescent="0.25">
      <c r="A826" s="131" t="s">
        <v>1812</v>
      </c>
      <c r="B826" s="131"/>
      <c r="C826" s="130" t="s">
        <v>1811</v>
      </c>
      <c r="D826" s="130" t="s">
        <v>361</v>
      </c>
      <c r="E826" s="124">
        <v>0</v>
      </c>
      <c r="F826" s="124">
        <v>0</v>
      </c>
      <c r="G826" s="129">
        <v>2931673.19</v>
      </c>
      <c r="H826" s="129">
        <v>2931673.19</v>
      </c>
      <c r="I826" s="124">
        <v>0</v>
      </c>
      <c r="J826" s="128">
        <v>0</v>
      </c>
    </row>
    <row r="827" spans="1:10" ht="22.5" hidden="1" customHeight="1" x14ac:dyDescent="0.25">
      <c r="A827" s="131" t="s">
        <v>1810</v>
      </c>
      <c r="B827" s="131"/>
      <c r="C827" s="130" t="s">
        <v>1809</v>
      </c>
      <c r="D827" s="130" t="s">
        <v>361</v>
      </c>
      <c r="E827" s="124">
        <v>0</v>
      </c>
      <c r="F827" s="124">
        <v>0</v>
      </c>
      <c r="G827" s="129">
        <v>40843275.960000001</v>
      </c>
      <c r="H827" s="129">
        <v>40843275.960000001</v>
      </c>
      <c r="I827" s="124">
        <v>0</v>
      </c>
      <c r="J827" s="128">
        <v>0</v>
      </c>
    </row>
    <row r="828" spans="1:10" ht="23.25" hidden="1" customHeight="1" x14ac:dyDescent="0.25">
      <c r="A828" s="131" t="s">
        <v>1808</v>
      </c>
      <c r="B828" s="131"/>
      <c r="C828" s="130" t="s">
        <v>1807</v>
      </c>
      <c r="D828" s="130" t="s">
        <v>361</v>
      </c>
      <c r="E828" s="124">
        <v>0</v>
      </c>
      <c r="F828" s="124">
        <v>0</v>
      </c>
      <c r="G828" s="129">
        <v>225970884.41</v>
      </c>
      <c r="H828" s="129">
        <v>225970884.41</v>
      </c>
      <c r="I828" s="124">
        <v>0</v>
      </c>
      <c r="J828" s="128">
        <v>0</v>
      </c>
    </row>
    <row r="829" spans="1:10" ht="23.25" hidden="1" customHeight="1" x14ac:dyDescent="0.25">
      <c r="A829" s="131" t="s">
        <v>1806</v>
      </c>
      <c r="B829" s="131"/>
      <c r="C829" s="130" t="s">
        <v>1805</v>
      </c>
      <c r="D829" s="130" t="s">
        <v>361</v>
      </c>
      <c r="E829" s="124">
        <v>0</v>
      </c>
      <c r="F829" s="124">
        <v>0</v>
      </c>
      <c r="G829" s="129">
        <v>4302664.46</v>
      </c>
      <c r="H829" s="129">
        <v>4302664.46</v>
      </c>
      <c r="I829" s="124">
        <v>0</v>
      </c>
      <c r="J829" s="128">
        <v>0</v>
      </c>
    </row>
    <row r="830" spans="1:10" ht="23.25" hidden="1" customHeight="1" x14ac:dyDescent="0.25">
      <c r="A830" s="131" t="s">
        <v>1804</v>
      </c>
      <c r="B830" s="131"/>
      <c r="C830" s="130" t="s">
        <v>1803</v>
      </c>
      <c r="D830" s="130" t="s">
        <v>361</v>
      </c>
      <c r="E830" s="124">
        <v>0</v>
      </c>
      <c r="F830" s="124">
        <v>0</v>
      </c>
      <c r="G830" s="129">
        <v>3066346.64</v>
      </c>
      <c r="H830" s="129">
        <v>3066346.64</v>
      </c>
      <c r="I830" s="124">
        <v>0</v>
      </c>
      <c r="J830" s="128">
        <v>0</v>
      </c>
    </row>
    <row r="831" spans="1:10" ht="22.5" hidden="1" customHeight="1" x14ac:dyDescent="0.25">
      <c r="A831" s="131" t="s">
        <v>1802</v>
      </c>
      <c r="B831" s="131"/>
      <c r="C831" s="130" t="s">
        <v>1801</v>
      </c>
      <c r="D831" s="130" t="s">
        <v>361</v>
      </c>
      <c r="E831" s="124">
        <v>0</v>
      </c>
      <c r="F831" s="124">
        <v>0</v>
      </c>
      <c r="G831" s="129">
        <v>563301.18000000005</v>
      </c>
      <c r="H831" s="129">
        <v>563301.18000000005</v>
      </c>
      <c r="I831" s="124">
        <v>0</v>
      </c>
      <c r="J831" s="128">
        <v>0</v>
      </c>
    </row>
    <row r="832" spans="1:10" ht="23.25" hidden="1" customHeight="1" x14ac:dyDescent="0.25">
      <c r="A832" s="131" t="s">
        <v>1800</v>
      </c>
      <c r="B832" s="131"/>
      <c r="C832" s="130" t="s">
        <v>1799</v>
      </c>
      <c r="D832" s="130" t="s">
        <v>361</v>
      </c>
      <c r="E832" s="124">
        <v>0</v>
      </c>
      <c r="F832" s="124">
        <v>0</v>
      </c>
      <c r="G832" s="129">
        <v>52022403.909999996</v>
      </c>
      <c r="H832" s="129">
        <v>52022403.909999996</v>
      </c>
      <c r="I832" s="124">
        <v>0</v>
      </c>
      <c r="J832" s="128">
        <v>0</v>
      </c>
    </row>
    <row r="833" spans="1:10" ht="23.25" hidden="1" customHeight="1" x14ac:dyDescent="0.25">
      <c r="A833" s="131" t="s">
        <v>1798</v>
      </c>
      <c r="B833" s="131"/>
      <c r="C833" s="130" t="s">
        <v>1797</v>
      </c>
      <c r="D833" s="130" t="s">
        <v>361</v>
      </c>
      <c r="E833" s="124">
        <v>0</v>
      </c>
      <c r="F833" s="124">
        <v>0</v>
      </c>
      <c r="G833" s="129">
        <v>5940809.4199999999</v>
      </c>
      <c r="H833" s="129">
        <v>5940809.4199999999</v>
      </c>
      <c r="I833" s="124">
        <v>0</v>
      </c>
      <c r="J833" s="128">
        <v>0</v>
      </c>
    </row>
    <row r="834" spans="1:10" ht="23.25" hidden="1" customHeight="1" x14ac:dyDescent="0.25">
      <c r="A834" s="131" t="s">
        <v>1796</v>
      </c>
      <c r="B834" s="131"/>
      <c r="C834" s="130" t="s">
        <v>1795</v>
      </c>
      <c r="D834" s="130" t="s">
        <v>361</v>
      </c>
      <c r="E834" s="124">
        <v>0</v>
      </c>
      <c r="F834" s="124">
        <v>0</v>
      </c>
      <c r="G834" s="129">
        <v>165347204</v>
      </c>
      <c r="H834" s="129">
        <v>165347204</v>
      </c>
      <c r="I834" s="124">
        <v>0</v>
      </c>
      <c r="J834" s="128">
        <v>0</v>
      </c>
    </row>
    <row r="835" spans="1:10" ht="22.5" hidden="1" customHeight="1" x14ac:dyDescent="0.25">
      <c r="A835" s="131" t="s">
        <v>1794</v>
      </c>
      <c r="B835" s="131"/>
      <c r="C835" s="130" t="s">
        <v>1793</v>
      </c>
      <c r="D835" s="130" t="s">
        <v>361</v>
      </c>
      <c r="E835" s="124">
        <v>0</v>
      </c>
      <c r="F835" s="124">
        <v>0</v>
      </c>
      <c r="G835" s="129">
        <v>25661204.010000002</v>
      </c>
      <c r="H835" s="129">
        <v>25661204.010000002</v>
      </c>
      <c r="I835" s="124">
        <v>0</v>
      </c>
      <c r="J835" s="128">
        <v>0</v>
      </c>
    </row>
    <row r="836" spans="1:10" ht="23.25" hidden="1" customHeight="1" x14ac:dyDescent="0.25">
      <c r="A836" s="131" t="s">
        <v>1792</v>
      </c>
      <c r="B836" s="131"/>
      <c r="C836" s="130" t="s">
        <v>1791</v>
      </c>
      <c r="D836" s="130" t="s">
        <v>361</v>
      </c>
      <c r="E836" s="124">
        <v>0</v>
      </c>
      <c r="F836" s="124">
        <v>0</v>
      </c>
      <c r="G836" s="129">
        <v>7947833.4199999999</v>
      </c>
      <c r="H836" s="129">
        <v>7947833.4199999999</v>
      </c>
      <c r="I836" s="124">
        <v>0</v>
      </c>
      <c r="J836" s="128">
        <v>0</v>
      </c>
    </row>
    <row r="837" spans="1:10" ht="23.25" hidden="1" customHeight="1" x14ac:dyDescent="0.25">
      <c r="A837" s="131" t="s">
        <v>1790</v>
      </c>
      <c r="B837" s="131"/>
      <c r="C837" s="130" t="s">
        <v>1789</v>
      </c>
      <c r="D837" s="130" t="s">
        <v>361</v>
      </c>
      <c r="E837" s="124">
        <v>0</v>
      </c>
      <c r="F837" s="124">
        <v>0</v>
      </c>
      <c r="G837" s="129">
        <v>110000</v>
      </c>
      <c r="H837" s="129">
        <v>110000</v>
      </c>
      <c r="I837" s="124">
        <v>0</v>
      </c>
      <c r="J837" s="128">
        <v>0</v>
      </c>
    </row>
    <row r="838" spans="1:10" ht="23.25" hidden="1" customHeight="1" x14ac:dyDescent="0.25">
      <c r="A838" s="131" t="s">
        <v>1788</v>
      </c>
      <c r="B838" s="131"/>
      <c r="C838" s="130" t="s">
        <v>1787</v>
      </c>
      <c r="D838" s="130" t="s">
        <v>361</v>
      </c>
      <c r="E838" s="124">
        <v>0</v>
      </c>
      <c r="F838" s="124">
        <v>0</v>
      </c>
      <c r="G838" s="129">
        <v>164840236.69999999</v>
      </c>
      <c r="H838" s="129">
        <v>164840236.69999999</v>
      </c>
      <c r="I838" s="124">
        <v>0</v>
      </c>
      <c r="J838" s="128">
        <v>0</v>
      </c>
    </row>
    <row r="839" spans="1:10" ht="22.5" hidden="1" customHeight="1" x14ac:dyDescent="0.25">
      <c r="A839" s="131" t="s">
        <v>1786</v>
      </c>
      <c r="B839" s="131"/>
      <c r="C839" s="130" t="s">
        <v>1785</v>
      </c>
      <c r="D839" s="130" t="s">
        <v>361</v>
      </c>
      <c r="E839" s="124">
        <v>0</v>
      </c>
      <c r="F839" s="124">
        <v>0</v>
      </c>
      <c r="G839" s="129">
        <v>159208.95000000001</v>
      </c>
      <c r="H839" s="129">
        <v>159208.95000000001</v>
      </c>
      <c r="I839" s="124">
        <v>0</v>
      </c>
      <c r="J839" s="128">
        <v>0</v>
      </c>
    </row>
    <row r="840" spans="1:10" ht="23.25" hidden="1" customHeight="1" x14ac:dyDescent="0.25">
      <c r="A840" s="131" t="s">
        <v>1784</v>
      </c>
      <c r="B840" s="131"/>
      <c r="C840" s="130" t="s">
        <v>1783</v>
      </c>
      <c r="D840" s="130" t="s">
        <v>361</v>
      </c>
      <c r="E840" s="124">
        <v>0</v>
      </c>
      <c r="F840" s="124">
        <v>0</v>
      </c>
      <c r="G840" s="129">
        <v>11050699.060000001</v>
      </c>
      <c r="H840" s="129">
        <v>11050699.060000001</v>
      </c>
      <c r="I840" s="124">
        <v>0</v>
      </c>
      <c r="J840" s="128">
        <v>0</v>
      </c>
    </row>
    <row r="841" spans="1:10" ht="23.25" hidden="1" customHeight="1" x14ac:dyDescent="0.25">
      <c r="A841" s="131" t="s">
        <v>1782</v>
      </c>
      <c r="B841" s="131"/>
      <c r="C841" s="130" t="s">
        <v>1781</v>
      </c>
      <c r="D841" s="130" t="s">
        <v>361</v>
      </c>
      <c r="E841" s="124">
        <v>0</v>
      </c>
      <c r="F841" s="124">
        <v>0</v>
      </c>
      <c r="G841" s="129">
        <v>5016509.09</v>
      </c>
      <c r="H841" s="129">
        <v>5016509.09</v>
      </c>
      <c r="I841" s="124">
        <v>0</v>
      </c>
      <c r="J841" s="128">
        <v>0</v>
      </c>
    </row>
    <row r="842" spans="1:10" ht="23.25" hidden="1" customHeight="1" x14ac:dyDescent="0.25">
      <c r="A842" s="131" t="s">
        <v>1780</v>
      </c>
      <c r="B842" s="131"/>
      <c r="C842" s="130" t="s">
        <v>1779</v>
      </c>
      <c r="D842" s="130" t="s">
        <v>361</v>
      </c>
      <c r="E842" s="124">
        <v>0</v>
      </c>
      <c r="F842" s="124">
        <v>0</v>
      </c>
      <c r="G842" s="129">
        <v>7341900</v>
      </c>
      <c r="H842" s="129">
        <v>7341900</v>
      </c>
      <c r="I842" s="124">
        <v>0</v>
      </c>
      <c r="J842" s="128">
        <v>0</v>
      </c>
    </row>
    <row r="843" spans="1:10" ht="23.25" hidden="1" customHeight="1" x14ac:dyDescent="0.25">
      <c r="A843" s="131" t="s">
        <v>1778</v>
      </c>
      <c r="B843" s="131"/>
      <c r="C843" s="130" t="s">
        <v>1777</v>
      </c>
      <c r="D843" s="130" t="s">
        <v>361</v>
      </c>
      <c r="E843" s="124">
        <v>0</v>
      </c>
      <c r="F843" s="124">
        <v>0</v>
      </c>
      <c r="G843" s="129">
        <v>519938820.56</v>
      </c>
      <c r="H843" s="129">
        <v>519938820.56</v>
      </c>
      <c r="I843" s="124">
        <v>0</v>
      </c>
      <c r="J843" s="128">
        <v>0</v>
      </c>
    </row>
    <row r="844" spans="1:10" ht="22.5" hidden="1" customHeight="1" x14ac:dyDescent="0.25">
      <c r="A844" s="131" t="s">
        <v>1776</v>
      </c>
      <c r="B844" s="131"/>
      <c r="C844" s="130" t="s">
        <v>1775</v>
      </c>
      <c r="D844" s="130" t="s">
        <v>361</v>
      </c>
      <c r="E844" s="124">
        <v>0</v>
      </c>
      <c r="F844" s="124">
        <v>0</v>
      </c>
      <c r="G844" s="129">
        <v>529832.94999999995</v>
      </c>
      <c r="H844" s="129">
        <v>529832.94999999995</v>
      </c>
      <c r="I844" s="124">
        <v>0</v>
      </c>
      <c r="J844" s="128">
        <v>0</v>
      </c>
    </row>
    <row r="845" spans="1:10" ht="23.25" hidden="1" customHeight="1" x14ac:dyDescent="0.25">
      <c r="A845" s="131" t="s">
        <v>1774</v>
      </c>
      <c r="B845" s="131"/>
      <c r="C845" s="130" t="s">
        <v>1773</v>
      </c>
      <c r="D845" s="130" t="s">
        <v>361</v>
      </c>
      <c r="E845" s="124">
        <v>0</v>
      </c>
      <c r="F845" s="124">
        <v>0</v>
      </c>
      <c r="G845" s="129">
        <v>5013828.84</v>
      </c>
      <c r="H845" s="129">
        <v>5013828.84</v>
      </c>
      <c r="I845" s="124">
        <v>0</v>
      </c>
      <c r="J845" s="128">
        <v>0</v>
      </c>
    </row>
    <row r="846" spans="1:10" ht="23.25" hidden="1" customHeight="1" x14ac:dyDescent="0.25">
      <c r="A846" s="131" t="s">
        <v>1772</v>
      </c>
      <c r="B846" s="131"/>
      <c r="C846" s="130" t="s">
        <v>1771</v>
      </c>
      <c r="D846" s="130" t="s">
        <v>361</v>
      </c>
      <c r="E846" s="124">
        <v>0</v>
      </c>
      <c r="F846" s="124">
        <v>0</v>
      </c>
      <c r="G846" s="129">
        <v>1101403.01</v>
      </c>
      <c r="H846" s="129">
        <v>1101403.01</v>
      </c>
      <c r="I846" s="124">
        <v>0</v>
      </c>
      <c r="J846" s="128">
        <v>0</v>
      </c>
    </row>
    <row r="847" spans="1:10" ht="23.25" hidden="1" customHeight="1" x14ac:dyDescent="0.25">
      <c r="A847" s="131" t="s">
        <v>1770</v>
      </c>
      <c r="B847" s="131"/>
      <c r="C847" s="130" t="s">
        <v>1769</v>
      </c>
      <c r="D847" s="130" t="s">
        <v>361</v>
      </c>
      <c r="E847" s="124">
        <v>0</v>
      </c>
      <c r="F847" s="124">
        <v>0</v>
      </c>
      <c r="G847" s="129">
        <v>4419507336.2299995</v>
      </c>
      <c r="H847" s="129">
        <v>4419507336.2299995</v>
      </c>
      <c r="I847" s="124">
        <v>0</v>
      </c>
      <c r="J847" s="128">
        <v>0</v>
      </c>
    </row>
    <row r="848" spans="1:10" ht="22.5" hidden="1" customHeight="1" x14ac:dyDescent="0.25">
      <c r="A848" s="131" t="s">
        <v>1768</v>
      </c>
      <c r="B848" s="131"/>
      <c r="C848" s="130" t="s">
        <v>1767</v>
      </c>
      <c r="D848" s="130" t="s">
        <v>361</v>
      </c>
      <c r="E848" s="124">
        <v>0</v>
      </c>
      <c r="F848" s="124">
        <v>0</v>
      </c>
      <c r="G848" s="129">
        <v>55059081.82</v>
      </c>
      <c r="H848" s="129">
        <v>55059081.82</v>
      </c>
      <c r="I848" s="124">
        <v>0</v>
      </c>
      <c r="J848" s="128">
        <v>0</v>
      </c>
    </row>
    <row r="849" spans="1:10" ht="23.25" hidden="1" customHeight="1" x14ac:dyDescent="0.25">
      <c r="A849" s="131" t="s">
        <v>1766</v>
      </c>
      <c r="B849" s="131"/>
      <c r="C849" s="130" t="s">
        <v>1765</v>
      </c>
      <c r="D849" s="130" t="s">
        <v>361</v>
      </c>
      <c r="E849" s="124">
        <v>0</v>
      </c>
      <c r="F849" s="124">
        <v>0</v>
      </c>
      <c r="G849" s="129">
        <v>1152865.97</v>
      </c>
      <c r="H849" s="129">
        <v>1152865.97</v>
      </c>
      <c r="I849" s="124">
        <v>0</v>
      </c>
      <c r="J849" s="128">
        <v>0</v>
      </c>
    </row>
    <row r="850" spans="1:10" ht="23.25" hidden="1" customHeight="1" x14ac:dyDescent="0.25">
      <c r="A850" s="131" t="s">
        <v>1764</v>
      </c>
      <c r="B850" s="131"/>
      <c r="C850" s="130" t="s">
        <v>1763</v>
      </c>
      <c r="D850" s="130" t="s">
        <v>361</v>
      </c>
      <c r="E850" s="124">
        <v>0</v>
      </c>
      <c r="F850" s="124">
        <v>0</v>
      </c>
      <c r="G850" s="129">
        <v>453086.13</v>
      </c>
      <c r="H850" s="129">
        <v>453086.13</v>
      </c>
      <c r="I850" s="124">
        <v>0</v>
      </c>
      <c r="J850" s="128">
        <v>0</v>
      </c>
    </row>
    <row r="851" spans="1:10" ht="23.25" hidden="1" customHeight="1" x14ac:dyDescent="0.25">
      <c r="A851" s="131" t="s">
        <v>1762</v>
      </c>
      <c r="B851" s="131"/>
      <c r="C851" s="130" t="s">
        <v>1761</v>
      </c>
      <c r="D851" s="130" t="s">
        <v>361</v>
      </c>
      <c r="E851" s="124">
        <v>0</v>
      </c>
      <c r="F851" s="124">
        <v>0</v>
      </c>
      <c r="G851" s="129">
        <v>4898097.0599999996</v>
      </c>
      <c r="H851" s="129">
        <v>4898097.0599999996</v>
      </c>
      <c r="I851" s="124">
        <v>0</v>
      </c>
      <c r="J851" s="128">
        <v>0</v>
      </c>
    </row>
    <row r="852" spans="1:10" ht="22.5" hidden="1" customHeight="1" x14ac:dyDescent="0.25">
      <c r="A852" s="131" t="s">
        <v>1760</v>
      </c>
      <c r="B852" s="131"/>
      <c r="C852" s="130" t="s">
        <v>1759</v>
      </c>
      <c r="D852" s="130" t="s">
        <v>361</v>
      </c>
      <c r="E852" s="124">
        <v>0</v>
      </c>
      <c r="F852" s="124">
        <v>0</v>
      </c>
      <c r="G852" s="129">
        <v>125238.08</v>
      </c>
      <c r="H852" s="129">
        <v>125238.08</v>
      </c>
      <c r="I852" s="124">
        <v>0</v>
      </c>
      <c r="J852" s="128">
        <v>0</v>
      </c>
    </row>
    <row r="853" spans="1:10" ht="23.25" hidden="1" customHeight="1" x14ac:dyDescent="0.25">
      <c r="A853" s="131" t="s">
        <v>1758</v>
      </c>
      <c r="B853" s="131"/>
      <c r="C853" s="130" t="s">
        <v>1757</v>
      </c>
      <c r="D853" s="130" t="s">
        <v>361</v>
      </c>
      <c r="E853" s="124">
        <v>0</v>
      </c>
      <c r="F853" s="124">
        <v>0</v>
      </c>
      <c r="G853" s="129">
        <v>144638.91</v>
      </c>
      <c r="H853" s="129">
        <v>144638.91</v>
      </c>
      <c r="I853" s="124">
        <v>0</v>
      </c>
      <c r="J853" s="128">
        <v>0</v>
      </c>
    </row>
    <row r="854" spans="1:10" ht="23.25" hidden="1" customHeight="1" x14ac:dyDescent="0.25">
      <c r="A854" s="131" t="s">
        <v>1756</v>
      </c>
      <c r="B854" s="131"/>
      <c r="C854" s="130" t="s">
        <v>1755</v>
      </c>
      <c r="D854" s="130" t="s">
        <v>361</v>
      </c>
      <c r="E854" s="124">
        <v>0</v>
      </c>
      <c r="F854" s="124">
        <v>0</v>
      </c>
      <c r="G854" s="129">
        <v>83492.05</v>
      </c>
      <c r="H854" s="129">
        <v>83492.05</v>
      </c>
      <c r="I854" s="124">
        <v>0</v>
      </c>
      <c r="J854" s="128">
        <v>0</v>
      </c>
    </row>
    <row r="855" spans="1:10" ht="23.25" hidden="1" customHeight="1" x14ac:dyDescent="0.25">
      <c r="A855" s="131" t="s">
        <v>1754</v>
      </c>
      <c r="B855" s="131"/>
      <c r="C855" s="130" t="s">
        <v>1753</v>
      </c>
      <c r="D855" s="130" t="s">
        <v>361</v>
      </c>
      <c r="E855" s="124">
        <v>0</v>
      </c>
      <c r="F855" s="124">
        <v>0</v>
      </c>
      <c r="G855" s="129">
        <v>28847173.579999998</v>
      </c>
      <c r="H855" s="129">
        <v>28847173.579999998</v>
      </c>
      <c r="I855" s="124">
        <v>0</v>
      </c>
      <c r="J855" s="128">
        <v>0</v>
      </c>
    </row>
    <row r="856" spans="1:10" ht="22.5" hidden="1" customHeight="1" x14ac:dyDescent="0.25">
      <c r="A856" s="131" t="s">
        <v>1752</v>
      </c>
      <c r="B856" s="131"/>
      <c r="C856" s="130" t="s">
        <v>1751</v>
      </c>
      <c r="D856" s="130" t="s">
        <v>361</v>
      </c>
      <c r="E856" s="124">
        <v>0</v>
      </c>
      <c r="F856" s="124">
        <v>0</v>
      </c>
      <c r="G856" s="129">
        <v>11751674.449999999</v>
      </c>
      <c r="H856" s="129">
        <v>11751674.449999999</v>
      </c>
      <c r="I856" s="124">
        <v>0</v>
      </c>
      <c r="J856" s="128">
        <v>0</v>
      </c>
    </row>
    <row r="857" spans="1:10" ht="12.75" hidden="1" customHeight="1" x14ac:dyDescent="0.25">
      <c r="A857" s="127" t="s">
        <v>360</v>
      </c>
      <c r="B857" s="127"/>
      <c r="C857" s="127"/>
      <c r="D857" s="127"/>
      <c r="E857" s="126">
        <v>0</v>
      </c>
      <c r="F857" s="126">
        <v>0</v>
      </c>
      <c r="G857" s="126">
        <v>91739582917.080002</v>
      </c>
      <c r="H857" s="126">
        <v>91739582917.080002</v>
      </c>
      <c r="I857" s="126">
        <v>0</v>
      </c>
      <c r="J857" s="126">
        <v>0</v>
      </c>
    </row>
    <row r="858" spans="1:10" ht="2.25" hidden="1" customHeight="1" x14ac:dyDescent="0.25">
      <c r="A858" s="127"/>
      <c r="B858" s="127"/>
      <c r="C858" s="127"/>
      <c r="D858" s="127"/>
      <c r="E858" s="126"/>
      <c r="F858" s="126"/>
      <c r="G858" s="126"/>
      <c r="H858" s="126"/>
      <c r="I858" s="126"/>
      <c r="J858" s="125"/>
    </row>
    <row r="859" spans="1:10" ht="14.25" hidden="1" customHeight="1" x14ac:dyDescent="0.25">
      <c r="A859" s="132" t="s">
        <v>1750</v>
      </c>
      <c r="B859" s="132"/>
      <c r="C859" s="132"/>
      <c r="D859" s="132"/>
      <c r="E859" s="132"/>
      <c r="F859" s="132"/>
      <c r="G859" s="132"/>
      <c r="H859" s="132"/>
      <c r="I859" s="132"/>
      <c r="J859" s="132"/>
    </row>
    <row r="860" spans="1:10" ht="23.25" hidden="1" customHeight="1" x14ac:dyDescent="0.25">
      <c r="A860" s="131" t="s">
        <v>1749</v>
      </c>
      <c r="B860" s="131"/>
      <c r="C860" s="130" t="s">
        <v>1748</v>
      </c>
      <c r="D860" s="130" t="s">
        <v>361</v>
      </c>
      <c r="E860" s="124">
        <v>0</v>
      </c>
      <c r="F860" s="124">
        <v>0</v>
      </c>
      <c r="G860" s="129">
        <v>3684922.05</v>
      </c>
      <c r="H860" s="129">
        <v>3684922.05</v>
      </c>
      <c r="I860" s="124">
        <v>0</v>
      </c>
      <c r="J860" s="128">
        <v>0</v>
      </c>
    </row>
    <row r="861" spans="1:10" ht="12" hidden="1" customHeight="1" x14ac:dyDescent="0.25">
      <c r="A861" s="127" t="s">
        <v>360</v>
      </c>
      <c r="B861" s="127"/>
      <c r="C861" s="127"/>
      <c r="D861" s="127"/>
      <c r="E861" s="126">
        <v>0</v>
      </c>
      <c r="F861" s="126">
        <v>0</v>
      </c>
      <c r="G861" s="126">
        <v>3684922.05</v>
      </c>
      <c r="H861" s="126">
        <v>3684922.05</v>
      </c>
      <c r="I861" s="126">
        <v>0</v>
      </c>
      <c r="J861" s="126">
        <v>0</v>
      </c>
    </row>
    <row r="862" spans="1:10" ht="2.25" hidden="1" customHeight="1" x14ac:dyDescent="0.25">
      <c r="A862" s="127"/>
      <c r="B862" s="127"/>
      <c r="C862" s="127"/>
      <c r="D862" s="127"/>
      <c r="E862" s="126"/>
      <c r="F862" s="126"/>
      <c r="G862" s="126"/>
      <c r="H862" s="126"/>
      <c r="I862" s="126"/>
      <c r="J862" s="125"/>
    </row>
    <row r="863" spans="1:10" ht="14.25" hidden="1" customHeight="1" x14ac:dyDescent="0.25">
      <c r="A863" s="132" t="s">
        <v>1747</v>
      </c>
      <c r="B863" s="132"/>
      <c r="C863" s="132"/>
      <c r="D863" s="132"/>
      <c r="E863" s="132"/>
      <c r="F863" s="132"/>
      <c r="G863" s="132"/>
      <c r="H863" s="132"/>
      <c r="I863" s="132"/>
      <c r="J863" s="132"/>
    </row>
    <row r="864" spans="1:10" ht="23.25" hidden="1" customHeight="1" x14ac:dyDescent="0.25">
      <c r="A864" s="131" t="s">
        <v>1746</v>
      </c>
      <c r="B864" s="131"/>
      <c r="C864" s="130" t="s">
        <v>1745</v>
      </c>
      <c r="D864" s="130" t="s">
        <v>361</v>
      </c>
      <c r="E864" s="124">
        <v>0</v>
      </c>
      <c r="F864" s="124">
        <v>0</v>
      </c>
      <c r="G864" s="129">
        <v>156303</v>
      </c>
      <c r="H864" s="129">
        <v>156303</v>
      </c>
      <c r="I864" s="124">
        <v>0</v>
      </c>
      <c r="J864" s="128">
        <v>0</v>
      </c>
    </row>
    <row r="865" spans="1:10" ht="22.5" hidden="1" customHeight="1" x14ac:dyDescent="0.25">
      <c r="A865" s="131" t="s">
        <v>1744</v>
      </c>
      <c r="B865" s="131"/>
      <c r="C865" s="130" t="s">
        <v>1743</v>
      </c>
      <c r="D865" s="130" t="s">
        <v>361</v>
      </c>
      <c r="E865" s="124">
        <v>0</v>
      </c>
      <c r="F865" s="124">
        <v>0</v>
      </c>
      <c r="G865" s="129">
        <v>81082432.510000005</v>
      </c>
      <c r="H865" s="129">
        <v>81082432.510000005</v>
      </c>
      <c r="I865" s="124">
        <v>0</v>
      </c>
      <c r="J865" s="128">
        <v>0</v>
      </c>
    </row>
    <row r="866" spans="1:10" ht="23.25" hidden="1" customHeight="1" x14ac:dyDescent="0.25">
      <c r="A866" s="131" t="s">
        <v>1742</v>
      </c>
      <c r="B866" s="131"/>
      <c r="C866" s="130" t="s">
        <v>1741</v>
      </c>
      <c r="D866" s="130" t="s">
        <v>361</v>
      </c>
      <c r="E866" s="124">
        <v>0</v>
      </c>
      <c r="F866" s="124">
        <v>0</v>
      </c>
      <c r="G866" s="129">
        <v>1929855591.49</v>
      </c>
      <c r="H866" s="129">
        <v>1929855591.49</v>
      </c>
      <c r="I866" s="124">
        <v>0</v>
      </c>
      <c r="J866" s="128">
        <v>0</v>
      </c>
    </row>
    <row r="867" spans="1:10" ht="23.25" hidden="1" customHeight="1" x14ac:dyDescent="0.25">
      <c r="A867" s="131" t="s">
        <v>1740</v>
      </c>
      <c r="B867" s="131"/>
      <c r="C867" s="130" t="s">
        <v>1739</v>
      </c>
      <c r="D867" s="130" t="s">
        <v>361</v>
      </c>
      <c r="E867" s="124">
        <v>0</v>
      </c>
      <c r="F867" s="124">
        <v>0</v>
      </c>
      <c r="G867" s="129">
        <v>6501143386.1700001</v>
      </c>
      <c r="H867" s="129">
        <v>6501143386.1700001</v>
      </c>
      <c r="I867" s="124">
        <v>0</v>
      </c>
      <c r="J867" s="128">
        <v>0</v>
      </c>
    </row>
    <row r="868" spans="1:10" ht="23.25" hidden="1" customHeight="1" x14ac:dyDescent="0.25">
      <c r="A868" s="131" t="s">
        <v>1738</v>
      </c>
      <c r="B868" s="131"/>
      <c r="C868" s="130" t="s">
        <v>1737</v>
      </c>
      <c r="D868" s="130" t="s">
        <v>361</v>
      </c>
      <c r="E868" s="124">
        <v>0</v>
      </c>
      <c r="F868" s="124">
        <v>0</v>
      </c>
      <c r="G868" s="129">
        <v>12809657741.08</v>
      </c>
      <c r="H868" s="129">
        <v>12809657741.08</v>
      </c>
      <c r="I868" s="124">
        <v>0</v>
      </c>
      <c r="J868" s="128">
        <v>0</v>
      </c>
    </row>
    <row r="869" spans="1:10" ht="23.25" hidden="1" customHeight="1" x14ac:dyDescent="0.25">
      <c r="A869" s="131" t="s">
        <v>1736</v>
      </c>
      <c r="B869" s="131"/>
      <c r="C869" s="130" t="s">
        <v>1735</v>
      </c>
      <c r="D869" s="130" t="s">
        <v>361</v>
      </c>
      <c r="E869" s="124">
        <v>0</v>
      </c>
      <c r="F869" s="124">
        <v>0</v>
      </c>
      <c r="G869" s="129">
        <v>27859055374.869999</v>
      </c>
      <c r="H869" s="129">
        <v>27859055374.869999</v>
      </c>
      <c r="I869" s="124">
        <v>0</v>
      </c>
      <c r="J869" s="128">
        <v>0</v>
      </c>
    </row>
    <row r="870" spans="1:10" ht="22.5" hidden="1" customHeight="1" x14ac:dyDescent="0.25">
      <c r="A870" s="131" t="s">
        <v>1734</v>
      </c>
      <c r="B870" s="131"/>
      <c r="C870" s="130" t="s">
        <v>1733</v>
      </c>
      <c r="D870" s="130" t="s">
        <v>361</v>
      </c>
      <c r="E870" s="124">
        <v>0</v>
      </c>
      <c r="F870" s="124">
        <v>0</v>
      </c>
      <c r="G870" s="129">
        <v>37666789211.580002</v>
      </c>
      <c r="H870" s="129">
        <v>37666789211.580002</v>
      </c>
      <c r="I870" s="124">
        <v>0</v>
      </c>
      <c r="J870" s="128">
        <v>0</v>
      </c>
    </row>
    <row r="871" spans="1:10" ht="23.25" hidden="1" customHeight="1" x14ac:dyDescent="0.25">
      <c r="A871" s="131" t="s">
        <v>1732</v>
      </c>
      <c r="B871" s="131"/>
      <c r="C871" s="130" t="s">
        <v>1731</v>
      </c>
      <c r="D871" s="130" t="s">
        <v>361</v>
      </c>
      <c r="E871" s="124">
        <v>0</v>
      </c>
      <c r="F871" s="124">
        <v>0</v>
      </c>
      <c r="G871" s="129">
        <v>3228142102.2600002</v>
      </c>
      <c r="H871" s="129">
        <v>3228142102.2600002</v>
      </c>
      <c r="I871" s="124">
        <v>0</v>
      </c>
      <c r="J871" s="128">
        <v>0</v>
      </c>
    </row>
    <row r="872" spans="1:10" ht="23.25" hidden="1" customHeight="1" x14ac:dyDescent="0.25">
      <c r="A872" s="131" t="s">
        <v>1730</v>
      </c>
      <c r="B872" s="131"/>
      <c r="C872" s="130" t="s">
        <v>1729</v>
      </c>
      <c r="D872" s="130" t="s">
        <v>361</v>
      </c>
      <c r="E872" s="124">
        <v>0</v>
      </c>
      <c r="F872" s="124">
        <v>0</v>
      </c>
      <c r="G872" s="129">
        <v>2056178492.49</v>
      </c>
      <c r="H872" s="129">
        <v>2056178492.49</v>
      </c>
      <c r="I872" s="124">
        <v>0</v>
      </c>
      <c r="J872" s="128">
        <v>0</v>
      </c>
    </row>
    <row r="873" spans="1:10" ht="23.25" hidden="1" customHeight="1" x14ac:dyDescent="0.25">
      <c r="A873" s="131" t="s">
        <v>1728</v>
      </c>
      <c r="B873" s="131"/>
      <c r="C873" s="130" t="s">
        <v>1727</v>
      </c>
      <c r="D873" s="130" t="s">
        <v>361</v>
      </c>
      <c r="E873" s="124">
        <v>0</v>
      </c>
      <c r="F873" s="124">
        <v>0</v>
      </c>
      <c r="G873" s="129">
        <v>2988375219.02</v>
      </c>
      <c r="H873" s="129">
        <v>2988375219.02</v>
      </c>
      <c r="I873" s="124">
        <v>0</v>
      </c>
      <c r="J873" s="128">
        <v>0</v>
      </c>
    </row>
    <row r="874" spans="1:10" ht="22.5" hidden="1" customHeight="1" x14ac:dyDescent="0.25">
      <c r="A874" s="131" t="s">
        <v>1726</v>
      </c>
      <c r="B874" s="131"/>
      <c r="C874" s="130" t="s">
        <v>1725</v>
      </c>
      <c r="D874" s="130" t="s">
        <v>361</v>
      </c>
      <c r="E874" s="124">
        <v>0</v>
      </c>
      <c r="F874" s="124">
        <v>0</v>
      </c>
      <c r="G874" s="129">
        <v>844229050.02999997</v>
      </c>
      <c r="H874" s="129">
        <v>844229050.02999997</v>
      </c>
      <c r="I874" s="124">
        <v>0</v>
      </c>
      <c r="J874" s="128">
        <v>0</v>
      </c>
    </row>
    <row r="875" spans="1:10" ht="23.25" hidden="1" customHeight="1" x14ac:dyDescent="0.25">
      <c r="A875" s="131" t="s">
        <v>1724</v>
      </c>
      <c r="B875" s="131"/>
      <c r="C875" s="130" t="s">
        <v>1723</v>
      </c>
      <c r="D875" s="130" t="s">
        <v>361</v>
      </c>
      <c r="E875" s="124">
        <v>0</v>
      </c>
      <c r="F875" s="124">
        <v>0</v>
      </c>
      <c r="G875" s="129">
        <v>1872477742.51</v>
      </c>
      <c r="H875" s="129">
        <v>1872477742.51</v>
      </c>
      <c r="I875" s="124">
        <v>0</v>
      </c>
      <c r="J875" s="128">
        <v>0</v>
      </c>
    </row>
    <row r="876" spans="1:10" ht="23.25" hidden="1" customHeight="1" x14ac:dyDescent="0.25">
      <c r="A876" s="131" t="s">
        <v>1722</v>
      </c>
      <c r="B876" s="131"/>
      <c r="C876" s="130" t="s">
        <v>1721</v>
      </c>
      <c r="D876" s="130" t="s">
        <v>361</v>
      </c>
      <c r="E876" s="124">
        <v>0</v>
      </c>
      <c r="F876" s="124">
        <v>0</v>
      </c>
      <c r="G876" s="129">
        <v>349579786.56999999</v>
      </c>
      <c r="H876" s="129">
        <v>349579786.56999999</v>
      </c>
      <c r="I876" s="124">
        <v>0</v>
      </c>
      <c r="J876" s="128">
        <v>0</v>
      </c>
    </row>
    <row r="877" spans="1:10" ht="23.25" hidden="1" customHeight="1" x14ac:dyDescent="0.25">
      <c r="A877" s="131" t="s">
        <v>1720</v>
      </c>
      <c r="B877" s="131"/>
      <c r="C877" s="130" t="s">
        <v>1719</v>
      </c>
      <c r="D877" s="130" t="s">
        <v>361</v>
      </c>
      <c r="E877" s="124">
        <v>0</v>
      </c>
      <c r="F877" s="124">
        <v>0</v>
      </c>
      <c r="G877" s="129">
        <v>325421046.73000002</v>
      </c>
      <c r="H877" s="129">
        <v>325421046.73000002</v>
      </c>
      <c r="I877" s="124">
        <v>0</v>
      </c>
      <c r="J877" s="128">
        <v>0</v>
      </c>
    </row>
    <row r="878" spans="1:10" ht="22.5" hidden="1" customHeight="1" x14ac:dyDescent="0.25">
      <c r="A878" s="131" t="s">
        <v>1718</v>
      </c>
      <c r="B878" s="131"/>
      <c r="C878" s="130" t="s">
        <v>1717</v>
      </c>
      <c r="D878" s="130" t="s">
        <v>361</v>
      </c>
      <c r="E878" s="124">
        <v>0</v>
      </c>
      <c r="F878" s="124">
        <v>0</v>
      </c>
      <c r="G878" s="129">
        <v>215531428.30000001</v>
      </c>
      <c r="H878" s="129">
        <v>215531428.30000001</v>
      </c>
      <c r="I878" s="124">
        <v>0</v>
      </c>
      <c r="J878" s="128">
        <v>0</v>
      </c>
    </row>
    <row r="879" spans="1:10" ht="23.25" hidden="1" customHeight="1" x14ac:dyDescent="0.25">
      <c r="A879" s="131" t="s">
        <v>1716</v>
      </c>
      <c r="B879" s="131"/>
      <c r="C879" s="130" t="s">
        <v>1715</v>
      </c>
      <c r="D879" s="130" t="s">
        <v>361</v>
      </c>
      <c r="E879" s="124">
        <v>0</v>
      </c>
      <c r="F879" s="124">
        <v>0</v>
      </c>
      <c r="G879" s="129">
        <v>803139662.88999999</v>
      </c>
      <c r="H879" s="129">
        <v>803139662.88999999</v>
      </c>
      <c r="I879" s="124">
        <v>0</v>
      </c>
      <c r="J879" s="128">
        <v>0</v>
      </c>
    </row>
    <row r="880" spans="1:10" ht="23.25" hidden="1" customHeight="1" x14ac:dyDescent="0.25">
      <c r="A880" s="131" t="s">
        <v>1714</v>
      </c>
      <c r="B880" s="131"/>
      <c r="C880" s="130" t="s">
        <v>1713</v>
      </c>
      <c r="D880" s="130" t="s">
        <v>361</v>
      </c>
      <c r="E880" s="124">
        <v>0</v>
      </c>
      <c r="F880" s="124">
        <v>0</v>
      </c>
      <c r="G880" s="129">
        <v>506116449.35000002</v>
      </c>
      <c r="H880" s="129">
        <v>506116449.35000002</v>
      </c>
      <c r="I880" s="124">
        <v>0</v>
      </c>
      <c r="J880" s="128">
        <v>0</v>
      </c>
    </row>
    <row r="881" spans="1:11" ht="23.25" hidden="1" customHeight="1" x14ac:dyDescent="0.25">
      <c r="A881" s="131" t="s">
        <v>1712</v>
      </c>
      <c r="B881" s="131"/>
      <c r="C881" s="130" t="s">
        <v>1711</v>
      </c>
      <c r="D881" s="130" t="s">
        <v>361</v>
      </c>
      <c r="E881" s="124">
        <v>0</v>
      </c>
      <c r="F881" s="124">
        <v>0</v>
      </c>
      <c r="G881" s="129">
        <v>2085622859.29</v>
      </c>
      <c r="H881" s="129">
        <v>2085622859.29</v>
      </c>
      <c r="I881" s="124">
        <v>0</v>
      </c>
      <c r="J881" s="128">
        <v>0</v>
      </c>
    </row>
    <row r="882" spans="1:11" ht="22.5" hidden="1" customHeight="1" x14ac:dyDescent="0.25">
      <c r="A882" s="131" t="s">
        <v>1710</v>
      </c>
      <c r="B882" s="131"/>
      <c r="C882" s="130" t="s">
        <v>1709</v>
      </c>
      <c r="D882" s="130" t="s">
        <v>361</v>
      </c>
      <c r="E882" s="124">
        <v>0</v>
      </c>
      <c r="F882" s="124">
        <v>0</v>
      </c>
      <c r="G882" s="129">
        <v>2267195892.52</v>
      </c>
      <c r="H882" s="129">
        <v>2267195892.52</v>
      </c>
      <c r="I882" s="124">
        <v>0</v>
      </c>
      <c r="J882" s="128">
        <v>0</v>
      </c>
    </row>
    <row r="883" spans="1:11" ht="23.25" hidden="1" customHeight="1" x14ac:dyDescent="0.25">
      <c r="A883" s="131" t="s">
        <v>1708</v>
      </c>
      <c r="B883" s="131"/>
      <c r="C883" s="130" t="s">
        <v>1707</v>
      </c>
      <c r="D883" s="130" t="s">
        <v>361</v>
      </c>
      <c r="E883" s="124">
        <v>0</v>
      </c>
      <c r="F883" s="124">
        <v>0</v>
      </c>
      <c r="G883" s="129">
        <v>360538694.79000002</v>
      </c>
      <c r="H883" s="129">
        <v>360538694.79000002</v>
      </c>
      <c r="I883" s="124">
        <v>0</v>
      </c>
      <c r="J883" s="128">
        <v>0</v>
      </c>
    </row>
    <row r="884" spans="1:11" ht="23.25" hidden="1" customHeight="1" x14ac:dyDescent="0.25">
      <c r="A884" s="131" t="s">
        <v>1706</v>
      </c>
      <c r="B884" s="131"/>
      <c r="C884" s="130" t="s">
        <v>1705</v>
      </c>
      <c r="D884" s="130" t="s">
        <v>361</v>
      </c>
      <c r="E884" s="124">
        <v>0</v>
      </c>
      <c r="F884" s="124">
        <v>0</v>
      </c>
      <c r="G884" s="129">
        <v>77275735.590000004</v>
      </c>
      <c r="H884" s="129">
        <v>77275735.590000004</v>
      </c>
      <c r="I884" s="124">
        <v>0</v>
      </c>
      <c r="J884" s="128">
        <v>0</v>
      </c>
    </row>
    <row r="885" spans="1:11" ht="23.25" hidden="1" customHeight="1" x14ac:dyDescent="0.25">
      <c r="A885" s="131" t="s">
        <v>1704</v>
      </c>
      <c r="B885" s="131"/>
      <c r="C885" s="130" t="s">
        <v>1703</v>
      </c>
      <c r="D885" s="130" t="s">
        <v>361</v>
      </c>
      <c r="E885" s="124">
        <v>0</v>
      </c>
      <c r="F885" s="124">
        <v>0</v>
      </c>
      <c r="G885" s="129">
        <v>3547957373.0700002</v>
      </c>
      <c r="H885" s="129">
        <v>3547957373.0700002</v>
      </c>
      <c r="I885" s="124">
        <v>0</v>
      </c>
      <c r="J885" s="128">
        <v>0</v>
      </c>
    </row>
    <row r="886" spans="1:11" ht="22.5" hidden="1" customHeight="1" x14ac:dyDescent="0.25">
      <c r="A886" s="131" t="s">
        <v>1702</v>
      </c>
      <c r="B886" s="131"/>
      <c r="C886" s="130" t="s">
        <v>1701</v>
      </c>
      <c r="D886" s="130" t="s">
        <v>361</v>
      </c>
      <c r="E886" s="124">
        <v>0</v>
      </c>
      <c r="F886" s="124">
        <v>0</v>
      </c>
      <c r="G886" s="129">
        <v>1377097965.3800001</v>
      </c>
      <c r="H886" s="129">
        <v>1377097965.3800001</v>
      </c>
      <c r="I886" s="124">
        <v>0</v>
      </c>
      <c r="J886" s="128">
        <v>0</v>
      </c>
    </row>
    <row r="887" spans="1:11" ht="23.25" hidden="1" customHeight="1" x14ac:dyDescent="0.25">
      <c r="A887" s="131" t="s">
        <v>1700</v>
      </c>
      <c r="B887" s="131"/>
      <c r="C887" s="130" t="s">
        <v>1699</v>
      </c>
      <c r="D887" s="130" t="s">
        <v>361</v>
      </c>
      <c r="E887" s="124">
        <v>0</v>
      </c>
      <c r="F887" s="124">
        <v>0</v>
      </c>
      <c r="G887" s="129">
        <v>5548337014.0799999</v>
      </c>
      <c r="H887" s="129">
        <v>5548337014.0799999</v>
      </c>
      <c r="I887" s="124">
        <v>0</v>
      </c>
      <c r="J887" s="128">
        <v>0</v>
      </c>
    </row>
    <row r="888" spans="1:11" ht="23.25" hidden="1" customHeight="1" x14ac:dyDescent="0.25">
      <c r="A888" s="131" t="s">
        <v>1698</v>
      </c>
      <c r="B888" s="131"/>
      <c r="C888" s="130" t="s">
        <v>1697</v>
      </c>
      <c r="D888" s="130" t="s">
        <v>361</v>
      </c>
      <c r="E888" s="124">
        <v>0</v>
      </c>
      <c r="F888" s="124">
        <v>0</v>
      </c>
      <c r="G888" s="129">
        <v>57245492.649999999</v>
      </c>
      <c r="H888" s="129">
        <v>57245492.649999999</v>
      </c>
      <c r="I888" s="124">
        <v>0</v>
      </c>
      <c r="J888" s="128">
        <v>0</v>
      </c>
    </row>
    <row r="889" spans="1:11" ht="12" hidden="1" customHeight="1" x14ac:dyDescent="0.25">
      <c r="A889" s="127" t="s">
        <v>360</v>
      </c>
      <c r="B889" s="127"/>
      <c r="C889" s="127"/>
      <c r="D889" s="127"/>
      <c r="E889" s="126">
        <v>0</v>
      </c>
      <c r="F889" s="126">
        <v>0</v>
      </c>
      <c r="G889" s="126">
        <v>115358202048.22</v>
      </c>
      <c r="H889" s="126">
        <v>115358202048.22</v>
      </c>
      <c r="I889" s="126">
        <v>0</v>
      </c>
      <c r="J889" s="126">
        <v>0</v>
      </c>
      <c r="K889" s="122" t="s">
        <v>3361</v>
      </c>
    </row>
    <row r="890" spans="1:11" ht="2.25" hidden="1" customHeight="1" x14ac:dyDescent="0.25">
      <c r="A890" s="127"/>
      <c r="B890" s="127"/>
      <c r="C890" s="127"/>
      <c r="D890" s="127"/>
      <c r="E890" s="126"/>
      <c r="F890" s="126"/>
      <c r="G890" s="126"/>
      <c r="H890" s="126"/>
      <c r="I890" s="126"/>
      <c r="J890" s="125"/>
    </row>
    <row r="891" spans="1:11" ht="14.25" hidden="1" customHeight="1" x14ac:dyDescent="0.25">
      <c r="A891" s="132" t="s">
        <v>1670</v>
      </c>
      <c r="B891" s="132"/>
      <c r="C891" s="132"/>
      <c r="D891" s="132"/>
      <c r="E891" s="132"/>
      <c r="F891" s="132"/>
      <c r="G891" s="132"/>
      <c r="H891" s="132"/>
      <c r="I891" s="132"/>
      <c r="J891" s="132"/>
    </row>
    <row r="892" spans="1:11" ht="23.25" hidden="1" customHeight="1" x14ac:dyDescent="0.25">
      <c r="A892" s="131" t="s">
        <v>1696</v>
      </c>
      <c r="B892" s="131"/>
      <c r="C892" s="130" t="s">
        <v>1695</v>
      </c>
      <c r="D892" s="130" t="s">
        <v>361</v>
      </c>
      <c r="E892" s="124">
        <v>1015345208.17</v>
      </c>
      <c r="F892" s="124">
        <v>0</v>
      </c>
      <c r="G892" s="129">
        <v>37826743314.050003</v>
      </c>
      <c r="H892" s="129">
        <v>36767861934.419998</v>
      </c>
      <c r="I892" s="129">
        <v>2074226587.8</v>
      </c>
      <c r="J892" s="136">
        <v>0</v>
      </c>
      <c r="K892" s="122" t="s">
        <v>3362</v>
      </c>
    </row>
    <row r="893" spans="1:11" ht="23.25" hidden="1" customHeight="1" x14ac:dyDescent="0.25">
      <c r="A893" s="131" t="s">
        <v>1694</v>
      </c>
      <c r="B893" s="131"/>
      <c r="C893" s="130" t="s">
        <v>1693</v>
      </c>
      <c r="D893" s="130" t="s">
        <v>361</v>
      </c>
      <c r="E893" s="124">
        <v>353559316.32999998</v>
      </c>
      <c r="F893" s="124">
        <v>0</v>
      </c>
      <c r="G893" s="129">
        <v>6501691798.9899998</v>
      </c>
      <c r="H893" s="129">
        <v>6638963227.0900002</v>
      </c>
      <c r="I893" s="129">
        <v>216287888.22999999</v>
      </c>
      <c r="J893" s="136">
        <v>0</v>
      </c>
      <c r="K893" s="122" t="s">
        <v>3362</v>
      </c>
    </row>
    <row r="894" spans="1:11" ht="23.25" hidden="1" customHeight="1" x14ac:dyDescent="0.25">
      <c r="A894" s="131" t="s">
        <v>1692</v>
      </c>
      <c r="B894" s="131"/>
      <c r="C894" s="130" t="s">
        <v>1691</v>
      </c>
      <c r="D894" s="130" t="s">
        <v>361</v>
      </c>
      <c r="E894" s="124">
        <v>0</v>
      </c>
      <c r="F894" s="124">
        <v>0</v>
      </c>
      <c r="G894" s="129">
        <v>3226276389.9899998</v>
      </c>
      <c r="H894" s="129">
        <v>3226276187.6399999</v>
      </c>
      <c r="I894" s="129">
        <v>202.35</v>
      </c>
      <c r="J894" s="136">
        <v>0</v>
      </c>
      <c r="K894" s="122" t="s">
        <v>3362</v>
      </c>
    </row>
    <row r="895" spans="1:11" ht="22.5" hidden="1" customHeight="1" x14ac:dyDescent="0.25">
      <c r="A895" s="131" t="s">
        <v>1690</v>
      </c>
      <c r="B895" s="131"/>
      <c r="C895" s="130" t="s">
        <v>1689</v>
      </c>
      <c r="D895" s="130" t="s">
        <v>361</v>
      </c>
      <c r="E895" s="124">
        <v>0</v>
      </c>
      <c r="F895" s="124">
        <v>0</v>
      </c>
      <c r="G895" s="129">
        <v>36000</v>
      </c>
      <c r="H895" s="129">
        <v>36000</v>
      </c>
      <c r="I895" s="129">
        <v>0</v>
      </c>
      <c r="J895" s="136">
        <v>0</v>
      </c>
      <c r="K895" s="122" t="s">
        <v>3362</v>
      </c>
    </row>
    <row r="896" spans="1:11" ht="23.25" hidden="1" customHeight="1" x14ac:dyDescent="0.25">
      <c r="A896" s="131" t="s">
        <v>1688</v>
      </c>
      <c r="B896" s="131"/>
      <c r="C896" s="130" t="s">
        <v>1687</v>
      </c>
      <c r="D896" s="130" t="s">
        <v>361</v>
      </c>
      <c r="E896" s="124">
        <v>0</v>
      </c>
      <c r="F896" s="124">
        <v>0</v>
      </c>
      <c r="G896" s="129">
        <v>129985360.79000001</v>
      </c>
      <c r="H896" s="129">
        <v>129985360.79000001</v>
      </c>
      <c r="I896" s="124">
        <v>0</v>
      </c>
      <c r="J896" s="128">
        <v>0</v>
      </c>
      <c r="K896" s="122" t="s">
        <v>3362</v>
      </c>
    </row>
    <row r="897" spans="1:11" ht="12.75" hidden="1" customHeight="1" x14ac:dyDescent="0.25">
      <c r="A897" s="127" t="s">
        <v>360</v>
      </c>
      <c r="B897" s="127"/>
      <c r="C897" s="127"/>
      <c r="D897" s="127"/>
      <c r="E897" s="126">
        <v>1368904524.5</v>
      </c>
      <c r="F897" s="126">
        <v>0</v>
      </c>
      <c r="G897" s="126">
        <v>47684732863.82</v>
      </c>
      <c r="H897" s="126">
        <v>46763122709.940002</v>
      </c>
      <c r="I897" s="126">
        <v>2290514678.3800001</v>
      </c>
      <c r="J897" s="126">
        <v>0</v>
      </c>
    </row>
    <row r="898" spans="1:11" ht="1.5" hidden="1" customHeight="1" x14ac:dyDescent="0.25">
      <c r="A898" s="127"/>
      <c r="B898" s="127"/>
      <c r="C898" s="127"/>
      <c r="D898" s="127"/>
      <c r="E898" s="126"/>
      <c r="F898" s="126"/>
      <c r="G898" s="126"/>
      <c r="H898" s="126"/>
      <c r="I898" s="126"/>
      <c r="J898" s="125"/>
    </row>
    <row r="899" spans="1:11" ht="15" hidden="1" customHeight="1" x14ac:dyDescent="0.25">
      <c r="A899" s="132" t="s">
        <v>1686</v>
      </c>
      <c r="B899" s="132"/>
      <c r="C899" s="132"/>
      <c r="D899" s="132"/>
      <c r="E899" s="132"/>
      <c r="F899" s="132"/>
      <c r="G899" s="132"/>
      <c r="H899" s="132"/>
      <c r="I899" s="132"/>
      <c r="J899" s="132"/>
    </row>
    <row r="900" spans="1:11" ht="22.5" hidden="1" customHeight="1" x14ac:dyDescent="0.25">
      <c r="A900" s="131" t="s">
        <v>1685</v>
      </c>
      <c r="B900" s="131"/>
      <c r="C900" s="130" t="s">
        <v>1684</v>
      </c>
      <c r="D900" s="130" t="s">
        <v>361</v>
      </c>
      <c r="E900" s="124">
        <v>8204535.3799999999</v>
      </c>
      <c r="F900" s="124">
        <v>0</v>
      </c>
      <c r="G900" s="129">
        <v>0</v>
      </c>
      <c r="H900" s="129">
        <v>8204535.3799999999</v>
      </c>
      <c r="I900" s="129">
        <v>0</v>
      </c>
      <c r="J900" s="136">
        <v>0</v>
      </c>
      <c r="K900" s="122" t="s">
        <v>3362</v>
      </c>
    </row>
    <row r="901" spans="1:11" ht="23.25" hidden="1" customHeight="1" x14ac:dyDescent="0.25">
      <c r="A901" s="131" t="s">
        <v>1683</v>
      </c>
      <c r="B901" s="131"/>
      <c r="C901" s="130" t="s">
        <v>1682</v>
      </c>
      <c r="D901" s="130" t="s">
        <v>361</v>
      </c>
      <c r="E901" s="124">
        <v>0</v>
      </c>
      <c r="F901" s="124">
        <v>0</v>
      </c>
      <c r="G901" s="129">
        <v>397934057.79000002</v>
      </c>
      <c r="H901" s="129">
        <v>199738845.97999999</v>
      </c>
      <c r="I901" s="129">
        <v>198195211.81</v>
      </c>
      <c r="J901" s="136">
        <v>0</v>
      </c>
      <c r="K901" s="122" t="s">
        <v>3362</v>
      </c>
    </row>
    <row r="902" spans="1:11" ht="12" hidden="1" customHeight="1" x14ac:dyDescent="0.25">
      <c r="A902" s="127" t="s">
        <v>360</v>
      </c>
      <c r="B902" s="127"/>
      <c r="C902" s="127"/>
      <c r="D902" s="127"/>
      <c r="E902" s="126">
        <v>8204535.3799999999</v>
      </c>
      <c r="F902" s="126">
        <v>0</v>
      </c>
      <c r="G902" s="126">
        <v>397934057.79000002</v>
      </c>
      <c r="H902" s="126">
        <v>207943381.36000001</v>
      </c>
      <c r="I902" s="126">
        <v>198195211.81</v>
      </c>
      <c r="J902" s="126">
        <v>0</v>
      </c>
    </row>
    <row r="903" spans="1:11" ht="2.25" hidden="1" customHeight="1" x14ac:dyDescent="0.25">
      <c r="A903" s="127"/>
      <c r="B903" s="127"/>
      <c r="C903" s="127"/>
      <c r="D903" s="127"/>
      <c r="E903" s="126"/>
      <c r="F903" s="126"/>
      <c r="G903" s="126"/>
      <c r="H903" s="126"/>
      <c r="I903" s="126"/>
      <c r="J903" s="125"/>
    </row>
    <row r="904" spans="1:11" ht="14.25" hidden="1" customHeight="1" x14ac:dyDescent="0.25">
      <c r="A904" s="132" t="s">
        <v>1681</v>
      </c>
      <c r="B904" s="132"/>
      <c r="C904" s="132"/>
      <c r="D904" s="132"/>
      <c r="E904" s="132"/>
      <c r="F904" s="132"/>
      <c r="G904" s="132"/>
      <c r="H904" s="132"/>
      <c r="I904" s="132"/>
      <c r="J904" s="132"/>
    </row>
    <row r="905" spans="1:11" ht="23.25" hidden="1" customHeight="1" x14ac:dyDescent="0.25">
      <c r="A905" s="131" t="s">
        <v>1680</v>
      </c>
      <c r="B905" s="131"/>
      <c r="C905" s="130" t="s">
        <v>1679</v>
      </c>
      <c r="D905" s="130" t="s">
        <v>361</v>
      </c>
      <c r="E905" s="124">
        <v>133849542.81</v>
      </c>
      <c r="F905" s="124">
        <v>0</v>
      </c>
      <c r="G905" s="129">
        <v>2113284822.6600001</v>
      </c>
      <c r="H905" s="129">
        <v>2025878386.9400001</v>
      </c>
      <c r="I905" s="129">
        <v>221255978.53</v>
      </c>
      <c r="J905" s="136">
        <v>0</v>
      </c>
      <c r="K905" s="122" t="s">
        <v>3366</v>
      </c>
    </row>
    <row r="906" spans="1:11" ht="23.25" hidden="1" customHeight="1" x14ac:dyDescent="0.25">
      <c r="A906" s="131" t="s">
        <v>1678</v>
      </c>
      <c r="B906" s="131"/>
      <c r="C906" s="130" t="s">
        <v>1677</v>
      </c>
      <c r="D906" s="130" t="s">
        <v>361</v>
      </c>
      <c r="E906" s="124">
        <v>6620692904.1000004</v>
      </c>
      <c r="F906" s="124">
        <v>0</v>
      </c>
      <c r="G906" s="129">
        <v>27390674620.669998</v>
      </c>
      <c r="H906" s="129">
        <v>28629498144.77</v>
      </c>
      <c r="I906" s="129">
        <v>5381869380</v>
      </c>
      <c r="J906" s="136">
        <v>0</v>
      </c>
      <c r="K906" s="122" t="s">
        <v>3366</v>
      </c>
    </row>
    <row r="907" spans="1:11" ht="23.25" hidden="1" customHeight="1" x14ac:dyDescent="0.25">
      <c r="A907" s="131" t="s">
        <v>1676</v>
      </c>
      <c r="B907" s="131"/>
      <c r="C907" s="130" t="s">
        <v>1675</v>
      </c>
      <c r="D907" s="130" t="s">
        <v>361</v>
      </c>
      <c r="E907" s="124">
        <v>9958079.8699999992</v>
      </c>
      <c r="F907" s="124">
        <v>0</v>
      </c>
      <c r="G907" s="129">
        <v>369719926.24000001</v>
      </c>
      <c r="H907" s="129">
        <v>354503815.63999999</v>
      </c>
      <c r="I907" s="129">
        <v>25174190.469999999</v>
      </c>
      <c r="J907" s="136">
        <v>0</v>
      </c>
      <c r="K907" s="122" t="s">
        <v>3366</v>
      </c>
    </row>
    <row r="908" spans="1:11" ht="23.25" hidden="1" customHeight="1" x14ac:dyDescent="0.25">
      <c r="A908" s="131" t="s">
        <v>1674</v>
      </c>
      <c r="B908" s="131"/>
      <c r="C908" s="130" t="s">
        <v>1673</v>
      </c>
      <c r="D908" s="130" t="s">
        <v>361</v>
      </c>
      <c r="E908" s="124">
        <v>2676940738.8699999</v>
      </c>
      <c r="F908" s="124">
        <v>0</v>
      </c>
      <c r="G908" s="129">
        <v>12213880956.799999</v>
      </c>
      <c r="H908" s="129">
        <v>11874442055.82</v>
      </c>
      <c r="I908" s="129">
        <v>3016379639.8499999</v>
      </c>
      <c r="J908" s="136">
        <v>0</v>
      </c>
      <c r="K908" s="122" t="s">
        <v>3366</v>
      </c>
    </row>
    <row r="909" spans="1:11" ht="22.5" hidden="1" customHeight="1" x14ac:dyDescent="0.25">
      <c r="A909" s="131" t="s">
        <v>1672</v>
      </c>
      <c r="B909" s="131"/>
      <c r="C909" s="130" t="s">
        <v>1671</v>
      </c>
      <c r="D909" s="130" t="s">
        <v>361</v>
      </c>
      <c r="E909" s="124">
        <v>439177661.11000001</v>
      </c>
      <c r="F909" s="124">
        <v>0</v>
      </c>
      <c r="G909" s="129">
        <v>12154525806.18</v>
      </c>
      <c r="H909" s="129">
        <v>12442245830.889999</v>
      </c>
      <c r="I909" s="129">
        <v>151457636.40000001</v>
      </c>
      <c r="J909" s="136">
        <v>0</v>
      </c>
      <c r="K909" s="122" t="s">
        <v>3366</v>
      </c>
    </row>
    <row r="910" spans="1:11" ht="12.75" hidden="1" customHeight="1" x14ac:dyDescent="0.25">
      <c r="A910" s="127" t="s">
        <v>360</v>
      </c>
      <c r="B910" s="127"/>
      <c r="C910" s="127"/>
      <c r="D910" s="127"/>
      <c r="E910" s="126">
        <v>9880618926.7600002</v>
      </c>
      <c r="F910" s="126">
        <v>0</v>
      </c>
      <c r="G910" s="126">
        <v>54242086132.550003</v>
      </c>
      <c r="H910" s="126">
        <v>55326568234.059998</v>
      </c>
      <c r="I910" s="126">
        <v>8796136825.25</v>
      </c>
      <c r="J910" s="126">
        <v>0</v>
      </c>
    </row>
    <row r="911" spans="1:11" ht="1.5" hidden="1" customHeight="1" x14ac:dyDescent="0.25">
      <c r="A911" s="127"/>
      <c r="B911" s="127"/>
      <c r="C911" s="127"/>
      <c r="D911" s="127"/>
      <c r="E911" s="126"/>
      <c r="F911" s="126"/>
      <c r="G911" s="126"/>
      <c r="H911" s="126"/>
      <c r="I911" s="126"/>
      <c r="J911" s="125"/>
    </row>
    <row r="912" spans="1:11" ht="15" hidden="1" customHeight="1" x14ac:dyDescent="0.25">
      <c r="A912" s="132" t="s">
        <v>1670</v>
      </c>
      <c r="B912" s="132"/>
      <c r="C912" s="132"/>
      <c r="D912" s="132"/>
      <c r="E912" s="132"/>
      <c r="F912" s="132"/>
      <c r="G912" s="132"/>
      <c r="H912" s="132"/>
      <c r="I912" s="132"/>
      <c r="J912" s="132"/>
    </row>
    <row r="913" spans="1:11" ht="22.5" hidden="1" customHeight="1" x14ac:dyDescent="0.25">
      <c r="A913" s="131" t="s">
        <v>1669</v>
      </c>
      <c r="B913" s="131"/>
      <c r="C913" s="130" t="s">
        <v>1668</v>
      </c>
      <c r="D913" s="130" t="s">
        <v>361</v>
      </c>
      <c r="E913" s="124">
        <v>0</v>
      </c>
      <c r="F913" s="124">
        <v>0</v>
      </c>
      <c r="G913" s="129">
        <v>7172710769.0900002</v>
      </c>
      <c r="H913" s="129">
        <v>7172710769.0900002</v>
      </c>
      <c r="I913" s="129">
        <v>0</v>
      </c>
      <c r="J913" s="136">
        <v>0</v>
      </c>
      <c r="K913" s="122" t="s">
        <v>3367</v>
      </c>
    </row>
    <row r="914" spans="1:11" ht="23.25" hidden="1" customHeight="1" x14ac:dyDescent="0.25">
      <c r="A914" s="131" t="s">
        <v>1667</v>
      </c>
      <c r="B914" s="131"/>
      <c r="C914" s="130" t="s">
        <v>1666</v>
      </c>
      <c r="D914" s="130" t="s">
        <v>361</v>
      </c>
      <c r="E914" s="124">
        <v>0</v>
      </c>
      <c r="F914" s="124">
        <v>0</v>
      </c>
      <c r="G914" s="129">
        <v>711423302.5</v>
      </c>
      <c r="H914" s="129">
        <v>711423302.5</v>
      </c>
      <c r="I914" s="129">
        <v>0</v>
      </c>
      <c r="J914" s="136">
        <v>0</v>
      </c>
      <c r="K914" s="122" t="s">
        <v>3367</v>
      </c>
    </row>
    <row r="915" spans="1:11" ht="12.75" hidden="1" customHeight="1" x14ac:dyDescent="0.25">
      <c r="A915" s="127" t="s">
        <v>360</v>
      </c>
      <c r="B915" s="127"/>
      <c r="C915" s="127"/>
      <c r="D915" s="127"/>
      <c r="E915" s="126">
        <v>0</v>
      </c>
      <c r="F915" s="126">
        <v>0</v>
      </c>
      <c r="G915" s="126">
        <v>7884134071.5900002</v>
      </c>
      <c r="H915" s="126">
        <v>7884134071.5900002</v>
      </c>
      <c r="I915" s="126">
        <v>0</v>
      </c>
      <c r="J915" s="126">
        <v>0</v>
      </c>
    </row>
    <row r="916" spans="1:11" ht="1.5" hidden="1" customHeight="1" x14ac:dyDescent="0.25">
      <c r="A916" s="127"/>
      <c r="B916" s="127"/>
      <c r="C916" s="127"/>
      <c r="D916" s="127"/>
      <c r="E916" s="126"/>
      <c r="F916" s="126"/>
      <c r="G916" s="126"/>
      <c r="H916" s="126"/>
      <c r="I916" s="126"/>
      <c r="J916" s="125"/>
    </row>
    <row r="917" spans="1:11" ht="15" hidden="1" customHeight="1" x14ac:dyDescent="0.25">
      <c r="A917" s="132" t="s">
        <v>317</v>
      </c>
      <c r="B917" s="132"/>
      <c r="C917" s="132"/>
      <c r="D917" s="132"/>
      <c r="E917" s="132"/>
      <c r="F917" s="132"/>
      <c r="G917" s="132"/>
      <c r="H917" s="132"/>
      <c r="I917" s="132"/>
      <c r="J917" s="132"/>
    </row>
    <row r="918" spans="1:11" ht="22.5" hidden="1" customHeight="1" x14ac:dyDescent="0.25">
      <c r="A918" s="131" t="s">
        <v>1665</v>
      </c>
      <c r="B918" s="131"/>
      <c r="C918" s="130" t="s">
        <v>1664</v>
      </c>
      <c r="D918" s="130" t="s">
        <v>361</v>
      </c>
      <c r="E918" s="124">
        <v>21877934.550000001</v>
      </c>
      <c r="F918" s="124">
        <v>0</v>
      </c>
      <c r="G918" s="129">
        <v>2610966233.46</v>
      </c>
      <c r="H918" s="129">
        <v>2602800844</v>
      </c>
      <c r="I918" s="129">
        <v>30043324.010000002</v>
      </c>
      <c r="J918" s="136">
        <v>0</v>
      </c>
      <c r="K918" s="122" t="s">
        <v>3368</v>
      </c>
    </row>
    <row r="919" spans="1:11" ht="23.25" hidden="1" customHeight="1" x14ac:dyDescent="0.25">
      <c r="A919" s="131" t="s">
        <v>1663</v>
      </c>
      <c r="B919" s="131"/>
      <c r="C919" s="130" t="s">
        <v>1662</v>
      </c>
      <c r="D919" s="130" t="s">
        <v>361</v>
      </c>
      <c r="E919" s="124">
        <v>4683089.8600000003</v>
      </c>
      <c r="F919" s="124">
        <v>0</v>
      </c>
      <c r="G919" s="129">
        <v>101430798.06</v>
      </c>
      <c r="H919" s="129">
        <v>105955954.04000001</v>
      </c>
      <c r="I919" s="129">
        <v>157933.88</v>
      </c>
      <c r="J919" s="136">
        <v>0</v>
      </c>
      <c r="K919" s="122" t="s">
        <v>3368</v>
      </c>
    </row>
    <row r="920" spans="1:11" ht="23.25" hidden="1" customHeight="1" x14ac:dyDescent="0.25">
      <c r="A920" s="131" t="s">
        <v>1661</v>
      </c>
      <c r="B920" s="131"/>
      <c r="C920" s="130" t="s">
        <v>1660</v>
      </c>
      <c r="D920" s="130" t="s">
        <v>361</v>
      </c>
      <c r="E920" s="124">
        <v>78548618.430000007</v>
      </c>
      <c r="F920" s="124">
        <v>0</v>
      </c>
      <c r="G920" s="129">
        <v>287927243.44999999</v>
      </c>
      <c r="H920" s="129">
        <v>280055846.19999999</v>
      </c>
      <c r="I920" s="129">
        <v>86420015.680000007</v>
      </c>
      <c r="J920" s="136">
        <v>0</v>
      </c>
      <c r="K920" s="122" t="s">
        <v>3368</v>
      </c>
    </row>
    <row r="921" spans="1:11" ht="23.25" hidden="1" customHeight="1" x14ac:dyDescent="0.25">
      <c r="A921" s="131" t="s">
        <v>1659</v>
      </c>
      <c r="B921" s="131"/>
      <c r="C921" s="130" t="s">
        <v>1658</v>
      </c>
      <c r="D921" s="130" t="s">
        <v>361</v>
      </c>
      <c r="E921" s="124">
        <v>0</v>
      </c>
      <c r="F921" s="124">
        <v>0</v>
      </c>
      <c r="G921" s="129">
        <v>28518.63</v>
      </c>
      <c r="H921" s="129">
        <v>28518.63</v>
      </c>
      <c r="I921" s="129">
        <v>0</v>
      </c>
      <c r="J921" s="136">
        <v>0</v>
      </c>
      <c r="K921" s="122" t="s">
        <v>3368</v>
      </c>
    </row>
    <row r="922" spans="1:11" ht="22.5" hidden="1" customHeight="1" x14ac:dyDescent="0.25">
      <c r="A922" s="131" t="s">
        <v>1657</v>
      </c>
      <c r="B922" s="131"/>
      <c r="C922" s="130" t="s">
        <v>1656</v>
      </c>
      <c r="D922" s="130" t="s">
        <v>361</v>
      </c>
      <c r="E922" s="124">
        <v>1517645.57</v>
      </c>
      <c r="F922" s="124">
        <v>0</v>
      </c>
      <c r="G922" s="129">
        <v>13946084.640000001</v>
      </c>
      <c r="H922" s="129">
        <v>15336545.99</v>
      </c>
      <c r="I922" s="129">
        <v>127184.22</v>
      </c>
      <c r="J922" s="136">
        <v>0</v>
      </c>
      <c r="K922" s="122" t="s">
        <v>3368</v>
      </c>
    </row>
    <row r="923" spans="1:11" ht="23.25" hidden="1" customHeight="1" x14ac:dyDescent="0.25">
      <c r="A923" s="131" t="s">
        <v>1655</v>
      </c>
      <c r="B923" s="131"/>
      <c r="C923" s="130" t="s">
        <v>1654</v>
      </c>
      <c r="D923" s="130" t="s">
        <v>361</v>
      </c>
      <c r="E923" s="124">
        <v>464603.86</v>
      </c>
      <c r="F923" s="124">
        <v>0</v>
      </c>
      <c r="G923" s="129">
        <v>3089775.78</v>
      </c>
      <c r="H923" s="129">
        <v>3554379.64</v>
      </c>
      <c r="I923" s="129">
        <v>0</v>
      </c>
      <c r="J923" s="136">
        <v>0</v>
      </c>
      <c r="K923" s="122" t="s">
        <v>3368</v>
      </c>
    </row>
    <row r="924" spans="1:11" ht="23.25" hidden="1" customHeight="1" x14ac:dyDescent="0.25">
      <c r="A924" s="131" t="s">
        <v>1653</v>
      </c>
      <c r="B924" s="131"/>
      <c r="C924" s="130" t="s">
        <v>1652</v>
      </c>
      <c r="D924" s="130" t="s">
        <v>361</v>
      </c>
      <c r="E924" s="124">
        <v>0</v>
      </c>
      <c r="F924" s="124">
        <v>0</v>
      </c>
      <c r="G924" s="129">
        <v>12961273.029999999</v>
      </c>
      <c r="H924" s="129">
        <v>12436710.91</v>
      </c>
      <c r="I924" s="129">
        <v>524562.12</v>
      </c>
      <c r="J924" s="136">
        <v>0</v>
      </c>
      <c r="K924" s="122" t="s">
        <v>3368</v>
      </c>
    </row>
    <row r="925" spans="1:11" ht="23.25" hidden="1" customHeight="1" x14ac:dyDescent="0.25">
      <c r="A925" s="131" t="s">
        <v>1651</v>
      </c>
      <c r="B925" s="131"/>
      <c r="C925" s="130" t="s">
        <v>1650</v>
      </c>
      <c r="D925" s="130" t="s">
        <v>361</v>
      </c>
      <c r="E925" s="124">
        <v>16706963.34</v>
      </c>
      <c r="F925" s="124">
        <v>0</v>
      </c>
      <c r="G925" s="129">
        <v>586358520.77999997</v>
      </c>
      <c r="H925" s="129">
        <v>530951067.62</v>
      </c>
      <c r="I925" s="129">
        <v>72114416.5</v>
      </c>
      <c r="J925" s="136">
        <v>0</v>
      </c>
      <c r="K925" s="122" t="s">
        <v>3368</v>
      </c>
    </row>
    <row r="926" spans="1:11" ht="22.5" hidden="1" customHeight="1" x14ac:dyDescent="0.25">
      <c r="A926" s="131" t="s">
        <v>1649</v>
      </c>
      <c r="B926" s="131"/>
      <c r="C926" s="130" t="s">
        <v>1648</v>
      </c>
      <c r="D926" s="130" t="s">
        <v>361</v>
      </c>
      <c r="E926" s="124">
        <v>285925.64</v>
      </c>
      <c r="F926" s="124">
        <v>0</v>
      </c>
      <c r="G926" s="129">
        <v>24946317.370000001</v>
      </c>
      <c r="H926" s="129">
        <v>25232243.010000002</v>
      </c>
      <c r="I926" s="129">
        <v>0</v>
      </c>
      <c r="J926" s="136">
        <v>0</v>
      </c>
      <c r="K926" s="122" t="s">
        <v>3368</v>
      </c>
    </row>
    <row r="927" spans="1:11" ht="23.25" hidden="1" customHeight="1" x14ac:dyDescent="0.25">
      <c r="A927" s="131" t="s">
        <v>1647</v>
      </c>
      <c r="B927" s="131"/>
      <c r="C927" s="130" t="s">
        <v>1646</v>
      </c>
      <c r="D927" s="130" t="s">
        <v>361</v>
      </c>
      <c r="E927" s="124">
        <v>483727.42</v>
      </c>
      <c r="F927" s="124">
        <v>0</v>
      </c>
      <c r="G927" s="129">
        <v>0</v>
      </c>
      <c r="H927" s="129">
        <v>143727.32</v>
      </c>
      <c r="I927" s="129">
        <v>340000.1</v>
      </c>
      <c r="J927" s="136">
        <v>0</v>
      </c>
      <c r="K927" s="122" t="s">
        <v>3368</v>
      </c>
    </row>
    <row r="928" spans="1:11" ht="23.25" hidden="1" customHeight="1" x14ac:dyDescent="0.25">
      <c r="A928" s="131" t="s">
        <v>1645</v>
      </c>
      <c r="B928" s="131"/>
      <c r="C928" s="130" t="s">
        <v>1644</v>
      </c>
      <c r="D928" s="130" t="s">
        <v>361</v>
      </c>
      <c r="E928" s="124">
        <v>431163</v>
      </c>
      <c r="F928" s="124">
        <v>0</v>
      </c>
      <c r="G928" s="129">
        <v>3100882.21</v>
      </c>
      <c r="H928" s="129">
        <v>3532045.21</v>
      </c>
      <c r="I928" s="129">
        <v>0</v>
      </c>
      <c r="J928" s="136">
        <v>0</v>
      </c>
      <c r="K928" s="122" t="s">
        <v>3368</v>
      </c>
    </row>
    <row r="929" spans="1:11" ht="23.25" hidden="1" customHeight="1" x14ac:dyDescent="0.25">
      <c r="A929" s="131" t="s">
        <v>1643</v>
      </c>
      <c r="B929" s="131"/>
      <c r="C929" s="130" t="s">
        <v>1642</v>
      </c>
      <c r="D929" s="130" t="s">
        <v>361</v>
      </c>
      <c r="E929" s="124">
        <v>0</v>
      </c>
      <c r="F929" s="124">
        <v>0</v>
      </c>
      <c r="G929" s="129">
        <v>16318.18</v>
      </c>
      <c r="H929" s="129">
        <v>16318.18</v>
      </c>
      <c r="I929" s="129">
        <v>0</v>
      </c>
      <c r="J929" s="136">
        <v>0</v>
      </c>
      <c r="K929" s="122" t="s">
        <v>3368</v>
      </c>
    </row>
    <row r="930" spans="1:11" ht="22.5" hidden="1" customHeight="1" x14ac:dyDescent="0.25">
      <c r="A930" s="131" t="s">
        <v>1641</v>
      </c>
      <c r="B930" s="131"/>
      <c r="C930" s="130" t="s">
        <v>1640</v>
      </c>
      <c r="D930" s="130" t="s">
        <v>361</v>
      </c>
      <c r="E930" s="124">
        <v>714568.98</v>
      </c>
      <c r="F930" s="124">
        <v>0</v>
      </c>
      <c r="G930" s="129">
        <v>500265.05</v>
      </c>
      <c r="H930" s="129">
        <v>1214834.03</v>
      </c>
      <c r="I930" s="129">
        <v>0</v>
      </c>
      <c r="J930" s="136">
        <v>0</v>
      </c>
      <c r="K930" s="122" t="s">
        <v>3368</v>
      </c>
    </row>
    <row r="931" spans="1:11" ht="23.25" hidden="1" customHeight="1" x14ac:dyDescent="0.25">
      <c r="A931" s="131" t="s">
        <v>1639</v>
      </c>
      <c r="B931" s="131"/>
      <c r="C931" s="130" t="s">
        <v>1638</v>
      </c>
      <c r="D931" s="130" t="s">
        <v>361</v>
      </c>
      <c r="E931" s="124">
        <v>4522071.0999999996</v>
      </c>
      <c r="F931" s="124">
        <v>0</v>
      </c>
      <c r="G931" s="129">
        <v>112000212.05</v>
      </c>
      <c r="H931" s="129">
        <v>111318594.59999999</v>
      </c>
      <c r="I931" s="129">
        <v>5203688.55</v>
      </c>
      <c r="J931" s="136">
        <v>0</v>
      </c>
      <c r="K931" s="122" t="s">
        <v>3368</v>
      </c>
    </row>
    <row r="932" spans="1:11" ht="23.25" hidden="1" customHeight="1" x14ac:dyDescent="0.25">
      <c r="A932" s="131" t="s">
        <v>1637</v>
      </c>
      <c r="B932" s="131"/>
      <c r="C932" s="130" t="s">
        <v>1636</v>
      </c>
      <c r="D932" s="130" t="s">
        <v>361</v>
      </c>
      <c r="E932" s="124">
        <v>268363.59999999998</v>
      </c>
      <c r="F932" s="124">
        <v>0</v>
      </c>
      <c r="G932" s="129">
        <v>134876.91</v>
      </c>
      <c r="H932" s="129">
        <v>403240.51</v>
      </c>
      <c r="I932" s="129">
        <v>0</v>
      </c>
      <c r="J932" s="136">
        <v>0</v>
      </c>
      <c r="K932" s="122" t="s">
        <v>3368</v>
      </c>
    </row>
    <row r="933" spans="1:11" ht="23.25" hidden="1" customHeight="1" x14ac:dyDescent="0.25">
      <c r="A933" s="131" t="s">
        <v>1635</v>
      </c>
      <c r="B933" s="131"/>
      <c r="C933" s="130" t="s">
        <v>1634</v>
      </c>
      <c r="D933" s="130" t="s">
        <v>361</v>
      </c>
      <c r="E933" s="124">
        <v>770387.09</v>
      </c>
      <c r="F933" s="124">
        <v>0</v>
      </c>
      <c r="G933" s="129">
        <v>1531174.67</v>
      </c>
      <c r="H933" s="129">
        <v>1992990.86</v>
      </c>
      <c r="I933" s="129">
        <v>308570.90000000002</v>
      </c>
      <c r="J933" s="136">
        <v>0</v>
      </c>
      <c r="K933" s="122" t="s">
        <v>3368</v>
      </c>
    </row>
    <row r="934" spans="1:11" ht="12" hidden="1" customHeight="1" x14ac:dyDescent="0.25">
      <c r="A934" s="127" t="s">
        <v>360</v>
      </c>
      <c r="B934" s="127"/>
      <c r="C934" s="127"/>
      <c r="D934" s="127"/>
      <c r="E934" s="126">
        <v>131275062.44</v>
      </c>
      <c r="F934" s="126">
        <v>0</v>
      </c>
      <c r="G934" s="126">
        <v>3758938494.27</v>
      </c>
      <c r="H934" s="126">
        <v>3694973860.75</v>
      </c>
      <c r="I934" s="126">
        <v>195239695.96000001</v>
      </c>
      <c r="J934" s="126">
        <v>0</v>
      </c>
    </row>
    <row r="935" spans="1:11" ht="2.25" hidden="1" customHeight="1" x14ac:dyDescent="0.25">
      <c r="A935" s="127"/>
      <c r="B935" s="127"/>
      <c r="C935" s="127"/>
      <c r="D935" s="127"/>
      <c r="E935" s="126"/>
      <c r="F935" s="126"/>
      <c r="G935" s="126"/>
      <c r="H935" s="126"/>
      <c r="I935" s="126"/>
      <c r="J935" s="125"/>
    </row>
    <row r="936" spans="1:11" ht="14.25" hidden="1" customHeight="1" x14ac:dyDescent="0.25">
      <c r="A936" s="132" t="s">
        <v>1633</v>
      </c>
      <c r="B936" s="132"/>
      <c r="C936" s="132"/>
      <c r="D936" s="132"/>
      <c r="E936" s="132"/>
      <c r="F936" s="132"/>
      <c r="G936" s="132"/>
      <c r="H936" s="132"/>
      <c r="I936" s="132"/>
      <c r="J936" s="132"/>
    </row>
    <row r="937" spans="1:11" ht="23.25" hidden="1" customHeight="1" x14ac:dyDescent="0.25">
      <c r="A937" s="131" t="s">
        <v>1632</v>
      </c>
      <c r="B937" s="131"/>
      <c r="C937" s="130" t="s">
        <v>1631</v>
      </c>
      <c r="D937" s="130" t="s">
        <v>361</v>
      </c>
      <c r="E937" s="124">
        <v>71530894.819999993</v>
      </c>
      <c r="F937" s="124">
        <v>0</v>
      </c>
      <c r="G937" s="129">
        <v>234807474.41</v>
      </c>
      <c r="H937" s="129">
        <v>252325692.56</v>
      </c>
      <c r="I937" s="129">
        <v>54012676.670000002</v>
      </c>
      <c r="J937" s="136">
        <v>0</v>
      </c>
      <c r="K937" s="122" t="s">
        <v>3369</v>
      </c>
    </row>
    <row r="938" spans="1:11" ht="23.25" hidden="1" customHeight="1" x14ac:dyDescent="0.25">
      <c r="A938" s="131" t="s">
        <v>1630</v>
      </c>
      <c r="B938" s="131"/>
      <c r="C938" s="130" t="s">
        <v>1629</v>
      </c>
      <c r="D938" s="130" t="s">
        <v>361</v>
      </c>
      <c r="E938" s="124">
        <v>1215421098.1700001</v>
      </c>
      <c r="F938" s="124">
        <v>0</v>
      </c>
      <c r="G938" s="129">
        <v>2412177753.4499998</v>
      </c>
      <c r="H938" s="129">
        <v>2524910345.8000002</v>
      </c>
      <c r="I938" s="129">
        <v>1102688505.8199999</v>
      </c>
      <c r="J938" s="136">
        <v>0</v>
      </c>
      <c r="K938" s="122" t="s">
        <v>3369</v>
      </c>
    </row>
    <row r="939" spans="1:11" ht="22.5" hidden="1" customHeight="1" x14ac:dyDescent="0.25">
      <c r="A939" s="131" t="s">
        <v>1628</v>
      </c>
      <c r="B939" s="131"/>
      <c r="C939" s="130" t="s">
        <v>1627</v>
      </c>
      <c r="D939" s="130" t="s">
        <v>361</v>
      </c>
      <c r="E939" s="124">
        <v>385052479.44999999</v>
      </c>
      <c r="F939" s="124">
        <v>0</v>
      </c>
      <c r="G939" s="129">
        <v>110067405.12</v>
      </c>
      <c r="H939" s="129">
        <v>313062128.31</v>
      </c>
      <c r="I939" s="129">
        <v>182057756.25999999</v>
      </c>
      <c r="J939" s="136">
        <v>0</v>
      </c>
      <c r="K939" s="122" t="s">
        <v>3369</v>
      </c>
    </row>
    <row r="940" spans="1:11" ht="23.25" hidden="1" customHeight="1" x14ac:dyDescent="0.25">
      <c r="A940" s="131" t="s">
        <v>1626</v>
      </c>
      <c r="B940" s="131"/>
      <c r="C940" s="130" t="s">
        <v>1625</v>
      </c>
      <c r="D940" s="130" t="s">
        <v>361</v>
      </c>
      <c r="E940" s="124">
        <v>186597318.61000001</v>
      </c>
      <c r="F940" s="124">
        <v>0</v>
      </c>
      <c r="G940" s="129">
        <v>1039303119.83</v>
      </c>
      <c r="H940" s="129">
        <v>1105755679.1400001</v>
      </c>
      <c r="I940" s="129">
        <v>120144759.3</v>
      </c>
      <c r="J940" s="136">
        <v>0</v>
      </c>
      <c r="K940" s="122" t="s">
        <v>3369</v>
      </c>
    </row>
    <row r="941" spans="1:11" ht="23.25" hidden="1" customHeight="1" x14ac:dyDescent="0.25">
      <c r="A941" s="131" t="s">
        <v>1624</v>
      </c>
      <c r="B941" s="131"/>
      <c r="C941" s="130" t="s">
        <v>1623</v>
      </c>
      <c r="D941" s="130" t="s">
        <v>361</v>
      </c>
      <c r="E941" s="124">
        <v>17465539.140000001</v>
      </c>
      <c r="F941" s="124">
        <v>0</v>
      </c>
      <c r="G941" s="129">
        <v>33684418.420000002</v>
      </c>
      <c r="H941" s="129">
        <v>32512149.350000001</v>
      </c>
      <c r="I941" s="129">
        <v>18637808.210000001</v>
      </c>
      <c r="J941" s="136">
        <v>0</v>
      </c>
      <c r="K941" s="122" t="s">
        <v>3369</v>
      </c>
    </row>
    <row r="942" spans="1:11" ht="23.25" hidden="1" customHeight="1" x14ac:dyDescent="0.25">
      <c r="A942" s="131" t="s">
        <v>1622</v>
      </c>
      <c r="B942" s="131"/>
      <c r="C942" s="130" t="s">
        <v>1621</v>
      </c>
      <c r="D942" s="130" t="s">
        <v>361</v>
      </c>
      <c r="E942" s="124">
        <v>47705169.420000002</v>
      </c>
      <c r="F942" s="124">
        <v>0</v>
      </c>
      <c r="G942" s="129">
        <v>591245327.86000001</v>
      </c>
      <c r="H942" s="129">
        <v>592209337.37</v>
      </c>
      <c r="I942" s="129">
        <v>46741159.909999996</v>
      </c>
      <c r="J942" s="136">
        <v>0</v>
      </c>
      <c r="K942" s="122" t="s">
        <v>3369</v>
      </c>
    </row>
    <row r="943" spans="1:11" ht="22.5" hidden="1" customHeight="1" x14ac:dyDescent="0.25">
      <c r="A943" s="131" t="s">
        <v>1620</v>
      </c>
      <c r="B943" s="131"/>
      <c r="C943" s="130" t="s">
        <v>1619</v>
      </c>
      <c r="D943" s="130" t="s">
        <v>361</v>
      </c>
      <c r="E943" s="124">
        <v>4263466.72</v>
      </c>
      <c r="F943" s="124">
        <v>0</v>
      </c>
      <c r="G943" s="129">
        <v>30205511.18</v>
      </c>
      <c r="H943" s="129">
        <v>31997275.640000001</v>
      </c>
      <c r="I943" s="129">
        <v>2471702.2599999998</v>
      </c>
      <c r="J943" s="136">
        <v>0</v>
      </c>
      <c r="K943" s="122" t="s">
        <v>3369</v>
      </c>
    </row>
    <row r="944" spans="1:11" ht="23.25" hidden="1" customHeight="1" x14ac:dyDescent="0.25">
      <c r="A944" s="131" t="s">
        <v>1618</v>
      </c>
      <c r="B944" s="131"/>
      <c r="C944" s="130" t="s">
        <v>1617</v>
      </c>
      <c r="D944" s="130" t="s">
        <v>361</v>
      </c>
      <c r="E944" s="124">
        <v>569317650</v>
      </c>
      <c r="F944" s="124">
        <v>0</v>
      </c>
      <c r="G944" s="129">
        <v>241284690.25</v>
      </c>
      <c r="H944" s="129">
        <v>464718670.02999997</v>
      </c>
      <c r="I944" s="129">
        <v>345883670.22000003</v>
      </c>
      <c r="J944" s="136">
        <v>0</v>
      </c>
      <c r="K944" s="122" t="s">
        <v>3369</v>
      </c>
    </row>
    <row r="945" spans="1:11" ht="23.25" hidden="1" customHeight="1" x14ac:dyDescent="0.25">
      <c r="A945" s="131" t="s">
        <v>1616</v>
      </c>
      <c r="B945" s="131"/>
      <c r="C945" s="130" t="s">
        <v>1615</v>
      </c>
      <c r="D945" s="130" t="s">
        <v>361</v>
      </c>
      <c r="E945" s="124">
        <v>68329892.069999993</v>
      </c>
      <c r="F945" s="124">
        <v>0</v>
      </c>
      <c r="G945" s="129">
        <v>170641206.40000001</v>
      </c>
      <c r="H945" s="129">
        <v>181791850.80000001</v>
      </c>
      <c r="I945" s="129">
        <v>57179247.670000002</v>
      </c>
      <c r="J945" s="136">
        <v>0</v>
      </c>
      <c r="K945" s="122" t="s">
        <v>3369</v>
      </c>
    </row>
    <row r="946" spans="1:11" ht="23.25" hidden="1" customHeight="1" x14ac:dyDescent="0.25">
      <c r="A946" s="131" t="s">
        <v>1614</v>
      </c>
      <c r="B946" s="131"/>
      <c r="C946" s="130" t="s">
        <v>1613</v>
      </c>
      <c r="D946" s="130" t="s">
        <v>361</v>
      </c>
      <c r="E946" s="124">
        <v>1782000</v>
      </c>
      <c r="F946" s="124">
        <v>0</v>
      </c>
      <c r="G946" s="129">
        <v>42480000</v>
      </c>
      <c r="H946" s="129">
        <v>41712000</v>
      </c>
      <c r="I946" s="129">
        <v>2550000</v>
      </c>
      <c r="J946" s="136">
        <v>0</v>
      </c>
      <c r="K946" s="122" t="s">
        <v>3369</v>
      </c>
    </row>
    <row r="947" spans="1:11" ht="23.25" hidden="1" customHeight="1" x14ac:dyDescent="0.25">
      <c r="A947" s="131" t="s">
        <v>1612</v>
      </c>
      <c r="B947" s="131"/>
      <c r="C947" s="130" t="s">
        <v>1611</v>
      </c>
      <c r="D947" s="130" t="s">
        <v>361</v>
      </c>
      <c r="E947" s="124">
        <v>98381304.760000005</v>
      </c>
      <c r="F947" s="124">
        <v>0</v>
      </c>
      <c r="G947" s="129">
        <v>470629.87</v>
      </c>
      <c r="H947" s="129">
        <v>7386441.4100000001</v>
      </c>
      <c r="I947" s="129">
        <v>91465493.219999999</v>
      </c>
      <c r="J947" s="136">
        <v>0</v>
      </c>
      <c r="K947" s="122" t="s">
        <v>3369</v>
      </c>
    </row>
    <row r="948" spans="1:11" ht="22.5" hidden="1" customHeight="1" x14ac:dyDescent="0.25">
      <c r="A948" s="131" t="s">
        <v>1610</v>
      </c>
      <c r="B948" s="131"/>
      <c r="C948" s="130" t="s">
        <v>1609</v>
      </c>
      <c r="D948" s="130" t="s">
        <v>361</v>
      </c>
      <c r="E948" s="124">
        <v>0</v>
      </c>
      <c r="F948" s="124">
        <v>0</v>
      </c>
      <c r="G948" s="129">
        <v>756963134.20000005</v>
      </c>
      <c r="H948" s="129">
        <v>12222213.949999999</v>
      </c>
      <c r="I948" s="129">
        <v>744740920.25</v>
      </c>
      <c r="J948" s="136">
        <v>0</v>
      </c>
      <c r="K948" s="122" t="s">
        <v>3369</v>
      </c>
    </row>
    <row r="949" spans="1:11" ht="23.25" hidden="1" customHeight="1" x14ac:dyDescent="0.25">
      <c r="A949" s="131" t="s">
        <v>1608</v>
      </c>
      <c r="B949" s="131"/>
      <c r="C949" s="130" t="s">
        <v>1607</v>
      </c>
      <c r="D949" s="130" t="s">
        <v>361</v>
      </c>
      <c r="E949" s="124">
        <v>0</v>
      </c>
      <c r="F949" s="124">
        <v>0</v>
      </c>
      <c r="G949" s="129">
        <v>220509744.84</v>
      </c>
      <c r="H949" s="129">
        <v>3000</v>
      </c>
      <c r="I949" s="129">
        <v>220506744.84</v>
      </c>
      <c r="J949" s="136">
        <v>0</v>
      </c>
      <c r="K949" s="122" t="s">
        <v>3369</v>
      </c>
    </row>
    <row r="950" spans="1:11" ht="23.25" hidden="1" customHeight="1" x14ac:dyDescent="0.25">
      <c r="A950" s="131" t="s">
        <v>1606</v>
      </c>
      <c r="B950" s="131"/>
      <c r="C950" s="130" t="s">
        <v>1605</v>
      </c>
      <c r="D950" s="130" t="s">
        <v>361</v>
      </c>
      <c r="E950" s="124">
        <v>0</v>
      </c>
      <c r="F950" s="124">
        <v>0</v>
      </c>
      <c r="G950" s="129">
        <v>42480000</v>
      </c>
      <c r="H950" s="129">
        <v>42480000</v>
      </c>
      <c r="I950" s="129">
        <v>0</v>
      </c>
      <c r="J950" s="136">
        <v>0</v>
      </c>
      <c r="K950" s="122" t="s">
        <v>3369</v>
      </c>
    </row>
    <row r="951" spans="1:11" ht="23.25" hidden="1" customHeight="1" x14ac:dyDescent="0.25">
      <c r="A951" s="131" t="s">
        <v>1604</v>
      </c>
      <c r="B951" s="131"/>
      <c r="C951" s="130" t="s">
        <v>1603</v>
      </c>
      <c r="D951" s="130" t="s">
        <v>361</v>
      </c>
      <c r="E951" s="124">
        <v>0</v>
      </c>
      <c r="F951" s="124">
        <v>0</v>
      </c>
      <c r="G951" s="129">
        <v>14117101.279999999</v>
      </c>
      <c r="H951" s="129">
        <v>12679237.640000001</v>
      </c>
      <c r="I951" s="129">
        <v>1437863.64</v>
      </c>
      <c r="J951" s="136">
        <v>0</v>
      </c>
      <c r="K951" s="122" t="s">
        <v>3369</v>
      </c>
    </row>
    <row r="952" spans="1:11" ht="22.5" hidden="1" customHeight="1" x14ac:dyDescent="0.25">
      <c r="A952" s="131" t="s">
        <v>1602</v>
      </c>
      <c r="B952" s="131"/>
      <c r="C952" s="130" t="s">
        <v>1601</v>
      </c>
      <c r="D952" s="130" t="s">
        <v>361</v>
      </c>
      <c r="E952" s="124">
        <v>99459434.040000007</v>
      </c>
      <c r="F952" s="124">
        <v>0</v>
      </c>
      <c r="G952" s="129">
        <v>1088479216.4400001</v>
      </c>
      <c r="H952" s="129">
        <v>1131523657.0899999</v>
      </c>
      <c r="I952" s="129">
        <v>56414993.390000001</v>
      </c>
      <c r="J952" s="136">
        <v>0</v>
      </c>
      <c r="K952" s="122" t="s">
        <v>3369</v>
      </c>
    </row>
    <row r="953" spans="1:11" ht="23.25" hidden="1" customHeight="1" x14ac:dyDescent="0.25">
      <c r="A953" s="131" t="s">
        <v>1600</v>
      </c>
      <c r="B953" s="131"/>
      <c r="C953" s="130" t="s">
        <v>1599</v>
      </c>
      <c r="D953" s="130" t="s">
        <v>361</v>
      </c>
      <c r="E953" s="124">
        <v>30548409.039999999</v>
      </c>
      <c r="F953" s="124">
        <v>0</v>
      </c>
      <c r="G953" s="129">
        <v>61628284.18</v>
      </c>
      <c r="H953" s="129">
        <v>68320099.5</v>
      </c>
      <c r="I953" s="129">
        <v>23856593.719999999</v>
      </c>
      <c r="J953" s="136">
        <v>0</v>
      </c>
      <c r="K953" s="122" t="s">
        <v>3369</v>
      </c>
    </row>
    <row r="954" spans="1:11" ht="23.25" hidden="1" customHeight="1" x14ac:dyDescent="0.25">
      <c r="A954" s="131" t="s">
        <v>1598</v>
      </c>
      <c r="B954" s="131"/>
      <c r="C954" s="130" t="s">
        <v>1597</v>
      </c>
      <c r="D954" s="130" t="s">
        <v>361</v>
      </c>
      <c r="E954" s="124">
        <v>8226145.8200000003</v>
      </c>
      <c r="F954" s="124">
        <v>0</v>
      </c>
      <c r="G954" s="129">
        <v>33457359.940000001</v>
      </c>
      <c r="H954" s="129">
        <v>39461259.520000003</v>
      </c>
      <c r="I954" s="129">
        <v>2222246.2400000002</v>
      </c>
      <c r="J954" s="136">
        <v>0</v>
      </c>
      <c r="K954" s="122" t="s">
        <v>3369</v>
      </c>
    </row>
    <row r="955" spans="1:11" ht="23.25" hidden="1" customHeight="1" x14ac:dyDescent="0.25">
      <c r="A955" s="131" t="s">
        <v>1596</v>
      </c>
      <c r="B955" s="131"/>
      <c r="C955" s="130" t="s">
        <v>1595</v>
      </c>
      <c r="D955" s="130" t="s">
        <v>361</v>
      </c>
      <c r="E955" s="124">
        <v>8080561.3700000001</v>
      </c>
      <c r="F955" s="124">
        <v>0</v>
      </c>
      <c r="G955" s="129">
        <v>273376868.81</v>
      </c>
      <c r="H955" s="129">
        <v>253379421.84</v>
      </c>
      <c r="I955" s="129">
        <v>28078008.34</v>
      </c>
      <c r="J955" s="136">
        <v>0</v>
      </c>
      <c r="K955" s="122" t="s">
        <v>3369</v>
      </c>
    </row>
    <row r="956" spans="1:11" ht="22.5" hidden="1" customHeight="1" x14ac:dyDescent="0.25">
      <c r="A956" s="131" t="s">
        <v>1594</v>
      </c>
      <c r="B956" s="131"/>
      <c r="C956" s="130" t="s">
        <v>1593</v>
      </c>
      <c r="D956" s="130" t="s">
        <v>361</v>
      </c>
      <c r="E956" s="124">
        <v>422145201.22000003</v>
      </c>
      <c r="F956" s="124">
        <v>0</v>
      </c>
      <c r="G956" s="129">
        <v>1460937371.6600001</v>
      </c>
      <c r="H956" s="129">
        <v>1339907740.55</v>
      </c>
      <c r="I956" s="129">
        <v>543174832.33000004</v>
      </c>
      <c r="J956" s="136">
        <v>0</v>
      </c>
      <c r="K956" s="122" t="s">
        <v>3369</v>
      </c>
    </row>
    <row r="957" spans="1:11" ht="23.25" hidden="1" customHeight="1" x14ac:dyDescent="0.25">
      <c r="A957" s="131" t="s">
        <v>1592</v>
      </c>
      <c r="B957" s="131"/>
      <c r="C957" s="130" t="s">
        <v>1591</v>
      </c>
      <c r="D957" s="130" t="s">
        <v>361</v>
      </c>
      <c r="E957" s="124">
        <v>70806753.560000002</v>
      </c>
      <c r="F957" s="124">
        <v>0</v>
      </c>
      <c r="G957" s="129">
        <v>702816732.40999997</v>
      </c>
      <c r="H957" s="129">
        <v>744007940.96000004</v>
      </c>
      <c r="I957" s="129">
        <v>29615545.010000002</v>
      </c>
      <c r="J957" s="136">
        <v>0</v>
      </c>
      <c r="K957" s="122" t="s">
        <v>3369</v>
      </c>
    </row>
    <row r="958" spans="1:11" ht="23.25" hidden="1" customHeight="1" x14ac:dyDescent="0.25">
      <c r="A958" s="131" t="s">
        <v>1590</v>
      </c>
      <c r="B958" s="131"/>
      <c r="C958" s="130" t="s">
        <v>1589</v>
      </c>
      <c r="D958" s="130" t="s">
        <v>361</v>
      </c>
      <c r="E958" s="124">
        <v>2934765.45</v>
      </c>
      <c r="F958" s="124">
        <v>0</v>
      </c>
      <c r="G958" s="129">
        <v>502047.59</v>
      </c>
      <c r="H958" s="129">
        <v>2552012.2000000002</v>
      </c>
      <c r="I958" s="129">
        <v>884800.84</v>
      </c>
      <c r="J958" s="136">
        <v>0</v>
      </c>
      <c r="K958" s="122" t="s">
        <v>3369</v>
      </c>
    </row>
    <row r="959" spans="1:11" ht="23.25" hidden="1" customHeight="1" x14ac:dyDescent="0.25">
      <c r="A959" s="131" t="s">
        <v>1588</v>
      </c>
      <c r="B959" s="131"/>
      <c r="C959" s="130" t="s">
        <v>1587</v>
      </c>
      <c r="D959" s="130" t="s">
        <v>361</v>
      </c>
      <c r="E959" s="124">
        <v>137009899.19</v>
      </c>
      <c r="F959" s="124">
        <v>0</v>
      </c>
      <c r="G959" s="129">
        <v>107112259.33</v>
      </c>
      <c r="H959" s="129">
        <v>244122158.52000001</v>
      </c>
      <c r="I959" s="129">
        <v>0</v>
      </c>
      <c r="J959" s="136">
        <v>0</v>
      </c>
      <c r="K959" s="122" t="s">
        <v>3369</v>
      </c>
    </row>
    <row r="960" spans="1:11" ht="22.5" hidden="1" customHeight="1" x14ac:dyDescent="0.25">
      <c r="A960" s="131" t="s">
        <v>1586</v>
      </c>
      <c r="B960" s="131"/>
      <c r="C960" s="130" t="s">
        <v>1585</v>
      </c>
      <c r="D960" s="130" t="s">
        <v>361</v>
      </c>
      <c r="E960" s="124">
        <v>698700</v>
      </c>
      <c r="F960" s="124">
        <v>0</v>
      </c>
      <c r="G960" s="129">
        <v>733540.8</v>
      </c>
      <c r="H960" s="129">
        <v>1360240.8</v>
      </c>
      <c r="I960" s="129">
        <v>72000</v>
      </c>
      <c r="J960" s="136">
        <v>0</v>
      </c>
      <c r="K960" s="122" t="s">
        <v>3369</v>
      </c>
    </row>
    <row r="961" spans="1:11" ht="23.25" hidden="1" customHeight="1" x14ac:dyDescent="0.25">
      <c r="A961" s="131" t="s">
        <v>1584</v>
      </c>
      <c r="B961" s="131"/>
      <c r="C961" s="130" t="s">
        <v>1583</v>
      </c>
      <c r="D961" s="130" t="s">
        <v>361</v>
      </c>
      <c r="E961" s="124">
        <v>17864679.719999999</v>
      </c>
      <c r="F961" s="124">
        <v>0</v>
      </c>
      <c r="G961" s="129">
        <v>55907610.289999999</v>
      </c>
      <c r="H961" s="129">
        <v>60904514.799999997</v>
      </c>
      <c r="I961" s="129">
        <v>12867775.210000001</v>
      </c>
      <c r="J961" s="136">
        <v>0</v>
      </c>
      <c r="K961" s="122" t="s">
        <v>3369</v>
      </c>
    </row>
    <row r="962" spans="1:11" ht="23.25" hidden="1" customHeight="1" x14ac:dyDescent="0.25">
      <c r="A962" s="131" t="s">
        <v>1582</v>
      </c>
      <c r="B962" s="131"/>
      <c r="C962" s="130" t="s">
        <v>1581</v>
      </c>
      <c r="D962" s="130" t="s">
        <v>361</v>
      </c>
      <c r="E962" s="124">
        <v>4024773.12</v>
      </c>
      <c r="F962" s="124">
        <v>0</v>
      </c>
      <c r="G962" s="129">
        <v>586200757.37</v>
      </c>
      <c r="H962" s="129">
        <v>493831356.26999998</v>
      </c>
      <c r="I962" s="129">
        <v>96394174.219999999</v>
      </c>
      <c r="J962" s="136">
        <v>0</v>
      </c>
      <c r="K962" s="122" t="s">
        <v>3369</v>
      </c>
    </row>
    <row r="963" spans="1:11" ht="23.25" hidden="1" customHeight="1" x14ac:dyDescent="0.25">
      <c r="A963" s="131" t="s">
        <v>1580</v>
      </c>
      <c r="B963" s="131"/>
      <c r="C963" s="130" t="s">
        <v>1579</v>
      </c>
      <c r="D963" s="130" t="s">
        <v>361</v>
      </c>
      <c r="E963" s="124">
        <v>0</v>
      </c>
      <c r="F963" s="124">
        <v>0</v>
      </c>
      <c r="G963" s="129">
        <v>5552709.6799999997</v>
      </c>
      <c r="H963" s="129">
        <v>5029440.95</v>
      </c>
      <c r="I963" s="129">
        <v>523268.73</v>
      </c>
      <c r="J963" s="136">
        <v>0</v>
      </c>
      <c r="K963" s="122" t="s">
        <v>3369</v>
      </c>
    </row>
    <row r="964" spans="1:11" ht="22.5" hidden="1" customHeight="1" x14ac:dyDescent="0.25">
      <c r="A964" s="131" t="s">
        <v>1578</v>
      </c>
      <c r="B964" s="131"/>
      <c r="C964" s="130" t="s">
        <v>1577</v>
      </c>
      <c r="D964" s="130" t="s">
        <v>361</v>
      </c>
      <c r="E964" s="124">
        <v>234242.41</v>
      </c>
      <c r="F964" s="124">
        <v>0</v>
      </c>
      <c r="G964" s="129">
        <v>2612697.96</v>
      </c>
      <c r="H964" s="129">
        <v>1967726.03</v>
      </c>
      <c r="I964" s="129">
        <v>879214.34</v>
      </c>
      <c r="J964" s="136">
        <v>0</v>
      </c>
      <c r="K964" s="122" t="s">
        <v>3369</v>
      </c>
    </row>
    <row r="965" spans="1:11" ht="23.25" hidden="1" customHeight="1" x14ac:dyDescent="0.25">
      <c r="A965" s="131" t="s">
        <v>1576</v>
      </c>
      <c r="B965" s="131"/>
      <c r="C965" s="130" t="s">
        <v>1575</v>
      </c>
      <c r="D965" s="130" t="s">
        <v>361</v>
      </c>
      <c r="E965" s="124">
        <v>0</v>
      </c>
      <c r="F965" s="124">
        <v>0</v>
      </c>
      <c r="G965" s="129">
        <v>1035696.69</v>
      </c>
      <c r="H965" s="129">
        <v>1035696.69</v>
      </c>
      <c r="I965" s="129">
        <v>0</v>
      </c>
      <c r="J965" s="136">
        <v>0</v>
      </c>
      <c r="K965" s="122" t="s">
        <v>3369</v>
      </c>
    </row>
    <row r="966" spans="1:11" ht="23.25" hidden="1" customHeight="1" x14ac:dyDescent="0.25">
      <c r="A966" s="131" t="s">
        <v>1574</v>
      </c>
      <c r="B966" s="131"/>
      <c r="C966" s="130" t="s">
        <v>1573</v>
      </c>
      <c r="D966" s="130" t="s">
        <v>361</v>
      </c>
      <c r="E966" s="124">
        <v>38776.31</v>
      </c>
      <c r="F966" s="124">
        <v>0</v>
      </c>
      <c r="G966" s="129">
        <v>17391061.350000001</v>
      </c>
      <c r="H966" s="129">
        <v>15224791.289999999</v>
      </c>
      <c r="I966" s="129">
        <v>2205046.37</v>
      </c>
      <c r="J966" s="136">
        <v>0</v>
      </c>
      <c r="K966" s="122" t="s">
        <v>3369</v>
      </c>
    </row>
    <row r="967" spans="1:11" ht="23.25" hidden="1" customHeight="1" x14ac:dyDescent="0.25">
      <c r="A967" s="131" t="s">
        <v>1572</v>
      </c>
      <c r="B967" s="131"/>
      <c r="C967" s="130" t="s">
        <v>1571</v>
      </c>
      <c r="D967" s="130" t="s">
        <v>361</v>
      </c>
      <c r="E967" s="124">
        <v>0</v>
      </c>
      <c r="F967" s="124">
        <v>0</v>
      </c>
      <c r="G967" s="129">
        <v>59886951.25</v>
      </c>
      <c r="H967" s="129">
        <v>59409994.469999999</v>
      </c>
      <c r="I967" s="129">
        <v>476956.78</v>
      </c>
      <c r="J967" s="136">
        <v>0</v>
      </c>
      <c r="K967" s="122" t="s">
        <v>3369</v>
      </c>
    </row>
    <row r="968" spans="1:11" ht="22.5" hidden="1" customHeight="1" x14ac:dyDescent="0.25">
      <c r="A968" s="131" t="s">
        <v>1570</v>
      </c>
      <c r="B968" s="131"/>
      <c r="C968" s="130" t="s">
        <v>1569</v>
      </c>
      <c r="D968" s="130" t="s">
        <v>361</v>
      </c>
      <c r="E968" s="124">
        <v>139874.15</v>
      </c>
      <c r="F968" s="124">
        <v>0</v>
      </c>
      <c r="G968" s="129">
        <v>8721708.6199999992</v>
      </c>
      <c r="H968" s="129">
        <v>7308117.0599999996</v>
      </c>
      <c r="I968" s="129">
        <v>1553465.71</v>
      </c>
      <c r="J968" s="136">
        <v>0</v>
      </c>
      <c r="K968" s="122" t="s">
        <v>3369</v>
      </c>
    </row>
    <row r="969" spans="1:11" ht="23.25" hidden="1" customHeight="1" x14ac:dyDescent="0.25">
      <c r="A969" s="131" t="s">
        <v>1568</v>
      </c>
      <c r="B969" s="131"/>
      <c r="C969" s="130" t="s">
        <v>1567</v>
      </c>
      <c r="D969" s="130" t="s">
        <v>361</v>
      </c>
      <c r="E969" s="124">
        <v>17737105.489999998</v>
      </c>
      <c r="F969" s="124">
        <v>0</v>
      </c>
      <c r="G969" s="129">
        <v>54270503.170000002</v>
      </c>
      <c r="H969" s="129">
        <v>64187814.75</v>
      </c>
      <c r="I969" s="129">
        <v>7819793.9100000001</v>
      </c>
      <c r="J969" s="136">
        <v>0</v>
      </c>
      <c r="K969" s="122" t="s">
        <v>3369</v>
      </c>
    </row>
    <row r="970" spans="1:11" ht="23.25" hidden="1" customHeight="1" x14ac:dyDescent="0.25">
      <c r="A970" s="131" t="s">
        <v>1566</v>
      </c>
      <c r="B970" s="131"/>
      <c r="C970" s="130" t="s">
        <v>1565</v>
      </c>
      <c r="D970" s="130" t="s">
        <v>361</v>
      </c>
      <c r="E970" s="124">
        <v>10287914.58</v>
      </c>
      <c r="F970" s="124">
        <v>0</v>
      </c>
      <c r="G970" s="129">
        <v>13346291.75</v>
      </c>
      <c r="H970" s="129">
        <v>16371602.9</v>
      </c>
      <c r="I970" s="129">
        <v>7262603.4299999997</v>
      </c>
      <c r="J970" s="136">
        <v>0</v>
      </c>
      <c r="K970" s="122" t="s">
        <v>3369</v>
      </c>
    </row>
    <row r="971" spans="1:11" ht="23.25" hidden="1" customHeight="1" x14ac:dyDescent="0.25">
      <c r="A971" s="131" t="s">
        <v>1564</v>
      </c>
      <c r="B971" s="131"/>
      <c r="C971" s="130" t="s">
        <v>1563</v>
      </c>
      <c r="D971" s="130" t="s">
        <v>361</v>
      </c>
      <c r="E971" s="124">
        <v>9366061.4700000007</v>
      </c>
      <c r="F971" s="124">
        <v>0</v>
      </c>
      <c r="G971" s="129">
        <v>30710912</v>
      </c>
      <c r="H971" s="129">
        <v>15674177.529999999</v>
      </c>
      <c r="I971" s="129">
        <v>24402795.940000001</v>
      </c>
      <c r="J971" s="136">
        <v>0</v>
      </c>
      <c r="K971" s="122" t="s">
        <v>3369</v>
      </c>
    </row>
    <row r="972" spans="1:11" ht="12" hidden="1" customHeight="1" x14ac:dyDescent="0.25">
      <c r="A972" s="127" t="s">
        <v>360</v>
      </c>
      <c r="B972" s="127"/>
      <c r="C972" s="127"/>
      <c r="D972" s="127"/>
      <c r="E972" s="126">
        <v>3505450110.0999999</v>
      </c>
      <c r="F972" s="126">
        <v>0</v>
      </c>
      <c r="G972" s="126">
        <v>10505118098.4</v>
      </c>
      <c r="H972" s="126">
        <v>10181345785.719999</v>
      </c>
      <c r="I972" s="126">
        <v>3829222422.7800002</v>
      </c>
      <c r="J972" s="126">
        <v>0</v>
      </c>
    </row>
    <row r="973" spans="1:11" ht="2.25" hidden="1" customHeight="1" x14ac:dyDescent="0.25">
      <c r="A973" s="127"/>
      <c r="B973" s="127"/>
      <c r="C973" s="127"/>
      <c r="D973" s="127"/>
      <c r="E973" s="126"/>
      <c r="F973" s="126"/>
      <c r="G973" s="126"/>
      <c r="H973" s="126"/>
      <c r="I973" s="126"/>
      <c r="J973" s="125"/>
    </row>
    <row r="974" spans="1:11" ht="14.25" hidden="1" customHeight="1" x14ac:dyDescent="0.25">
      <c r="A974" s="132" t="s">
        <v>1562</v>
      </c>
      <c r="B974" s="132"/>
      <c r="C974" s="132"/>
      <c r="D974" s="132"/>
      <c r="E974" s="132"/>
      <c r="F974" s="132"/>
      <c r="G974" s="132"/>
      <c r="H974" s="132"/>
      <c r="I974" s="132"/>
      <c r="J974" s="132"/>
    </row>
    <row r="975" spans="1:11" ht="23.25" hidden="1" customHeight="1" x14ac:dyDescent="0.25">
      <c r="A975" s="131" t="s">
        <v>1561</v>
      </c>
      <c r="B975" s="131"/>
      <c r="C975" s="130" t="s">
        <v>1560</v>
      </c>
      <c r="D975" s="130" t="s">
        <v>361</v>
      </c>
      <c r="E975" s="124">
        <v>1487.6</v>
      </c>
      <c r="F975" s="124">
        <v>0</v>
      </c>
      <c r="G975" s="129">
        <v>0</v>
      </c>
      <c r="H975" s="129">
        <v>0</v>
      </c>
      <c r="I975" s="129">
        <v>1487.6</v>
      </c>
      <c r="J975" s="136">
        <v>0</v>
      </c>
      <c r="K975" s="122" t="s">
        <v>3370</v>
      </c>
    </row>
    <row r="976" spans="1:11" ht="23.25" hidden="1" customHeight="1" x14ac:dyDescent="0.25">
      <c r="A976" s="131" t="s">
        <v>1559</v>
      </c>
      <c r="B976" s="131"/>
      <c r="C976" s="130" t="s">
        <v>1558</v>
      </c>
      <c r="D976" s="130" t="s">
        <v>361</v>
      </c>
      <c r="E976" s="124">
        <v>336362.64</v>
      </c>
      <c r="F976" s="124">
        <v>0</v>
      </c>
      <c r="G976" s="129">
        <v>0</v>
      </c>
      <c r="H976" s="129">
        <v>0</v>
      </c>
      <c r="I976" s="129">
        <v>336362.64</v>
      </c>
      <c r="J976" s="136">
        <v>0</v>
      </c>
      <c r="K976" s="122" t="s">
        <v>3370</v>
      </c>
    </row>
    <row r="977" spans="1:11" ht="22.5" hidden="1" customHeight="1" x14ac:dyDescent="0.25">
      <c r="A977" s="131" t="s">
        <v>1557</v>
      </c>
      <c r="B977" s="131"/>
      <c r="C977" s="130" t="s">
        <v>1556</v>
      </c>
      <c r="D977" s="130" t="s">
        <v>361</v>
      </c>
      <c r="E977" s="124">
        <v>12168287.140000001</v>
      </c>
      <c r="F977" s="124">
        <v>0</v>
      </c>
      <c r="G977" s="129">
        <v>86167122.140000001</v>
      </c>
      <c r="H977" s="129">
        <v>86689606.430000007</v>
      </c>
      <c r="I977" s="129">
        <v>11645802.85</v>
      </c>
      <c r="J977" s="136">
        <v>0</v>
      </c>
      <c r="K977" s="122" t="s">
        <v>3370</v>
      </c>
    </row>
    <row r="978" spans="1:11" ht="23.25" hidden="1" customHeight="1" x14ac:dyDescent="0.25">
      <c r="A978" s="131" t="s">
        <v>1555</v>
      </c>
      <c r="B978" s="131"/>
      <c r="C978" s="130" t="s">
        <v>1554</v>
      </c>
      <c r="D978" s="130" t="s">
        <v>361</v>
      </c>
      <c r="E978" s="124">
        <v>16264242.689999999</v>
      </c>
      <c r="F978" s="124">
        <v>0</v>
      </c>
      <c r="G978" s="129">
        <v>386666.68</v>
      </c>
      <c r="H978" s="129">
        <v>1306710.48</v>
      </c>
      <c r="I978" s="129">
        <v>15344198.890000001</v>
      </c>
      <c r="J978" s="136">
        <v>0</v>
      </c>
      <c r="K978" s="122" t="s">
        <v>3370</v>
      </c>
    </row>
    <row r="979" spans="1:11" ht="23.25" hidden="1" customHeight="1" x14ac:dyDescent="0.25">
      <c r="A979" s="131" t="s">
        <v>1553</v>
      </c>
      <c r="B979" s="131"/>
      <c r="C979" s="130" t="s">
        <v>1552</v>
      </c>
      <c r="D979" s="130" t="s">
        <v>361</v>
      </c>
      <c r="E979" s="124">
        <v>901904.41</v>
      </c>
      <c r="F979" s="124">
        <v>0</v>
      </c>
      <c r="G979" s="129">
        <v>0</v>
      </c>
      <c r="H979" s="129">
        <v>304000</v>
      </c>
      <c r="I979" s="129">
        <v>597904.41</v>
      </c>
      <c r="J979" s="136">
        <v>0</v>
      </c>
      <c r="K979" s="122" t="s">
        <v>3370</v>
      </c>
    </row>
    <row r="980" spans="1:11" ht="23.25" hidden="1" customHeight="1" x14ac:dyDescent="0.25">
      <c r="A980" s="131" t="s">
        <v>1551</v>
      </c>
      <c r="B980" s="131"/>
      <c r="C980" s="130" t="s">
        <v>1550</v>
      </c>
      <c r="D980" s="130" t="s">
        <v>361</v>
      </c>
      <c r="E980" s="124">
        <v>34573735.130000003</v>
      </c>
      <c r="F980" s="124">
        <v>0</v>
      </c>
      <c r="G980" s="129">
        <v>113577458.34999999</v>
      </c>
      <c r="H980" s="129">
        <v>118285375.62</v>
      </c>
      <c r="I980" s="129">
        <v>29865817.859999999</v>
      </c>
      <c r="J980" s="136">
        <v>0</v>
      </c>
      <c r="K980" s="122" t="s">
        <v>3370</v>
      </c>
    </row>
    <row r="981" spans="1:11" ht="22.5" hidden="1" customHeight="1" x14ac:dyDescent="0.25">
      <c r="A981" s="131" t="s">
        <v>1549</v>
      </c>
      <c r="B981" s="131"/>
      <c r="C981" s="130" t="s">
        <v>1548</v>
      </c>
      <c r="D981" s="130" t="s">
        <v>361</v>
      </c>
      <c r="E981" s="124">
        <v>85600</v>
      </c>
      <c r="F981" s="124">
        <v>0</v>
      </c>
      <c r="G981" s="129">
        <v>7637736.5899999999</v>
      </c>
      <c r="H981" s="129">
        <v>7575918.1900000004</v>
      </c>
      <c r="I981" s="129">
        <v>147418.4</v>
      </c>
      <c r="J981" s="136">
        <v>0</v>
      </c>
      <c r="K981" s="122" t="s">
        <v>3370</v>
      </c>
    </row>
    <row r="982" spans="1:11" ht="23.25" hidden="1" customHeight="1" x14ac:dyDescent="0.25">
      <c r="A982" s="131" t="s">
        <v>1547</v>
      </c>
      <c r="B982" s="131"/>
      <c r="C982" s="130" t="s">
        <v>1546</v>
      </c>
      <c r="D982" s="130" t="s">
        <v>361</v>
      </c>
      <c r="E982" s="124">
        <v>0</v>
      </c>
      <c r="F982" s="124">
        <v>0</v>
      </c>
      <c r="G982" s="129">
        <v>664608.62</v>
      </c>
      <c r="H982" s="129">
        <v>664608.62</v>
      </c>
      <c r="I982" s="129">
        <v>0</v>
      </c>
      <c r="J982" s="136">
        <v>0</v>
      </c>
      <c r="K982" s="122" t="s">
        <v>3370</v>
      </c>
    </row>
    <row r="983" spans="1:11" ht="23.25" hidden="1" customHeight="1" x14ac:dyDescent="0.25">
      <c r="A983" s="131" t="s">
        <v>1545</v>
      </c>
      <c r="B983" s="131"/>
      <c r="C983" s="130" t="s">
        <v>1544</v>
      </c>
      <c r="D983" s="130" t="s">
        <v>361</v>
      </c>
      <c r="E983" s="124">
        <v>0</v>
      </c>
      <c r="F983" s="124">
        <v>0</v>
      </c>
      <c r="G983" s="129">
        <v>1019258.06</v>
      </c>
      <c r="H983" s="129">
        <v>964712.6</v>
      </c>
      <c r="I983" s="129">
        <v>54545.46</v>
      </c>
      <c r="J983" s="136">
        <v>0</v>
      </c>
      <c r="K983" s="122" t="s">
        <v>3370</v>
      </c>
    </row>
    <row r="984" spans="1:11" ht="23.25" hidden="1" customHeight="1" x14ac:dyDescent="0.25">
      <c r="A984" s="131" t="s">
        <v>1543</v>
      </c>
      <c r="B984" s="131"/>
      <c r="C984" s="130" t="s">
        <v>1542</v>
      </c>
      <c r="D984" s="130" t="s">
        <v>361</v>
      </c>
      <c r="E984" s="124">
        <v>3785678.88</v>
      </c>
      <c r="F984" s="124">
        <v>0</v>
      </c>
      <c r="G984" s="129">
        <v>34853191.759999998</v>
      </c>
      <c r="H984" s="129">
        <v>35720207.469999999</v>
      </c>
      <c r="I984" s="129">
        <v>2918663.17</v>
      </c>
      <c r="J984" s="136">
        <v>0</v>
      </c>
      <c r="K984" s="122" t="s">
        <v>3370</v>
      </c>
    </row>
    <row r="985" spans="1:11" ht="23.25" hidden="1" customHeight="1" x14ac:dyDescent="0.25">
      <c r="A985" s="131" t="s">
        <v>1541</v>
      </c>
      <c r="B985" s="131"/>
      <c r="C985" s="130" t="s">
        <v>1540</v>
      </c>
      <c r="D985" s="130" t="s">
        <v>361</v>
      </c>
      <c r="E985" s="124">
        <v>639502.81999999995</v>
      </c>
      <c r="F985" s="124">
        <v>0</v>
      </c>
      <c r="G985" s="129">
        <v>39383491.299999997</v>
      </c>
      <c r="H985" s="129">
        <v>38754498.75</v>
      </c>
      <c r="I985" s="129">
        <v>1268495.3700000001</v>
      </c>
      <c r="J985" s="136">
        <v>0</v>
      </c>
      <c r="K985" s="122" t="s">
        <v>3370</v>
      </c>
    </row>
    <row r="986" spans="1:11" ht="22.5" hidden="1" customHeight="1" x14ac:dyDescent="0.25">
      <c r="A986" s="131" t="s">
        <v>1539</v>
      </c>
      <c r="B986" s="131"/>
      <c r="C986" s="130" t="s">
        <v>1538</v>
      </c>
      <c r="D986" s="130" t="s">
        <v>361</v>
      </c>
      <c r="E986" s="124">
        <v>4952434.05</v>
      </c>
      <c r="F986" s="124">
        <v>0</v>
      </c>
      <c r="G986" s="129">
        <v>8499409.1899999995</v>
      </c>
      <c r="H986" s="129">
        <v>8027261.9800000004</v>
      </c>
      <c r="I986" s="129">
        <v>5424581.2599999998</v>
      </c>
      <c r="J986" s="136">
        <v>0</v>
      </c>
      <c r="K986" s="122" t="s">
        <v>3370</v>
      </c>
    </row>
    <row r="987" spans="1:11" ht="23.25" hidden="1" customHeight="1" x14ac:dyDescent="0.25">
      <c r="A987" s="131" t="s">
        <v>1537</v>
      </c>
      <c r="B987" s="131"/>
      <c r="C987" s="130" t="s">
        <v>1536</v>
      </c>
      <c r="D987" s="130" t="s">
        <v>361</v>
      </c>
      <c r="E987" s="124">
        <v>5935608.1600000001</v>
      </c>
      <c r="F987" s="124">
        <v>0</v>
      </c>
      <c r="G987" s="129">
        <v>10836564.98</v>
      </c>
      <c r="H987" s="129">
        <v>16772173.140000001</v>
      </c>
      <c r="I987" s="129">
        <v>0</v>
      </c>
      <c r="J987" s="136">
        <v>0</v>
      </c>
      <c r="K987" s="122" t="s">
        <v>3370</v>
      </c>
    </row>
    <row r="988" spans="1:11" ht="23.25" hidden="1" customHeight="1" x14ac:dyDescent="0.25">
      <c r="A988" s="131" t="s">
        <v>1535</v>
      </c>
      <c r="B988" s="131"/>
      <c r="C988" s="130" t="s">
        <v>1534</v>
      </c>
      <c r="D988" s="130" t="s">
        <v>361</v>
      </c>
      <c r="E988" s="124">
        <v>39271.589999999997</v>
      </c>
      <c r="F988" s="124">
        <v>0</v>
      </c>
      <c r="G988" s="129">
        <v>557729.93999999994</v>
      </c>
      <c r="H988" s="129">
        <v>591598.31999999995</v>
      </c>
      <c r="I988" s="129">
        <v>5403.21</v>
      </c>
      <c r="J988" s="136">
        <v>0</v>
      </c>
      <c r="K988" s="122" t="s">
        <v>3370</v>
      </c>
    </row>
    <row r="989" spans="1:11" ht="23.25" hidden="1" customHeight="1" x14ac:dyDescent="0.25">
      <c r="A989" s="131" t="s">
        <v>1533</v>
      </c>
      <c r="B989" s="131"/>
      <c r="C989" s="130" t="s">
        <v>1532</v>
      </c>
      <c r="D989" s="130" t="s">
        <v>361</v>
      </c>
      <c r="E989" s="124">
        <v>8863.64</v>
      </c>
      <c r="F989" s="124">
        <v>0</v>
      </c>
      <c r="G989" s="129">
        <v>2690409.75</v>
      </c>
      <c r="H989" s="129">
        <v>2667886.7599999998</v>
      </c>
      <c r="I989" s="129">
        <v>31386.63</v>
      </c>
      <c r="J989" s="136">
        <v>0</v>
      </c>
      <c r="K989" s="122" t="s">
        <v>3370</v>
      </c>
    </row>
    <row r="990" spans="1:11" ht="22.5" hidden="1" customHeight="1" x14ac:dyDescent="0.25">
      <c r="A990" s="131" t="s">
        <v>1531</v>
      </c>
      <c r="B990" s="131"/>
      <c r="C990" s="130" t="s">
        <v>1530</v>
      </c>
      <c r="D990" s="130" t="s">
        <v>361</v>
      </c>
      <c r="E990" s="124">
        <v>335428.8</v>
      </c>
      <c r="F990" s="124">
        <v>0</v>
      </c>
      <c r="G990" s="129">
        <v>4097426.76</v>
      </c>
      <c r="H990" s="129">
        <v>3616798.53</v>
      </c>
      <c r="I990" s="129">
        <v>816057.03</v>
      </c>
      <c r="J990" s="136">
        <v>0</v>
      </c>
      <c r="K990" s="122" t="s">
        <v>3370</v>
      </c>
    </row>
    <row r="991" spans="1:11" ht="23.25" hidden="1" customHeight="1" x14ac:dyDescent="0.25">
      <c r="A991" s="131" t="s">
        <v>1529</v>
      </c>
      <c r="B991" s="131"/>
      <c r="C991" s="130" t="s">
        <v>1528</v>
      </c>
      <c r="D991" s="130" t="s">
        <v>361</v>
      </c>
      <c r="E991" s="124">
        <v>31818.18</v>
      </c>
      <c r="F991" s="124">
        <v>0</v>
      </c>
      <c r="G991" s="129">
        <v>2407401.46</v>
      </c>
      <c r="H991" s="129">
        <v>2439219.64</v>
      </c>
      <c r="I991" s="129">
        <v>0</v>
      </c>
      <c r="J991" s="136">
        <v>0</v>
      </c>
      <c r="K991" s="122" t="s">
        <v>3370</v>
      </c>
    </row>
    <row r="992" spans="1:11" ht="23.25" hidden="1" customHeight="1" x14ac:dyDescent="0.25">
      <c r="A992" s="131" t="s">
        <v>1527</v>
      </c>
      <c r="B992" s="131"/>
      <c r="C992" s="130" t="s">
        <v>1526</v>
      </c>
      <c r="D992" s="130" t="s">
        <v>361</v>
      </c>
      <c r="E992" s="124">
        <v>396347.5</v>
      </c>
      <c r="F992" s="124">
        <v>0</v>
      </c>
      <c r="G992" s="129">
        <v>17978368.27</v>
      </c>
      <c r="H992" s="129">
        <v>18230857.039999999</v>
      </c>
      <c r="I992" s="129">
        <v>143858.73000000001</v>
      </c>
      <c r="J992" s="136">
        <v>0</v>
      </c>
      <c r="K992" s="122" t="s">
        <v>3370</v>
      </c>
    </row>
    <row r="993" spans="1:11" ht="23.25" hidden="1" customHeight="1" x14ac:dyDescent="0.25">
      <c r="A993" s="131" t="s">
        <v>1525</v>
      </c>
      <c r="B993" s="131"/>
      <c r="C993" s="130" t="s">
        <v>1524</v>
      </c>
      <c r="D993" s="130" t="s">
        <v>361</v>
      </c>
      <c r="E993" s="124">
        <v>643203.06999999995</v>
      </c>
      <c r="F993" s="124">
        <v>0</v>
      </c>
      <c r="G993" s="129">
        <v>11471668.189999999</v>
      </c>
      <c r="H993" s="129">
        <v>10896445.039999999</v>
      </c>
      <c r="I993" s="129">
        <v>1218426.22</v>
      </c>
      <c r="J993" s="136">
        <v>0</v>
      </c>
      <c r="K993" s="122" t="s">
        <v>3370</v>
      </c>
    </row>
    <row r="994" spans="1:11" ht="22.5" hidden="1" customHeight="1" x14ac:dyDescent="0.25">
      <c r="A994" s="131" t="s">
        <v>1523</v>
      </c>
      <c r="B994" s="131"/>
      <c r="C994" s="130" t="s">
        <v>1522</v>
      </c>
      <c r="D994" s="130" t="s">
        <v>361</v>
      </c>
      <c r="E994" s="124">
        <v>1076363.6299999999</v>
      </c>
      <c r="F994" s="124">
        <v>0</v>
      </c>
      <c r="G994" s="129">
        <v>8975592.9000000004</v>
      </c>
      <c r="H994" s="129">
        <v>10051956.529999999</v>
      </c>
      <c r="I994" s="129">
        <v>0</v>
      </c>
      <c r="J994" s="136">
        <v>0</v>
      </c>
      <c r="K994" s="122" t="s">
        <v>3370</v>
      </c>
    </row>
    <row r="995" spans="1:11" ht="23.25" hidden="1" customHeight="1" x14ac:dyDescent="0.25">
      <c r="A995" s="131" t="s">
        <v>1521</v>
      </c>
      <c r="B995" s="131"/>
      <c r="C995" s="130" t="s">
        <v>1520</v>
      </c>
      <c r="D995" s="130" t="s">
        <v>361</v>
      </c>
      <c r="E995" s="124">
        <v>734938.52</v>
      </c>
      <c r="F995" s="124">
        <v>0</v>
      </c>
      <c r="G995" s="129">
        <v>3873687.68</v>
      </c>
      <c r="H995" s="129">
        <v>4447732.2</v>
      </c>
      <c r="I995" s="129">
        <v>160894</v>
      </c>
      <c r="J995" s="136">
        <v>0</v>
      </c>
      <c r="K995" s="122" t="s">
        <v>3370</v>
      </c>
    </row>
    <row r="996" spans="1:11" ht="23.25" hidden="1" customHeight="1" x14ac:dyDescent="0.25">
      <c r="A996" s="131" t="s">
        <v>1519</v>
      </c>
      <c r="B996" s="131"/>
      <c r="C996" s="130" t="s">
        <v>1518</v>
      </c>
      <c r="D996" s="130" t="s">
        <v>361</v>
      </c>
      <c r="E996" s="124">
        <v>4524243.51</v>
      </c>
      <c r="F996" s="124">
        <v>0</v>
      </c>
      <c r="G996" s="129">
        <v>8994111.3699999992</v>
      </c>
      <c r="H996" s="129">
        <v>10052657.470000001</v>
      </c>
      <c r="I996" s="129">
        <v>3465697.41</v>
      </c>
      <c r="J996" s="136">
        <v>0</v>
      </c>
      <c r="K996" s="122" t="s">
        <v>3370</v>
      </c>
    </row>
    <row r="997" spans="1:11" ht="23.25" hidden="1" customHeight="1" x14ac:dyDescent="0.25">
      <c r="A997" s="131" t="s">
        <v>1517</v>
      </c>
      <c r="B997" s="131"/>
      <c r="C997" s="130" t="s">
        <v>1516</v>
      </c>
      <c r="D997" s="130" t="s">
        <v>361</v>
      </c>
      <c r="E997" s="124">
        <v>0</v>
      </c>
      <c r="F997" s="124">
        <v>0</v>
      </c>
      <c r="G997" s="129">
        <v>634047.56999999995</v>
      </c>
      <c r="H997" s="129">
        <v>634047.56999999995</v>
      </c>
      <c r="I997" s="129">
        <v>0</v>
      </c>
      <c r="J997" s="136">
        <v>0</v>
      </c>
      <c r="K997" s="122" t="s">
        <v>3370</v>
      </c>
    </row>
    <row r="998" spans="1:11" ht="22.5" hidden="1" customHeight="1" x14ac:dyDescent="0.25">
      <c r="A998" s="131" t="s">
        <v>1515</v>
      </c>
      <c r="B998" s="131"/>
      <c r="C998" s="130" t="s">
        <v>1514</v>
      </c>
      <c r="D998" s="130" t="s">
        <v>361</v>
      </c>
      <c r="E998" s="124">
        <v>0</v>
      </c>
      <c r="F998" s="124">
        <v>0</v>
      </c>
      <c r="G998" s="129">
        <v>1548393.75</v>
      </c>
      <c r="H998" s="129">
        <v>1548393.75</v>
      </c>
      <c r="I998" s="129">
        <v>0</v>
      </c>
      <c r="J998" s="136">
        <v>0</v>
      </c>
      <c r="K998" s="122" t="s">
        <v>3370</v>
      </c>
    </row>
    <row r="999" spans="1:11" ht="12.75" hidden="1" customHeight="1" x14ac:dyDescent="0.25">
      <c r="A999" s="127" t="s">
        <v>360</v>
      </c>
      <c r="B999" s="127"/>
      <c r="C999" s="127"/>
      <c r="D999" s="127"/>
      <c r="E999" s="126">
        <v>87435321.959999993</v>
      </c>
      <c r="F999" s="126">
        <v>0</v>
      </c>
      <c r="G999" s="126">
        <v>366254345.31</v>
      </c>
      <c r="H999" s="126">
        <v>380242666.13</v>
      </c>
      <c r="I999" s="126">
        <v>73447001.140000001</v>
      </c>
      <c r="J999" s="126">
        <v>0</v>
      </c>
    </row>
    <row r="1000" spans="1:11" ht="2.25" hidden="1" customHeight="1" x14ac:dyDescent="0.25">
      <c r="A1000" s="127"/>
      <c r="B1000" s="127"/>
      <c r="C1000" s="127"/>
      <c r="D1000" s="127"/>
      <c r="E1000" s="126"/>
      <c r="F1000" s="126"/>
      <c r="G1000" s="126"/>
      <c r="H1000" s="126"/>
      <c r="I1000" s="126"/>
      <c r="J1000" s="125"/>
    </row>
    <row r="1001" spans="1:11" ht="14.25" hidden="1" customHeight="1" x14ac:dyDescent="0.25">
      <c r="A1001" s="132" t="s">
        <v>65</v>
      </c>
      <c r="B1001" s="132"/>
      <c r="C1001" s="132"/>
      <c r="D1001" s="132"/>
      <c r="E1001" s="132"/>
      <c r="F1001" s="132"/>
      <c r="G1001" s="132"/>
      <c r="H1001" s="132"/>
      <c r="I1001" s="132"/>
      <c r="J1001" s="132"/>
    </row>
    <row r="1002" spans="1:11" ht="23.25" hidden="1" customHeight="1" x14ac:dyDescent="0.25">
      <c r="A1002" s="131" t="s">
        <v>1513</v>
      </c>
      <c r="B1002" s="131"/>
      <c r="C1002" s="130" t="s">
        <v>1512</v>
      </c>
      <c r="D1002" s="130" t="s">
        <v>361</v>
      </c>
      <c r="E1002" s="124">
        <v>104622941.29000001</v>
      </c>
      <c r="F1002" s="124">
        <v>0</v>
      </c>
      <c r="G1002" s="129">
        <v>754933659.15999997</v>
      </c>
      <c r="H1002" s="129">
        <v>717925785.10000002</v>
      </c>
      <c r="I1002" s="129">
        <v>141630815.34999999</v>
      </c>
      <c r="J1002" s="136">
        <v>0</v>
      </c>
      <c r="K1002" s="122" t="s">
        <v>3360</v>
      </c>
    </row>
    <row r="1003" spans="1:11" ht="22.5" hidden="1" customHeight="1" x14ac:dyDescent="0.25">
      <c r="A1003" s="131" t="s">
        <v>1511</v>
      </c>
      <c r="B1003" s="131"/>
      <c r="C1003" s="130" t="s">
        <v>1510</v>
      </c>
      <c r="D1003" s="130" t="s">
        <v>361</v>
      </c>
      <c r="E1003" s="124">
        <v>0</v>
      </c>
      <c r="F1003" s="124">
        <v>0</v>
      </c>
      <c r="G1003" s="129">
        <v>717925785.10000002</v>
      </c>
      <c r="H1003" s="129">
        <v>717925785.10000002</v>
      </c>
      <c r="I1003" s="129">
        <v>0</v>
      </c>
      <c r="J1003" s="136">
        <v>0</v>
      </c>
      <c r="K1003" s="122" t="s">
        <v>3360</v>
      </c>
    </row>
    <row r="1004" spans="1:11" ht="12.75" hidden="1" customHeight="1" x14ac:dyDescent="0.25">
      <c r="A1004" s="127" t="s">
        <v>360</v>
      </c>
      <c r="B1004" s="127"/>
      <c r="C1004" s="127"/>
      <c r="D1004" s="127"/>
      <c r="E1004" s="126">
        <v>104622941.29000001</v>
      </c>
      <c r="F1004" s="126">
        <v>0</v>
      </c>
      <c r="G1004" s="126">
        <v>1472859444.26</v>
      </c>
      <c r="H1004" s="126">
        <v>1435851570.2</v>
      </c>
      <c r="I1004" s="126">
        <v>141630815.34999999</v>
      </c>
      <c r="J1004" s="126">
        <v>0</v>
      </c>
    </row>
    <row r="1005" spans="1:11" ht="2.25" hidden="1" customHeight="1" x14ac:dyDescent="0.25">
      <c r="A1005" s="127"/>
      <c r="B1005" s="127"/>
      <c r="C1005" s="127"/>
      <c r="D1005" s="127"/>
      <c r="E1005" s="126"/>
      <c r="F1005" s="126"/>
      <c r="G1005" s="126"/>
      <c r="H1005" s="126"/>
      <c r="I1005" s="126"/>
      <c r="J1005" s="125"/>
    </row>
    <row r="1006" spans="1:11" ht="14.25" hidden="1" customHeight="1" x14ac:dyDescent="0.25">
      <c r="A1006" s="132" t="s">
        <v>67</v>
      </c>
      <c r="B1006" s="132"/>
      <c r="C1006" s="132"/>
      <c r="D1006" s="132"/>
      <c r="E1006" s="132"/>
      <c r="F1006" s="132"/>
      <c r="G1006" s="132"/>
      <c r="H1006" s="132"/>
      <c r="I1006" s="132"/>
      <c r="J1006" s="132"/>
    </row>
    <row r="1007" spans="1:11" ht="22.5" hidden="1" customHeight="1" x14ac:dyDescent="0.25">
      <c r="A1007" s="131" t="s">
        <v>1509</v>
      </c>
      <c r="B1007" s="131"/>
      <c r="C1007" s="130" t="s">
        <v>1508</v>
      </c>
      <c r="D1007" s="130" t="s">
        <v>361</v>
      </c>
      <c r="E1007" s="124">
        <v>29711456.600000001</v>
      </c>
      <c r="F1007" s="124">
        <v>0</v>
      </c>
      <c r="G1007" s="129">
        <v>71355421.680000007</v>
      </c>
      <c r="H1007" s="129">
        <v>76546796.560000002</v>
      </c>
      <c r="I1007" s="129">
        <v>24520081.719999999</v>
      </c>
      <c r="J1007" s="136">
        <v>0</v>
      </c>
      <c r="K1007" s="122" t="s">
        <v>3371</v>
      </c>
    </row>
    <row r="1008" spans="1:11" ht="23.25" hidden="1" customHeight="1" x14ac:dyDescent="0.25">
      <c r="A1008" s="131" t="s">
        <v>1507</v>
      </c>
      <c r="B1008" s="131"/>
      <c r="C1008" s="130" t="s">
        <v>1506</v>
      </c>
      <c r="D1008" s="130" t="s">
        <v>361</v>
      </c>
      <c r="E1008" s="124">
        <v>139354744.77000001</v>
      </c>
      <c r="F1008" s="124">
        <v>0</v>
      </c>
      <c r="G1008" s="129">
        <v>91002022.819999993</v>
      </c>
      <c r="H1008" s="129">
        <v>136421519.58000001</v>
      </c>
      <c r="I1008" s="129">
        <v>93935248.010000005</v>
      </c>
      <c r="J1008" s="136">
        <v>0</v>
      </c>
      <c r="K1008" s="122" t="s">
        <v>3371</v>
      </c>
    </row>
    <row r="1009" spans="1:11" ht="23.25" hidden="1" customHeight="1" x14ac:dyDescent="0.25">
      <c r="A1009" s="131" t="s">
        <v>1505</v>
      </c>
      <c r="B1009" s="131"/>
      <c r="C1009" s="130" t="s">
        <v>1504</v>
      </c>
      <c r="D1009" s="130" t="s">
        <v>361</v>
      </c>
      <c r="E1009" s="124">
        <v>753887.25</v>
      </c>
      <c r="F1009" s="124">
        <v>0</v>
      </c>
      <c r="G1009" s="129">
        <v>4513798.5</v>
      </c>
      <c r="H1009" s="129">
        <v>4367395.6100000003</v>
      </c>
      <c r="I1009" s="129">
        <v>900290.14</v>
      </c>
      <c r="J1009" s="136">
        <v>0</v>
      </c>
      <c r="K1009" s="122" t="s">
        <v>3371</v>
      </c>
    </row>
    <row r="1010" spans="1:11" ht="23.25" hidden="1" customHeight="1" x14ac:dyDescent="0.25">
      <c r="A1010" s="131" t="s">
        <v>1503</v>
      </c>
      <c r="B1010" s="131"/>
      <c r="C1010" s="130" t="s">
        <v>1502</v>
      </c>
      <c r="D1010" s="130" t="s">
        <v>361</v>
      </c>
      <c r="E1010" s="124">
        <v>215849.27</v>
      </c>
      <c r="F1010" s="124">
        <v>0</v>
      </c>
      <c r="G1010" s="129">
        <v>10527930</v>
      </c>
      <c r="H1010" s="129">
        <v>7332389.4699999997</v>
      </c>
      <c r="I1010" s="129">
        <v>3411389.8</v>
      </c>
      <c r="J1010" s="136">
        <v>0</v>
      </c>
      <c r="K1010" s="122" t="s">
        <v>3371</v>
      </c>
    </row>
    <row r="1011" spans="1:11" ht="23.25" hidden="1" customHeight="1" x14ac:dyDescent="0.25">
      <c r="A1011" s="131" t="s">
        <v>1501</v>
      </c>
      <c r="B1011" s="131"/>
      <c r="C1011" s="130" t="s">
        <v>1500</v>
      </c>
      <c r="D1011" s="130" t="s">
        <v>361</v>
      </c>
      <c r="E1011" s="124">
        <v>0</v>
      </c>
      <c r="F1011" s="124">
        <v>0</v>
      </c>
      <c r="G1011" s="129">
        <v>40457259.590000004</v>
      </c>
      <c r="H1011" s="129">
        <v>40361259.590000004</v>
      </c>
      <c r="I1011" s="129">
        <v>96000</v>
      </c>
      <c r="J1011" s="136">
        <v>0</v>
      </c>
      <c r="K1011" s="122" t="s">
        <v>3371</v>
      </c>
    </row>
    <row r="1012" spans="1:11" ht="22.5" hidden="1" customHeight="1" x14ac:dyDescent="0.25">
      <c r="A1012" s="131" t="s">
        <v>339</v>
      </c>
      <c r="B1012" s="131"/>
      <c r="C1012" s="130" t="s">
        <v>1499</v>
      </c>
      <c r="D1012" s="130" t="s">
        <v>361</v>
      </c>
      <c r="E1012" s="124">
        <v>26981492.670000002</v>
      </c>
      <c r="F1012" s="124">
        <v>0</v>
      </c>
      <c r="G1012" s="129">
        <v>367083710.75</v>
      </c>
      <c r="H1012" s="129">
        <v>352393981.08999997</v>
      </c>
      <c r="I1012" s="129">
        <v>41671222.329999998</v>
      </c>
      <c r="J1012" s="136">
        <v>0</v>
      </c>
      <c r="K1012" s="122" t="s">
        <v>3371</v>
      </c>
    </row>
    <row r="1013" spans="1:11" ht="23.25" hidden="1" customHeight="1" x14ac:dyDescent="0.25">
      <c r="A1013" s="131" t="s">
        <v>1498</v>
      </c>
      <c r="B1013" s="131"/>
      <c r="C1013" s="130" t="s">
        <v>1497</v>
      </c>
      <c r="D1013" s="130" t="s">
        <v>361</v>
      </c>
      <c r="E1013" s="124">
        <v>519.48</v>
      </c>
      <c r="F1013" s="124">
        <v>0</v>
      </c>
      <c r="G1013" s="129">
        <v>7857142.4000000004</v>
      </c>
      <c r="H1013" s="129">
        <v>7857661.8799999999</v>
      </c>
      <c r="I1013" s="129">
        <v>0</v>
      </c>
      <c r="J1013" s="136">
        <v>0</v>
      </c>
      <c r="K1013" s="122" t="s">
        <v>3371</v>
      </c>
    </row>
    <row r="1014" spans="1:11" ht="23.25" hidden="1" customHeight="1" x14ac:dyDescent="0.25">
      <c r="A1014" s="131" t="s">
        <v>1496</v>
      </c>
      <c r="B1014" s="131"/>
      <c r="C1014" s="130" t="s">
        <v>1495</v>
      </c>
      <c r="D1014" s="130" t="s">
        <v>361</v>
      </c>
      <c r="E1014" s="124">
        <v>920777.01</v>
      </c>
      <c r="F1014" s="124">
        <v>0</v>
      </c>
      <c r="G1014" s="129">
        <v>28472001.059999999</v>
      </c>
      <c r="H1014" s="129">
        <v>28023545.780000001</v>
      </c>
      <c r="I1014" s="129">
        <v>1369232.29</v>
      </c>
      <c r="J1014" s="136">
        <v>0</v>
      </c>
      <c r="K1014" s="122" t="s">
        <v>3371</v>
      </c>
    </row>
    <row r="1015" spans="1:11" ht="23.25" hidden="1" customHeight="1" x14ac:dyDescent="0.25">
      <c r="A1015" s="131" t="s">
        <v>1494</v>
      </c>
      <c r="B1015" s="131"/>
      <c r="C1015" s="130" t="s">
        <v>1493</v>
      </c>
      <c r="D1015" s="130" t="s">
        <v>361</v>
      </c>
      <c r="E1015" s="124">
        <v>0</v>
      </c>
      <c r="F1015" s="124">
        <v>0</v>
      </c>
      <c r="G1015" s="129">
        <v>5447408.6699999999</v>
      </c>
      <c r="H1015" s="129">
        <v>5447408.6699999999</v>
      </c>
      <c r="I1015" s="129">
        <v>0</v>
      </c>
      <c r="J1015" s="136">
        <v>0</v>
      </c>
      <c r="K1015" s="122" t="s">
        <v>3371</v>
      </c>
    </row>
    <row r="1016" spans="1:11" ht="22.5" hidden="1" customHeight="1" x14ac:dyDescent="0.25">
      <c r="A1016" s="131" t="s">
        <v>1492</v>
      </c>
      <c r="B1016" s="131"/>
      <c r="C1016" s="130" t="s">
        <v>1491</v>
      </c>
      <c r="D1016" s="130" t="s">
        <v>361</v>
      </c>
      <c r="E1016" s="124">
        <v>1625000</v>
      </c>
      <c r="F1016" s="124">
        <v>0</v>
      </c>
      <c r="G1016" s="129">
        <v>9402758.4700000007</v>
      </c>
      <c r="H1016" s="129">
        <v>11027758.470000001</v>
      </c>
      <c r="I1016" s="129">
        <v>0</v>
      </c>
      <c r="J1016" s="136">
        <v>0</v>
      </c>
      <c r="K1016" s="122" t="s">
        <v>3371</v>
      </c>
    </row>
    <row r="1017" spans="1:11" ht="23.25" hidden="1" customHeight="1" x14ac:dyDescent="0.25">
      <c r="A1017" s="131" t="s">
        <v>1490</v>
      </c>
      <c r="B1017" s="131"/>
      <c r="C1017" s="130" t="s">
        <v>1489</v>
      </c>
      <c r="D1017" s="130" t="s">
        <v>361</v>
      </c>
      <c r="E1017" s="124">
        <v>3745189.61</v>
      </c>
      <c r="F1017" s="124">
        <v>0</v>
      </c>
      <c r="G1017" s="129">
        <v>347108.35</v>
      </c>
      <c r="H1017" s="129">
        <v>3766343.72</v>
      </c>
      <c r="I1017" s="129">
        <v>325954.24</v>
      </c>
      <c r="J1017" s="136">
        <v>0</v>
      </c>
      <c r="K1017" s="122" t="s">
        <v>3371</v>
      </c>
    </row>
    <row r="1018" spans="1:11" ht="23.25" hidden="1" customHeight="1" x14ac:dyDescent="0.25">
      <c r="A1018" s="131" t="s">
        <v>1488</v>
      </c>
      <c r="B1018" s="131"/>
      <c r="C1018" s="130" t="s">
        <v>1487</v>
      </c>
      <c r="D1018" s="130" t="s">
        <v>361</v>
      </c>
      <c r="E1018" s="124">
        <v>37266840.200000003</v>
      </c>
      <c r="F1018" s="124">
        <v>0</v>
      </c>
      <c r="G1018" s="129">
        <v>288226162.16000003</v>
      </c>
      <c r="H1018" s="129">
        <v>281358140.79000002</v>
      </c>
      <c r="I1018" s="129">
        <v>44134861.57</v>
      </c>
      <c r="J1018" s="136">
        <v>0</v>
      </c>
      <c r="K1018" s="122" t="s">
        <v>3371</v>
      </c>
    </row>
    <row r="1019" spans="1:11" ht="23.25" hidden="1" customHeight="1" x14ac:dyDescent="0.25">
      <c r="A1019" s="131" t="s">
        <v>1486</v>
      </c>
      <c r="B1019" s="131"/>
      <c r="C1019" s="130" t="s">
        <v>1485</v>
      </c>
      <c r="D1019" s="130" t="s">
        <v>361</v>
      </c>
      <c r="E1019" s="124">
        <v>164823.23000000001</v>
      </c>
      <c r="F1019" s="124">
        <v>0</v>
      </c>
      <c r="G1019" s="129">
        <v>49424307.539999999</v>
      </c>
      <c r="H1019" s="129">
        <v>47851206.109999999</v>
      </c>
      <c r="I1019" s="129">
        <v>1737924.66</v>
      </c>
      <c r="J1019" s="136">
        <v>0</v>
      </c>
      <c r="K1019" s="122" t="s">
        <v>3371</v>
      </c>
    </row>
    <row r="1020" spans="1:11" ht="22.5" hidden="1" customHeight="1" x14ac:dyDescent="0.25">
      <c r="A1020" s="131" t="s">
        <v>1484</v>
      </c>
      <c r="B1020" s="131"/>
      <c r="C1020" s="130" t="s">
        <v>1483</v>
      </c>
      <c r="D1020" s="130" t="s">
        <v>361</v>
      </c>
      <c r="E1020" s="124">
        <v>3511174.23</v>
      </c>
      <c r="F1020" s="124">
        <v>0</v>
      </c>
      <c r="G1020" s="129">
        <v>37159644.340000004</v>
      </c>
      <c r="H1020" s="129">
        <v>27907680.190000001</v>
      </c>
      <c r="I1020" s="129">
        <v>12763138.380000001</v>
      </c>
      <c r="J1020" s="136">
        <v>0</v>
      </c>
      <c r="K1020" s="122" t="s">
        <v>3371</v>
      </c>
    </row>
    <row r="1021" spans="1:11" ht="23.25" hidden="1" customHeight="1" x14ac:dyDescent="0.25">
      <c r="A1021" s="131" t="s">
        <v>1482</v>
      </c>
      <c r="B1021" s="131"/>
      <c r="C1021" s="130" t="s">
        <v>1481</v>
      </c>
      <c r="D1021" s="130" t="s">
        <v>361</v>
      </c>
      <c r="E1021" s="124">
        <v>11407258.810000001</v>
      </c>
      <c r="F1021" s="124">
        <v>0</v>
      </c>
      <c r="G1021" s="129">
        <v>4919897.62</v>
      </c>
      <c r="H1021" s="129">
        <v>10367547.380000001</v>
      </c>
      <c r="I1021" s="129">
        <v>5959609.0499999998</v>
      </c>
      <c r="J1021" s="136">
        <v>0</v>
      </c>
      <c r="K1021" s="122" t="s">
        <v>3371</v>
      </c>
    </row>
    <row r="1022" spans="1:11" ht="23.25" hidden="1" customHeight="1" x14ac:dyDescent="0.25">
      <c r="A1022" s="131" t="s">
        <v>1480</v>
      </c>
      <c r="B1022" s="131"/>
      <c r="C1022" s="130" t="s">
        <v>1479</v>
      </c>
      <c r="D1022" s="130" t="s">
        <v>361</v>
      </c>
      <c r="E1022" s="124">
        <v>4233353.97</v>
      </c>
      <c r="F1022" s="124">
        <v>0</v>
      </c>
      <c r="G1022" s="129">
        <v>13852782.65</v>
      </c>
      <c r="H1022" s="129">
        <v>18086136.620000001</v>
      </c>
      <c r="I1022" s="129">
        <v>0</v>
      </c>
      <c r="J1022" s="136">
        <v>0</v>
      </c>
      <c r="K1022" s="122" t="s">
        <v>3371</v>
      </c>
    </row>
    <row r="1023" spans="1:11" ht="23.25" hidden="1" customHeight="1" x14ac:dyDescent="0.25">
      <c r="A1023" s="131" t="s">
        <v>1478</v>
      </c>
      <c r="B1023" s="131"/>
      <c r="C1023" s="130" t="s">
        <v>1477</v>
      </c>
      <c r="D1023" s="130" t="s">
        <v>361</v>
      </c>
      <c r="E1023" s="124">
        <v>55943830.829999998</v>
      </c>
      <c r="F1023" s="124">
        <v>0</v>
      </c>
      <c r="G1023" s="129">
        <v>0</v>
      </c>
      <c r="H1023" s="129">
        <v>55943830.829999998</v>
      </c>
      <c r="I1023" s="129">
        <v>0</v>
      </c>
      <c r="J1023" s="136">
        <v>0</v>
      </c>
      <c r="K1023" s="122" t="s">
        <v>3371</v>
      </c>
    </row>
    <row r="1024" spans="1:11" ht="22.5" hidden="1" customHeight="1" x14ac:dyDescent="0.25">
      <c r="A1024" s="131" t="s">
        <v>1476</v>
      </c>
      <c r="B1024" s="131"/>
      <c r="C1024" s="130" t="s">
        <v>1475</v>
      </c>
      <c r="D1024" s="130" t="s">
        <v>361</v>
      </c>
      <c r="E1024" s="124">
        <v>949845.65</v>
      </c>
      <c r="F1024" s="124">
        <v>0</v>
      </c>
      <c r="G1024" s="129">
        <v>3080637.47</v>
      </c>
      <c r="H1024" s="129">
        <v>3051782.93</v>
      </c>
      <c r="I1024" s="129">
        <v>978700.19</v>
      </c>
      <c r="J1024" s="136">
        <v>0</v>
      </c>
      <c r="K1024" s="122" t="s">
        <v>3371</v>
      </c>
    </row>
    <row r="1025" spans="1:11" ht="23.25" hidden="1" customHeight="1" x14ac:dyDescent="0.25">
      <c r="A1025" s="131" t="s">
        <v>1474</v>
      </c>
      <c r="B1025" s="131"/>
      <c r="C1025" s="130" t="s">
        <v>1473</v>
      </c>
      <c r="D1025" s="130" t="s">
        <v>361</v>
      </c>
      <c r="E1025" s="124">
        <v>55260</v>
      </c>
      <c r="F1025" s="124">
        <v>0</v>
      </c>
      <c r="G1025" s="129">
        <v>20166514.190000001</v>
      </c>
      <c r="H1025" s="129">
        <v>20221774.190000001</v>
      </c>
      <c r="I1025" s="129">
        <v>0</v>
      </c>
      <c r="J1025" s="136">
        <v>0</v>
      </c>
      <c r="K1025" s="122" t="s">
        <v>3371</v>
      </c>
    </row>
    <row r="1026" spans="1:11" ht="23.25" hidden="1" customHeight="1" x14ac:dyDescent="0.25">
      <c r="A1026" s="131" t="s">
        <v>1472</v>
      </c>
      <c r="B1026" s="131"/>
      <c r="C1026" s="130" t="s">
        <v>1471</v>
      </c>
      <c r="D1026" s="130" t="s">
        <v>361</v>
      </c>
      <c r="E1026" s="124">
        <v>3129595.22</v>
      </c>
      <c r="F1026" s="124">
        <v>0</v>
      </c>
      <c r="G1026" s="129">
        <v>16733408.560000001</v>
      </c>
      <c r="H1026" s="129">
        <v>19535007.27</v>
      </c>
      <c r="I1026" s="129">
        <v>327996.51</v>
      </c>
      <c r="J1026" s="136">
        <v>0</v>
      </c>
      <c r="K1026" s="122" t="s">
        <v>3371</v>
      </c>
    </row>
    <row r="1027" spans="1:11" ht="23.25" hidden="1" customHeight="1" x14ac:dyDescent="0.25">
      <c r="A1027" s="131" t="s">
        <v>1470</v>
      </c>
      <c r="B1027" s="131"/>
      <c r="C1027" s="130" t="s">
        <v>1469</v>
      </c>
      <c r="D1027" s="130" t="s">
        <v>361</v>
      </c>
      <c r="E1027" s="124">
        <v>0.01</v>
      </c>
      <c r="F1027" s="124">
        <v>0</v>
      </c>
      <c r="G1027" s="129">
        <v>0</v>
      </c>
      <c r="H1027" s="129">
        <v>0</v>
      </c>
      <c r="I1027" s="129">
        <v>0.01</v>
      </c>
      <c r="J1027" s="136">
        <v>0</v>
      </c>
      <c r="K1027" s="122" t="s">
        <v>3371</v>
      </c>
    </row>
    <row r="1028" spans="1:11" ht="22.5" hidden="1" customHeight="1" x14ac:dyDescent="0.25">
      <c r="A1028" s="135" t="s">
        <v>1468</v>
      </c>
      <c r="B1028" s="135"/>
      <c r="C1028" s="134" t="s">
        <v>1467</v>
      </c>
      <c r="D1028" s="134" t="s">
        <v>361</v>
      </c>
      <c r="E1028" s="133">
        <v>-0.01</v>
      </c>
      <c r="F1028" s="133">
        <v>0</v>
      </c>
      <c r="G1028" s="129">
        <v>0</v>
      </c>
      <c r="H1028" s="129">
        <v>0</v>
      </c>
      <c r="I1028" s="129">
        <v>-0.01</v>
      </c>
      <c r="J1028" s="136">
        <v>0</v>
      </c>
      <c r="K1028" s="122" t="s">
        <v>3371</v>
      </c>
    </row>
    <row r="1029" spans="1:11" ht="23.25" hidden="1" customHeight="1" x14ac:dyDescent="0.25">
      <c r="A1029" s="131" t="s">
        <v>1466</v>
      </c>
      <c r="B1029" s="131"/>
      <c r="C1029" s="130" t="s">
        <v>1465</v>
      </c>
      <c r="D1029" s="130" t="s">
        <v>361</v>
      </c>
      <c r="E1029" s="124">
        <v>0</v>
      </c>
      <c r="F1029" s="124">
        <v>0</v>
      </c>
      <c r="G1029" s="129">
        <v>2150405.04</v>
      </c>
      <c r="H1029" s="129">
        <v>2135265.42</v>
      </c>
      <c r="I1029" s="129">
        <v>15139.62</v>
      </c>
      <c r="J1029" s="136">
        <v>0</v>
      </c>
      <c r="K1029" s="122" t="s">
        <v>3371</v>
      </c>
    </row>
    <row r="1030" spans="1:11" ht="23.25" hidden="1" customHeight="1" x14ac:dyDescent="0.25">
      <c r="A1030" s="131" t="s">
        <v>1464</v>
      </c>
      <c r="B1030" s="131"/>
      <c r="C1030" s="130" t="s">
        <v>1463</v>
      </c>
      <c r="D1030" s="130" t="s">
        <v>361</v>
      </c>
      <c r="E1030" s="124">
        <v>0</v>
      </c>
      <c r="F1030" s="124">
        <v>0</v>
      </c>
      <c r="G1030" s="129">
        <v>1359371.77</v>
      </c>
      <c r="H1030" s="129">
        <v>1359371.77</v>
      </c>
      <c r="I1030" s="129">
        <v>0</v>
      </c>
      <c r="J1030" s="136">
        <v>0</v>
      </c>
      <c r="K1030" s="122" t="s">
        <v>3371</v>
      </c>
    </row>
    <row r="1031" spans="1:11" ht="23.25" hidden="1" customHeight="1" x14ac:dyDescent="0.25">
      <c r="A1031" s="131" t="s">
        <v>1462</v>
      </c>
      <c r="B1031" s="131"/>
      <c r="C1031" s="130" t="s">
        <v>1461</v>
      </c>
      <c r="D1031" s="130" t="s">
        <v>361</v>
      </c>
      <c r="E1031" s="124">
        <v>56182692.170000002</v>
      </c>
      <c r="F1031" s="124">
        <v>0</v>
      </c>
      <c r="G1031" s="129">
        <v>137831108.58000001</v>
      </c>
      <c r="H1031" s="129">
        <v>180953586.30000001</v>
      </c>
      <c r="I1031" s="129">
        <v>13060214.449999999</v>
      </c>
      <c r="J1031" s="136">
        <v>0</v>
      </c>
      <c r="K1031" s="122" t="s">
        <v>3371</v>
      </c>
    </row>
    <row r="1032" spans="1:11" ht="22.5" hidden="1" customHeight="1" x14ac:dyDescent="0.25">
      <c r="A1032" s="131" t="s">
        <v>1460</v>
      </c>
      <c r="B1032" s="131"/>
      <c r="C1032" s="130" t="s">
        <v>1459</v>
      </c>
      <c r="D1032" s="130" t="s">
        <v>361</v>
      </c>
      <c r="E1032" s="124">
        <v>134000</v>
      </c>
      <c r="F1032" s="124">
        <v>0</v>
      </c>
      <c r="G1032" s="129">
        <v>52280308.600000001</v>
      </c>
      <c r="H1032" s="129">
        <v>51807320.090000004</v>
      </c>
      <c r="I1032" s="129">
        <v>606988.51</v>
      </c>
      <c r="J1032" s="136">
        <v>0</v>
      </c>
      <c r="K1032" s="122" t="s">
        <v>3371</v>
      </c>
    </row>
    <row r="1033" spans="1:11" ht="23.25" hidden="1" customHeight="1" x14ac:dyDescent="0.25">
      <c r="A1033" s="131" t="s">
        <v>1458</v>
      </c>
      <c r="B1033" s="131"/>
      <c r="C1033" s="130" t="s">
        <v>1457</v>
      </c>
      <c r="D1033" s="130" t="s">
        <v>361</v>
      </c>
      <c r="E1033" s="124">
        <v>3950999.99</v>
      </c>
      <c r="F1033" s="124">
        <v>0</v>
      </c>
      <c r="G1033" s="129">
        <v>30666126.710000001</v>
      </c>
      <c r="H1033" s="129">
        <v>33143731.25</v>
      </c>
      <c r="I1033" s="129">
        <v>1473395.45</v>
      </c>
      <c r="J1033" s="136">
        <v>0</v>
      </c>
      <c r="K1033" s="122" t="s">
        <v>3371</v>
      </c>
    </row>
    <row r="1034" spans="1:11" ht="23.25" hidden="1" customHeight="1" x14ac:dyDescent="0.25">
      <c r="A1034" s="131" t="s">
        <v>1456</v>
      </c>
      <c r="B1034" s="131"/>
      <c r="C1034" s="130" t="s">
        <v>1455</v>
      </c>
      <c r="D1034" s="130" t="s">
        <v>361</v>
      </c>
      <c r="E1034" s="124">
        <v>1312464.97</v>
      </c>
      <c r="F1034" s="124">
        <v>0</v>
      </c>
      <c r="G1034" s="129">
        <v>19070819.440000001</v>
      </c>
      <c r="H1034" s="129">
        <v>13028972.220000001</v>
      </c>
      <c r="I1034" s="129">
        <v>7354312.1900000004</v>
      </c>
      <c r="J1034" s="136">
        <v>0</v>
      </c>
      <c r="K1034" s="122" t="s">
        <v>3371</v>
      </c>
    </row>
    <row r="1035" spans="1:11" ht="23.25" hidden="1" customHeight="1" x14ac:dyDescent="0.25">
      <c r="A1035" s="131" t="s">
        <v>1454</v>
      </c>
      <c r="B1035" s="131"/>
      <c r="C1035" s="130" t="s">
        <v>1453</v>
      </c>
      <c r="D1035" s="130" t="s">
        <v>361</v>
      </c>
      <c r="E1035" s="124">
        <v>18863.650000000001</v>
      </c>
      <c r="F1035" s="124">
        <v>0</v>
      </c>
      <c r="G1035" s="129">
        <v>6006838.0999999996</v>
      </c>
      <c r="H1035" s="129">
        <v>6022402.96</v>
      </c>
      <c r="I1035" s="129">
        <v>3298.79</v>
      </c>
      <c r="J1035" s="136">
        <v>0</v>
      </c>
      <c r="K1035" s="122" t="s">
        <v>3371</v>
      </c>
    </row>
    <row r="1036" spans="1:11" ht="12" hidden="1" customHeight="1" x14ac:dyDescent="0.25">
      <c r="A1036" s="127" t="s">
        <v>360</v>
      </c>
      <c r="B1036" s="127"/>
      <c r="C1036" s="127"/>
      <c r="D1036" s="127"/>
      <c r="E1036" s="126">
        <v>381569919.57999998</v>
      </c>
      <c r="F1036" s="126">
        <v>0</v>
      </c>
      <c r="G1036" s="126">
        <v>1319394895.0599999</v>
      </c>
      <c r="H1036" s="126">
        <v>1446319816.74</v>
      </c>
      <c r="I1036" s="126">
        <v>254644997.90000001</v>
      </c>
      <c r="J1036" s="126">
        <v>0</v>
      </c>
    </row>
    <row r="1037" spans="1:11" ht="2.25" hidden="1" customHeight="1" x14ac:dyDescent="0.25">
      <c r="A1037" s="127"/>
      <c r="B1037" s="127"/>
      <c r="C1037" s="127"/>
      <c r="D1037" s="127"/>
      <c r="E1037" s="126"/>
      <c r="F1037" s="126"/>
      <c r="G1037" s="126"/>
      <c r="H1037" s="126"/>
      <c r="I1037" s="126"/>
      <c r="J1037" s="125"/>
    </row>
    <row r="1038" spans="1:11" ht="14.25" hidden="1" customHeight="1" x14ac:dyDescent="0.25">
      <c r="A1038" s="132" t="s">
        <v>1452</v>
      </c>
      <c r="B1038" s="132"/>
      <c r="C1038" s="132"/>
      <c r="D1038" s="132"/>
      <c r="E1038" s="132"/>
      <c r="F1038" s="132"/>
      <c r="G1038" s="132"/>
      <c r="H1038" s="132"/>
      <c r="I1038" s="132"/>
      <c r="J1038" s="132"/>
    </row>
    <row r="1039" spans="1:11" ht="23.25" hidden="1" customHeight="1" x14ac:dyDescent="0.25">
      <c r="A1039" s="131" t="s">
        <v>1451</v>
      </c>
      <c r="B1039" s="131"/>
      <c r="C1039" s="130" t="s">
        <v>1450</v>
      </c>
      <c r="D1039" s="130" t="s">
        <v>361</v>
      </c>
      <c r="E1039" s="124">
        <v>11730000</v>
      </c>
      <c r="F1039" s="124">
        <v>0</v>
      </c>
      <c r="G1039" s="129">
        <v>822724020.11000001</v>
      </c>
      <c r="H1039" s="129">
        <v>832839020.11000001</v>
      </c>
      <c r="I1039" s="129">
        <v>1615000</v>
      </c>
      <c r="J1039" s="136">
        <v>0</v>
      </c>
      <c r="K1039" s="122" t="s">
        <v>3374</v>
      </c>
    </row>
    <row r="1040" spans="1:11" ht="23.25" hidden="1" customHeight="1" x14ac:dyDescent="0.25">
      <c r="A1040" s="131" t="s">
        <v>1449</v>
      </c>
      <c r="B1040" s="131"/>
      <c r="C1040" s="130" t="s">
        <v>1448</v>
      </c>
      <c r="D1040" s="130" t="s">
        <v>361</v>
      </c>
      <c r="E1040" s="124">
        <v>29223275.489999998</v>
      </c>
      <c r="F1040" s="124">
        <v>0</v>
      </c>
      <c r="G1040" s="129">
        <v>30419650.859999999</v>
      </c>
      <c r="H1040" s="129">
        <v>12945497.689999999</v>
      </c>
      <c r="I1040" s="129">
        <v>46697428.659999996</v>
      </c>
      <c r="J1040" s="136">
        <v>0</v>
      </c>
      <c r="K1040" s="122" t="s">
        <v>3374</v>
      </c>
    </row>
    <row r="1041" spans="1:11" ht="22.5" hidden="1" customHeight="1" x14ac:dyDescent="0.25">
      <c r="A1041" s="131" t="s">
        <v>1447</v>
      </c>
      <c r="B1041" s="131"/>
      <c r="C1041" s="130" t="s">
        <v>1446</v>
      </c>
      <c r="D1041" s="130" t="s">
        <v>361</v>
      </c>
      <c r="E1041" s="124">
        <v>136000</v>
      </c>
      <c r="F1041" s="124">
        <v>0</v>
      </c>
      <c r="G1041" s="129">
        <v>449396.37</v>
      </c>
      <c r="H1041" s="129">
        <v>530748.47</v>
      </c>
      <c r="I1041" s="129">
        <v>54647.9</v>
      </c>
      <c r="J1041" s="136">
        <v>0</v>
      </c>
      <c r="K1041" s="122" t="s">
        <v>3374</v>
      </c>
    </row>
    <row r="1042" spans="1:11" ht="23.25" hidden="1" customHeight="1" x14ac:dyDescent="0.25">
      <c r="A1042" s="131" t="s">
        <v>1445</v>
      </c>
      <c r="B1042" s="131"/>
      <c r="C1042" s="130" t="s">
        <v>1444</v>
      </c>
      <c r="D1042" s="130" t="s">
        <v>361</v>
      </c>
      <c r="E1042" s="124">
        <v>0</v>
      </c>
      <c r="F1042" s="124">
        <v>0</v>
      </c>
      <c r="G1042" s="129">
        <v>9053535.9900000002</v>
      </c>
      <c r="H1042" s="129">
        <v>9002535.9900000002</v>
      </c>
      <c r="I1042" s="129">
        <v>51000</v>
      </c>
      <c r="J1042" s="136">
        <v>0</v>
      </c>
      <c r="K1042" s="122" t="s">
        <v>3374</v>
      </c>
    </row>
    <row r="1043" spans="1:11" ht="23.25" hidden="1" customHeight="1" x14ac:dyDescent="0.25">
      <c r="A1043" s="131" t="s">
        <v>1443</v>
      </c>
      <c r="B1043" s="131"/>
      <c r="C1043" s="130" t="s">
        <v>1442</v>
      </c>
      <c r="D1043" s="130" t="s">
        <v>361</v>
      </c>
      <c r="E1043" s="124">
        <v>0</v>
      </c>
      <c r="F1043" s="124">
        <v>0</v>
      </c>
      <c r="G1043" s="129">
        <v>5950000</v>
      </c>
      <c r="H1043" s="129">
        <v>5950000</v>
      </c>
      <c r="I1043" s="129">
        <v>0</v>
      </c>
      <c r="J1043" s="136">
        <v>0</v>
      </c>
      <c r="K1043" s="122" t="s">
        <v>3374</v>
      </c>
    </row>
    <row r="1044" spans="1:11" ht="23.25" hidden="1" customHeight="1" x14ac:dyDescent="0.25">
      <c r="A1044" s="131" t="s">
        <v>1441</v>
      </c>
      <c r="B1044" s="131"/>
      <c r="C1044" s="130" t="s">
        <v>1440</v>
      </c>
      <c r="D1044" s="130" t="s">
        <v>361</v>
      </c>
      <c r="E1044" s="124">
        <v>2622450.02</v>
      </c>
      <c r="F1044" s="124">
        <v>0</v>
      </c>
      <c r="G1044" s="129">
        <v>3616586.53</v>
      </c>
      <c r="H1044" s="129">
        <v>2333420.02</v>
      </c>
      <c r="I1044" s="129">
        <v>3905616.53</v>
      </c>
      <c r="J1044" s="136">
        <v>0</v>
      </c>
      <c r="K1044" s="122" t="s">
        <v>3374</v>
      </c>
    </row>
    <row r="1045" spans="1:11" ht="22.5" hidden="1" customHeight="1" x14ac:dyDescent="0.25">
      <c r="A1045" s="131" t="s">
        <v>1439</v>
      </c>
      <c r="B1045" s="131"/>
      <c r="C1045" s="130" t="s">
        <v>1438</v>
      </c>
      <c r="D1045" s="130" t="s">
        <v>361</v>
      </c>
      <c r="E1045" s="124">
        <v>1534.85</v>
      </c>
      <c r="F1045" s="124">
        <v>0</v>
      </c>
      <c r="G1045" s="129">
        <v>601087.49</v>
      </c>
      <c r="H1045" s="129">
        <v>602622.34</v>
      </c>
      <c r="I1045" s="129">
        <v>0</v>
      </c>
      <c r="J1045" s="136">
        <v>0</v>
      </c>
      <c r="K1045" s="122" t="s">
        <v>3374</v>
      </c>
    </row>
    <row r="1046" spans="1:11" ht="23.25" hidden="1" customHeight="1" x14ac:dyDescent="0.25">
      <c r="A1046" s="131" t="s">
        <v>1437</v>
      </c>
      <c r="B1046" s="131"/>
      <c r="C1046" s="130" t="s">
        <v>1436</v>
      </c>
      <c r="D1046" s="130" t="s">
        <v>361</v>
      </c>
      <c r="E1046" s="124">
        <v>53161122.689999998</v>
      </c>
      <c r="F1046" s="124">
        <v>0</v>
      </c>
      <c r="G1046" s="129">
        <v>812756077.46000004</v>
      </c>
      <c r="H1046" s="129">
        <v>830311748.26999998</v>
      </c>
      <c r="I1046" s="129">
        <v>35605451.880000003</v>
      </c>
      <c r="J1046" s="136">
        <v>0</v>
      </c>
      <c r="K1046" s="122" t="s">
        <v>3374</v>
      </c>
    </row>
    <row r="1047" spans="1:11" ht="23.25" hidden="1" customHeight="1" x14ac:dyDescent="0.25">
      <c r="A1047" s="131" t="s">
        <v>1435</v>
      </c>
      <c r="B1047" s="131"/>
      <c r="C1047" s="130" t="s">
        <v>1434</v>
      </c>
      <c r="D1047" s="130" t="s">
        <v>361</v>
      </c>
      <c r="E1047" s="124">
        <v>4123822.09</v>
      </c>
      <c r="F1047" s="124">
        <v>0</v>
      </c>
      <c r="G1047" s="129">
        <v>12589406.199999999</v>
      </c>
      <c r="H1047" s="129">
        <v>15154240.16</v>
      </c>
      <c r="I1047" s="129">
        <v>1558988.13</v>
      </c>
      <c r="J1047" s="136">
        <v>0</v>
      </c>
      <c r="K1047" s="122" t="s">
        <v>3374</v>
      </c>
    </row>
    <row r="1048" spans="1:11" ht="23.25" hidden="1" customHeight="1" x14ac:dyDescent="0.25">
      <c r="A1048" s="131" t="s">
        <v>1433</v>
      </c>
      <c r="B1048" s="131"/>
      <c r="C1048" s="130" t="s">
        <v>1432</v>
      </c>
      <c r="D1048" s="130" t="s">
        <v>361</v>
      </c>
      <c r="E1048" s="124">
        <v>0</v>
      </c>
      <c r="F1048" s="124">
        <v>0</v>
      </c>
      <c r="G1048" s="129">
        <v>8181.6</v>
      </c>
      <c r="H1048" s="129">
        <v>2976.99</v>
      </c>
      <c r="I1048" s="129">
        <v>5204.6099999999997</v>
      </c>
      <c r="J1048" s="136">
        <v>0</v>
      </c>
      <c r="K1048" s="122" t="s">
        <v>3374</v>
      </c>
    </row>
    <row r="1049" spans="1:11" ht="12" hidden="1" customHeight="1" x14ac:dyDescent="0.25">
      <c r="A1049" s="127" t="s">
        <v>360</v>
      </c>
      <c r="B1049" s="127"/>
      <c r="C1049" s="127"/>
      <c r="D1049" s="127"/>
      <c r="E1049" s="126">
        <v>100998205.14</v>
      </c>
      <c r="F1049" s="126">
        <v>0</v>
      </c>
      <c r="G1049" s="126">
        <v>1698167942.6099999</v>
      </c>
      <c r="H1049" s="126">
        <v>1709672810.04</v>
      </c>
      <c r="I1049" s="126">
        <v>89493337.709999993</v>
      </c>
      <c r="J1049" s="126">
        <v>0</v>
      </c>
    </row>
    <row r="1050" spans="1:11" ht="2.25" hidden="1" customHeight="1" x14ac:dyDescent="0.25">
      <c r="A1050" s="127"/>
      <c r="B1050" s="127"/>
      <c r="C1050" s="127"/>
      <c r="D1050" s="127"/>
      <c r="E1050" s="126"/>
      <c r="F1050" s="126"/>
      <c r="G1050" s="126"/>
      <c r="H1050" s="126"/>
      <c r="I1050" s="126"/>
      <c r="J1050" s="125"/>
    </row>
    <row r="1051" spans="1:11" ht="14.25" hidden="1" customHeight="1" x14ac:dyDescent="0.25">
      <c r="A1051" s="132" t="s">
        <v>67</v>
      </c>
      <c r="B1051" s="132"/>
      <c r="C1051" s="132"/>
      <c r="D1051" s="132"/>
      <c r="E1051" s="132"/>
      <c r="F1051" s="132"/>
      <c r="G1051" s="132"/>
      <c r="H1051" s="132"/>
      <c r="I1051" s="132"/>
      <c r="J1051" s="132"/>
    </row>
    <row r="1052" spans="1:11" ht="23.25" hidden="1" customHeight="1" x14ac:dyDescent="0.25">
      <c r="A1052" s="131" t="s">
        <v>1431</v>
      </c>
      <c r="B1052" s="131"/>
      <c r="C1052" s="130" t="s">
        <v>1430</v>
      </c>
      <c r="D1052" s="130" t="s">
        <v>361</v>
      </c>
      <c r="E1052" s="124">
        <v>310191.78000000003</v>
      </c>
      <c r="F1052" s="124">
        <v>0</v>
      </c>
      <c r="G1052" s="129">
        <v>573848.04</v>
      </c>
      <c r="H1052" s="129">
        <v>529868.02</v>
      </c>
      <c r="I1052" s="129">
        <v>354171.8</v>
      </c>
      <c r="J1052" s="136">
        <v>0</v>
      </c>
      <c r="K1052" s="122" t="s">
        <v>3372</v>
      </c>
    </row>
    <row r="1053" spans="1:11" ht="23.25" hidden="1" customHeight="1" x14ac:dyDescent="0.25">
      <c r="A1053" s="131" t="s">
        <v>1429</v>
      </c>
      <c r="B1053" s="131"/>
      <c r="C1053" s="130" t="s">
        <v>1428</v>
      </c>
      <c r="D1053" s="130" t="s">
        <v>361</v>
      </c>
      <c r="E1053" s="124">
        <v>1270982.24</v>
      </c>
      <c r="F1053" s="124">
        <v>0</v>
      </c>
      <c r="G1053" s="129">
        <v>5747842.8799999999</v>
      </c>
      <c r="H1053" s="129">
        <v>1721708.84</v>
      </c>
      <c r="I1053" s="129">
        <v>5297116.28</v>
      </c>
      <c r="J1053" s="136">
        <v>0</v>
      </c>
      <c r="K1053" s="122" t="s">
        <v>3372</v>
      </c>
    </row>
    <row r="1054" spans="1:11" ht="22.5" hidden="1" customHeight="1" x14ac:dyDescent="0.25">
      <c r="A1054" s="131" t="s">
        <v>1427</v>
      </c>
      <c r="B1054" s="131"/>
      <c r="C1054" s="130" t="s">
        <v>1426</v>
      </c>
      <c r="D1054" s="130" t="s">
        <v>361</v>
      </c>
      <c r="E1054" s="124">
        <v>206830.57</v>
      </c>
      <c r="F1054" s="124">
        <v>0</v>
      </c>
      <c r="G1054" s="129">
        <v>3388551.41</v>
      </c>
      <c r="H1054" s="129">
        <v>1399801.62</v>
      </c>
      <c r="I1054" s="129">
        <v>2195580.36</v>
      </c>
      <c r="J1054" s="136">
        <v>0</v>
      </c>
      <c r="K1054" s="122" t="s">
        <v>3372</v>
      </c>
    </row>
    <row r="1055" spans="1:11" ht="23.25" hidden="1" customHeight="1" x14ac:dyDescent="0.25">
      <c r="A1055" s="131" t="s">
        <v>1425</v>
      </c>
      <c r="B1055" s="131"/>
      <c r="C1055" s="130" t="s">
        <v>1424</v>
      </c>
      <c r="D1055" s="130" t="s">
        <v>361</v>
      </c>
      <c r="E1055" s="124">
        <v>43515775.359999999</v>
      </c>
      <c r="F1055" s="124">
        <v>0</v>
      </c>
      <c r="G1055" s="129">
        <v>5008333.34</v>
      </c>
      <c r="H1055" s="129">
        <v>23790124.77</v>
      </c>
      <c r="I1055" s="129">
        <v>24733983.93</v>
      </c>
      <c r="J1055" s="136">
        <v>0</v>
      </c>
      <c r="K1055" s="122" t="s">
        <v>3372</v>
      </c>
    </row>
    <row r="1056" spans="1:11" ht="23.25" hidden="1" customHeight="1" x14ac:dyDescent="0.25">
      <c r="A1056" s="131" t="s">
        <v>1423</v>
      </c>
      <c r="B1056" s="131"/>
      <c r="C1056" s="130" t="s">
        <v>1422</v>
      </c>
      <c r="D1056" s="130" t="s">
        <v>361</v>
      </c>
      <c r="E1056" s="124">
        <v>4439276.2699999996</v>
      </c>
      <c r="F1056" s="124">
        <v>0</v>
      </c>
      <c r="G1056" s="129">
        <v>531973.43999999994</v>
      </c>
      <c r="H1056" s="129">
        <v>2888852.76</v>
      </c>
      <c r="I1056" s="129">
        <v>2082396.95</v>
      </c>
      <c r="J1056" s="136">
        <v>0</v>
      </c>
      <c r="K1056" s="122" t="s">
        <v>3372</v>
      </c>
    </row>
    <row r="1057" spans="1:11" ht="23.25" hidden="1" customHeight="1" x14ac:dyDescent="0.25">
      <c r="A1057" s="131" t="s">
        <v>1421</v>
      </c>
      <c r="B1057" s="131"/>
      <c r="C1057" s="130" t="s">
        <v>1420</v>
      </c>
      <c r="D1057" s="130" t="s">
        <v>361</v>
      </c>
      <c r="E1057" s="124">
        <v>356821.94</v>
      </c>
      <c r="F1057" s="124">
        <v>0</v>
      </c>
      <c r="G1057" s="129">
        <v>531973.43000000005</v>
      </c>
      <c r="H1057" s="129">
        <v>297595.64</v>
      </c>
      <c r="I1057" s="129">
        <v>591199.73</v>
      </c>
      <c r="J1057" s="136">
        <v>0</v>
      </c>
      <c r="K1057" s="122" t="s">
        <v>3372</v>
      </c>
    </row>
    <row r="1058" spans="1:11" ht="22.5" hidden="1" customHeight="1" x14ac:dyDescent="0.25">
      <c r="A1058" s="131" t="s">
        <v>1419</v>
      </c>
      <c r="B1058" s="131"/>
      <c r="C1058" s="130" t="s">
        <v>1418</v>
      </c>
      <c r="D1058" s="130" t="s">
        <v>361</v>
      </c>
      <c r="E1058" s="124">
        <v>0.03</v>
      </c>
      <c r="F1058" s="124">
        <v>0</v>
      </c>
      <c r="G1058" s="129">
        <v>0</v>
      </c>
      <c r="H1058" s="129">
        <v>0.03</v>
      </c>
      <c r="I1058" s="129">
        <v>0</v>
      </c>
      <c r="J1058" s="136">
        <v>0</v>
      </c>
      <c r="K1058" s="122" t="s">
        <v>3372</v>
      </c>
    </row>
    <row r="1059" spans="1:11" ht="23.25" hidden="1" customHeight="1" x14ac:dyDescent="0.25">
      <c r="A1059" s="131" t="s">
        <v>1417</v>
      </c>
      <c r="B1059" s="131"/>
      <c r="C1059" s="130" t="s">
        <v>1416</v>
      </c>
      <c r="D1059" s="130" t="s">
        <v>361</v>
      </c>
      <c r="E1059" s="124">
        <v>212068809.74000001</v>
      </c>
      <c r="F1059" s="124">
        <v>0</v>
      </c>
      <c r="G1059" s="129">
        <v>637533123.39999998</v>
      </c>
      <c r="H1059" s="129">
        <v>355129272.97000003</v>
      </c>
      <c r="I1059" s="129">
        <v>494472660.17000002</v>
      </c>
      <c r="J1059" s="136">
        <v>0</v>
      </c>
      <c r="K1059" s="122" t="s">
        <v>3372</v>
      </c>
    </row>
    <row r="1060" spans="1:11" ht="23.25" hidden="1" customHeight="1" x14ac:dyDescent="0.25">
      <c r="A1060" s="135" t="s">
        <v>1415</v>
      </c>
      <c r="B1060" s="135"/>
      <c r="C1060" s="134" t="s">
        <v>1414</v>
      </c>
      <c r="D1060" s="134" t="s">
        <v>361</v>
      </c>
      <c r="E1060" s="133">
        <v>-259471.23</v>
      </c>
      <c r="F1060" s="133">
        <v>0</v>
      </c>
      <c r="G1060" s="129">
        <v>0</v>
      </c>
      <c r="H1060" s="129">
        <v>0</v>
      </c>
      <c r="I1060" s="129">
        <v>-259471.23</v>
      </c>
      <c r="J1060" s="136">
        <v>0</v>
      </c>
      <c r="K1060" s="122" t="s">
        <v>3372</v>
      </c>
    </row>
    <row r="1061" spans="1:11" ht="23.25" hidden="1" customHeight="1" x14ac:dyDescent="0.25">
      <c r="A1061" s="131" t="s">
        <v>1413</v>
      </c>
      <c r="B1061" s="131"/>
      <c r="C1061" s="130" t="s">
        <v>1412</v>
      </c>
      <c r="D1061" s="130" t="s">
        <v>361</v>
      </c>
      <c r="E1061" s="124">
        <v>7023926.9900000002</v>
      </c>
      <c r="F1061" s="124">
        <v>0</v>
      </c>
      <c r="G1061" s="129">
        <v>301850000</v>
      </c>
      <c r="H1061" s="129">
        <v>90618919.099999994</v>
      </c>
      <c r="I1061" s="129">
        <v>218255007.88999999</v>
      </c>
      <c r="J1061" s="136">
        <v>0</v>
      </c>
      <c r="K1061" s="122" t="s">
        <v>3372</v>
      </c>
    </row>
    <row r="1062" spans="1:11" ht="23.25" hidden="1" customHeight="1" x14ac:dyDescent="0.25">
      <c r="A1062" s="131" t="s">
        <v>1411</v>
      </c>
      <c r="B1062" s="131"/>
      <c r="C1062" s="130" t="s">
        <v>1410</v>
      </c>
      <c r="D1062" s="130" t="s">
        <v>361</v>
      </c>
      <c r="E1062" s="124">
        <v>6938727.8700000001</v>
      </c>
      <c r="F1062" s="124">
        <v>0</v>
      </c>
      <c r="G1062" s="129">
        <v>4193333.32</v>
      </c>
      <c r="H1062" s="129">
        <v>4747492.09</v>
      </c>
      <c r="I1062" s="129">
        <v>6384569.0999999996</v>
      </c>
      <c r="J1062" s="136">
        <v>0</v>
      </c>
      <c r="K1062" s="122" t="s">
        <v>3372</v>
      </c>
    </row>
    <row r="1063" spans="1:11" ht="22.5" hidden="1" customHeight="1" x14ac:dyDescent="0.25">
      <c r="A1063" s="131" t="s">
        <v>1409</v>
      </c>
      <c r="B1063" s="131"/>
      <c r="C1063" s="130" t="s">
        <v>1408</v>
      </c>
      <c r="D1063" s="130" t="s">
        <v>361</v>
      </c>
      <c r="E1063" s="124">
        <v>37456182.859999999</v>
      </c>
      <c r="F1063" s="124">
        <v>0</v>
      </c>
      <c r="G1063" s="129">
        <v>19065151.52</v>
      </c>
      <c r="H1063" s="129">
        <v>56521334.380000003</v>
      </c>
      <c r="I1063" s="129">
        <v>0</v>
      </c>
      <c r="J1063" s="136">
        <v>0</v>
      </c>
      <c r="K1063" s="122" t="s">
        <v>3372</v>
      </c>
    </row>
    <row r="1064" spans="1:11" ht="23.25" hidden="1" customHeight="1" x14ac:dyDescent="0.25">
      <c r="A1064" s="131" t="s">
        <v>1407</v>
      </c>
      <c r="B1064" s="131"/>
      <c r="C1064" s="130" t="s">
        <v>1406</v>
      </c>
      <c r="D1064" s="130" t="s">
        <v>361</v>
      </c>
      <c r="E1064" s="124">
        <v>0</v>
      </c>
      <c r="F1064" s="124">
        <v>0</v>
      </c>
      <c r="G1064" s="129">
        <v>345454.56</v>
      </c>
      <c r="H1064" s="129">
        <v>152378.57999999999</v>
      </c>
      <c r="I1064" s="129">
        <v>193075.98</v>
      </c>
      <c r="J1064" s="136">
        <v>0</v>
      </c>
      <c r="K1064" s="122" t="s">
        <v>3372</v>
      </c>
    </row>
    <row r="1065" spans="1:11" ht="23.25" hidden="1" customHeight="1" x14ac:dyDescent="0.25">
      <c r="A1065" s="131" t="s">
        <v>1405</v>
      </c>
      <c r="B1065" s="131"/>
      <c r="C1065" s="130" t="s">
        <v>1404</v>
      </c>
      <c r="D1065" s="130" t="s">
        <v>361</v>
      </c>
      <c r="E1065" s="124">
        <v>675123.24</v>
      </c>
      <c r="F1065" s="124">
        <v>0</v>
      </c>
      <c r="G1065" s="129">
        <v>3111727.84</v>
      </c>
      <c r="H1065" s="129">
        <v>1181462.26</v>
      </c>
      <c r="I1065" s="129">
        <v>2605388.8199999998</v>
      </c>
      <c r="J1065" s="136">
        <v>0</v>
      </c>
      <c r="K1065" s="122" t="s">
        <v>3372</v>
      </c>
    </row>
    <row r="1066" spans="1:11" ht="23.25" hidden="1" customHeight="1" x14ac:dyDescent="0.25">
      <c r="A1066" s="131" t="s">
        <v>1403</v>
      </c>
      <c r="B1066" s="131"/>
      <c r="C1066" s="130" t="s">
        <v>1402</v>
      </c>
      <c r="D1066" s="130" t="s">
        <v>361</v>
      </c>
      <c r="E1066" s="124">
        <v>4789676.5199999996</v>
      </c>
      <c r="F1066" s="124">
        <v>0</v>
      </c>
      <c r="G1066" s="129">
        <v>4865000</v>
      </c>
      <c r="H1066" s="129">
        <v>3448992.16</v>
      </c>
      <c r="I1066" s="129">
        <v>6205684.3600000003</v>
      </c>
      <c r="J1066" s="136">
        <v>0</v>
      </c>
      <c r="K1066" s="122" t="s">
        <v>3372</v>
      </c>
    </row>
    <row r="1067" spans="1:11" ht="22.5" hidden="1" customHeight="1" x14ac:dyDescent="0.25">
      <c r="A1067" s="131" t="s">
        <v>1401</v>
      </c>
      <c r="B1067" s="131"/>
      <c r="C1067" s="130" t="s">
        <v>1400</v>
      </c>
      <c r="D1067" s="130" t="s">
        <v>361</v>
      </c>
      <c r="E1067" s="124">
        <v>15640763.359999999</v>
      </c>
      <c r="F1067" s="124">
        <v>0</v>
      </c>
      <c r="G1067" s="129">
        <v>740635.61</v>
      </c>
      <c r="H1067" s="129">
        <v>7316605.5499999998</v>
      </c>
      <c r="I1067" s="129">
        <v>9064793.4199999999</v>
      </c>
      <c r="J1067" s="136">
        <v>0</v>
      </c>
      <c r="K1067" s="122" t="s">
        <v>3372</v>
      </c>
    </row>
    <row r="1068" spans="1:11" ht="23.25" hidden="1" customHeight="1" x14ac:dyDescent="0.25">
      <c r="A1068" s="131" t="s">
        <v>1399</v>
      </c>
      <c r="B1068" s="131"/>
      <c r="C1068" s="130" t="s">
        <v>1398</v>
      </c>
      <c r="D1068" s="130" t="s">
        <v>361</v>
      </c>
      <c r="E1068" s="124">
        <v>4255535.99</v>
      </c>
      <c r="F1068" s="124">
        <v>0</v>
      </c>
      <c r="G1068" s="129">
        <v>1358269.09</v>
      </c>
      <c r="H1068" s="129">
        <v>5257887.29</v>
      </c>
      <c r="I1068" s="129">
        <v>355917.79</v>
      </c>
      <c r="J1068" s="136">
        <v>0</v>
      </c>
      <c r="K1068" s="122" t="s">
        <v>3372</v>
      </c>
    </row>
    <row r="1069" spans="1:11" ht="23.25" hidden="1" customHeight="1" x14ac:dyDescent="0.25">
      <c r="A1069" s="131" t="s">
        <v>1397</v>
      </c>
      <c r="B1069" s="131"/>
      <c r="C1069" s="130" t="s">
        <v>1396</v>
      </c>
      <c r="D1069" s="130" t="s">
        <v>361</v>
      </c>
      <c r="E1069" s="124">
        <v>2837601.14</v>
      </c>
      <c r="F1069" s="124">
        <v>0</v>
      </c>
      <c r="G1069" s="129">
        <v>19769999.989999998</v>
      </c>
      <c r="H1069" s="129">
        <v>6051448.5700000003</v>
      </c>
      <c r="I1069" s="129">
        <v>16556152.560000001</v>
      </c>
      <c r="J1069" s="136">
        <v>0</v>
      </c>
      <c r="K1069" s="122" t="s">
        <v>3372</v>
      </c>
    </row>
    <row r="1070" spans="1:11" ht="23.25" hidden="1" customHeight="1" x14ac:dyDescent="0.25">
      <c r="A1070" s="131" t="s">
        <v>1395</v>
      </c>
      <c r="B1070" s="131"/>
      <c r="C1070" s="130" t="s">
        <v>1394</v>
      </c>
      <c r="D1070" s="130" t="s">
        <v>361</v>
      </c>
      <c r="E1070" s="124">
        <v>27082978.379999999</v>
      </c>
      <c r="F1070" s="124">
        <v>0</v>
      </c>
      <c r="G1070" s="129">
        <v>4630394.7</v>
      </c>
      <c r="H1070" s="129">
        <v>20026756.780000001</v>
      </c>
      <c r="I1070" s="129">
        <v>11686616.300000001</v>
      </c>
      <c r="J1070" s="136">
        <v>0</v>
      </c>
      <c r="K1070" s="122" t="s">
        <v>3372</v>
      </c>
    </row>
    <row r="1071" spans="1:11" ht="22.5" hidden="1" customHeight="1" x14ac:dyDescent="0.25">
      <c r="A1071" s="131" t="s">
        <v>1393</v>
      </c>
      <c r="B1071" s="131"/>
      <c r="C1071" s="130" t="s">
        <v>1392</v>
      </c>
      <c r="D1071" s="130" t="s">
        <v>361</v>
      </c>
      <c r="E1071" s="124">
        <v>5823744.2800000003</v>
      </c>
      <c r="F1071" s="124">
        <v>0</v>
      </c>
      <c r="G1071" s="129">
        <v>900000</v>
      </c>
      <c r="H1071" s="129">
        <v>2427205.36</v>
      </c>
      <c r="I1071" s="129">
        <v>4296538.92</v>
      </c>
      <c r="J1071" s="136">
        <v>0</v>
      </c>
      <c r="K1071" s="122" t="s">
        <v>3372</v>
      </c>
    </row>
    <row r="1072" spans="1:11" ht="23.25" hidden="1" customHeight="1" x14ac:dyDescent="0.25">
      <c r="A1072" s="131" t="s">
        <v>1391</v>
      </c>
      <c r="B1072" s="131"/>
      <c r="C1072" s="130" t="s">
        <v>1390</v>
      </c>
      <c r="D1072" s="130" t="s">
        <v>361</v>
      </c>
      <c r="E1072" s="124">
        <v>729166.67</v>
      </c>
      <c r="F1072" s="124">
        <v>0</v>
      </c>
      <c r="G1072" s="129">
        <v>231238.34</v>
      </c>
      <c r="H1072" s="129">
        <v>848809.2</v>
      </c>
      <c r="I1072" s="129">
        <v>111595.81</v>
      </c>
      <c r="J1072" s="136">
        <v>0</v>
      </c>
      <c r="K1072" s="122" t="s">
        <v>3372</v>
      </c>
    </row>
    <row r="1073" spans="1:11" ht="12" hidden="1" customHeight="1" x14ac:dyDescent="0.25">
      <c r="A1073" s="127" t="s">
        <v>360</v>
      </c>
      <c r="B1073" s="127"/>
      <c r="C1073" s="127"/>
      <c r="D1073" s="127"/>
      <c r="E1073" s="126">
        <v>375162644</v>
      </c>
      <c r="F1073" s="126">
        <v>0</v>
      </c>
      <c r="G1073" s="126">
        <v>1014376850.91</v>
      </c>
      <c r="H1073" s="126">
        <v>584356515.97000003</v>
      </c>
      <c r="I1073" s="126">
        <v>805182978.94000006</v>
      </c>
      <c r="J1073" s="126">
        <v>0</v>
      </c>
    </row>
    <row r="1074" spans="1:11" ht="2.25" hidden="1" customHeight="1" x14ac:dyDescent="0.25">
      <c r="A1074" s="127"/>
      <c r="B1074" s="127"/>
      <c r="C1074" s="127"/>
      <c r="D1074" s="127"/>
      <c r="E1074" s="126"/>
      <c r="F1074" s="126"/>
      <c r="G1074" s="126"/>
      <c r="H1074" s="126"/>
      <c r="I1074" s="126"/>
      <c r="J1074" s="125"/>
    </row>
    <row r="1075" spans="1:11" ht="15" hidden="1" customHeight="1" x14ac:dyDescent="0.25">
      <c r="A1075" s="132" t="s">
        <v>1389</v>
      </c>
      <c r="B1075" s="132"/>
      <c r="C1075" s="132"/>
      <c r="D1075" s="132"/>
      <c r="E1075" s="132"/>
      <c r="F1075" s="132"/>
      <c r="G1075" s="132"/>
      <c r="H1075" s="132"/>
      <c r="I1075" s="132"/>
      <c r="J1075" s="132"/>
    </row>
    <row r="1076" spans="1:11" ht="22.5" hidden="1" customHeight="1" x14ac:dyDescent="0.25">
      <c r="A1076" s="135" t="s">
        <v>1388</v>
      </c>
      <c r="B1076" s="135"/>
      <c r="C1076" s="134" t="s">
        <v>1387</v>
      </c>
      <c r="D1076" s="134" t="s">
        <v>361</v>
      </c>
      <c r="E1076" s="133">
        <v>-1017679906.3099999</v>
      </c>
      <c r="F1076" s="133">
        <v>0</v>
      </c>
      <c r="G1076" s="129">
        <v>412554100.30000001</v>
      </c>
      <c r="H1076" s="129">
        <v>595815726.97000003</v>
      </c>
      <c r="I1076" s="124">
        <v>-1200941532.98</v>
      </c>
      <c r="J1076" s="128">
        <v>0</v>
      </c>
      <c r="K1076" s="122" t="s">
        <v>3373</v>
      </c>
    </row>
    <row r="1077" spans="1:11" ht="12.75" hidden="1" customHeight="1" x14ac:dyDescent="0.25">
      <c r="A1077" s="127" t="s">
        <v>360</v>
      </c>
      <c r="B1077" s="127"/>
      <c r="C1077" s="127"/>
      <c r="D1077" s="127"/>
      <c r="E1077" s="126">
        <v>-1017679906.3099999</v>
      </c>
      <c r="F1077" s="126">
        <v>0</v>
      </c>
      <c r="G1077" s="126">
        <v>412554100.30000001</v>
      </c>
      <c r="H1077" s="126">
        <v>595815726.97000003</v>
      </c>
      <c r="I1077" s="126">
        <v>-1200941532.98</v>
      </c>
      <c r="J1077" s="126">
        <v>0</v>
      </c>
    </row>
    <row r="1078" spans="1:11" ht="1.5" hidden="1" customHeight="1" x14ac:dyDescent="0.25">
      <c r="A1078" s="127"/>
      <c r="B1078" s="127"/>
      <c r="C1078" s="127"/>
      <c r="D1078" s="127"/>
      <c r="E1078" s="126"/>
      <c r="F1078" s="126"/>
      <c r="G1078" s="126"/>
      <c r="H1078" s="126"/>
      <c r="I1078" s="126"/>
      <c r="J1078" s="125"/>
    </row>
    <row r="1079" spans="1:11" ht="15" hidden="1" customHeight="1" x14ac:dyDescent="0.25">
      <c r="A1079" s="132" t="s">
        <v>1386</v>
      </c>
      <c r="B1079" s="132"/>
      <c r="C1079" s="132"/>
      <c r="D1079" s="132"/>
      <c r="E1079" s="132"/>
      <c r="F1079" s="132"/>
      <c r="G1079" s="132"/>
      <c r="H1079" s="132"/>
      <c r="I1079" s="132"/>
      <c r="J1079" s="132"/>
    </row>
    <row r="1080" spans="1:11" ht="22.5" hidden="1" customHeight="1" x14ac:dyDescent="0.25">
      <c r="A1080" s="131" t="s">
        <v>1385</v>
      </c>
      <c r="B1080" s="131"/>
      <c r="C1080" s="130" t="s">
        <v>1384</v>
      </c>
      <c r="D1080" s="130" t="s">
        <v>361</v>
      </c>
      <c r="E1080" s="124">
        <v>410682448.18000001</v>
      </c>
      <c r="F1080" s="124">
        <v>0</v>
      </c>
      <c r="G1080" s="129">
        <v>0</v>
      </c>
      <c r="H1080" s="129">
        <v>0</v>
      </c>
      <c r="I1080" s="129">
        <v>410682448.18000001</v>
      </c>
      <c r="J1080" s="136">
        <v>0</v>
      </c>
      <c r="K1080" s="122" t="s">
        <v>3377</v>
      </c>
    </row>
    <row r="1081" spans="1:11" ht="12.75" hidden="1" customHeight="1" x14ac:dyDescent="0.25">
      <c r="A1081" s="127" t="s">
        <v>360</v>
      </c>
      <c r="B1081" s="127"/>
      <c r="C1081" s="127"/>
      <c r="D1081" s="127"/>
      <c r="E1081" s="126">
        <v>410682448.18000001</v>
      </c>
      <c r="F1081" s="126">
        <v>0</v>
      </c>
      <c r="G1081" s="126">
        <v>0</v>
      </c>
      <c r="H1081" s="126">
        <v>0</v>
      </c>
      <c r="I1081" s="126">
        <v>410682448.18000001</v>
      </c>
      <c r="J1081" s="126">
        <v>0</v>
      </c>
    </row>
    <row r="1082" spans="1:11" ht="2.25" hidden="1" customHeight="1" x14ac:dyDescent="0.25">
      <c r="A1082" s="127"/>
      <c r="B1082" s="127"/>
      <c r="C1082" s="127"/>
      <c r="D1082" s="127"/>
      <c r="E1082" s="126"/>
      <c r="F1082" s="126"/>
      <c r="G1082" s="126"/>
      <c r="H1082" s="126"/>
      <c r="I1082" s="126"/>
      <c r="J1082" s="125"/>
    </row>
    <row r="1083" spans="1:11" ht="14.25" hidden="1" customHeight="1" x14ac:dyDescent="0.25">
      <c r="A1083" s="132" t="s">
        <v>1375</v>
      </c>
      <c r="B1083" s="132"/>
      <c r="C1083" s="132"/>
      <c r="D1083" s="132"/>
      <c r="E1083" s="132"/>
      <c r="F1083" s="132"/>
      <c r="G1083" s="132"/>
      <c r="H1083" s="132"/>
      <c r="I1083" s="132"/>
      <c r="J1083" s="132"/>
    </row>
    <row r="1084" spans="1:11" ht="23.25" hidden="1" customHeight="1" x14ac:dyDescent="0.25">
      <c r="A1084" s="131" t="s">
        <v>323</v>
      </c>
      <c r="B1084" s="131"/>
      <c r="C1084" s="130" t="s">
        <v>1383</v>
      </c>
      <c r="D1084" s="130" t="s">
        <v>361</v>
      </c>
      <c r="E1084" s="124">
        <v>348966924.93000001</v>
      </c>
      <c r="F1084" s="124">
        <v>0</v>
      </c>
      <c r="G1084" s="129">
        <v>14271202181.139999</v>
      </c>
      <c r="H1084" s="129">
        <v>13249780286.02</v>
      </c>
      <c r="I1084" s="129">
        <v>1370388820.05</v>
      </c>
      <c r="J1084" s="136">
        <v>0</v>
      </c>
      <c r="K1084" s="122" t="s">
        <v>3378</v>
      </c>
    </row>
    <row r="1085" spans="1:11" ht="22.5" hidden="1" customHeight="1" x14ac:dyDescent="0.25">
      <c r="A1085" s="131" t="s">
        <v>1375</v>
      </c>
      <c r="B1085" s="131"/>
      <c r="C1085" s="130" t="s">
        <v>1382</v>
      </c>
      <c r="D1085" s="130" t="s">
        <v>361</v>
      </c>
      <c r="E1085" s="124">
        <v>956602.75</v>
      </c>
      <c r="F1085" s="124">
        <v>0</v>
      </c>
      <c r="G1085" s="129">
        <v>0</v>
      </c>
      <c r="H1085" s="129">
        <v>956602.75</v>
      </c>
      <c r="I1085" s="124">
        <v>0</v>
      </c>
      <c r="J1085" s="128">
        <v>0</v>
      </c>
      <c r="K1085" s="122" t="s">
        <v>3382</v>
      </c>
    </row>
    <row r="1086" spans="1:11" ht="23.25" hidden="1" customHeight="1" x14ac:dyDescent="0.25">
      <c r="A1086" s="131" t="s">
        <v>1381</v>
      </c>
      <c r="B1086" s="131"/>
      <c r="C1086" s="130" t="s">
        <v>1380</v>
      </c>
      <c r="D1086" s="130" t="s">
        <v>361</v>
      </c>
      <c r="E1086" s="124">
        <v>1014680</v>
      </c>
      <c r="F1086" s="124">
        <v>0</v>
      </c>
      <c r="G1086" s="129">
        <v>896334244.72000003</v>
      </c>
      <c r="H1086" s="129">
        <v>876281780.72000003</v>
      </c>
      <c r="I1086" s="129">
        <v>21067144</v>
      </c>
      <c r="J1086" s="136">
        <v>0</v>
      </c>
      <c r="K1086" s="122" t="s">
        <v>3382</v>
      </c>
    </row>
    <row r="1087" spans="1:11" ht="12" hidden="1" customHeight="1" x14ac:dyDescent="0.25">
      <c r="A1087" s="127" t="s">
        <v>360</v>
      </c>
      <c r="B1087" s="127"/>
      <c r="C1087" s="127"/>
      <c r="D1087" s="127"/>
      <c r="E1087" s="126">
        <v>350938207.68000001</v>
      </c>
      <c r="F1087" s="126">
        <v>0</v>
      </c>
      <c r="G1087" s="126">
        <v>15167536425.860001</v>
      </c>
      <c r="H1087" s="126">
        <v>14127018669.49</v>
      </c>
      <c r="I1087" s="126">
        <v>1391455964.05</v>
      </c>
      <c r="J1087" s="126">
        <v>0</v>
      </c>
    </row>
    <row r="1088" spans="1:11" ht="2.25" hidden="1" customHeight="1" x14ac:dyDescent="0.25">
      <c r="A1088" s="127"/>
      <c r="B1088" s="127"/>
      <c r="C1088" s="127"/>
      <c r="D1088" s="127"/>
      <c r="E1088" s="126"/>
      <c r="F1088" s="126"/>
      <c r="G1088" s="126"/>
      <c r="H1088" s="126"/>
      <c r="I1088" s="126"/>
      <c r="J1088" s="125"/>
    </row>
    <row r="1089" spans="1:11" ht="15" hidden="1" customHeight="1" x14ac:dyDescent="0.25">
      <c r="A1089" s="132" t="s">
        <v>1369</v>
      </c>
      <c r="B1089" s="132"/>
      <c r="C1089" s="132"/>
      <c r="D1089" s="132"/>
      <c r="E1089" s="132"/>
      <c r="F1089" s="132"/>
      <c r="G1089" s="132"/>
      <c r="H1089" s="132"/>
      <c r="I1089" s="132"/>
      <c r="J1089" s="132"/>
    </row>
    <row r="1090" spans="1:11" ht="22.5" hidden="1" customHeight="1" x14ac:dyDescent="0.25">
      <c r="A1090" s="131" t="s">
        <v>1379</v>
      </c>
      <c r="B1090" s="131"/>
      <c r="C1090" s="130" t="s">
        <v>1378</v>
      </c>
      <c r="D1090" s="130" t="s">
        <v>361</v>
      </c>
      <c r="E1090" s="124">
        <v>0</v>
      </c>
      <c r="F1090" s="124">
        <v>0</v>
      </c>
      <c r="G1090" s="129">
        <v>44300</v>
      </c>
      <c r="H1090" s="129">
        <v>44300</v>
      </c>
      <c r="I1090" s="124">
        <v>0</v>
      </c>
      <c r="J1090" s="128">
        <v>0</v>
      </c>
      <c r="K1090" s="122" t="s">
        <v>3379</v>
      </c>
    </row>
    <row r="1091" spans="1:11" ht="23.25" hidden="1" customHeight="1" x14ac:dyDescent="0.25">
      <c r="A1091" s="131" t="s">
        <v>1377</v>
      </c>
      <c r="B1091" s="131"/>
      <c r="C1091" s="130" t="s">
        <v>1376</v>
      </c>
      <c r="D1091" s="130" t="s">
        <v>361</v>
      </c>
      <c r="E1091" s="124">
        <v>0</v>
      </c>
      <c r="F1091" s="124">
        <v>0</v>
      </c>
      <c r="G1091" s="129">
        <v>251581952.47</v>
      </c>
      <c r="H1091" s="129">
        <v>251581952.47</v>
      </c>
      <c r="I1091" s="124">
        <v>0</v>
      </c>
      <c r="J1091" s="128">
        <v>0</v>
      </c>
      <c r="K1091" s="122" t="s">
        <v>3379</v>
      </c>
    </row>
    <row r="1092" spans="1:11" ht="12" hidden="1" customHeight="1" x14ac:dyDescent="0.25">
      <c r="A1092" s="127" t="s">
        <v>360</v>
      </c>
      <c r="B1092" s="127"/>
      <c r="C1092" s="127"/>
      <c r="D1092" s="127"/>
      <c r="E1092" s="126">
        <v>0</v>
      </c>
      <c r="F1092" s="126">
        <v>0</v>
      </c>
      <c r="G1092" s="126">
        <v>251626252.47</v>
      </c>
      <c r="H1092" s="126">
        <v>251626252.47</v>
      </c>
      <c r="I1092" s="126">
        <v>0</v>
      </c>
      <c r="J1092" s="126">
        <v>0</v>
      </c>
    </row>
    <row r="1093" spans="1:11" ht="2.25" hidden="1" customHeight="1" x14ac:dyDescent="0.25">
      <c r="A1093" s="127"/>
      <c r="B1093" s="127"/>
      <c r="C1093" s="127"/>
      <c r="D1093" s="127"/>
      <c r="E1093" s="126"/>
      <c r="F1093" s="126"/>
      <c r="G1093" s="126"/>
      <c r="H1093" s="126"/>
      <c r="I1093" s="126"/>
      <c r="J1093" s="125"/>
    </row>
    <row r="1094" spans="1:11" ht="14.25" hidden="1" customHeight="1" x14ac:dyDescent="0.25">
      <c r="A1094" s="132" t="s">
        <v>1375</v>
      </c>
      <c r="B1094" s="132"/>
      <c r="C1094" s="132"/>
      <c r="D1094" s="132"/>
      <c r="E1094" s="132"/>
      <c r="F1094" s="132"/>
      <c r="G1094" s="132"/>
      <c r="H1094" s="132"/>
      <c r="I1094" s="132"/>
      <c r="J1094" s="132"/>
    </row>
    <row r="1095" spans="1:11" ht="23.25" hidden="1" customHeight="1" x14ac:dyDescent="0.25">
      <c r="A1095" s="131" t="s">
        <v>321</v>
      </c>
      <c r="B1095" s="131"/>
      <c r="C1095" s="130" t="s">
        <v>1374</v>
      </c>
      <c r="D1095" s="130" t="s">
        <v>361</v>
      </c>
      <c r="E1095" s="124">
        <v>0.25</v>
      </c>
      <c r="F1095" s="124">
        <v>0</v>
      </c>
      <c r="G1095" s="129">
        <v>1079798432.01</v>
      </c>
      <c r="H1095" s="129">
        <v>1079798432.26</v>
      </c>
      <c r="I1095" s="124">
        <v>0</v>
      </c>
      <c r="J1095" s="128">
        <v>0</v>
      </c>
      <c r="K1095" s="122" t="s">
        <v>3379</v>
      </c>
    </row>
    <row r="1096" spans="1:11" ht="12.75" hidden="1" customHeight="1" x14ac:dyDescent="0.25">
      <c r="A1096" s="127" t="s">
        <v>360</v>
      </c>
      <c r="B1096" s="127"/>
      <c r="C1096" s="127"/>
      <c r="D1096" s="127"/>
      <c r="E1096" s="126">
        <v>0.25</v>
      </c>
      <c r="F1096" s="126">
        <v>0</v>
      </c>
      <c r="G1096" s="126">
        <v>1079798432.01</v>
      </c>
      <c r="H1096" s="126">
        <v>1079798432.26</v>
      </c>
      <c r="I1096" s="126">
        <v>0</v>
      </c>
      <c r="J1096" s="126">
        <v>0</v>
      </c>
    </row>
    <row r="1097" spans="1:11" ht="1.5" hidden="1" customHeight="1" x14ac:dyDescent="0.25">
      <c r="A1097" s="127"/>
      <c r="B1097" s="127"/>
      <c r="C1097" s="127"/>
      <c r="D1097" s="127"/>
      <c r="E1097" s="126"/>
      <c r="F1097" s="126"/>
      <c r="G1097" s="126"/>
      <c r="H1097" s="126"/>
      <c r="I1097" s="126"/>
      <c r="J1097" s="125"/>
    </row>
    <row r="1098" spans="1:11" ht="15" hidden="1" customHeight="1" x14ac:dyDescent="0.25">
      <c r="A1098" s="132" t="s">
        <v>322</v>
      </c>
      <c r="B1098" s="132"/>
      <c r="C1098" s="132"/>
      <c r="D1098" s="132"/>
      <c r="E1098" s="132"/>
      <c r="F1098" s="132"/>
      <c r="G1098" s="132"/>
      <c r="H1098" s="132"/>
      <c r="I1098" s="132"/>
      <c r="J1098" s="132"/>
    </row>
    <row r="1099" spans="1:11" ht="22.5" hidden="1" customHeight="1" x14ac:dyDescent="0.25">
      <c r="A1099" s="131" t="s">
        <v>1373</v>
      </c>
      <c r="B1099" s="131"/>
      <c r="C1099" s="130" t="s">
        <v>1372</v>
      </c>
      <c r="D1099" s="130" t="s">
        <v>361</v>
      </c>
      <c r="E1099" s="124">
        <v>0</v>
      </c>
      <c r="F1099" s="124">
        <v>0</v>
      </c>
      <c r="G1099" s="129">
        <v>2717271218.96</v>
      </c>
      <c r="H1099" s="129">
        <v>2717269751.23</v>
      </c>
      <c r="I1099" s="124">
        <v>1467.73</v>
      </c>
      <c r="J1099" s="128">
        <v>0</v>
      </c>
      <c r="K1099" s="122" t="s">
        <v>3380</v>
      </c>
    </row>
    <row r="1100" spans="1:11" ht="23.25" hidden="1" customHeight="1" x14ac:dyDescent="0.25">
      <c r="A1100" s="131" t="s">
        <v>1371</v>
      </c>
      <c r="B1100" s="131"/>
      <c r="C1100" s="130" t="s">
        <v>1370</v>
      </c>
      <c r="D1100" s="130" t="s">
        <v>361</v>
      </c>
      <c r="E1100" s="124">
        <v>0</v>
      </c>
      <c r="F1100" s="124">
        <v>0</v>
      </c>
      <c r="G1100" s="129">
        <v>6759346.3600000003</v>
      </c>
      <c r="H1100" s="129">
        <v>6759346.3600000003</v>
      </c>
      <c r="I1100" s="124">
        <v>0</v>
      </c>
      <c r="J1100" s="128">
        <v>0</v>
      </c>
      <c r="K1100" s="122" t="s">
        <v>3380</v>
      </c>
    </row>
    <row r="1101" spans="1:11" ht="12" hidden="1" customHeight="1" x14ac:dyDescent="0.25">
      <c r="A1101" s="127" t="s">
        <v>360</v>
      </c>
      <c r="B1101" s="127"/>
      <c r="C1101" s="127"/>
      <c r="D1101" s="127"/>
      <c r="E1101" s="126">
        <v>0</v>
      </c>
      <c r="F1101" s="126">
        <v>0</v>
      </c>
      <c r="G1101" s="126">
        <v>2724030565.3200002</v>
      </c>
      <c r="H1101" s="126">
        <v>2724029097.5900002</v>
      </c>
      <c r="I1101" s="126">
        <v>1467.73</v>
      </c>
      <c r="J1101" s="126">
        <v>0</v>
      </c>
    </row>
    <row r="1102" spans="1:11" ht="2.25" hidden="1" customHeight="1" x14ac:dyDescent="0.25">
      <c r="A1102" s="127"/>
      <c r="B1102" s="127"/>
      <c r="C1102" s="127"/>
      <c r="D1102" s="127"/>
      <c r="E1102" s="126"/>
      <c r="F1102" s="126"/>
      <c r="G1102" s="126"/>
      <c r="H1102" s="126"/>
      <c r="I1102" s="126"/>
      <c r="J1102" s="125"/>
    </row>
    <row r="1103" spans="1:11" ht="15" hidden="1" customHeight="1" x14ac:dyDescent="0.25">
      <c r="A1103" s="132" t="s">
        <v>1369</v>
      </c>
      <c r="B1103" s="132"/>
      <c r="C1103" s="132"/>
      <c r="D1103" s="132"/>
      <c r="E1103" s="132"/>
      <c r="F1103" s="132"/>
      <c r="G1103" s="132"/>
      <c r="H1103" s="132"/>
      <c r="I1103" s="132"/>
      <c r="J1103" s="132"/>
    </row>
    <row r="1104" spans="1:11" ht="22.5" hidden="1" customHeight="1" x14ac:dyDescent="0.25">
      <c r="A1104" s="131" t="s">
        <v>322</v>
      </c>
      <c r="B1104" s="131"/>
      <c r="C1104" s="130" t="s">
        <v>1368</v>
      </c>
      <c r="D1104" s="130" t="s">
        <v>361</v>
      </c>
      <c r="E1104" s="124">
        <v>0</v>
      </c>
      <c r="F1104" s="124">
        <v>0</v>
      </c>
      <c r="G1104" s="129">
        <v>11912776825.43</v>
      </c>
      <c r="H1104" s="129">
        <v>11907600786.68</v>
      </c>
      <c r="I1104" s="124">
        <v>5176038.75</v>
      </c>
      <c r="J1104" s="128">
        <v>0</v>
      </c>
      <c r="K1104" s="122" t="s">
        <v>3380</v>
      </c>
    </row>
    <row r="1105" spans="1:11" ht="12.75" hidden="1" customHeight="1" x14ac:dyDescent="0.25">
      <c r="A1105" s="127" t="s">
        <v>360</v>
      </c>
      <c r="B1105" s="127"/>
      <c r="C1105" s="127"/>
      <c r="D1105" s="127"/>
      <c r="E1105" s="126">
        <v>0</v>
      </c>
      <c r="F1105" s="126">
        <v>0</v>
      </c>
      <c r="G1105" s="126">
        <v>11912776825.43</v>
      </c>
      <c r="H1105" s="126">
        <v>11907600786.68</v>
      </c>
      <c r="I1105" s="126">
        <v>5176038.75</v>
      </c>
      <c r="J1105" s="126">
        <v>0</v>
      </c>
    </row>
    <row r="1106" spans="1:11" ht="1.5" hidden="1" customHeight="1" x14ac:dyDescent="0.25">
      <c r="A1106" s="127"/>
      <c r="B1106" s="127"/>
      <c r="C1106" s="127"/>
      <c r="D1106" s="127"/>
      <c r="E1106" s="126"/>
      <c r="F1106" s="126"/>
      <c r="G1106" s="126"/>
      <c r="H1106" s="126"/>
      <c r="I1106" s="126"/>
      <c r="J1106" s="125"/>
    </row>
    <row r="1107" spans="1:11" ht="15" hidden="1" customHeight="1" x14ac:dyDescent="0.25">
      <c r="A1107" s="132" t="s">
        <v>1367</v>
      </c>
      <c r="B1107" s="132"/>
      <c r="C1107" s="132"/>
      <c r="D1107" s="132"/>
      <c r="E1107" s="132"/>
      <c r="F1107" s="132"/>
      <c r="G1107" s="132"/>
      <c r="H1107" s="132"/>
      <c r="I1107" s="132"/>
      <c r="J1107" s="132"/>
    </row>
    <row r="1108" spans="1:11" ht="22.5" hidden="1" customHeight="1" x14ac:dyDescent="0.25">
      <c r="A1108" s="131" t="s">
        <v>1366</v>
      </c>
      <c r="B1108" s="131"/>
      <c r="C1108" s="130" t="s">
        <v>1365</v>
      </c>
      <c r="D1108" s="130" t="s">
        <v>361</v>
      </c>
      <c r="E1108" s="124">
        <v>1290499000</v>
      </c>
      <c r="F1108" s="124">
        <v>0</v>
      </c>
      <c r="G1108" s="129">
        <v>0</v>
      </c>
      <c r="H1108" s="129">
        <v>0</v>
      </c>
      <c r="I1108" s="129">
        <v>1290499000</v>
      </c>
      <c r="J1108" s="136">
        <v>0</v>
      </c>
      <c r="K1108" s="122" t="s">
        <v>3388</v>
      </c>
    </row>
    <row r="1109" spans="1:11" ht="23.25" hidden="1" customHeight="1" x14ac:dyDescent="0.25">
      <c r="A1109" s="131" t="s">
        <v>1364</v>
      </c>
      <c r="B1109" s="131"/>
      <c r="C1109" s="130" t="s">
        <v>1363</v>
      </c>
      <c r="D1109" s="130" t="s">
        <v>361</v>
      </c>
      <c r="E1109" s="124">
        <v>1306250082.47</v>
      </c>
      <c r="F1109" s="124">
        <v>0</v>
      </c>
      <c r="G1109" s="129">
        <v>0</v>
      </c>
      <c r="H1109" s="129">
        <v>0</v>
      </c>
      <c r="I1109" s="129">
        <v>1306250082.47</v>
      </c>
      <c r="J1109" s="136">
        <v>0</v>
      </c>
    </row>
    <row r="1110" spans="1:11" ht="23.25" hidden="1" customHeight="1" x14ac:dyDescent="0.25">
      <c r="A1110" s="131" t="s">
        <v>1362</v>
      </c>
      <c r="B1110" s="131"/>
      <c r="C1110" s="130" t="s">
        <v>1361</v>
      </c>
      <c r="D1110" s="130" t="s">
        <v>361</v>
      </c>
      <c r="E1110" s="124">
        <v>956886183.00999999</v>
      </c>
      <c r="F1110" s="124">
        <v>0</v>
      </c>
      <c r="G1110" s="129">
        <v>0</v>
      </c>
      <c r="H1110" s="129">
        <v>0</v>
      </c>
      <c r="I1110" s="129">
        <v>956886183.00999999</v>
      </c>
      <c r="J1110" s="136">
        <v>0</v>
      </c>
    </row>
    <row r="1111" spans="1:11" ht="23.25" hidden="1" customHeight="1" x14ac:dyDescent="0.25">
      <c r="A1111" s="131" t="s">
        <v>1360</v>
      </c>
      <c r="B1111" s="131"/>
      <c r="C1111" s="130" t="s">
        <v>1359</v>
      </c>
      <c r="D1111" s="130" t="s">
        <v>361</v>
      </c>
      <c r="E1111" s="124">
        <v>1021169577.45</v>
      </c>
      <c r="F1111" s="124">
        <v>0</v>
      </c>
      <c r="G1111" s="129">
        <v>0</v>
      </c>
      <c r="H1111" s="129">
        <v>0</v>
      </c>
      <c r="I1111" s="129">
        <v>1021169577.45</v>
      </c>
      <c r="J1111" s="136">
        <v>0</v>
      </c>
    </row>
    <row r="1112" spans="1:11" ht="22.5" hidden="1" customHeight="1" x14ac:dyDescent="0.25">
      <c r="A1112" s="131" t="s">
        <v>1358</v>
      </c>
      <c r="B1112" s="131"/>
      <c r="C1112" s="130" t="s">
        <v>1357</v>
      </c>
      <c r="D1112" s="130" t="s">
        <v>361</v>
      </c>
      <c r="E1112" s="124">
        <v>2131830072.6400001</v>
      </c>
      <c r="F1112" s="124">
        <v>0</v>
      </c>
      <c r="G1112" s="129">
        <v>0</v>
      </c>
      <c r="H1112" s="129">
        <v>0</v>
      </c>
      <c r="I1112" s="129">
        <v>2131830072.6400001</v>
      </c>
      <c r="J1112" s="136">
        <v>0</v>
      </c>
    </row>
    <row r="1113" spans="1:11" ht="23.25" hidden="1" customHeight="1" x14ac:dyDescent="0.25">
      <c r="A1113" s="131" t="s">
        <v>1356</v>
      </c>
      <c r="B1113" s="131"/>
      <c r="C1113" s="130" t="s">
        <v>1355</v>
      </c>
      <c r="D1113" s="130" t="s">
        <v>361</v>
      </c>
      <c r="E1113" s="124">
        <v>1245765870.7</v>
      </c>
      <c r="F1113" s="124">
        <v>0</v>
      </c>
      <c r="G1113" s="129">
        <v>0</v>
      </c>
      <c r="H1113" s="129">
        <v>0</v>
      </c>
      <c r="I1113" s="129">
        <v>1245765870.7</v>
      </c>
      <c r="J1113" s="136">
        <v>0</v>
      </c>
    </row>
    <row r="1114" spans="1:11" ht="23.25" hidden="1" customHeight="1" x14ac:dyDescent="0.25">
      <c r="A1114" s="131" t="s">
        <v>1354</v>
      </c>
      <c r="B1114" s="131"/>
      <c r="C1114" s="130" t="s">
        <v>1353</v>
      </c>
      <c r="D1114" s="130" t="s">
        <v>361</v>
      </c>
      <c r="E1114" s="124">
        <v>118419410120.48</v>
      </c>
      <c r="F1114" s="124">
        <v>0</v>
      </c>
      <c r="G1114" s="129">
        <v>0</v>
      </c>
      <c r="H1114" s="129">
        <v>7280000</v>
      </c>
      <c r="I1114" s="129">
        <v>118412130120.48</v>
      </c>
      <c r="J1114" s="136">
        <v>0</v>
      </c>
    </row>
    <row r="1115" spans="1:11" ht="23.25" hidden="1" customHeight="1" x14ac:dyDescent="0.25">
      <c r="A1115" s="131" t="s">
        <v>1352</v>
      </c>
      <c r="B1115" s="131"/>
      <c r="C1115" s="130" t="s">
        <v>1351</v>
      </c>
      <c r="D1115" s="130" t="s">
        <v>361</v>
      </c>
      <c r="E1115" s="124">
        <v>8605507635.75</v>
      </c>
      <c r="F1115" s="124">
        <v>0</v>
      </c>
      <c r="G1115" s="129">
        <v>27474226.5</v>
      </c>
      <c r="H1115" s="129">
        <v>0</v>
      </c>
      <c r="I1115" s="129">
        <v>8632981862.25</v>
      </c>
      <c r="J1115" s="136">
        <v>0</v>
      </c>
    </row>
    <row r="1116" spans="1:11" ht="23.25" hidden="1" customHeight="1" x14ac:dyDescent="0.25">
      <c r="A1116" s="131" t="s">
        <v>1350</v>
      </c>
      <c r="B1116" s="131"/>
      <c r="C1116" s="130" t="s">
        <v>1349</v>
      </c>
      <c r="D1116" s="130" t="s">
        <v>361</v>
      </c>
      <c r="E1116" s="124">
        <v>2337058801.0100002</v>
      </c>
      <c r="F1116" s="124">
        <v>0</v>
      </c>
      <c r="G1116" s="129">
        <v>0</v>
      </c>
      <c r="H1116" s="129">
        <v>2337058801.0100002</v>
      </c>
      <c r="I1116" s="129">
        <v>0</v>
      </c>
      <c r="J1116" s="136">
        <v>0</v>
      </c>
    </row>
    <row r="1117" spans="1:11" ht="22.5" hidden="1" customHeight="1" x14ac:dyDescent="0.25">
      <c r="A1117" s="131" t="s">
        <v>1348</v>
      </c>
      <c r="B1117" s="131"/>
      <c r="C1117" s="130" t="s">
        <v>1347</v>
      </c>
      <c r="D1117" s="130" t="s">
        <v>361</v>
      </c>
      <c r="E1117" s="124">
        <v>2406832822.3699999</v>
      </c>
      <c r="F1117" s="124">
        <v>0</v>
      </c>
      <c r="G1117" s="129">
        <v>0</v>
      </c>
      <c r="H1117" s="129">
        <v>0</v>
      </c>
      <c r="I1117" s="129">
        <v>2406832822.3699999</v>
      </c>
      <c r="J1117" s="136">
        <v>0</v>
      </c>
    </row>
    <row r="1118" spans="1:11" ht="23.25" hidden="1" customHeight="1" x14ac:dyDescent="0.25">
      <c r="A1118" s="131" t="s">
        <v>1346</v>
      </c>
      <c r="B1118" s="131"/>
      <c r="C1118" s="130" t="s">
        <v>1345</v>
      </c>
      <c r="D1118" s="130" t="s">
        <v>361</v>
      </c>
      <c r="E1118" s="124">
        <v>1312760320.6099999</v>
      </c>
      <c r="F1118" s="124">
        <v>0</v>
      </c>
      <c r="G1118" s="129">
        <v>0</v>
      </c>
      <c r="H1118" s="129">
        <v>42368005.859999999</v>
      </c>
      <c r="I1118" s="129">
        <v>1270392314.75</v>
      </c>
      <c r="J1118" s="136">
        <v>0</v>
      </c>
    </row>
    <row r="1119" spans="1:11" ht="23.25" hidden="1" customHeight="1" x14ac:dyDescent="0.25">
      <c r="A1119" s="131" t="s">
        <v>1344</v>
      </c>
      <c r="B1119" s="131"/>
      <c r="C1119" s="130" t="s">
        <v>1343</v>
      </c>
      <c r="D1119" s="130" t="s">
        <v>361</v>
      </c>
      <c r="E1119" s="124">
        <v>711095364.20000005</v>
      </c>
      <c r="F1119" s="124">
        <v>0</v>
      </c>
      <c r="G1119" s="129">
        <v>0</v>
      </c>
      <c r="H1119" s="129">
        <v>0</v>
      </c>
      <c r="I1119" s="129">
        <v>711095364.20000005</v>
      </c>
      <c r="J1119" s="136">
        <v>0</v>
      </c>
    </row>
    <row r="1120" spans="1:11" ht="23.25" hidden="1" customHeight="1" x14ac:dyDescent="0.25">
      <c r="A1120" s="131" t="s">
        <v>1342</v>
      </c>
      <c r="B1120" s="131"/>
      <c r="C1120" s="130" t="s">
        <v>1341</v>
      </c>
      <c r="D1120" s="130" t="s">
        <v>361</v>
      </c>
      <c r="E1120" s="124">
        <v>967876834.33000004</v>
      </c>
      <c r="F1120" s="124">
        <v>0</v>
      </c>
      <c r="G1120" s="129">
        <v>0</v>
      </c>
      <c r="H1120" s="129">
        <v>0</v>
      </c>
      <c r="I1120" s="129">
        <v>967876834.33000004</v>
      </c>
      <c r="J1120" s="136">
        <v>0</v>
      </c>
    </row>
    <row r="1121" spans="1:10" ht="22.5" hidden="1" customHeight="1" x14ac:dyDescent="0.25">
      <c r="A1121" s="131" t="s">
        <v>1340</v>
      </c>
      <c r="B1121" s="131"/>
      <c r="C1121" s="130" t="s">
        <v>1339</v>
      </c>
      <c r="D1121" s="130" t="s">
        <v>361</v>
      </c>
      <c r="E1121" s="124">
        <v>474063576.13</v>
      </c>
      <c r="F1121" s="124">
        <v>0</v>
      </c>
      <c r="G1121" s="129">
        <v>0</v>
      </c>
      <c r="H1121" s="129">
        <v>0</v>
      </c>
      <c r="I1121" s="129">
        <v>474063576.13</v>
      </c>
      <c r="J1121" s="136">
        <v>0</v>
      </c>
    </row>
    <row r="1122" spans="1:10" ht="23.25" hidden="1" customHeight="1" x14ac:dyDescent="0.25">
      <c r="A1122" s="131" t="s">
        <v>1338</v>
      </c>
      <c r="B1122" s="131"/>
      <c r="C1122" s="130" t="s">
        <v>1337</v>
      </c>
      <c r="D1122" s="130" t="s">
        <v>361</v>
      </c>
      <c r="E1122" s="124">
        <v>541657144.42999995</v>
      </c>
      <c r="F1122" s="124">
        <v>0</v>
      </c>
      <c r="G1122" s="129">
        <v>0</v>
      </c>
      <c r="H1122" s="129">
        <v>0</v>
      </c>
      <c r="I1122" s="129">
        <v>541657144.42999995</v>
      </c>
      <c r="J1122" s="136">
        <v>0</v>
      </c>
    </row>
    <row r="1123" spans="1:10" ht="23.25" hidden="1" customHeight="1" x14ac:dyDescent="0.25">
      <c r="A1123" s="131" t="s">
        <v>1336</v>
      </c>
      <c r="B1123" s="131"/>
      <c r="C1123" s="130" t="s">
        <v>1335</v>
      </c>
      <c r="D1123" s="130" t="s">
        <v>361</v>
      </c>
      <c r="E1123" s="124">
        <v>790217062.13</v>
      </c>
      <c r="F1123" s="124">
        <v>0</v>
      </c>
      <c r="G1123" s="129">
        <v>0</v>
      </c>
      <c r="H1123" s="129">
        <v>0</v>
      </c>
      <c r="I1123" s="129">
        <v>790217062.13</v>
      </c>
      <c r="J1123" s="136">
        <v>0</v>
      </c>
    </row>
    <row r="1124" spans="1:10" ht="23.25" hidden="1" customHeight="1" x14ac:dyDescent="0.25">
      <c r="A1124" s="131" t="s">
        <v>1334</v>
      </c>
      <c r="B1124" s="131"/>
      <c r="C1124" s="130" t="s">
        <v>1333</v>
      </c>
      <c r="D1124" s="130" t="s">
        <v>361</v>
      </c>
      <c r="E1124" s="124">
        <v>8663242399.6900005</v>
      </c>
      <c r="F1124" s="124">
        <v>0</v>
      </c>
      <c r="G1124" s="129">
        <v>3640000</v>
      </c>
      <c r="H1124" s="129">
        <v>0</v>
      </c>
      <c r="I1124" s="129">
        <v>8666882399.6900005</v>
      </c>
      <c r="J1124" s="136">
        <v>0</v>
      </c>
    </row>
    <row r="1125" spans="1:10" ht="22.5" hidden="1" customHeight="1" x14ac:dyDescent="0.25">
      <c r="A1125" s="131" t="s">
        <v>1332</v>
      </c>
      <c r="B1125" s="131"/>
      <c r="C1125" s="130" t="s">
        <v>1331</v>
      </c>
      <c r="D1125" s="130" t="s">
        <v>361</v>
      </c>
      <c r="E1125" s="124">
        <v>1789073104.75</v>
      </c>
      <c r="F1125" s="124">
        <v>0</v>
      </c>
      <c r="G1125" s="129">
        <v>81668958.239999995</v>
      </c>
      <c r="H1125" s="129">
        <v>0</v>
      </c>
      <c r="I1125" s="129">
        <v>1870742062.99</v>
      </c>
      <c r="J1125" s="136">
        <v>0</v>
      </c>
    </row>
    <row r="1126" spans="1:10" ht="23.25" hidden="1" customHeight="1" x14ac:dyDescent="0.25">
      <c r="A1126" s="131" t="s">
        <v>1330</v>
      </c>
      <c r="B1126" s="131"/>
      <c r="C1126" s="130" t="s">
        <v>1329</v>
      </c>
      <c r="D1126" s="130" t="s">
        <v>361</v>
      </c>
      <c r="E1126" s="124">
        <v>426976163.79000002</v>
      </c>
      <c r="F1126" s="124">
        <v>0</v>
      </c>
      <c r="G1126" s="129">
        <v>0</v>
      </c>
      <c r="H1126" s="129">
        <v>0</v>
      </c>
      <c r="I1126" s="129">
        <v>426976163.79000002</v>
      </c>
      <c r="J1126" s="136">
        <v>0</v>
      </c>
    </row>
    <row r="1127" spans="1:10" ht="23.25" hidden="1" customHeight="1" x14ac:dyDescent="0.25">
      <c r="A1127" s="131" t="s">
        <v>1328</v>
      </c>
      <c r="B1127" s="131"/>
      <c r="C1127" s="130" t="s">
        <v>1327</v>
      </c>
      <c r="D1127" s="130" t="s">
        <v>361</v>
      </c>
      <c r="E1127" s="124">
        <v>467563520.22000003</v>
      </c>
      <c r="F1127" s="124">
        <v>0</v>
      </c>
      <c r="G1127" s="129">
        <v>0</v>
      </c>
      <c r="H1127" s="129">
        <v>467563520.22000003</v>
      </c>
      <c r="I1127" s="129">
        <v>0</v>
      </c>
      <c r="J1127" s="136">
        <v>0</v>
      </c>
    </row>
    <row r="1128" spans="1:10" ht="23.25" hidden="1" customHeight="1" x14ac:dyDescent="0.25">
      <c r="A1128" s="131" t="s">
        <v>1326</v>
      </c>
      <c r="B1128" s="131"/>
      <c r="C1128" s="130" t="s">
        <v>1325</v>
      </c>
      <c r="D1128" s="130" t="s">
        <v>361</v>
      </c>
      <c r="E1128" s="124">
        <v>399799800</v>
      </c>
      <c r="F1128" s="124">
        <v>0</v>
      </c>
      <c r="G1128" s="129">
        <v>0</v>
      </c>
      <c r="H1128" s="129">
        <v>0</v>
      </c>
      <c r="I1128" s="129">
        <v>399799800</v>
      </c>
      <c r="J1128" s="136">
        <v>0</v>
      </c>
    </row>
    <row r="1129" spans="1:10" ht="12" hidden="1" customHeight="1" x14ac:dyDescent="0.25">
      <c r="A1129" s="127" t="s">
        <v>360</v>
      </c>
      <c r="B1129" s="127"/>
      <c r="C1129" s="127"/>
      <c r="D1129" s="127"/>
      <c r="E1129" s="126">
        <v>156265535456.16</v>
      </c>
      <c r="F1129" s="126">
        <v>0</v>
      </c>
      <c r="G1129" s="126">
        <v>112783184.73999999</v>
      </c>
      <c r="H1129" s="126">
        <v>2854270327.0900002</v>
      </c>
      <c r="I1129" s="126">
        <v>153524048313.81</v>
      </c>
      <c r="J1129" s="126">
        <v>0</v>
      </c>
    </row>
    <row r="1130" spans="1:10" ht="2.25" hidden="1" customHeight="1" x14ac:dyDescent="0.25">
      <c r="A1130" s="127"/>
      <c r="B1130" s="127"/>
      <c r="C1130" s="127"/>
      <c r="D1130" s="127"/>
      <c r="E1130" s="126"/>
      <c r="F1130" s="126"/>
      <c r="G1130" s="126"/>
      <c r="H1130" s="126"/>
      <c r="I1130" s="126"/>
      <c r="J1130" s="125"/>
    </row>
    <row r="1131" spans="1:10" ht="14.25" hidden="1" customHeight="1" x14ac:dyDescent="0.25">
      <c r="A1131" s="132" t="s">
        <v>90</v>
      </c>
      <c r="B1131" s="132"/>
      <c r="C1131" s="132"/>
      <c r="D1131" s="132"/>
      <c r="E1131" s="132"/>
      <c r="F1131" s="132"/>
      <c r="G1131" s="132"/>
      <c r="H1131" s="132"/>
      <c r="I1131" s="132"/>
      <c r="J1131" s="132"/>
    </row>
    <row r="1132" spans="1:10" ht="23.25" hidden="1" customHeight="1" x14ac:dyDescent="0.25">
      <c r="A1132" s="131" t="s">
        <v>1324</v>
      </c>
      <c r="B1132" s="131"/>
      <c r="C1132" s="130" t="s">
        <v>1323</v>
      </c>
      <c r="D1132" s="130" t="s">
        <v>361</v>
      </c>
      <c r="E1132" s="124">
        <v>1092973.1200000001</v>
      </c>
      <c r="F1132" s="124">
        <v>0</v>
      </c>
      <c r="G1132" s="129">
        <v>93452819.739999995</v>
      </c>
      <c r="H1132" s="129">
        <v>93153819.739999995</v>
      </c>
      <c r="I1132" s="129">
        <v>1391973.12</v>
      </c>
      <c r="J1132" s="136">
        <v>0</v>
      </c>
    </row>
    <row r="1133" spans="1:10" ht="23.25" hidden="1" customHeight="1" x14ac:dyDescent="0.25">
      <c r="A1133" s="131" t="s">
        <v>1322</v>
      </c>
      <c r="B1133" s="131"/>
      <c r="C1133" s="130" t="s">
        <v>1321</v>
      </c>
      <c r="D1133" s="130" t="s">
        <v>361</v>
      </c>
      <c r="E1133" s="124">
        <v>160895440</v>
      </c>
      <c r="F1133" s="124">
        <v>0</v>
      </c>
      <c r="G1133" s="129">
        <v>9401164.7400000002</v>
      </c>
      <c r="H1133" s="129">
        <v>550000</v>
      </c>
      <c r="I1133" s="129">
        <v>169746604.74000001</v>
      </c>
      <c r="J1133" s="136">
        <v>0</v>
      </c>
    </row>
    <row r="1134" spans="1:10" ht="22.5" hidden="1" customHeight="1" x14ac:dyDescent="0.25">
      <c r="A1134" s="131" t="s">
        <v>1320</v>
      </c>
      <c r="B1134" s="131"/>
      <c r="C1134" s="130" t="s">
        <v>1319</v>
      </c>
      <c r="D1134" s="130" t="s">
        <v>361</v>
      </c>
      <c r="E1134" s="124">
        <v>3406750</v>
      </c>
      <c r="F1134" s="124">
        <v>0</v>
      </c>
      <c r="G1134" s="129">
        <v>0</v>
      </c>
      <c r="H1134" s="129">
        <v>0</v>
      </c>
      <c r="I1134" s="129">
        <v>3406750</v>
      </c>
      <c r="J1134" s="136">
        <v>0</v>
      </c>
    </row>
    <row r="1135" spans="1:10" ht="23.25" hidden="1" customHeight="1" x14ac:dyDescent="0.25">
      <c r="A1135" s="131" t="s">
        <v>1318</v>
      </c>
      <c r="B1135" s="131"/>
      <c r="C1135" s="130" t="s">
        <v>1317</v>
      </c>
      <c r="D1135" s="130" t="s">
        <v>361</v>
      </c>
      <c r="E1135" s="124">
        <v>3960000</v>
      </c>
      <c r="F1135" s="124">
        <v>0</v>
      </c>
      <c r="G1135" s="129">
        <v>0</v>
      </c>
      <c r="H1135" s="129">
        <v>0</v>
      </c>
      <c r="I1135" s="129">
        <v>3960000</v>
      </c>
      <c r="J1135" s="136">
        <v>0</v>
      </c>
    </row>
    <row r="1136" spans="1:10" ht="23.25" hidden="1" customHeight="1" x14ac:dyDescent="0.25">
      <c r="A1136" s="131" t="s">
        <v>1316</v>
      </c>
      <c r="B1136" s="131"/>
      <c r="C1136" s="130" t="s">
        <v>1315</v>
      </c>
      <c r="D1136" s="130" t="s">
        <v>361</v>
      </c>
      <c r="E1136" s="124">
        <v>10320753.640000001</v>
      </c>
      <c r="F1136" s="124">
        <v>0</v>
      </c>
      <c r="G1136" s="129">
        <v>2586842.4300000002</v>
      </c>
      <c r="H1136" s="129">
        <v>0</v>
      </c>
      <c r="I1136" s="129">
        <v>12907596.07</v>
      </c>
      <c r="J1136" s="136">
        <v>0</v>
      </c>
    </row>
    <row r="1137" spans="1:10" ht="23.25" hidden="1" customHeight="1" x14ac:dyDescent="0.25">
      <c r="A1137" s="131" t="s">
        <v>1314</v>
      </c>
      <c r="B1137" s="131"/>
      <c r="C1137" s="130" t="s">
        <v>1313</v>
      </c>
      <c r="D1137" s="130" t="s">
        <v>361</v>
      </c>
      <c r="E1137" s="124">
        <v>9152719.0899999999</v>
      </c>
      <c r="F1137" s="124">
        <v>0</v>
      </c>
      <c r="G1137" s="129">
        <v>0</v>
      </c>
      <c r="H1137" s="129">
        <v>0</v>
      </c>
      <c r="I1137" s="129">
        <v>9152719.0899999999</v>
      </c>
      <c r="J1137" s="136">
        <v>0</v>
      </c>
    </row>
    <row r="1138" spans="1:10" ht="22.5" hidden="1" customHeight="1" x14ac:dyDescent="0.25">
      <c r="A1138" s="131" t="s">
        <v>1312</v>
      </c>
      <c r="B1138" s="131"/>
      <c r="C1138" s="130" t="s">
        <v>1311</v>
      </c>
      <c r="D1138" s="130" t="s">
        <v>361</v>
      </c>
      <c r="E1138" s="124">
        <v>11887000</v>
      </c>
      <c r="F1138" s="124">
        <v>0</v>
      </c>
      <c r="G1138" s="129">
        <v>26500000</v>
      </c>
      <c r="H1138" s="129">
        <v>0</v>
      </c>
      <c r="I1138" s="129">
        <v>38387000</v>
      </c>
      <c r="J1138" s="136">
        <v>0</v>
      </c>
    </row>
    <row r="1139" spans="1:10" ht="23.25" hidden="1" customHeight="1" x14ac:dyDescent="0.25">
      <c r="A1139" s="131" t="s">
        <v>1310</v>
      </c>
      <c r="B1139" s="131"/>
      <c r="C1139" s="130" t="s">
        <v>1309</v>
      </c>
      <c r="D1139" s="130" t="s">
        <v>361</v>
      </c>
      <c r="E1139" s="124">
        <v>2966342.43</v>
      </c>
      <c r="F1139" s="124">
        <v>0</v>
      </c>
      <c r="G1139" s="129">
        <v>0</v>
      </c>
      <c r="H1139" s="129">
        <v>2966342.43</v>
      </c>
      <c r="I1139" s="129">
        <v>0</v>
      </c>
      <c r="J1139" s="136">
        <v>0</v>
      </c>
    </row>
    <row r="1140" spans="1:10" ht="23.25" hidden="1" customHeight="1" x14ac:dyDescent="0.25">
      <c r="A1140" s="131" t="s">
        <v>1308</v>
      </c>
      <c r="B1140" s="131"/>
      <c r="C1140" s="130" t="s">
        <v>1307</v>
      </c>
      <c r="D1140" s="130" t="s">
        <v>361</v>
      </c>
      <c r="E1140" s="124">
        <v>6600000</v>
      </c>
      <c r="F1140" s="124">
        <v>0</v>
      </c>
      <c r="G1140" s="129">
        <v>70000</v>
      </c>
      <c r="H1140" s="129">
        <v>0</v>
      </c>
      <c r="I1140" s="129">
        <v>6670000</v>
      </c>
      <c r="J1140" s="136">
        <v>0</v>
      </c>
    </row>
    <row r="1141" spans="1:10" ht="23.25" hidden="1" customHeight="1" x14ac:dyDescent="0.25">
      <c r="A1141" s="131" t="s">
        <v>1306</v>
      </c>
      <c r="B1141" s="131"/>
      <c r="C1141" s="130" t="s">
        <v>1305</v>
      </c>
      <c r="D1141" s="130" t="s">
        <v>361</v>
      </c>
      <c r="E1141" s="124">
        <v>40038872.729999997</v>
      </c>
      <c r="F1141" s="124">
        <v>0</v>
      </c>
      <c r="G1141" s="129">
        <v>0</v>
      </c>
      <c r="H1141" s="129">
        <v>70000</v>
      </c>
      <c r="I1141" s="129">
        <v>39968872.729999997</v>
      </c>
      <c r="J1141" s="136">
        <v>0</v>
      </c>
    </row>
    <row r="1142" spans="1:10" ht="22.5" hidden="1" customHeight="1" x14ac:dyDescent="0.25">
      <c r="A1142" s="131" t="s">
        <v>1304</v>
      </c>
      <c r="B1142" s="131"/>
      <c r="C1142" s="130" t="s">
        <v>1303</v>
      </c>
      <c r="D1142" s="130" t="s">
        <v>361</v>
      </c>
      <c r="E1142" s="124">
        <v>11201710.84</v>
      </c>
      <c r="F1142" s="124">
        <v>0</v>
      </c>
      <c r="G1142" s="129">
        <v>0</v>
      </c>
      <c r="H1142" s="129">
        <v>326363.59999999998</v>
      </c>
      <c r="I1142" s="129">
        <v>10875347.24</v>
      </c>
      <c r="J1142" s="136">
        <v>0</v>
      </c>
    </row>
    <row r="1143" spans="1:10" ht="23.25" hidden="1" customHeight="1" x14ac:dyDescent="0.25">
      <c r="A1143" s="131" t="s">
        <v>1302</v>
      </c>
      <c r="B1143" s="131"/>
      <c r="C1143" s="130" t="s">
        <v>1301</v>
      </c>
      <c r="D1143" s="130" t="s">
        <v>361</v>
      </c>
      <c r="E1143" s="124">
        <v>9496888.6699999999</v>
      </c>
      <c r="F1143" s="124">
        <v>0</v>
      </c>
      <c r="G1143" s="129">
        <v>0</v>
      </c>
      <c r="H1143" s="129">
        <v>0</v>
      </c>
      <c r="I1143" s="129">
        <v>9496888.6699999999</v>
      </c>
      <c r="J1143" s="136">
        <v>0</v>
      </c>
    </row>
    <row r="1144" spans="1:10" ht="23.25" hidden="1" customHeight="1" x14ac:dyDescent="0.25">
      <c r="A1144" s="131" t="s">
        <v>1300</v>
      </c>
      <c r="B1144" s="131"/>
      <c r="C1144" s="130" t="s">
        <v>1299</v>
      </c>
      <c r="D1144" s="130" t="s">
        <v>361</v>
      </c>
      <c r="E1144" s="124">
        <v>2280200</v>
      </c>
      <c r="F1144" s="124">
        <v>0</v>
      </c>
      <c r="G1144" s="129">
        <v>0</v>
      </c>
      <c r="H1144" s="129">
        <v>0</v>
      </c>
      <c r="I1144" s="129">
        <v>2280200</v>
      </c>
      <c r="J1144" s="136">
        <v>0</v>
      </c>
    </row>
    <row r="1145" spans="1:10" ht="23.25" hidden="1" customHeight="1" x14ac:dyDescent="0.25">
      <c r="A1145" s="131" t="s">
        <v>1298</v>
      </c>
      <c r="B1145" s="131"/>
      <c r="C1145" s="130" t="s">
        <v>1297</v>
      </c>
      <c r="D1145" s="130" t="s">
        <v>361</v>
      </c>
      <c r="E1145" s="124">
        <v>12439900</v>
      </c>
      <c r="F1145" s="124">
        <v>0</v>
      </c>
      <c r="G1145" s="129">
        <v>0</v>
      </c>
      <c r="H1145" s="129">
        <v>0</v>
      </c>
      <c r="I1145" s="129">
        <v>12439900</v>
      </c>
      <c r="J1145" s="136">
        <v>0</v>
      </c>
    </row>
    <row r="1146" spans="1:10" ht="22.5" hidden="1" customHeight="1" x14ac:dyDescent="0.25">
      <c r="A1146" s="131" t="s">
        <v>1296</v>
      </c>
      <c r="B1146" s="131"/>
      <c r="C1146" s="130" t="s">
        <v>1295</v>
      </c>
      <c r="D1146" s="130" t="s">
        <v>361</v>
      </c>
      <c r="E1146" s="124">
        <v>7557000</v>
      </c>
      <c r="F1146" s="124">
        <v>0</v>
      </c>
      <c r="G1146" s="129">
        <v>0</v>
      </c>
      <c r="H1146" s="129">
        <v>329000</v>
      </c>
      <c r="I1146" s="129">
        <v>7228000</v>
      </c>
      <c r="J1146" s="136">
        <v>0</v>
      </c>
    </row>
    <row r="1147" spans="1:10" ht="23.25" hidden="1" customHeight="1" x14ac:dyDescent="0.25">
      <c r="A1147" s="131" t="s">
        <v>1294</v>
      </c>
      <c r="B1147" s="131"/>
      <c r="C1147" s="130" t="s">
        <v>1293</v>
      </c>
      <c r="D1147" s="130" t="s">
        <v>361</v>
      </c>
      <c r="E1147" s="124">
        <v>8494086.3499999996</v>
      </c>
      <c r="F1147" s="124">
        <v>0</v>
      </c>
      <c r="G1147" s="129">
        <v>0</v>
      </c>
      <c r="H1147" s="129">
        <v>0</v>
      </c>
      <c r="I1147" s="129">
        <v>8494086.3499999996</v>
      </c>
      <c r="J1147" s="136">
        <v>0</v>
      </c>
    </row>
    <row r="1148" spans="1:10" ht="23.25" hidden="1" customHeight="1" x14ac:dyDescent="0.25">
      <c r="A1148" s="131" t="s">
        <v>1292</v>
      </c>
      <c r="B1148" s="131"/>
      <c r="C1148" s="130" t="s">
        <v>1291</v>
      </c>
      <c r="D1148" s="130" t="s">
        <v>361</v>
      </c>
      <c r="E1148" s="124">
        <v>2080019.76</v>
      </c>
      <c r="F1148" s="124">
        <v>0</v>
      </c>
      <c r="G1148" s="129">
        <v>0</v>
      </c>
      <c r="H1148" s="129">
        <v>0</v>
      </c>
      <c r="I1148" s="129">
        <v>2080019.76</v>
      </c>
      <c r="J1148" s="136">
        <v>0</v>
      </c>
    </row>
    <row r="1149" spans="1:10" ht="23.25" hidden="1" customHeight="1" x14ac:dyDescent="0.25">
      <c r="A1149" s="131" t="s">
        <v>1290</v>
      </c>
      <c r="B1149" s="131"/>
      <c r="C1149" s="130" t="s">
        <v>1289</v>
      </c>
      <c r="D1149" s="130" t="s">
        <v>361</v>
      </c>
      <c r="E1149" s="124">
        <v>9414160</v>
      </c>
      <c r="F1149" s="124">
        <v>0</v>
      </c>
      <c r="G1149" s="129">
        <v>236363.6</v>
      </c>
      <c r="H1149" s="129">
        <v>0</v>
      </c>
      <c r="I1149" s="129">
        <v>9650523.5999999996</v>
      </c>
      <c r="J1149" s="136">
        <v>0</v>
      </c>
    </row>
    <row r="1150" spans="1:10" ht="22.5" hidden="1" customHeight="1" x14ac:dyDescent="0.25">
      <c r="A1150" s="131" t="s">
        <v>1288</v>
      </c>
      <c r="B1150" s="131"/>
      <c r="C1150" s="130" t="s">
        <v>1287</v>
      </c>
      <c r="D1150" s="130" t="s">
        <v>361</v>
      </c>
      <c r="E1150" s="124">
        <v>86540931.409999996</v>
      </c>
      <c r="F1150" s="124">
        <v>0</v>
      </c>
      <c r="G1150" s="129">
        <v>8670000</v>
      </c>
      <c r="H1150" s="129">
        <v>0</v>
      </c>
      <c r="I1150" s="129">
        <v>95210931.409999996</v>
      </c>
      <c r="J1150" s="136">
        <v>0</v>
      </c>
    </row>
    <row r="1151" spans="1:10" ht="23.25" hidden="1" customHeight="1" x14ac:dyDescent="0.25">
      <c r="A1151" s="131" t="s">
        <v>1286</v>
      </c>
      <c r="B1151" s="131"/>
      <c r="C1151" s="130" t="s">
        <v>1285</v>
      </c>
      <c r="D1151" s="130" t="s">
        <v>361</v>
      </c>
      <c r="E1151" s="124">
        <v>23418500</v>
      </c>
      <c r="F1151" s="124">
        <v>0</v>
      </c>
      <c r="G1151" s="129">
        <v>0</v>
      </c>
      <c r="H1151" s="129">
        <v>0</v>
      </c>
      <c r="I1151" s="129">
        <v>23418500</v>
      </c>
      <c r="J1151" s="136">
        <v>0</v>
      </c>
    </row>
    <row r="1152" spans="1:10" ht="23.25" hidden="1" customHeight="1" x14ac:dyDescent="0.25">
      <c r="A1152" s="131" t="s">
        <v>1284</v>
      </c>
      <c r="B1152" s="131"/>
      <c r="C1152" s="130" t="s">
        <v>1283</v>
      </c>
      <c r="D1152" s="130" t="s">
        <v>361</v>
      </c>
      <c r="E1152" s="124">
        <v>6325000</v>
      </c>
      <c r="F1152" s="124">
        <v>0</v>
      </c>
      <c r="G1152" s="129">
        <v>0</v>
      </c>
      <c r="H1152" s="129">
        <v>6325000</v>
      </c>
      <c r="I1152" s="129">
        <v>0</v>
      </c>
      <c r="J1152" s="136">
        <v>0</v>
      </c>
    </row>
    <row r="1153" spans="1:10" ht="23.25" hidden="1" customHeight="1" x14ac:dyDescent="0.25">
      <c r="A1153" s="131" t="s">
        <v>1282</v>
      </c>
      <c r="B1153" s="131"/>
      <c r="C1153" s="130" t="s">
        <v>1281</v>
      </c>
      <c r="D1153" s="130" t="s">
        <v>361</v>
      </c>
      <c r="E1153" s="124">
        <v>2969000</v>
      </c>
      <c r="F1153" s="124">
        <v>0</v>
      </c>
      <c r="G1153" s="129">
        <v>0</v>
      </c>
      <c r="H1153" s="129">
        <v>0</v>
      </c>
      <c r="I1153" s="129">
        <v>2969000</v>
      </c>
      <c r="J1153" s="136">
        <v>0</v>
      </c>
    </row>
    <row r="1154" spans="1:10" ht="23.25" hidden="1" customHeight="1" x14ac:dyDescent="0.25">
      <c r="A1154" s="131" t="s">
        <v>1280</v>
      </c>
      <c r="B1154" s="131"/>
      <c r="C1154" s="130" t="s">
        <v>1279</v>
      </c>
      <c r="D1154" s="130" t="s">
        <v>361</v>
      </c>
      <c r="E1154" s="124">
        <v>7191400</v>
      </c>
      <c r="F1154" s="124">
        <v>0</v>
      </c>
      <c r="G1154" s="129">
        <v>0</v>
      </c>
      <c r="H1154" s="129">
        <v>0</v>
      </c>
      <c r="I1154" s="129">
        <v>7191400</v>
      </c>
      <c r="J1154" s="136">
        <v>0</v>
      </c>
    </row>
    <row r="1155" spans="1:10" ht="22.5" hidden="1" customHeight="1" x14ac:dyDescent="0.25">
      <c r="A1155" s="131" t="s">
        <v>1278</v>
      </c>
      <c r="B1155" s="131"/>
      <c r="C1155" s="130" t="s">
        <v>1277</v>
      </c>
      <c r="D1155" s="130" t="s">
        <v>361</v>
      </c>
      <c r="E1155" s="124">
        <v>5175000</v>
      </c>
      <c r="F1155" s="124">
        <v>0</v>
      </c>
      <c r="G1155" s="129">
        <v>0</v>
      </c>
      <c r="H1155" s="129">
        <v>0</v>
      </c>
      <c r="I1155" s="129">
        <v>5175000</v>
      </c>
      <c r="J1155" s="136">
        <v>0</v>
      </c>
    </row>
    <row r="1156" spans="1:10" ht="23.25" hidden="1" customHeight="1" x14ac:dyDescent="0.25">
      <c r="A1156" s="131" t="s">
        <v>1276</v>
      </c>
      <c r="B1156" s="131"/>
      <c r="C1156" s="130" t="s">
        <v>1275</v>
      </c>
      <c r="D1156" s="130" t="s">
        <v>361</v>
      </c>
      <c r="E1156" s="124">
        <v>3953000</v>
      </c>
      <c r="F1156" s="124">
        <v>0</v>
      </c>
      <c r="G1156" s="129">
        <v>0</v>
      </c>
      <c r="H1156" s="129">
        <v>0</v>
      </c>
      <c r="I1156" s="129">
        <v>3953000</v>
      </c>
      <c r="J1156" s="136">
        <v>0</v>
      </c>
    </row>
    <row r="1157" spans="1:10" ht="23.25" hidden="1" customHeight="1" x14ac:dyDescent="0.25">
      <c r="A1157" s="131" t="s">
        <v>1274</v>
      </c>
      <c r="B1157" s="131"/>
      <c r="C1157" s="130" t="s">
        <v>1273</v>
      </c>
      <c r="D1157" s="130" t="s">
        <v>361</v>
      </c>
      <c r="E1157" s="124">
        <v>8713000</v>
      </c>
      <c r="F1157" s="124">
        <v>0</v>
      </c>
      <c r="G1157" s="129">
        <v>120000</v>
      </c>
      <c r="H1157" s="129">
        <v>0</v>
      </c>
      <c r="I1157" s="129">
        <v>8833000</v>
      </c>
      <c r="J1157" s="136">
        <v>0</v>
      </c>
    </row>
    <row r="1158" spans="1:10" ht="23.25" hidden="1" customHeight="1" x14ac:dyDescent="0.25">
      <c r="A1158" s="131" t="s">
        <v>1272</v>
      </c>
      <c r="B1158" s="131"/>
      <c r="C1158" s="130" t="s">
        <v>1271</v>
      </c>
      <c r="D1158" s="130" t="s">
        <v>361</v>
      </c>
      <c r="E1158" s="124">
        <v>57807118.240000002</v>
      </c>
      <c r="F1158" s="124">
        <v>0</v>
      </c>
      <c r="G1158" s="129">
        <v>0</v>
      </c>
      <c r="H1158" s="129">
        <v>0</v>
      </c>
      <c r="I1158" s="129">
        <v>57807118.240000002</v>
      </c>
      <c r="J1158" s="136">
        <v>0</v>
      </c>
    </row>
    <row r="1159" spans="1:10" ht="22.5" hidden="1" customHeight="1" x14ac:dyDescent="0.25">
      <c r="A1159" s="131" t="s">
        <v>1270</v>
      </c>
      <c r="B1159" s="131"/>
      <c r="C1159" s="130" t="s">
        <v>1269</v>
      </c>
      <c r="D1159" s="130" t="s">
        <v>361</v>
      </c>
      <c r="E1159" s="124">
        <v>10371300</v>
      </c>
      <c r="F1159" s="124">
        <v>0</v>
      </c>
      <c r="G1159" s="129">
        <v>0</v>
      </c>
      <c r="H1159" s="129">
        <v>0</v>
      </c>
      <c r="I1159" s="129">
        <v>10371300</v>
      </c>
      <c r="J1159" s="136">
        <v>0</v>
      </c>
    </row>
    <row r="1160" spans="1:10" ht="23.25" hidden="1" customHeight="1" x14ac:dyDescent="0.25">
      <c r="A1160" s="131" t="s">
        <v>1268</v>
      </c>
      <c r="B1160" s="131"/>
      <c r="C1160" s="130" t="s">
        <v>1267</v>
      </c>
      <c r="D1160" s="130" t="s">
        <v>361</v>
      </c>
      <c r="E1160" s="124">
        <v>7577923.6200000001</v>
      </c>
      <c r="F1160" s="124">
        <v>0</v>
      </c>
      <c r="G1160" s="129">
        <v>0</v>
      </c>
      <c r="H1160" s="129">
        <v>0</v>
      </c>
      <c r="I1160" s="129">
        <v>7577923.6200000001</v>
      </c>
      <c r="J1160" s="136">
        <v>0</v>
      </c>
    </row>
    <row r="1161" spans="1:10" ht="23.25" hidden="1" customHeight="1" x14ac:dyDescent="0.25">
      <c r="A1161" s="131" t="s">
        <v>1266</v>
      </c>
      <c r="B1161" s="131"/>
      <c r="C1161" s="130" t="s">
        <v>1265</v>
      </c>
      <c r="D1161" s="130" t="s">
        <v>361</v>
      </c>
      <c r="E1161" s="124">
        <v>17050560.82</v>
      </c>
      <c r="F1161" s="124">
        <v>0</v>
      </c>
      <c r="G1161" s="129">
        <v>1551000</v>
      </c>
      <c r="H1161" s="129">
        <v>370500</v>
      </c>
      <c r="I1161" s="129">
        <v>18231060.82</v>
      </c>
      <c r="J1161" s="136">
        <v>0</v>
      </c>
    </row>
    <row r="1162" spans="1:10" ht="23.25" hidden="1" customHeight="1" x14ac:dyDescent="0.25">
      <c r="A1162" s="131" t="s">
        <v>1264</v>
      </c>
      <c r="B1162" s="131"/>
      <c r="C1162" s="130" t="s">
        <v>1263</v>
      </c>
      <c r="D1162" s="130" t="s">
        <v>361</v>
      </c>
      <c r="E1162" s="124">
        <v>260000</v>
      </c>
      <c r="F1162" s="124">
        <v>0</v>
      </c>
      <c r="G1162" s="129">
        <v>0</v>
      </c>
      <c r="H1162" s="129">
        <v>0</v>
      </c>
      <c r="I1162" s="129">
        <v>260000</v>
      </c>
      <c r="J1162" s="136">
        <v>0</v>
      </c>
    </row>
    <row r="1163" spans="1:10" ht="22.5" hidden="1" customHeight="1" x14ac:dyDescent="0.25">
      <c r="A1163" s="131" t="s">
        <v>1262</v>
      </c>
      <c r="B1163" s="131"/>
      <c r="C1163" s="130" t="s">
        <v>1261</v>
      </c>
      <c r="D1163" s="130" t="s">
        <v>361</v>
      </c>
      <c r="E1163" s="124">
        <v>10703000</v>
      </c>
      <c r="F1163" s="124">
        <v>0</v>
      </c>
      <c r="G1163" s="129">
        <v>749990</v>
      </c>
      <c r="H1163" s="129">
        <v>350000</v>
      </c>
      <c r="I1163" s="129">
        <v>11102990</v>
      </c>
      <c r="J1163" s="136">
        <v>0</v>
      </c>
    </row>
    <row r="1164" spans="1:10" ht="23.25" hidden="1" customHeight="1" x14ac:dyDescent="0.25">
      <c r="A1164" s="131" t="s">
        <v>1260</v>
      </c>
      <c r="B1164" s="131"/>
      <c r="C1164" s="130" t="s">
        <v>1259</v>
      </c>
      <c r="D1164" s="130" t="s">
        <v>361</v>
      </c>
      <c r="E1164" s="124">
        <v>7518827.3099999996</v>
      </c>
      <c r="F1164" s="124">
        <v>0</v>
      </c>
      <c r="G1164" s="129">
        <v>705655.29</v>
      </c>
      <c r="H1164" s="129">
        <v>630000</v>
      </c>
      <c r="I1164" s="129">
        <v>7594482.5999999996</v>
      </c>
      <c r="J1164" s="136">
        <v>0</v>
      </c>
    </row>
    <row r="1165" spans="1:10" ht="23.25" hidden="1" customHeight="1" x14ac:dyDescent="0.25">
      <c r="A1165" s="131" t="s">
        <v>1258</v>
      </c>
      <c r="B1165" s="131"/>
      <c r="C1165" s="130" t="s">
        <v>1257</v>
      </c>
      <c r="D1165" s="130" t="s">
        <v>361</v>
      </c>
      <c r="E1165" s="124">
        <v>117146118.04000001</v>
      </c>
      <c r="F1165" s="124">
        <v>0</v>
      </c>
      <c r="G1165" s="129">
        <v>48211665</v>
      </c>
      <c r="H1165" s="129">
        <v>355655.29</v>
      </c>
      <c r="I1165" s="129">
        <v>165002127.75</v>
      </c>
      <c r="J1165" s="136">
        <v>0</v>
      </c>
    </row>
    <row r="1166" spans="1:10" ht="23.25" hidden="1" customHeight="1" x14ac:dyDescent="0.25">
      <c r="A1166" s="131" t="s">
        <v>1256</v>
      </c>
      <c r="B1166" s="131"/>
      <c r="C1166" s="130" t="s">
        <v>1255</v>
      </c>
      <c r="D1166" s="130" t="s">
        <v>361</v>
      </c>
      <c r="E1166" s="124">
        <v>200000</v>
      </c>
      <c r="F1166" s="124">
        <v>0</v>
      </c>
      <c r="G1166" s="129">
        <v>0</v>
      </c>
      <c r="H1166" s="129">
        <v>200000</v>
      </c>
      <c r="I1166" s="129">
        <v>0</v>
      </c>
      <c r="J1166" s="136">
        <v>0</v>
      </c>
    </row>
    <row r="1167" spans="1:10" ht="12" hidden="1" customHeight="1" x14ac:dyDescent="0.25">
      <c r="A1167" s="127" t="s">
        <v>360</v>
      </c>
      <c r="B1167" s="127"/>
      <c r="C1167" s="127"/>
      <c r="D1167" s="127"/>
      <c r="E1167" s="126">
        <v>686205496.07000005</v>
      </c>
      <c r="F1167" s="126">
        <v>0</v>
      </c>
      <c r="G1167" s="126">
        <v>192255500.80000001</v>
      </c>
      <c r="H1167" s="126">
        <v>105626681.06</v>
      </c>
      <c r="I1167" s="126">
        <v>772834315.80999994</v>
      </c>
      <c r="J1167" s="126">
        <v>0</v>
      </c>
    </row>
    <row r="1168" spans="1:10" ht="2.25" hidden="1" customHeight="1" x14ac:dyDescent="0.25">
      <c r="A1168" s="127"/>
      <c r="B1168" s="127"/>
      <c r="C1168" s="127"/>
      <c r="D1168" s="127"/>
      <c r="E1168" s="126"/>
      <c r="F1168" s="126"/>
      <c r="G1168" s="126"/>
      <c r="H1168" s="126"/>
      <c r="I1168" s="126"/>
      <c r="J1168" s="125"/>
    </row>
    <row r="1169" spans="1:10" ht="14.25" hidden="1" customHeight="1" x14ac:dyDescent="0.25">
      <c r="A1169" s="132" t="s">
        <v>88</v>
      </c>
      <c r="B1169" s="132"/>
      <c r="C1169" s="132"/>
      <c r="D1169" s="132"/>
      <c r="E1169" s="132"/>
      <c r="F1169" s="132"/>
      <c r="G1169" s="132"/>
      <c r="H1169" s="132"/>
      <c r="I1169" s="132"/>
      <c r="J1169" s="132"/>
    </row>
    <row r="1170" spans="1:10" ht="23.25" hidden="1" customHeight="1" x14ac:dyDescent="0.25">
      <c r="A1170" s="131" t="s">
        <v>88</v>
      </c>
      <c r="B1170" s="131"/>
      <c r="C1170" s="130" t="s">
        <v>1254</v>
      </c>
      <c r="D1170" s="130" t="s">
        <v>361</v>
      </c>
      <c r="E1170" s="124">
        <v>10029260.529999999</v>
      </c>
      <c r="F1170" s="124">
        <v>0</v>
      </c>
      <c r="G1170" s="129">
        <v>0</v>
      </c>
      <c r="H1170" s="129">
        <v>0</v>
      </c>
      <c r="I1170" s="129">
        <v>10029260.529999999</v>
      </c>
      <c r="J1170" s="136">
        <v>0</v>
      </c>
    </row>
    <row r="1171" spans="1:10" ht="23.25" hidden="1" customHeight="1" x14ac:dyDescent="0.25">
      <c r="A1171" s="131" t="s">
        <v>1253</v>
      </c>
      <c r="B1171" s="131"/>
      <c r="C1171" s="130" t="s">
        <v>1252</v>
      </c>
      <c r="D1171" s="130" t="s">
        <v>361</v>
      </c>
      <c r="E1171" s="124">
        <v>22116358.579999998</v>
      </c>
      <c r="F1171" s="124">
        <v>0</v>
      </c>
      <c r="G1171" s="129">
        <v>35689021.299999997</v>
      </c>
      <c r="H1171" s="129">
        <v>35689021.299999997</v>
      </c>
      <c r="I1171" s="129">
        <v>22116358.579999998</v>
      </c>
      <c r="J1171" s="136">
        <v>0</v>
      </c>
    </row>
    <row r="1172" spans="1:10" ht="22.5" hidden="1" customHeight="1" x14ac:dyDescent="0.25">
      <c r="A1172" s="131" t="s">
        <v>1251</v>
      </c>
      <c r="B1172" s="131"/>
      <c r="C1172" s="130" t="s">
        <v>1250</v>
      </c>
      <c r="D1172" s="130" t="s">
        <v>361</v>
      </c>
      <c r="E1172" s="124">
        <v>13892103.029999999</v>
      </c>
      <c r="F1172" s="124">
        <v>0</v>
      </c>
      <c r="G1172" s="129">
        <v>0</v>
      </c>
      <c r="H1172" s="129">
        <v>0</v>
      </c>
      <c r="I1172" s="129">
        <v>13892103.029999999</v>
      </c>
      <c r="J1172" s="136">
        <v>0</v>
      </c>
    </row>
    <row r="1173" spans="1:10" ht="23.25" hidden="1" customHeight="1" x14ac:dyDescent="0.25">
      <c r="A1173" s="131" t="s">
        <v>1249</v>
      </c>
      <c r="B1173" s="131"/>
      <c r="C1173" s="130" t="s">
        <v>1248</v>
      </c>
      <c r="D1173" s="130" t="s">
        <v>361</v>
      </c>
      <c r="E1173" s="124">
        <v>1398854.27</v>
      </c>
      <c r="F1173" s="124">
        <v>0</v>
      </c>
      <c r="G1173" s="129">
        <v>0</v>
      </c>
      <c r="H1173" s="129">
        <v>0</v>
      </c>
      <c r="I1173" s="129">
        <v>1398854.27</v>
      </c>
      <c r="J1173" s="136">
        <v>0</v>
      </c>
    </row>
    <row r="1174" spans="1:10" ht="23.25" hidden="1" customHeight="1" x14ac:dyDescent="0.25">
      <c r="A1174" s="131" t="s">
        <v>1247</v>
      </c>
      <c r="B1174" s="131"/>
      <c r="C1174" s="130" t="s">
        <v>1246</v>
      </c>
      <c r="D1174" s="130" t="s">
        <v>361</v>
      </c>
      <c r="E1174" s="124">
        <v>62727087.68</v>
      </c>
      <c r="F1174" s="124">
        <v>0</v>
      </c>
      <c r="G1174" s="129">
        <v>0</v>
      </c>
      <c r="H1174" s="129">
        <v>0</v>
      </c>
      <c r="I1174" s="129">
        <v>62727087.68</v>
      </c>
      <c r="J1174" s="136">
        <v>0</v>
      </c>
    </row>
    <row r="1175" spans="1:10" ht="23.25" hidden="1" customHeight="1" x14ac:dyDescent="0.25">
      <c r="A1175" s="131" t="s">
        <v>1245</v>
      </c>
      <c r="B1175" s="131"/>
      <c r="C1175" s="130" t="s">
        <v>1244</v>
      </c>
      <c r="D1175" s="130" t="s">
        <v>361</v>
      </c>
      <c r="E1175" s="124">
        <v>207434817.49000001</v>
      </c>
      <c r="F1175" s="124">
        <v>0</v>
      </c>
      <c r="G1175" s="129">
        <v>433738043.19</v>
      </c>
      <c r="H1175" s="129">
        <v>0</v>
      </c>
      <c r="I1175" s="129">
        <v>641172860.67999995</v>
      </c>
      <c r="J1175" s="136">
        <v>0</v>
      </c>
    </row>
    <row r="1176" spans="1:10" ht="22.5" hidden="1" customHeight="1" x14ac:dyDescent="0.25">
      <c r="A1176" s="131" t="s">
        <v>1243</v>
      </c>
      <c r="B1176" s="131"/>
      <c r="C1176" s="130" t="s">
        <v>1242</v>
      </c>
      <c r="D1176" s="130" t="s">
        <v>361</v>
      </c>
      <c r="E1176" s="124">
        <v>522523877.61000001</v>
      </c>
      <c r="F1176" s="124">
        <v>0</v>
      </c>
      <c r="G1176" s="129">
        <v>0</v>
      </c>
      <c r="H1176" s="129">
        <v>0</v>
      </c>
      <c r="I1176" s="129">
        <v>522523877.61000001</v>
      </c>
      <c r="J1176" s="136">
        <v>0</v>
      </c>
    </row>
    <row r="1177" spans="1:10" ht="23.25" hidden="1" customHeight="1" x14ac:dyDescent="0.25">
      <c r="A1177" s="131" t="s">
        <v>1241</v>
      </c>
      <c r="B1177" s="131"/>
      <c r="C1177" s="130" t="s">
        <v>1240</v>
      </c>
      <c r="D1177" s="130" t="s">
        <v>361</v>
      </c>
      <c r="E1177" s="124">
        <v>179133143.16</v>
      </c>
      <c r="F1177" s="124">
        <v>0</v>
      </c>
      <c r="G1177" s="129">
        <v>0</v>
      </c>
      <c r="H1177" s="129">
        <v>0</v>
      </c>
      <c r="I1177" s="129">
        <v>179133143.16</v>
      </c>
      <c r="J1177" s="136">
        <v>0</v>
      </c>
    </row>
    <row r="1178" spans="1:10" ht="23.25" hidden="1" customHeight="1" x14ac:dyDescent="0.25">
      <c r="A1178" s="131" t="s">
        <v>1239</v>
      </c>
      <c r="B1178" s="131"/>
      <c r="C1178" s="130" t="s">
        <v>1238</v>
      </c>
      <c r="D1178" s="130" t="s">
        <v>361</v>
      </c>
      <c r="E1178" s="124">
        <v>99715695.560000002</v>
      </c>
      <c r="F1178" s="124">
        <v>0</v>
      </c>
      <c r="G1178" s="129">
        <v>0</v>
      </c>
      <c r="H1178" s="129">
        <v>0</v>
      </c>
      <c r="I1178" s="129">
        <v>99715695.560000002</v>
      </c>
      <c r="J1178" s="136">
        <v>0</v>
      </c>
    </row>
    <row r="1179" spans="1:10" ht="23.25" hidden="1" customHeight="1" x14ac:dyDescent="0.25">
      <c r="A1179" s="131" t="s">
        <v>1237</v>
      </c>
      <c r="B1179" s="131"/>
      <c r="C1179" s="130" t="s">
        <v>1236</v>
      </c>
      <c r="D1179" s="130" t="s">
        <v>361</v>
      </c>
      <c r="E1179" s="124">
        <v>103891623514.87</v>
      </c>
      <c r="F1179" s="124">
        <v>0</v>
      </c>
      <c r="G1179" s="129">
        <v>0</v>
      </c>
      <c r="H1179" s="129">
        <v>0</v>
      </c>
      <c r="I1179" s="129">
        <v>103891623514.87</v>
      </c>
      <c r="J1179" s="136">
        <v>0</v>
      </c>
    </row>
    <row r="1180" spans="1:10" ht="22.5" hidden="1" customHeight="1" x14ac:dyDescent="0.25">
      <c r="A1180" s="131" t="s">
        <v>1235</v>
      </c>
      <c r="B1180" s="131"/>
      <c r="C1180" s="130" t="s">
        <v>1234</v>
      </c>
      <c r="D1180" s="130" t="s">
        <v>361</v>
      </c>
      <c r="E1180" s="124">
        <v>5011081285.7700005</v>
      </c>
      <c r="F1180" s="124">
        <v>0</v>
      </c>
      <c r="G1180" s="129">
        <v>0</v>
      </c>
      <c r="H1180" s="129">
        <v>0</v>
      </c>
      <c r="I1180" s="129">
        <v>5011081285.7700005</v>
      </c>
      <c r="J1180" s="136">
        <v>0</v>
      </c>
    </row>
    <row r="1181" spans="1:10" ht="23.25" hidden="1" customHeight="1" x14ac:dyDescent="0.25">
      <c r="A1181" s="131" t="s">
        <v>1233</v>
      </c>
      <c r="B1181" s="131"/>
      <c r="C1181" s="130" t="s">
        <v>1232</v>
      </c>
      <c r="D1181" s="130" t="s">
        <v>361</v>
      </c>
      <c r="E1181" s="124">
        <v>581378556.11000001</v>
      </c>
      <c r="F1181" s="124">
        <v>0</v>
      </c>
      <c r="G1181" s="129">
        <v>0</v>
      </c>
      <c r="H1181" s="129">
        <v>581378556.11000001</v>
      </c>
      <c r="I1181" s="129">
        <v>0</v>
      </c>
      <c r="J1181" s="136">
        <v>0</v>
      </c>
    </row>
    <row r="1182" spans="1:10" ht="23.25" hidden="1" customHeight="1" x14ac:dyDescent="0.25">
      <c r="A1182" s="131" t="s">
        <v>1231</v>
      </c>
      <c r="B1182" s="131"/>
      <c r="C1182" s="130" t="s">
        <v>1230</v>
      </c>
      <c r="D1182" s="130" t="s">
        <v>361</v>
      </c>
      <c r="E1182" s="124">
        <v>2919876850.1799998</v>
      </c>
      <c r="F1182" s="124">
        <v>0</v>
      </c>
      <c r="G1182" s="129">
        <v>0</v>
      </c>
      <c r="H1182" s="129">
        <v>0</v>
      </c>
      <c r="I1182" s="129">
        <v>2919876850.1799998</v>
      </c>
      <c r="J1182" s="136">
        <v>0</v>
      </c>
    </row>
    <row r="1183" spans="1:10" ht="23.25" hidden="1" customHeight="1" x14ac:dyDescent="0.25">
      <c r="A1183" s="131" t="s">
        <v>1229</v>
      </c>
      <c r="B1183" s="131"/>
      <c r="C1183" s="130" t="s">
        <v>1228</v>
      </c>
      <c r="D1183" s="130" t="s">
        <v>361</v>
      </c>
      <c r="E1183" s="124">
        <v>111342611.25</v>
      </c>
      <c r="F1183" s="124">
        <v>0</v>
      </c>
      <c r="G1183" s="129">
        <v>0</v>
      </c>
      <c r="H1183" s="129">
        <v>0</v>
      </c>
      <c r="I1183" s="129">
        <v>111342611.25</v>
      </c>
      <c r="J1183" s="136">
        <v>0</v>
      </c>
    </row>
    <row r="1184" spans="1:10" ht="22.5" hidden="1" customHeight="1" x14ac:dyDescent="0.25">
      <c r="A1184" s="131" t="s">
        <v>1227</v>
      </c>
      <c r="B1184" s="131"/>
      <c r="C1184" s="130" t="s">
        <v>1226</v>
      </c>
      <c r="D1184" s="130" t="s">
        <v>361</v>
      </c>
      <c r="E1184" s="124">
        <v>96821220.670000002</v>
      </c>
      <c r="F1184" s="124">
        <v>0</v>
      </c>
      <c r="G1184" s="129">
        <v>0</v>
      </c>
      <c r="H1184" s="129">
        <v>0</v>
      </c>
      <c r="I1184" s="129">
        <v>96821220.670000002</v>
      </c>
      <c r="J1184" s="136">
        <v>0</v>
      </c>
    </row>
    <row r="1185" spans="1:10" ht="23.25" hidden="1" customHeight="1" x14ac:dyDescent="0.25">
      <c r="A1185" s="131" t="s">
        <v>1225</v>
      </c>
      <c r="B1185" s="131"/>
      <c r="C1185" s="130" t="s">
        <v>1224</v>
      </c>
      <c r="D1185" s="130" t="s">
        <v>361</v>
      </c>
      <c r="E1185" s="124">
        <v>88969735.739999995</v>
      </c>
      <c r="F1185" s="124">
        <v>0</v>
      </c>
      <c r="G1185" s="129">
        <v>0</v>
      </c>
      <c r="H1185" s="129">
        <v>0</v>
      </c>
      <c r="I1185" s="129">
        <v>88969735.739999995</v>
      </c>
      <c r="J1185" s="136">
        <v>0</v>
      </c>
    </row>
    <row r="1186" spans="1:10" ht="23.25" hidden="1" customHeight="1" x14ac:dyDescent="0.25">
      <c r="A1186" s="131" t="s">
        <v>1223</v>
      </c>
      <c r="B1186" s="131"/>
      <c r="C1186" s="130" t="s">
        <v>1222</v>
      </c>
      <c r="D1186" s="130" t="s">
        <v>361</v>
      </c>
      <c r="E1186" s="124">
        <v>4719775.32</v>
      </c>
      <c r="F1186" s="124">
        <v>0</v>
      </c>
      <c r="G1186" s="129">
        <v>0</v>
      </c>
      <c r="H1186" s="129">
        <v>0</v>
      </c>
      <c r="I1186" s="129">
        <v>4719775.32</v>
      </c>
      <c r="J1186" s="136">
        <v>0</v>
      </c>
    </row>
    <row r="1187" spans="1:10" ht="23.25" hidden="1" customHeight="1" x14ac:dyDescent="0.25">
      <c r="A1187" s="131" t="s">
        <v>1221</v>
      </c>
      <c r="B1187" s="131"/>
      <c r="C1187" s="130" t="s">
        <v>1220</v>
      </c>
      <c r="D1187" s="130" t="s">
        <v>361</v>
      </c>
      <c r="E1187" s="124">
        <v>152518579.03999999</v>
      </c>
      <c r="F1187" s="124">
        <v>0</v>
      </c>
      <c r="G1187" s="129">
        <v>35689021.299999997</v>
      </c>
      <c r="H1187" s="129">
        <v>0</v>
      </c>
      <c r="I1187" s="129">
        <v>188207600.34</v>
      </c>
      <c r="J1187" s="136">
        <v>0</v>
      </c>
    </row>
    <row r="1188" spans="1:10" ht="22.5" hidden="1" customHeight="1" x14ac:dyDescent="0.25">
      <c r="A1188" s="131" t="s">
        <v>1219</v>
      </c>
      <c r="B1188" s="131"/>
      <c r="C1188" s="130" t="s">
        <v>1218</v>
      </c>
      <c r="D1188" s="130" t="s">
        <v>361</v>
      </c>
      <c r="E1188" s="124">
        <v>8244061191.6400003</v>
      </c>
      <c r="F1188" s="124">
        <v>0</v>
      </c>
      <c r="G1188" s="129">
        <v>467620731.44999999</v>
      </c>
      <c r="H1188" s="129">
        <v>0</v>
      </c>
      <c r="I1188" s="129">
        <v>8711681923.0900002</v>
      </c>
      <c r="J1188" s="136">
        <v>0</v>
      </c>
    </row>
    <row r="1189" spans="1:10" ht="23.25" hidden="1" customHeight="1" x14ac:dyDescent="0.25">
      <c r="A1189" s="131" t="s">
        <v>1217</v>
      </c>
      <c r="B1189" s="131"/>
      <c r="C1189" s="130" t="s">
        <v>1216</v>
      </c>
      <c r="D1189" s="130" t="s">
        <v>361</v>
      </c>
      <c r="E1189" s="124">
        <v>4528606425.6199999</v>
      </c>
      <c r="F1189" s="124">
        <v>0</v>
      </c>
      <c r="G1189" s="129">
        <v>0</v>
      </c>
      <c r="H1189" s="129">
        <v>0</v>
      </c>
      <c r="I1189" s="129">
        <v>4528606425.6199999</v>
      </c>
      <c r="J1189" s="136">
        <v>0</v>
      </c>
    </row>
    <row r="1190" spans="1:10" ht="23.25" hidden="1" customHeight="1" x14ac:dyDescent="0.25">
      <c r="A1190" s="131" t="s">
        <v>1215</v>
      </c>
      <c r="B1190" s="131"/>
      <c r="C1190" s="130" t="s">
        <v>1214</v>
      </c>
      <c r="D1190" s="130" t="s">
        <v>361</v>
      </c>
      <c r="E1190" s="124">
        <v>159261698.28</v>
      </c>
      <c r="F1190" s="124">
        <v>0</v>
      </c>
      <c r="G1190" s="129">
        <v>0</v>
      </c>
      <c r="H1190" s="129">
        <v>0</v>
      </c>
      <c r="I1190" s="129">
        <v>159261698.28</v>
      </c>
      <c r="J1190" s="136">
        <v>0</v>
      </c>
    </row>
    <row r="1191" spans="1:10" ht="23.25" hidden="1" customHeight="1" x14ac:dyDescent="0.25">
      <c r="A1191" s="131" t="s">
        <v>1213</v>
      </c>
      <c r="B1191" s="131"/>
      <c r="C1191" s="130" t="s">
        <v>1212</v>
      </c>
      <c r="D1191" s="130" t="s">
        <v>361</v>
      </c>
      <c r="E1191" s="124">
        <v>596210.25</v>
      </c>
      <c r="F1191" s="124">
        <v>0</v>
      </c>
      <c r="G1191" s="129">
        <v>0</v>
      </c>
      <c r="H1191" s="129">
        <v>0</v>
      </c>
      <c r="I1191" s="129">
        <v>596210.25</v>
      </c>
      <c r="J1191" s="136">
        <v>0</v>
      </c>
    </row>
    <row r="1192" spans="1:10" ht="23.25" hidden="1" customHeight="1" x14ac:dyDescent="0.25">
      <c r="A1192" s="131" t="s">
        <v>1211</v>
      </c>
      <c r="B1192" s="131"/>
      <c r="C1192" s="130" t="s">
        <v>1210</v>
      </c>
      <c r="D1192" s="130" t="s">
        <v>361</v>
      </c>
      <c r="E1192" s="124">
        <v>119221816.73</v>
      </c>
      <c r="F1192" s="124">
        <v>0</v>
      </c>
      <c r="G1192" s="129">
        <v>0</v>
      </c>
      <c r="H1192" s="129">
        <v>119221816.73</v>
      </c>
      <c r="I1192" s="129">
        <v>0</v>
      </c>
      <c r="J1192" s="136">
        <v>0</v>
      </c>
    </row>
    <row r="1193" spans="1:10" ht="12" hidden="1" customHeight="1" x14ac:dyDescent="0.25">
      <c r="A1193" s="127" t="s">
        <v>360</v>
      </c>
      <c r="B1193" s="127"/>
      <c r="C1193" s="127"/>
      <c r="D1193" s="127"/>
      <c r="E1193" s="126">
        <v>127029050669.38</v>
      </c>
      <c r="F1193" s="126">
        <v>0</v>
      </c>
      <c r="G1193" s="126">
        <v>972736817.24000001</v>
      </c>
      <c r="H1193" s="126">
        <v>736289394.13999999</v>
      </c>
      <c r="I1193" s="126">
        <v>127265498092.48</v>
      </c>
      <c r="J1193" s="126">
        <v>0</v>
      </c>
    </row>
    <row r="1194" spans="1:10" ht="2.25" hidden="1" customHeight="1" x14ac:dyDescent="0.25">
      <c r="A1194" s="127"/>
      <c r="B1194" s="127"/>
      <c r="C1194" s="127"/>
      <c r="D1194" s="127"/>
      <c r="E1194" s="126"/>
      <c r="F1194" s="126"/>
      <c r="G1194" s="126"/>
      <c r="H1194" s="126"/>
      <c r="I1194" s="126"/>
      <c r="J1194" s="125"/>
    </row>
    <row r="1195" spans="1:10" ht="14.25" hidden="1" customHeight="1" x14ac:dyDescent="0.25">
      <c r="A1195" s="132" t="s">
        <v>89</v>
      </c>
      <c r="B1195" s="132"/>
      <c r="C1195" s="132"/>
      <c r="D1195" s="132"/>
      <c r="E1195" s="132"/>
      <c r="F1195" s="132"/>
      <c r="G1195" s="132"/>
      <c r="H1195" s="132"/>
      <c r="I1195" s="132"/>
      <c r="J1195" s="132"/>
    </row>
    <row r="1196" spans="1:10" ht="23.25" hidden="1" customHeight="1" x14ac:dyDescent="0.25">
      <c r="A1196" s="131" t="s">
        <v>1209</v>
      </c>
      <c r="B1196" s="131"/>
      <c r="C1196" s="130" t="s">
        <v>1208</v>
      </c>
      <c r="D1196" s="130" t="s">
        <v>361</v>
      </c>
      <c r="E1196" s="124">
        <v>1412269504.02</v>
      </c>
      <c r="F1196" s="124">
        <v>0</v>
      </c>
      <c r="G1196" s="129">
        <v>0</v>
      </c>
      <c r="H1196" s="129">
        <v>0</v>
      </c>
      <c r="I1196" s="129">
        <v>1412269504.02</v>
      </c>
      <c r="J1196" s="136">
        <v>0</v>
      </c>
    </row>
    <row r="1197" spans="1:10" ht="22.5" hidden="1" customHeight="1" x14ac:dyDescent="0.25">
      <c r="A1197" s="131" t="s">
        <v>1207</v>
      </c>
      <c r="B1197" s="131"/>
      <c r="C1197" s="130" t="s">
        <v>1206</v>
      </c>
      <c r="D1197" s="130" t="s">
        <v>361</v>
      </c>
      <c r="E1197" s="124">
        <v>1908483531.4300001</v>
      </c>
      <c r="F1197" s="124">
        <v>0</v>
      </c>
      <c r="G1197" s="129">
        <v>0</v>
      </c>
      <c r="H1197" s="129">
        <v>0</v>
      </c>
      <c r="I1197" s="129">
        <v>1908483531.4300001</v>
      </c>
      <c r="J1197" s="136">
        <v>0</v>
      </c>
    </row>
    <row r="1198" spans="1:10" ht="12.75" hidden="1" customHeight="1" x14ac:dyDescent="0.25">
      <c r="A1198" s="127" t="s">
        <v>360</v>
      </c>
      <c r="B1198" s="127"/>
      <c r="C1198" s="127"/>
      <c r="D1198" s="127"/>
      <c r="E1198" s="126">
        <v>3320753035.4499998</v>
      </c>
      <c r="F1198" s="126">
        <v>0</v>
      </c>
      <c r="G1198" s="126">
        <v>0</v>
      </c>
      <c r="H1198" s="126">
        <v>0</v>
      </c>
      <c r="I1198" s="126">
        <v>3320753035.4499998</v>
      </c>
      <c r="J1198" s="126">
        <v>0</v>
      </c>
    </row>
    <row r="1199" spans="1:10" ht="2.25" hidden="1" customHeight="1" x14ac:dyDescent="0.25">
      <c r="A1199" s="127"/>
      <c r="B1199" s="127"/>
      <c r="C1199" s="127"/>
      <c r="D1199" s="127"/>
      <c r="E1199" s="126"/>
      <c r="F1199" s="126"/>
      <c r="G1199" s="126"/>
      <c r="H1199" s="126"/>
      <c r="I1199" s="126"/>
      <c r="J1199" s="125"/>
    </row>
    <row r="1200" spans="1:10" ht="14.25" hidden="1" customHeight="1" x14ac:dyDescent="0.25">
      <c r="A1200" s="132" t="s">
        <v>343</v>
      </c>
      <c r="B1200" s="132"/>
      <c r="C1200" s="132"/>
      <c r="D1200" s="132"/>
      <c r="E1200" s="132"/>
      <c r="F1200" s="132"/>
      <c r="G1200" s="132"/>
      <c r="H1200" s="132"/>
      <c r="I1200" s="132"/>
      <c r="J1200" s="132"/>
    </row>
    <row r="1201" spans="1:10" ht="23.25" hidden="1" customHeight="1" x14ac:dyDescent="0.25">
      <c r="A1201" s="131" t="s">
        <v>92</v>
      </c>
      <c r="B1201" s="131"/>
      <c r="C1201" s="130" t="s">
        <v>1205</v>
      </c>
      <c r="D1201" s="130" t="s">
        <v>361</v>
      </c>
      <c r="E1201" s="124">
        <v>580107138.99000001</v>
      </c>
      <c r="F1201" s="124">
        <v>0</v>
      </c>
      <c r="G1201" s="129">
        <v>0</v>
      </c>
      <c r="H1201" s="129">
        <v>370470</v>
      </c>
      <c r="I1201" s="129">
        <v>579736668.99000001</v>
      </c>
      <c r="J1201" s="136">
        <v>0</v>
      </c>
    </row>
    <row r="1202" spans="1:10" ht="12" hidden="1" customHeight="1" x14ac:dyDescent="0.25">
      <c r="A1202" s="127" t="s">
        <v>360</v>
      </c>
      <c r="B1202" s="127"/>
      <c r="C1202" s="127"/>
      <c r="D1202" s="127"/>
      <c r="E1202" s="126">
        <v>580107138.99000001</v>
      </c>
      <c r="F1202" s="126">
        <v>0</v>
      </c>
      <c r="G1202" s="126">
        <v>0</v>
      </c>
      <c r="H1202" s="126">
        <v>370470</v>
      </c>
      <c r="I1202" s="126">
        <v>579736668.99000001</v>
      </c>
      <c r="J1202" s="126">
        <v>0</v>
      </c>
    </row>
    <row r="1203" spans="1:10" ht="2.25" hidden="1" customHeight="1" x14ac:dyDescent="0.25">
      <c r="A1203" s="127"/>
      <c r="B1203" s="127"/>
      <c r="C1203" s="127"/>
      <c r="D1203" s="127"/>
      <c r="E1203" s="126"/>
      <c r="F1203" s="126"/>
      <c r="G1203" s="126"/>
      <c r="H1203" s="126"/>
      <c r="I1203" s="126"/>
      <c r="J1203" s="125"/>
    </row>
    <row r="1204" spans="1:10" ht="14.25" hidden="1" customHeight="1" x14ac:dyDescent="0.25">
      <c r="A1204" s="132" t="s">
        <v>1204</v>
      </c>
      <c r="B1204" s="132"/>
      <c r="C1204" s="132"/>
      <c r="D1204" s="132"/>
      <c r="E1204" s="132"/>
      <c r="F1204" s="132"/>
      <c r="G1204" s="132"/>
      <c r="H1204" s="132"/>
      <c r="I1204" s="132"/>
      <c r="J1204" s="132"/>
    </row>
    <row r="1205" spans="1:10" ht="23.25" hidden="1" customHeight="1" x14ac:dyDescent="0.25">
      <c r="A1205" s="131" t="s">
        <v>1203</v>
      </c>
      <c r="B1205" s="131"/>
      <c r="C1205" s="130" t="s">
        <v>1202</v>
      </c>
      <c r="D1205" s="130" t="s">
        <v>361</v>
      </c>
      <c r="E1205" s="124">
        <v>2995198.98</v>
      </c>
      <c r="F1205" s="124">
        <v>0</v>
      </c>
      <c r="G1205" s="129">
        <v>68348000</v>
      </c>
      <c r="H1205" s="129">
        <v>68348000</v>
      </c>
      <c r="I1205" s="129">
        <v>2995198.98</v>
      </c>
      <c r="J1205" s="136">
        <v>0</v>
      </c>
    </row>
    <row r="1206" spans="1:10" ht="23.25" hidden="1" customHeight="1" x14ac:dyDescent="0.25">
      <c r="A1206" s="131" t="s">
        <v>1201</v>
      </c>
      <c r="B1206" s="131"/>
      <c r="C1206" s="130" t="s">
        <v>1200</v>
      </c>
      <c r="D1206" s="130" t="s">
        <v>361</v>
      </c>
      <c r="E1206" s="124">
        <v>244805.56</v>
      </c>
      <c r="F1206" s="124">
        <v>0</v>
      </c>
      <c r="G1206" s="129">
        <v>0</v>
      </c>
      <c r="H1206" s="129">
        <v>0</v>
      </c>
      <c r="I1206" s="129">
        <v>244805.56</v>
      </c>
      <c r="J1206" s="136">
        <v>0</v>
      </c>
    </row>
    <row r="1207" spans="1:10" ht="22.5" hidden="1" customHeight="1" x14ac:dyDescent="0.25">
      <c r="A1207" s="131" t="s">
        <v>1199</v>
      </c>
      <c r="B1207" s="131"/>
      <c r="C1207" s="130" t="s">
        <v>1198</v>
      </c>
      <c r="D1207" s="130" t="s">
        <v>361</v>
      </c>
      <c r="E1207" s="124">
        <v>15218426.109999999</v>
      </c>
      <c r="F1207" s="124">
        <v>0</v>
      </c>
      <c r="G1207" s="129">
        <v>2870888.89</v>
      </c>
      <c r="H1207" s="129">
        <v>0</v>
      </c>
      <c r="I1207" s="129">
        <v>18089315</v>
      </c>
      <c r="J1207" s="136">
        <v>0</v>
      </c>
    </row>
    <row r="1208" spans="1:10" ht="23.25" hidden="1" customHeight="1" x14ac:dyDescent="0.25">
      <c r="A1208" s="131" t="s">
        <v>1197</v>
      </c>
      <c r="B1208" s="131"/>
      <c r="C1208" s="130" t="s">
        <v>1196</v>
      </c>
      <c r="D1208" s="130" t="s">
        <v>361</v>
      </c>
      <c r="E1208" s="124">
        <v>685487.52</v>
      </c>
      <c r="F1208" s="124">
        <v>0</v>
      </c>
      <c r="G1208" s="129">
        <v>1563493.88</v>
      </c>
      <c r="H1208" s="129">
        <v>310408.15999999997</v>
      </c>
      <c r="I1208" s="129">
        <v>1938573.24</v>
      </c>
      <c r="J1208" s="136">
        <v>0</v>
      </c>
    </row>
    <row r="1209" spans="1:10" ht="23.25" hidden="1" customHeight="1" x14ac:dyDescent="0.25">
      <c r="A1209" s="131" t="s">
        <v>1195</v>
      </c>
      <c r="B1209" s="131"/>
      <c r="C1209" s="130" t="s">
        <v>1194</v>
      </c>
      <c r="D1209" s="130" t="s">
        <v>361</v>
      </c>
      <c r="E1209" s="124">
        <v>4529211.78</v>
      </c>
      <c r="F1209" s="124">
        <v>0</v>
      </c>
      <c r="G1209" s="129">
        <v>3476000</v>
      </c>
      <c r="H1209" s="129">
        <v>0</v>
      </c>
      <c r="I1209" s="129">
        <v>8005211.7800000003</v>
      </c>
      <c r="J1209" s="136">
        <v>0</v>
      </c>
    </row>
    <row r="1210" spans="1:10" ht="23.25" hidden="1" customHeight="1" x14ac:dyDescent="0.25">
      <c r="A1210" s="131" t="s">
        <v>1193</v>
      </c>
      <c r="B1210" s="131"/>
      <c r="C1210" s="130" t="s">
        <v>1192</v>
      </c>
      <c r="D1210" s="130" t="s">
        <v>361</v>
      </c>
      <c r="E1210" s="124">
        <v>5185688.57</v>
      </c>
      <c r="F1210" s="124">
        <v>0</v>
      </c>
      <c r="G1210" s="129">
        <v>1848000</v>
      </c>
      <c r="H1210" s="129">
        <v>856916.67</v>
      </c>
      <c r="I1210" s="129">
        <v>6176771.9000000004</v>
      </c>
      <c r="J1210" s="136">
        <v>0</v>
      </c>
    </row>
    <row r="1211" spans="1:10" ht="22.5" hidden="1" customHeight="1" x14ac:dyDescent="0.25">
      <c r="A1211" s="131" t="s">
        <v>1191</v>
      </c>
      <c r="B1211" s="131"/>
      <c r="C1211" s="130" t="s">
        <v>1190</v>
      </c>
      <c r="D1211" s="130" t="s">
        <v>361</v>
      </c>
      <c r="E1211" s="124">
        <v>8625467.0500000007</v>
      </c>
      <c r="F1211" s="124">
        <v>0</v>
      </c>
      <c r="G1211" s="129">
        <v>6149000</v>
      </c>
      <c r="H1211" s="129">
        <v>0</v>
      </c>
      <c r="I1211" s="129">
        <v>14774467.050000001</v>
      </c>
      <c r="J1211" s="136">
        <v>0</v>
      </c>
    </row>
    <row r="1212" spans="1:10" ht="23.25" hidden="1" customHeight="1" x14ac:dyDescent="0.25">
      <c r="A1212" s="131" t="s">
        <v>1189</v>
      </c>
      <c r="B1212" s="131"/>
      <c r="C1212" s="130" t="s">
        <v>1188</v>
      </c>
      <c r="D1212" s="130" t="s">
        <v>361</v>
      </c>
      <c r="E1212" s="124">
        <v>3140083.33</v>
      </c>
      <c r="F1212" s="124">
        <v>0</v>
      </c>
      <c r="G1212" s="129">
        <v>0</v>
      </c>
      <c r="H1212" s="129">
        <v>2975388.89</v>
      </c>
      <c r="I1212" s="129">
        <v>164694.44</v>
      </c>
      <c r="J1212" s="136">
        <v>0</v>
      </c>
    </row>
    <row r="1213" spans="1:10" ht="23.25" hidden="1" customHeight="1" x14ac:dyDescent="0.25">
      <c r="A1213" s="131" t="s">
        <v>1187</v>
      </c>
      <c r="B1213" s="131"/>
      <c r="C1213" s="130" t="s">
        <v>1186</v>
      </c>
      <c r="D1213" s="130" t="s">
        <v>361</v>
      </c>
      <c r="E1213" s="124">
        <v>2518036.11</v>
      </c>
      <c r="F1213" s="124">
        <v>0</v>
      </c>
      <c r="G1213" s="129">
        <v>407000</v>
      </c>
      <c r="H1213" s="129">
        <v>0</v>
      </c>
      <c r="I1213" s="129">
        <v>2925036.11</v>
      </c>
      <c r="J1213" s="136">
        <v>0</v>
      </c>
    </row>
    <row r="1214" spans="1:10" ht="23.25" hidden="1" customHeight="1" x14ac:dyDescent="0.25">
      <c r="A1214" s="131" t="s">
        <v>1185</v>
      </c>
      <c r="B1214" s="131"/>
      <c r="C1214" s="130" t="s">
        <v>1184</v>
      </c>
      <c r="D1214" s="130" t="s">
        <v>361</v>
      </c>
      <c r="E1214" s="124">
        <v>1467594.44</v>
      </c>
      <c r="F1214" s="124">
        <v>0</v>
      </c>
      <c r="G1214" s="129">
        <v>0</v>
      </c>
      <c r="H1214" s="129">
        <v>0</v>
      </c>
      <c r="I1214" s="129">
        <v>1467594.44</v>
      </c>
      <c r="J1214" s="136">
        <v>0</v>
      </c>
    </row>
    <row r="1215" spans="1:10" ht="22.5" hidden="1" customHeight="1" x14ac:dyDescent="0.25">
      <c r="A1215" s="131" t="s">
        <v>1183</v>
      </c>
      <c r="B1215" s="131"/>
      <c r="C1215" s="130" t="s">
        <v>1182</v>
      </c>
      <c r="D1215" s="130" t="s">
        <v>361</v>
      </c>
      <c r="E1215" s="124">
        <v>4133786.13</v>
      </c>
      <c r="F1215" s="124">
        <v>0</v>
      </c>
      <c r="G1215" s="129">
        <v>1848000</v>
      </c>
      <c r="H1215" s="129">
        <v>186666.67</v>
      </c>
      <c r="I1215" s="129">
        <v>5795119.46</v>
      </c>
      <c r="J1215" s="136">
        <v>0</v>
      </c>
    </row>
    <row r="1216" spans="1:10" ht="23.25" hidden="1" customHeight="1" x14ac:dyDescent="0.25">
      <c r="A1216" s="131" t="s">
        <v>1181</v>
      </c>
      <c r="B1216" s="131"/>
      <c r="C1216" s="130" t="s">
        <v>1180</v>
      </c>
      <c r="D1216" s="130" t="s">
        <v>361</v>
      </c>
      <c r="E1216" s="124">
        <v>7514615.5999999996</v>
      </c>
      <c r="F1216" s="124">
        <v>0</v>
      </c>
      <c r="G1216" s="129">
        <v>370470</v>
      </c>
      <c r="H1216" s="129">
        <v>1232000</v>
      </c>
      <c r="I1216" s="129">
        <v>6653085.5999999996</v>
      </c>
      <c r="J1216" s="136">
        <v>0</v>
      </c>
    </row>
    <row r="1217" spans="1:10" ht="23.25" hidden="1" customHeight="1" x14ac:dyDescent="0.25">
      <c r="A1217" s="131" t="s">
        <v>1179</v>
      </c>
      <c r="B1217" s="131"/>
      <c r="C1217" s="130" t="s">
        <v>1178</v>
      </c>
      <c r="D1217" s="130" t="s">
        <v>361</v>
      </c>
      <c r="E1217" s="124">
        <v>6033860.54</v>
      </c>
      <c r="F1217" s="124">
        <v>0</v>
      </c>
      <c r="G1217" s="129">
        <v>310408.15999999997</v>
      </c>
      <c r="H1217" s="129">
        <v>0</v>
      </c>
      <c r="I1217" s="129">
        <v>6344268.7000000002</v>
      </c>
      <c r="J1217" s="136">
        <v>0</v>
      </c>
    </row>
    <row r="1218" spans="1:10" ht="23.25" hidden="1" customHeight="1" x14ac:dyDescent="0.25">
      <c r="A1218" s="131" t="s">
        <v>1177</v>
      </c>
      <c r="B1218" s="131"/>
      <c r="C1218" s="130" t="s">
        <v>1176</v>
      </c>
      <c r="D1218" s="130" t="s">
        <v>361</v>
      </c>
      <c r="E1218" s="124">
        <v>1340479.3</v>
      </c>
      <c r="F1218" s="124">
        <v>0</v>
      </c>
      <c r="G1218" s="129">
        <v>0</v>
      </c>
      <c r="H1218" s="129">
        <v>0</v>
      </c>
      <c r="I1218" s="129">
        <v>1340479.3</v>
      </c>
      <c r="J1218" s="136">
        <v>0</v>
      </c>
    </row>
    <row r="1219" spans="1:10" ht="22.5" hidden="1" customHeight="1" x14ac:dyDescent="0.25">
      <c r="A1219" s="131" t="s">
        <v>1175</v>
      </c>
      <c r="B1219" s="131"/>
      <c r="C1219" s="130" t="s">
        <v>1174</v>
      </c>
      <c r="D1219" s="130" t="s">
        <v>361</v>
      </c>
      <c r="E1219" s="124">
        <v>12066716.939999999</v>
      </c>
      <c r="F1219" s="124">
        <v>0</v>
      </c>
      <c r="G1219" s="129">
        <v>51451250</v>
      </c>
      <c r="H1219" s="129">
        <v>662987.76</v>
      </c>
      <c r="I1219" s="129">
        <v>62854979.18</v>
      </c>
      <c r="J1219" s="136">
        <v>0</v>
      </c>
    </row>
    <row r="1220" spans="1:10" ht="23.25" hidden="1" customHeight="1" x14ac:dyDescent="0.25">
      <c r="A1220" s="131" t="s">
        <v>1173</v>
      </c>
      <c r="B1220" s="131"/>
      <c r="C1220" s="130" t="s">
        <v>1172</v>
      </c>
      <c r="D1220" s="130" t="s">
        <v>361</v>
      </c>
      <c r="E1220" s="124">
        <v>4524289.42</v>
      </c>
      <c r="F1220" s="124">
        <v>0</v>
      </c>
      <c r="G1220" s="129">
        <v>407000</v>
      </c>
      <c r="H1220" s="129">
        <v>0</v>
      </c>
      <c r="I1220" s="129">
        <v>4931289.42</v>
      </c>
      <c r="J1220" s="136">
        <v>0</v>
      </c>
    </row>
    <row r="1221" spans="1:10" ht="23.25" hidden="1" customHeight="1" x14ac:dyDescent="0.25">
      <c r="A1221" s="131" t="s">
        <v>1171</v>
      </c>
      <c r="B1221" s="131"/>
      <c r="C1221" s="130" t="s">
        <v>1170</v>
      </c>
      <c r="D1221" s="130" t="s">
        <v>361</v>
      </c>
      <c r="E1221" s="124">
        <v>1265000</v>
      </c>
      <c r="F1221" s="124">
        <v>0</v>
      </c>
      <c r="G1221" s="129">
        <v>0</v>
      </c>
      <c r="H1221" s="129">
        <v>0</v>
      </c>
      <c r="I1221" s="129">
        <v>1265000</v>
      </c>
      <c r="J1221" s="136">
        <v>0</v>
      </c>
    </row>
    <row r="1222" spans="1:10" ht="23.25" hidden="1" customHeight="1" x14ac:dyDescent="0.25">
      <c r="A1222" s="131" t="s">
        <v>1169</v>
      </c>
      <c r="B1222" s="131"/>
      <c r="C1222" s="130" t="s">
        <v>1168</v>
      </c>
      <c r="D1222" s="130" t="s">
        <v>361</v>
      </c>
      <c r="E1222" s="124">
        <v>3057454.86</v>
      </c>
      <c r="F1222" s="124">
        <v>0</v>
      </c>
      <c r="G1222" s="129">
        <v>1320000</v>
      </c>
      <c r="H1222" s="129">
        <v>0</v>
      </c>
      <c r="I1222" s="129">
        <v>4377454.8600000003</v>
      </c>
      <c r="J1222" s="136">
        <v>0</v>
      </c>
    </row>
    <row r="1223" spans="1:10" ht="22.5" hidden="1" customHeight="1" x14ac:dyDescent="0.25">
      <c r="A1223" s="131" t="s">
        <v>1167</v>
      </c>
      <c r="B1223" s="131"/>
      <c r="C1223" s="130" t="s">
        <v>1166</v>
      </c>
      <c r="D1223" s="130" t="s">
        <v>361</v>
      </c>
      <c r="E1223" s="124">
        <v>9842489.1300000008</v>
      </c>
      <c r="F1223" s="124">
        <v>0</v>
      </c>
      <c r="G1223" s="129">
        <v>1545166.67</v>
      </c>
      <c r="H1223" s="129">
        <v>0</v>
      </c>
      <c r="I1223" s="129">
        <v>11387655.800000001</v>
      </c>
      <c r="J1223" s="136">
        <v>0</v>
      </c>
    </row>
    <row r="1224" spans="1:10" ht="23.25" hidden="1" customHeight="1" x14ac:dyDescent="0.25">
      <c r="A1224" s="131" t="s">
        <v>1165</v>
      </c>
      <c r="B1224" s="131"/>
      <c r="C1224" s="130" t="s">
        <v>1164</v>
      </c>
      <c r="D1224" s="130" t="s">
        <v>361</v>
      </c>
      <c r="E1224" s="124">
        <v>2969575.79</v>
      </c>
      <c r="F1224" s="124">
        <v>0</v>
      </c>
      <c r="G1224" s="129">
        <v>0</v>
      </c>
      <c r="H1224" s="129">
        <v>0</v>
      </c>
      <c r="I1224" s="129">
        <v>2969575.79</v>
      </c>
      <c r="J1224" s="136">
        <v>0</v>
      </c>
    </row>
    <row r="1225" spans="1:10" ht="23.25" hidden="1" customHeight="1" x14ac:dyDescent="0.25">
      <c r="A1225" s="131" t="s">
        <v>1163</v>
      </c>
      <c r="B1225" s="131"/>
      <c r="C1225" s="130" t="s">
        <v>1162</v>
      </c>
      <c r="D1225" s="130" t="s">
        <v>361</v>
      </c>
      <c r="E1225" s="124">
        <v>932750</v>
      </c>
      <c r="F1225" s="124">
        <v>0</v>
      </c>
      <c r="G1225" s="129">
        <v>186666.67</v>
      </c>
      <c r="H1225" s="129">
        <v>1119416.67</v>
      </c>
      <c r="I1225" s="129">
        <v>0</v>
      </c>
      <c r="J1225" s="136">
        <v>0</v>
      </c>
    </row>
    <row r="1226" spans="1:10" ht="23.25" hidden="1" customHeight="1" x14ac:dyDescent="0.25">
      <c r="A1226" s="131" t="s">
        <v>1161</v>
      </c>
      <c r="B1226" s="131"/>
      <c r="C1226" s="130" t="s">
        <v>1160</v>
      </c>
      <c r="D1226" s="130" t="s">
        <v>361</v>
      </c>
      <c r="E1226" s="124">
        <v>2629525</v>
      </c>
      <c r="F1226" s="124">
        <v>0</v>
      </c>
      <c r="G1226" s="129">
        <v>0</v>
      </c>
      <c r="H1226" s="129">
        <v>0</v>
      </c>
      <c r="I1226" s="129">
        <v>2629525</v>
      </c>
      <c r="J1226" s="136">
        <v>0</v>
      </c>
    </row>
    <row r="1227" spans="1:10" ht="22.5" hidden="1" customHeight="1" x14ac:dyDescent="0.25">
      <c r="A1227" s="131" t="s">
        <v>1159</v>
      </c>
      <c r="B1227" s="131"/>
      <c r="C1227" s="130" t="s">
        <v>1158</v>
      </c>
      <c r="D1227" s="130" t="s">
        <v>361</v>
      </c>
      <c r="E1227" s="124">
        <v>9710950.5199999996</v>
      </c>
      <c r="F1227" s="124">
        <v>0</v>
      </c>
      <c r="G1227" s="129">
        <v>0</v>
      </c>
      <c r="H1227" s="129">
        <v>0</v>
      </c>
      <c r="I1227" s="129">
        <v>9710950.5199999996</v>
      </c>
      <c r="J1227" s="136">
        <v>0</v>
      </c>
    </row>
    <row r="1228" spans="1:10" ht="23.25" hidden="1" customHeight="1" x14ac:dyDescent="0.25">
      <c r="A1228" s="131" t="s">
        <v>1157</v>
      </c>
      <c r="B1228" s="131"/>
      <c r="C1228" s="130" t="s">
        <v>1156</v>
      </c>
      <c r="D1228" s="130" t="s">
        <v>361</v>
      </c>
      <c r="E1228" s="124">
        <v>1428900</v>
      </c>
      <c r="F1228" s="124">
        <v>0</v>
      </c>
      <c r="G1228" s="129">
        <v>0</v>
      </c>
      <c r="H1228" s="129">
        <v>0</v>
      </c>
      <c r="I1228" s="129">
        <v>1428900</v>
      </c>
      <c r="J1228" s="136">
        <v>0</v>
      </c>
    </row>
    <row r="1229" spans="1:10" ht="23.25" hidden="1" customHeight="1" x14ac:dyDescent="0.25">
      <c r="A1229" s="131" t="s">
        <v>1155</v>
      </c>
      <c r="B1229" s="131"/>
      <c r="C1229" s="130" t="s">
        <v>1154</v>
      </c>
      <c r="D1229" s="130" t="s">
        <v>361</v>
      </c>
      <c r="E1229" s="124">
        <v>32065309.100000001</v>
      </c>
      <c r="F1229" s="124">
        <v>0</v>
      </c>
      <c r="G1229" s="129">
        <v>331493.88</v>
      </c>
      <c r="H1229" s="129">
        <v>0</v>
      </c>
      <c r="I1229" s="129">
        <v>32396802.98</v>
      </c>
      <c r="J1229" s="136">
        <v>0</v>
      </c>
    </row>
    <row r="1230" spans="1:10" ht="23.25" hidden="1" customHeight="1" x14ac:dyDescent="0.25">
      <c r="A1230" s="131" t="s">
        <v>1153</v>
      </c>
      <c r="B1230" s="131"/>
      <c r="C1230" s="130" t="s">
        <v>1152</v>
      </c>
      <c r="D1230" s="130" t="s">
        <v>361</v>
      </c>
      <c r="E1230" s="124">
        <v>10808325.359999999</v>
      </c>
      <c r="F1230" s="124">
        <v>0</v>
      </c>
      <c r="G1230" s="129">
        <v>1320000</v>
      </c>
      <c r="H1230" s="129">
        <v>0</v>
      </c>
      <c r="I1230" s="129">
        <v>12128325.359999999</v>
      </c>
      <c r="J1230" s="136">
        <v>0</v>
      </c>
    </row>
    <row r="1231" spans="1:10" ht="23.25" hidden="1" customHeight="1" x14ac:dyDescent="0.25">
      <c r="A1231" s="131" t="s">
        <v>1151</v>
      </c>
      <c r="B1231" s="131"/>
      <c r="C1231" s="130" t="s">
        <v>1150</v>
      </c>
      <c r="D1231" s="130" t="s">
        <v>361</v>
      </c>
      <c r="E1231" s="124">
        <v>3913436.87</v>
      </c>
      <c r="F1231" s="124">
        <v>0</v>
      </c>
      <c r="G1231" s="129">
        <v>0</v>
      </c>
      <c r="H1231" s="129">
        <v>0</v>
      </c>
      <c r="I1231" s="129">
        <v>3913436.87</v>
      </c>
      <c r="J1231" s="136">
        <v>0</v>
      </c>
    </row>
    <row r="1232" spans="1:10" ht="22.5" hidden="1" customHeight="1" x14ac:dyDescent="0.25">
      <c r="A1232" s="131" t="s">
        <v>1149</v>
      </c>
      <c r="B1232" s="131"/>
      <c r="C1232" s="130" t="s">
        <v>1148</v>
      </c>
      <c r="D1232" s="130" t="s">
        <v>361</v>
      </c>
      <c r="E1232" s="124">
        <v>1769444.43</v>
      </c>
      <c r="F1232" s="124">
        <v>0</v>
      </c>
      <c r="G1232" s="129">
        <v>0</v>
      </c>
      <c r="H1232" s="129">
        <v>0</v>
      </c>
      <c r="I1232" s="129">
        <v>1769444.43</v>
      </c>
      <c r="J1232" s="136">
        <v>0</v>
      </c>
    </row>
    <row r="1233" spans="1:10" ht="23.25" hidden="1" customHeight="1" x14ac:dyDescent="0.25">
      <c r="A1233" s="131" t="s">
        <v>1147</v>
      </c>
      <c r="B1233" s="131"/>
      <c r="C1233" s="130" t="s">
        <v>1146</v>
      </c>
      <c r="D1233" s="130" t="s">
        <v>361</v>
      </c>
      <c r="E1233" s="124">
        <v>10399821.199999999</v>
      </c>
      <c r="F1233" s="124">
        <v>0</v>
      </c>
      <c r="G1233" s="129">
        <v>1177000</v>
      </c>
      <c r="H1233" s="129">
        <v>1177000</v>
      </c>
      <c r="I1233" s="129">
        <v>10399821.199999999</v>
      </c>
      <c r="J1233" s="136">
        <v>0</v>
      </c>
    </row>
    <row r="1234" spans="1:10" ht="23.25" hidden="1" customHeight="1" x14ac:dyDescent="0.25">
      <c r="A1234" s="131" t="s">
        <v>1145</v>
      </c>
      <c r="B1234" s="131"/>
      <c r="C1234" s="130" t="s">
        <v>1144</v>
      </c>
      <c r="D1234" s="130" t="s">
        <v>361</v>
      </c>
      <c r="E1234" s="124">
        <v>3561541.67</v>
      </c>
      <c r="F1234" s="124">
        <v>0</v>
      </c>
      <c r="G1234" s="129">
        <v>0</v>
      </c>
      <c r="H1234" s="129">
        <v>0</v>
      </c>
      <c r="I1234" s="129">
        <v>3561541.67</v>
      </c>
      <c r="J1234" s="136">
        <v>0</v>
      </c>
    </row>
    <row r="1235" spans="1:10" ht="12" hidden="1" customHeight="1" x14ac:dyDescent="0.25">
      <c r="A1235" s="127" t="s">
        <v>360</v>
      </c>
      <c r="B1235" s="127"/>
      <c r="C1235" s="127"/>
      <c r="D1235" s="127"/>
      <c r="E1235" s="126">
        <v>174578271.31</v>
      </c>
      <c r="F1235" s="126">
        <v>0</v>
      </c>
      <c r="G1235" s="126">
        <v>144929838.15000001</v>
      </c>
      <c r="H1235" s="126">
        <v>76868784.819999993</v>
      </c>
      <c r="I1235" s="126">
        <v>242639324.63999999</v>
      </c>
      <c r="J1235" s="126">
        <v>0</v>
      </c>
    </row>
    <row r="1236" spans="1:10" ht="2.25" hidden="1" customHeight="1" x14ac:dyDescent="0.25">
      <c r="A1236" s="127"/>
      <c r="B1236" s="127"/>
      <c r="C1236" s="127"/>
      <c r="D1236" s="127"/>
      <c r="E1236" s="126"/>
      <c r="F1236" s="126"/>
      <c r="G1236" s="126"/>
      <c r="H1236" s="126"/>
      <c r="I1236" s="126"/>
      <c r="J1236" s="125"/>
    </row>
    <row r="1237" spans="1:10" ht="14.25" hidden="1" customHeight="1" x14ac:dyDescent="0.25">
      <c r="A1237" s="132" t="s">
        <v>890</v>
      </c>
      <c r="B1237" s="132"/>
      <c r="C1237" s="132"/>
      <c r="D1237" s="132"/>
      <c r="E1237" s="132"/>
      <c r="F1237" s="132"/>
      <c r="G1237" s="132"/>
      <c r="H1237" s="132"/>
      <c r="I1237" s="132"/>
      <c r="J1237" s="132"/>
    </row>
    <row r="1238" spans="1:10" ht="33.75" hidden="1" customHeight="1" x14ac:dyDescent="0.25">
      <c r="A1238" s="131" t="s">
        <v>1143</v>
      </c>
      <c r="B1238" s="131"/>
      <c r="C1238" s="130" t="s">
        <v>1142</v>
      </c>
      <c r="D1238" s="130" t="s">
        <v>361</v>
      </c>
      <c r="E1238" s="124">
        <v>0</v>
      </c>
      <c r="F1238" s="124">
        <v>20970750.48</v>
      </c>
      <c r="G1238" s="129">
        <v>0</v>
      </c>
      <c r="H1238" s="129">
        <v>41599586.549999997</v>
      </c>
      <c r="I1238" s="129">
        <v>0</v>
      </c>
      <c r="J1238" s="136">
        <v>62570337.030000001</v>
      </c>
    </row>
    <row r="1239" spans="1:10" ht="34.5" hidden="1" customHeight="1" x14ac:dyDescent="0.25">
      <c r="A1239" s="131" t="s">
        <v>1141</v>
      </c>
      <c r="B1239" s="131"/>
      <c r="C1239" s="130" t="s">
        <v>1140</v>
      </c>
      <c r="D1239" s="130" t="s">
        <v>361</v>
      </c>
      <c r="E1239" s="124">
        <v>0</v>
      </c>
      <c r="F1239" s="124">
        <v>23989279.68</v>
      </c>
      <c r="G1239" s="129">
        <v>0</v>
      </c>
      <c r="H1239" s="129">
        <v>47587429.799999997</v>
      </c>
      <c r="I1239" s="129">
        <v>0</v>
      </c>
      <c r="J1239" s="136">
        <v>71576709.480000004</v>
      </c>
    </row>
    <row r="1240" spans="1:10" ht="22.5" hidden="1" customHeight="1" x14ac:dyDescent="0.25">
      <c r="A1240" s="131" t="s">
        <v>1139</v>
      </c>
      <c r="B1240" s="131"/>
      <c r="C1240" s="130" t="s">
        <v>1138</v>
      </c>
      <c r="D1240" s="130" t="s">
        <v>361</v>
      </c>
      <c r="E1240" s="124">
        <v>0</v>
      </c>
      <c r="F1240" s="124">
        <v>46915942.109999999</v>
      </c>
      <c r="G1240" s="129">
        <v>0</v>
      </c>
      <c r="H1240" s="129">
        <v>94398504.599999994</v>
      </c>
      <c r="I1240" s="129">
        <v>0</v>
      </c>
      <c r="J1240" s="136">
        <v>141314446.71000001</v>
      </c>
    </row>
    <row r="1241" spans="1:10" ht="23.25" hidden="1" customHeight="1" x14ac:dyDescent="0.25">
      <c r="A1241" s="131" t="s">
        <v>1137</v>
      </c>
      <c r="B1241" s="131"/>
      <c r="C1241" s="130" t="s">
        <v>1136</v>
      </c>
      <c r="D1241" s="130" t="s">
        <v>361</v>
      </c>
      <c r="E1241" s="124">
        <v>0</v>
      </c>
      <c r="F1241" s="124">
        <v>31188951.280000001</v>
      </c>
      <c r="G1241" s="129">
        <v>0</v>
      </c>
      <c r="H1241" s="129">
        <v>61869387.049999997</v>
      </c>
      <c r="I1241" s="129">
        <v>0</v>
      </c>
      <c r="J1241" s="136">
        <v>93058338.329999998</v>
      </c>
    </row>
    <row r="1242" spans="1:10" ht="23.25" hidden="1" customHeight="1" x14ac:dyDescent="0.25">
      <c r="A1242" s="131" t="s">
        <v>1135</v>
      </c>
      <c r="B1242" s="131"/>
      <c r="C1242" s="130" t="s">
        <v>1134</v>
      </c>
      <c r="D1242" s="130" t="s">
        <v>361</v>
      </c>
      <c r="E1242" s="124">
        <v>0</v>
      </c>
      <c r="F1242" s="124">
        <v>44552657.840000004</v>
      </c>
      <c r="G1242" s="129">
        <v>0</v>
      </c>
      <c r="H1242" s="129">
        <v>88378913.650000006</v>
      </c>
      <c r="I1242" s="129">
        <v>0</v>
      </c>
      <c r="J1242" s="136">
        <v>132931571.48999999</v>
      </c>
    </row>
    <row r="1243" spans="1:10" ht="23.25" hidden="1" customHeight="1" x14ac:dyDescent="0.25">
      <c r="A1243" s="131" t="s">
        <v>1133</v>
      </c>
      <c r="B1243" s="131"/>
      <c r="C1243" s="130" t="s">
        <v>1132</v>
      </c>
      <c r="D1243" s="130" t="s">
        <v>361</v>
      </c>
      <c r="E1243" s="124">
        <v>0</v>
      </c>
      <c r="F1243" s="124">
        <v>2065214.73</v>
      </c>
      <c r="G1243" s="129">
        <v>0</v>
      </c>
      <c r="H1243" s="129">
        <v>24316237.949999999</v>
      </c>
      <c r="I1243" s="129">
        <v>0</v>
      </c>
      <c r="J1243" s="136">
        <v>26381452.68</v>
      </c>
    </row>
    <row r="1244" spans="1:10" ht="22.5" hidden="1" customHeight="1" x14ac:dyDescent="0.25">
      <c r="A1244" s="131" t="s">
        <v>1131</v>
      </c>
      <c r="B1244" s="131"/>
      <c r="C1244" s="130" t="s">
        <v>1130</v>
      </c>
      <c r="D1244" s="130" t="s">
        <v>361</v>
      </c>
      <c r="E1244" s="124">
        <v>0</v>
      </c>
      <c r="F1244" s="124">
        <v>1718905454.9200001</v>
      </c>
      <c r="G1244" s="129">
        <v>523864.56</v>
      </c>
      <c r="H1244" s="129">
        <v>3214918664.0999999</v>
      </c>
      <c r="I1244" s="129">
        <v>0</v>
      </c>
      <c r="J1244" s="136">
        <v>4933300254.46</v>
      </c>
    </row>
    <row r="1245" spans="1:10" ht="23.25" hidden="1" customHeight="1" x14ac:dyDescent="0.25">
      <c r="A1245" s="131" t="s">
        <v>1129</v>
      </c>
      <c r="B1245" s="131"/>
      <c r="C1245" s="130" t="s">
        <v>1128</v>
      </c>
      <c r="D1245" s="130" t="s">
        <v>361</v>
      </c>
      <c r="E1245" s="124">
        <v>0</v>
      </c>
      <c r="F1245" s="124">
        <v>133468743.34999999</v>
      </c>
      <c r="G1245" s="129">
        <v>0</v>
      </c>
      <c r="H1245" s="129">
        <v>266226253.77000001</v>
      </c>
      <c r="I1245" s="129">
        <v>0</v>
      </c>
      <c r="J1245" s="136">
        <v>399694997.12</v>
      </c>
    </row>
    <row r="1246" spans="1:10" ht="23.25" hidden="1" customHeight="1" x14ac:dyDescent="0.25">
      <c r="A1246" s="131" t="s">
        <v>1127</v>
      </c>
      <c r="B1246" s="131"/>
      <c r="C1246" s="130" t="s">
        <v>1126</v>
      </c>
      <c r="D1246" s="130" t="s">
        <v>361</v>
      </c>
      <c r="E1246" s="124">
        <v>0</v>
      </c>
      <c r="F1246" s="124">
        <v>43533597.759999998</v>
      </c>
      <c r="G1246" s="129">
        <v>119007606.92</v>
      </c>
      <c r="H1246" s="129">
        <v>75474009.159999996</v>
      </c>
      <c r="I1246" s="129">
        <v>0</v>
      </c>
      <c r="J1246" s="136">
        <v>0</v>
      </c>
    </row>
    <row r="1247" spans="1:10" ht="23.25" hidden="1" customHeight="1" x14ac:dyDescent="0.25">
      <c r="A1247" s="131" t="s">
        <v>1125</v>
      </c>
      <c r="B1247" s="131"/>
      <c r="C1247" s="130" t="s">
        <v>1124</v>
      </c>
      <c r="D1247" s="130" t="s">
        <v>361</v>
      </c>
      <c r="E1247" s="124">
        <v>0</v>
      </c>
      <c r="F1247" s="124">
        <v>37207022.719999999</v>
      </c>
      <c r="G1247" s="129">
        <v>0</v>
      </c>
      <c r="H1247" s="129">
        <v>73807409.200000003</v>
      </c>
      <c r="I1247" s="129">
        <v>0</v>
      </c>
      <c r="J1247" s="136">
        <v>111014431.92</v>
      </c>
    </row>
    <row r="1248" spans="1:10" ht="22.5" hidden="1" customHeight="1" x14ac:dyDescent="0.25">
      <c r="A1248" s="131" t="s">
        <v>1123</v>
      </c>
      <c r="B1248" s="131"/>
      <c r="C1248" s="130" t="s">
        <v>1122</v>
      </c>
      <c r="D1248" s="130" t="s">
        <v>361</v>
      </c>
      <c r="E1248" s="124">
        <v>0</v>
      </c>
      <c r="F1248" s="124">
        <v>23780441.52</v>
      </c>
      <c r="G1248" s="129">
        <v>762267.84</v>
      </c>
      <c r="H1248" s="129">
        <v>45661051.049999997</v>
      </c>
      <c r="I1248" s="129">
        <v>0</v>
      </c>
      <c r="J1248" s="136">
        <v>68679224.730000004</v>
      </c>
    </row>
    <row r="1249" spans="1:10" ht="23.25" hidden="1" customHeight="1" x14ac:dyDescent="0.25">
      <c r="A1249" s="131" t="s">
        <v>1121</v>
      </c>
      <c r="B1249" s="131"/>
      <c r="C1249" s="130" t="s">
        <v>1120</v>
      </c>
      <c r="D1249" s="130" t="s">
        <v>361</v>
      </c>
      <c r="E1249" s="124">
        <v>0</v>
      </c>
      <c r="F1249" s="124">
        <v>12352865.76</v>
      </c>
      <c r="G1249" s="129">
        <v>0</v>
      </c>
      <c r="H1249" s="129">
        <v>24504326.100000001</v>
      </c>
      <c r="I1249" s="129">
        <v>0</v>
      </c>
      <c r="J1249" s="136">
        <v>36857191.859999999</v>
      </c>
    </row>
    <row r="1250" spans="1:10" ht="23.25" hidden="1" customHeight="1" x14ac:dyDescent="0.25">
      <c r="A1250" s="131" t="s">
        <v>1119</v>
      </c>
      <c r="B1250" s="131"/>
      <c r="C1250" s="130" t="s">
        <v>1118</v>
      </c>
      <c r="D1250" s="130" t="s">
        <v>361</v>
      </c>
      <c r="E1250" s="124">
        <v>0</v>
      </c>
      <c r="F1250" s="124">
        <v>16321204.800000001</v>
      </c>
      <c r="G1250" s="129">
        <v>0</v>
      </c>
      <c r="H1250" s="129">
        <v>32376303</v>
      </c>
      <c r="I1250" s="129">
        <v>0</v>
      </c>
      <c r="J1250" s="136">
        <v>48697507.799999997</v>
      </c>
    </row>
    <row r="1251" spans="1:10" ht="23.25" hidden="1" customHeight="1" x14ac:dyDescent="0.25">
      <c r="A1251" s="131" t="s">
        <v>1117</v>
      </c>
      <c r="B1251" s="131"/>
      <c r="C1251" s="130" t="s">
        <v>1116</v>
      </c>
      <c r="D1251" s="130" t="s">
        <v>361</v>
      </c>
      <c r="E1251" s="124">
        <v>0</v>
      </c>
      <c r="F1251" s="124">
        <v>8235243.8399999999</v>
      </c>
      <c r="G1251" s="129">
        <v>0</v>
      </c>
      <c r="H1251" s="129">
        <v>16336217.4</v>
      </c>
      <c r="I1251" s="129">
        <v>0</v>
      </c>
      <c r="J1251" s="136">
        <v>24571461.239999998</v>
      </c>
    </row>
    <row r="1252" spans="1:10" ht="22.5" hidden="1" customHeight="1" x14ac:dyDescent="0.25">
      <c r="A1252" s="131" t="s">
        <v>1115</v>
      </c>
      <c r="B1252" s="131"/>
      <c r="C1252" s="130" t="s">
        <v>1114</v>
      </c>
      <c r="D1252" s="130" t="s">
        <v>361</v>
      </c>
      <c r="E1252" s="124">
        <v>0</v>
      </c>
      <c r="F1252" s="124">
        <v>9409452.7200000007</v>
      </c>
      <c r="G1252" s="129">
        <v>0</v>
      </c>
      <c r="H1252" s="129">
        <v>18665490.449999999</v>
      </c>
      <c r="I1252" s="129">
        <v>0</v>
      </c>
      <c r="J1252" s="136">
        <v>28074943.170000002</v>
      </c>
    </row>
    <row r="1253" spans="1:10" ht="23.25" hidden="1" customHeight="1" x14ac:dyDescent="0.25">
      <c r="A1253" s="131" t="s">
        <v>1113</v>
      </c>
      <c r="B1253" s="131"/>
      <c r="C1253" s="130" t="s">
        <v>1112</v>
      </c>
      <c r="D1253" s="130" t="s">
        <v>361</v>
      </c>
      <c r="E1253" s="124">
        <v>0</v>
      </c>
      <c r="F1253" s="124">
        <v>43055896.049999997</v>
      </c>
      <c r="G1253" s="129">
        <v>0</v>
      </c>
      <c r="H1253" s="129">
        <v>85562818.200000003</v>
      </c>
      <c r="I1253" s="129">
        <v>0</v>
      </c>
      <c r="J1253" s="136">
        <v>128618714.25</v>
      </c>
    </row>
    <row r="1254" spans="1:10" ht="23.25" hidden="1" customHeight="1" x14ac:dyDescent="0.25">
      <c r="A1254" s="131" t="s">
        <v>1111</v>
      </c>
      <c r="B1254" s="131"/>
      <c r="C1254" s="130" t="s">
        <v>1110</v>
      </c>
      <c r="D1254" s="130" t="s">
        <v>361</v>
      </c>
      <c r="E1254" s="124">
        <v>0</v>
      </c>
      <c r="F1254" s="124">
        <v>121544692.31999999</v>
      </c>
      <c r="G1254" s="129">
        <v>0</v>
      </c>
      <c r="H1254" s="129">
        <v>241889202.08000001</v>
      </c>
      <c r="I1254" s="129">
        <v>0</v>
      </c>
      <c r="J1254" s="136">
        <v>363433894.39999998</v>
      </c>
    </row>
    <row r="1255" spans="1:10" ht="23.25" hidden="1" customHeight="1" x14ac:dyDescent="0.25">
      <c r="A1255" s="131" t="s">
        <v>1109</v>
      </c>
      <c r="B1255" s="131"/>
      <c r="C1255" s="130" t="s">
        <v>1108</v>
      </c>
      <c r="D1255" s="130" t="s">
        <v>361</v>
      </c>
      <c r="E1255" s="124">
        <v>0</v>
      </c>
      <c r="F1255" s="124">
        <v>52103000.32</v>
      </c>
      <c r="G1255" s="129">
        <v>0</v>
      </c>
      <c r="H1255" s="129">
        <v>111151805.02</v>
      </c>
      <c r="I1255" s="129">
        <v>0</v>
      </c>
      <c r="J1255" s="136">
        <v>163254805.34</v>
      </c>
    </row>
    <row r="1256" spans="1:10" ht="22.5" hidden="1" customHeight="1" x14ac:dyDescent="0.25">
      <c r="A1256" s="131" t="s">
        <v>1107</v>
      </c>
      <c r="B1256" s="131"/>
      <c r="C1256" s="130" t="s">
        <v>1106</v>
      </c>
      <c r="D1256" s="130" t="s">
        <v>361</v>
      </c>
      <c r="E1256" s="124">
        <v>0</v>
      </c>
      <c r="F1256" s="124">
        <v>7575445.0300000003</v>
      </c>
      <c r="G1256" s="129">
        <v>0</v>
      </c>
      <c r="H1256" s="129">
        <v>14516626.699999999</v>
      </c>
      <c r="I1256" s="129">
        <v>0</v>
      </c>
      <c r="J1256" s="136">
        <v>22092071.73</v>
      </c>
    </row>
    <row r="1257" spans="1:10" ht="23.25" hidden="1" customHeight="1" x14ac:dyDescent="0.25">
      <c r="A1257" s="131" t="s">
        <v>1105</v>
      </c>
      <c r="B1257" s="131"/>
      <c r="C1257" s="130" t="s">
        <v>1104</v>
      </c>
      <c r="D1257" s="130" t="s">
        <v>361</v>
      </c>
      <c r="E1257" s="124">
        <v>0</v>
      </c>
      <c r="F1257" s="124">
        <v>15891581.359999999</v>
      </c>
      <c r="G1257" s="129">
        <v>43442746.869999997</v>
      </c>
      <c r="H1257" s="129">
        <v>27551165.510000002</v>
      </c>
      <c r="I1257" s="129">
        <v>0</v>
      </c>
      <c r="J1257" s="136">
        <v>0</v>
      </c>
    </row>
    <row r="1258" spans="1:10" ht="23.25" hidden="1" customHeight="1" x14ac:dyDescent="0.25">
      <c r="A1258" s="131" t="s">
        <v>1103</v>
      </c>
      <c r="B1258" s="131"/>
      <c r="C1258" s="130" t="s">
        <v>1102</v>
      </c>
      <c r="D1258" s="130" t="s">
        <v>361</v>
      </c>
      <c r="E1258" s="124">
        <v>0</v>
      </c>
      <c r="F1258" s="124">
        <v>3729819.84</v>
      </c>
      <c r="G1258" s="129">
        <v>0</v>
      </c>
      <c r="H1258" s="129">
        <v>7398827.4000000004</v>
      </c>
      <c r="I1258" s="129">
        <v>0</v>
      </c>
      <c r="J1258" s="136">
        <v>11128647.24</v>
      </c>
    </row>
    <row r="1259" spans="1:10" ht="12" hidden="1" customHeight="1" x14ac:dyDescent="0.25">
      <c r="A1259" s="127" t="s">
        <v>360</v>
      </c>
      <c r="B1259" s="127"/>
      <c r="C1259" s="127"/>
      <c r="D1259" s="127"/>
      <c r="E1259" s="126">
        <v>0</v>
      </c>
      <c r="F1259" s="126">
        <v>2416797258.4299998</v>
      </c>
      <c r="G1259" s="126">
        <v>163736486.19</v>
      </c>
      <c r="H1259" s="126">
        <v>4614190228.7399998</v>
      </c>
      <c r="I1259" s="126">
        <v>0</v>
      </c>
      <c r="J1259" s="126">
        <v>6867251000.9799995</v>
      </c>
    </row>
    <row r="1260" spans="1:10" ht="2.25" hidden="1" customHeight="1" x14ac:dyDescent="0.25">
      <c r="A1260" s="127"/>
      <c r="B1260" s="127"/>
      <c r="C1260" s="127"/>
      <c r="D1260" s="127"/>
      <c r="E1260" s="126"/>
      <c r="F1260" s="126"/>
      <c r="G1260" s="126"/>
      <c r="H1260" s="126"/>
      <c r="I1260" s="126"/>
      <c r="J1260" s="125"/>
    </row>
    <row r="1261" spans="1:10" ht="14.25" hidden="1" customHeight="1" x14ac:dyDescent="0.25">
      <c r="A1261" s="132" t="s">
        <v>1101</v>
      </c>
      <c r="B1261" s="132"/>
      <c r="C1261" s="132"/>
      <c r="D1261" s="132"/>
      <c r="E1261" s="132"/>
      <c r="F1261" s="132"/>
      <c r="G1261" s="132"/>
      <c r="H1261" s="132"/>
      <c r="I1261" s="132"/>
      <c r="J1261" s="132"/>
    </row>
    <row r="1262" spans="1:10" ht="23.25" hidden="1" customHeight="1" x14ac:dyDescent="0.25">
      <c r="A1262" s="131" t="s">
        <v>1100</v>
      </c>
      <c r="B1262" s="131"/>
      <c r="C1262" s="130" t="s">
        <v>1099</v>
      </c>
      <c r="D1262" s="130" t="s">
        <v>361</v>
      </c>
      <c r="E1262" s="124">
        <v>0</v>
      </c>
      <c r="F1262" s="124">
        <v>636145.80000000005</v>
      </c>
      <c r="G1262" s="129">
        <v>0</v>
      </c>
      <c r="H1262" s="129">
        <v>142496.20000000001</v>
      </c>
      <c r="I1262" s="129">
        <v>0</v>
      </c>
      <c r="J1262" s="136">
        <v>778642</v>
      </c>
    </row>
    <row r="1263" spans="1:10" ht="23.25" hidden="1" customHeight="1" x14ac:dyDescent="0.25">
      <c r="A1263" s="131" t="s">
        <v>1071</v>
      </c>
      <c r="B1263" s="131"/>
      <c r="C1263" s="130" t="s">
        <v>1098</v>
      </c>
      <c r="D1263" s="130" t="s">
        <v>361</v>
      </c>
      <c r="E1263" s="124">
        <v>0</v>
      </c>
      <c r="F1263" s="124">
        <v>86188469.870000005</v>
      </c>
      <c r="G1263" s="129">
        <v>371582.47</v>
      </c>
      <c r="H1263" s="129">
        <v>15977192.609999999</v>
      </c>
      <c r="I1263" s="129">
        <v>0</v>
      </c>
      <c r="J1263" s="136">
        <v>101794080.01000001</v>
      </c>
    </row>
    <row r="1264" spans="1:10" ht="23.25" hidden="1" customHeight="1" x14ac:dyDescent="0.25">
      <c r="A1264" s="131" t="s">
        <v>1097</v>
      </c>
      <c r="B1264" s="131"/>
      <c r="C1264" s="130" t="s">
        <v>1096</v>
      </c>
      <c r="D1264" s="130" t="s">
        <v>361</v>
      </c>
      <c r="E1264" s="124">
        <v>0</v>
      </c>
      <c r="F1264" s="124">
        <v>3004282.69</v>
      </c>
      <c r="G1264" s="129">
        <v>0</v>
      </c>
      <c r="H1264" s="129">
        <v>252683.25</v>
      </c>
      <c r="I1264" s="129">
        <v>0</v>
      </c>
      <c r="J1264" s="136">
        <v>3256965.94</v>
      </c>
    </row>
    <row r="1265" spans="1:10" ht="22.5" hidden="1" customHeight="1" x14ac:dyDescent="0.25">
      <c r="A1265" s="131" t="s">
        <v>1095</v>
      </c>
      <c r="B1265" s="131"/>
      <c r="C1265" s="130" t="s">
        <v>1094</v>
      </c>
      <c r="D1265" s="130" t="s">
        <v>361</v>
      </c>
      <c r="E1265" s="124">
        <v>0</v>
      </c>
      <c r="F1265" s="124">
        <v>3672033.84</v>
      </c>
      <c r="G1265" s="129">
        <v>0</v>
      </c>
      <c r="H1265" s="129">
        <v>178140.95</v>
      </c>
      <c r="I1265" s="129">
        <v>0</v>
      </c>
      <c r="J1265" s="136">
        <v>3850174.79</v>
      </c>
    </row>
    <row r="1266" spans="1:10" ht="23.25" hidden="1" customHeight="1" x14ac:dyDescent="0.25">
      <c r="A1266" s="131" t="s">
        <v>1093</v>
      </c>
      <c r="B1266" s="131"/>
      <c r="C1266" s="130" t="s">
        <v>1092</v>
      </c>
      <c r="D1266" s="130" t="s">
        <v>361</v>
      </c>
      <c r="E1266" s="124">
        <v>0</v>
      </c>
      <c r="F1266" s="124">
        <v>8684876.2899999991</v>
      </c>
      <c r="G1266" s="129">
        <v>0</v>
      </c>
      <c r="H1266" s="129">
        <v>2694320.32</v>
      </c>
      <c r="I1266" s="129">
        <v>0</v>
      </c>
      <c r="J1266" s="136">
        <v>11379196.609999999</v>
      </c>
    </row>
    <row r="1267" spans="1:10" ht="23.25" hidden="1" customHeight="1" x14ac:dyDescent="0.25">
      <c r="A1267" s="131" t="s">
        <v>1091</v>
      </c>
      <c r="B1267" s="131"/>
      <c r="C1267" s="130" t="s">
        <v>1090</v>
      </c>
      <c r="D1267" s="130" t="s">
        <v>361</v>
      </c>
      <c r="E1267" s="124">
        <v>0</v>
      </c>
      <c r="F1267" s="124">
        <v>8739175.2300000004</v>
      </c>
      <c r="G1267" s="129">
        <v>0</v>
      </c>
      <c r="H1267" s="129">
        <v>135007.41</v>
      </c>
      <c r="I1267" s="129">
        <v>0</v>
      </c>
      <c r="J1267" s="136">
        <v>8874182.6400000006</v>
      </c>
    </row>
    <row r="1268" spans="1:10" ht="23.25" hidden="1" customHeight="1" x14ac:dyDescent="0.25">
      <c r="A1268" s="131" t="s">
        <v>1089</v>
      </c>
      <c r="B1268" s="131"/>
      <c r="C1268" s="130" t="s">
        <v>1088</v>
      </c>
      <c r="D1268" s="130" t="s">
        <v>361</v>
      </c>
      <c r="E1268" s="124">
        <v>0</v>
      </c>
      <c r="F1268" s="124">
        <v>9668108.0899999999</v>
      </c>
      <c r="G1268" s="129">
        <v>0</v>
      </c>
      <c r="H1268" s="129">
        <v>2935882.78</v>
      </c>
      <c r="I1268" s="129">
        <v>0</v>
      </c>
      <c r="J1268" s="136">
        <v>12603990.869999999</v>
      </c>
    </row>
    <row r="1269" spans="1:10" ht="22.5" hidden="1" customHeight="1" x14ac:dyDescent="0.25">
      <c r="A1269" s="131" t="s">
        <v>1087</v>
      </c>
      <c r="B1269" s="131"/>
      <c r="C1269" s="130" t="s">
        <v>1086</v>
      </c>
      <c r="D1269" s="130" t="s">
        <v>361</v>
      </c>
      <c r="E1269" s="124">
        <v>0</v>
      </c>
      <c r="F1269" s="124">
        <v>2628789.2400000002</v>
      </c>
      <c r="G1269" s="129">
        <v>2699704.12</v>
      </c>
      <c r="H1269" s="129">
        <v>70914.880000000005</v>
      </c>
      <c r="I1269" s="129">
        <v>0</v>
      </c>
      <c r="J1269" s="136">
        <v>0</v>
      </c>
    </row>
    <row r="1270" spans="1:10" ht="23.25" hidden="1" customHeight="1" x14ac:dyDescent="0.25">
      <c r="A1270" s="131" t="s">
        <v>1085</v>
      </c>
      <c r="B1270" s="131"/>
      <c r="C1270" s="130" t="s">
        <v>1084</v>
      </c>
      <c r="D1270" s="130" t="s">
        <v>361</v>
      </c>
      <c r="E1270" s="124">
        <v>0</v>
      </c>
      <c r="F1270" s="124">
        <v>5700684.29</v>
      </c>
      <c r="G1270" s="129">
        <v>0</v>
      </c>
      <c r="H1270" s="129">
        <v>409649.97</v>
      </c>
      <c r="I1270" s="129">
        <v>0</v>
      </c>
      <c r="J1270" s="136">
        <v>6110334.2599999998</v>
      </c>
    </row>
    <row r="1271" spans="1:10" ht="23.25" hidden="1" customHeight="1" x14ac:dyDescent="0.25">
      <c r="A1271" s="131" t="s">
        <v>1083</v>
      </c>
      <c r="B1271" s="131"/>
      <c r="C1271" s="130" t="s">
        <v>1082</v>
      </c>
      <c r="D1271" s="130" t="s">
        <v>361</v>
      </c>
      <c r="E1271" s="124">
        <v>0</v>
      </c>
      <c r="F1271" s="124">
        <v>38146643.549999997</v>
      </c>
      <c r="G1271" s="129">
        <v>70000</v>
      </c>
      <c r="H1271" s="129">
        <v>453676.6</v>
      </c>
      <c r="I1271" s="129">
        <v>0</v>
      </c>
      <c r="J1271" s="136">
        <v>38530320.149999999</v>
      </c>
    </row>
    <row r="1272" spans="1:10" ht="23.25" hidden="1" customHeight="1" x14ac:dyDescent="0.25">
      <c r="A1272" s="131" t="s">
        <v>1081</v>
      </c>
      <c r="B1272" s="131"/>
      <c r="C1272" s="130" t="s">
        <v>1080</v>
      </c>
      <c r="D1272" s="130" t="s">
        <v>361</v>
      </c>
      <c r="E1272" s="124">
        <v>0</v>
      </c>
      <c r="F1272" s="124">
        <v>6569727.04</v>
      </c>
      <c r="G1272" s="129">
        <v>190036.64</v>
      </c>
      <c r="H1272" s="129">
        <v>887216.69</v>
      </c>
      <c r="I1272" s="129">
        <v>0</v>
      </c>
      <c r="J1272" s="136">
        <v>7266907.0899999999</v>
      </c>
    </row>
    <row r="1273" spans="1:10" ht="22.5" hidden="1" customHeight="1" x14ac:dyDescent="0.25">
      <c r="A1273" s="131" t="s">
        <v>1079</v>
      </c>
      <c r="B1273" s="131"/>
      <c r="C1273" s="130" t="s">
        <v>1078</v>
      </c>
      <c r="D1273" s="130" t="s">
        <v>361</v>
      </c>
      <c r="E1273" s="124">
        <v>0</v>
      </c>
      <c r="F1273" s="124">
        <v>7449725.3099999996</v>
      </c>
      <c r="G1273" s="129">
        <v>0</v>
      </c>
      <c r="H1273" s="129">
        <v>581783.43999999994</v>
      </c>
      <c r="I1273" s="129">
        <v>0</v>
      </c>
      <c r="J1273" s="136">
        <v>8031508.75</v>
      </c>
    </row>
    <row r="1274" spans="1:10" ht="23.25" hidden="1" customHeight="1" x14ac:dyDescent="0.25">
      <c r="A1274" s="131" t="s">
        <v>1077</v>
      </c>
      <c r="B1274" s="131"/>
      <c r="C1274" s="130" t="s">
        <v>1076</v>
      </c>
      <c r="D1274" s="130" t="s">
        <v>361</v>
      </c>
      <c r="E1274" s="124">
        <v>0</v>
      </c>
      <c r="F1274" s="124">
        <v>2118608.92</v>
      </c>
      <c r="G1274" s="129">
        <v>0</v>
      </c>
      <c r="H1274" s="129">
        <v>49790.13</v>
      </c>
      <c r="I1274" s="129">
        <v>0</v>
      </c>
      <c r="J1274" s="136">
        <v>2168399.0499999998</v>
      </c>
    </row>
    <row r="1275" spans="1:10" ht="23.25" hidden="1" customHeight="1" x14ac:dyDescent="0.25">
      <c r="A1275" s="131" t="s">
        <v>1075</v>
      </c>
      <c r="B1275" s="131"/>
      <c r="C1275" s="130" t="s">
        <v>1074</v>
      </c>
      <c r="D1275" s="130" t="s">
        <v>361</v>
      </c>
      <c r="E1275" s="124">
        <v>0</v>
      </c>
      <c r="F1275" s="124">
        <v>11498768</v>
      </c>
      <c r="G1275" s="129">
        <v>0</v>
      </c>
      <c r="H1275" s="129">
        <v>283280.15000000002</v>
      </c>
      <c r="I1275" s="129">
        <v>0</v>
      </c>
      <c r="J1275" s="136">
        <v>11782048.15</v>
      </c>
    </row>
    <row r="1276" spans="1:10" ht="23.25" hidden="1" customHeight="1" x14ac:dyDescent="0.25">
      <c r="A1276" s="131" t="s">
        <v>1073</v>
      </c>
      <c r="B1276" s="131"/>
      <c r="C1276" s="130" t="s">
        <v>1072</v>
      </c>
      <c r="D1276" s="130" t="s">
        <v>361</v>
      </c>
      <c r="E1276" s="124">
        <v>0</v>
      </c>
      <c r="F1276" s="124">
        <v>4700267.7699999996</v>
      </c>
      <c r="G1276" s="129">
        <v>163265.22</v>
      </c>
      <c r="H1276" s="129">
        <v>579723.4</v>
      </c>
      <c r="I1276" s="129">
        <v>0</v>
      </c>
      <c r="J1276" s="136">
        <v>5116725.95</v>
      </c>
    </row>
    <row r="1277" spans="1:10" ht="23.25" hidden="1" customHeight="1" x14ac:dyDescent="0.25">
      <c r="A1277" s="131" t="s">
        <v>1071</v>
      </c>
      <c r="B1277" s="131"/>
      <c r="C1277" s="130" t="s">
        <v>1070</v>
      </c>
      <c r="D1277" s="130" t="s">
        <v>361</v>
      </c>
      <c r="E1277" s="124">
        <v>0</v>
      </c>
      <c r="F1277" s="124">
        <v>6118892.1200000001</v>
      </c>
      <c r="G1277" s="129">
        <v>0</v>
      </c>
      <c r="H1277" s="129">
        <v>561383.89</v>
      </c>
      <c r="I1277" s="129">
        <v>0</v>
      </c>
      <c r="J1277" s="136">
        <v>6680276.0099999998</v>
      </c>
    </row>
    <row r="1278" spans="1:10" ht="22.5" hidden="1" customHeight="1" x14ac:dyDescent="0.25">
      <c r="A1278" s="131" t="s">
        <v>1069</v>
      </c>
      <c r="B1278" s="131"/>
      <c r="C1278" s="130" t="s">
        <v>1068</v>
      </c>
      <c r="D1278" s="130" t="s">
        <v>361</v>
      </c>
      <c r="E1278" s="124">
        <v>0</v>
      </c>
      <c r="F1278" s="124">
        <v>1894079.84</v>
      </c>
      <c r="G1278" s="129">
        <v>0</v>
      </c>
      <c r="H1278" s="129">
        <v>99168.08</v>
      </c>
      <c r="I1278" s="129">
        <v>0</v>
      </c>
      <c r="J1278" s="136">
        <v>1993247.92</v>
      </c>
    </row>
    <row r="1279" spans="1:10" ht="23.25" hidden="1" customHeight="1" x14ac:dyDescent="0.25">
      <c r="A1279" s="131" t="s">
        <v>1067</v>
      </c>
      <c r="B1279" s="131"/>
      <c r="C1279" s="130" t="s">
        <v>1066</v>
      </c>
      <c r="D1279" s="130" t="s">
        <v>361</v>
      </c>
      <c r="E1279" s="124">
        <v>0</v>
      </c>
      <c r="F1279" s="124">
        <v>8035556.0999999996</v>
      </c>
      <c r="G1279" s="129">
        <v>0</v>
      </c>
      <c r="H1279" s="129">
        <v>643317.11</v>
      </c>
      <c r="I1279" s="129">
        <v>0</v>
      </c>
      <c r="J1279" s="136">
        <v>8678873.2100000009</v>
      </c>
    </row>
    <row r="1280" spans="1:10" ht="23.25" hidden="1" customHeight="1" x14ac:dyDescent="0.25">
      <c r="A1280" s="131" t="s">
        <v>1065</v>
      </c>
      <c r="B1280" s="131"/>
      <c r="C1280" s="130" t="s">
        <v>1064</v>
      </c>
      <c r="D1280" s="130" t="s">
        <v>361</v>
      </c>
      <c r="E1280" s="124">
        <v>0</v>
      </c>
      <c r="F1280" s="124">
        <v>53568413.350000001</v>
      </c>
      <c r="G1280" s="129">
        <v>0</v>
      </c>
      <c r="H1280" s="129">
        <v>6411006.3799999999</v>
      </c>
      <c r="I1280" s="129">
        <v>0</v>
      </c>
      <c r="J1280" s="136">
        <v>59979419.729999997</v>
      </c>
    </row>
    <row r="1281" spans="1:10" ht="23.25" hidden="1" customHeight="1" x14ac:dyDescent="0.25">
      <c r="A1281" s="131" t="s">
        <v>1063</v>
      </c>
      <c r="B1281" s="131"/>
      <c r="C1281" s="130" t="s">
        <v>1062</v>
      </c>
      <c r="D1281" s="130" t="s">
        <v>361</v>
      </c>
      <c r="E1281" s="124">
        <v>0</v>
      </c>
      <c r="F1281" s="124">
        <v>17004446.010000002</v>
      </c>
      <c r="G1281" s="129">
        <v>0</v>
      </c>
      <c r="H1281" s="129">
        <v>2030441.44</v>
      </c>
      <c r="I1281" s="129">
        <v>0</v>
      </c>
      <c r="J1281" s="136">
        <v>19034887.449999999</v>
      </c>
    </row>
    <row r="1282" spans="1:10" ht="22.5" hidden="1" customHeight="1" x14ac:dyDescent="0.25">
      <c r="A1282" s="131" t="s">
        <v>1061</v>
      </c>
      <c r="B1282" s="131"/>
      <c r="C1282" s="130" t="s">
        <v>1060</v>
      </c>
      <c r="D1282" s="130" t="s">
        <v>361</v>
      </c>
      <c r="E1282" s="124">
        <v>0</v>
      </c>
      <c r="F1282" s="124">
        <v>5561654.4900000002</v>
      </c>
      <c r="G1282" s="129">
        <v>5857272.8700000001</v>
      </c>
      <c r="H1282" s="129">
        <v>295618.38</v>
      </c>
      <c r="I1282" s="129">
        <v>0</v>
      </c>
      <c r="J1282" s="136">
        <v>0</v>
      </c>
    </row>
    <row r="1283" spans="1:10" ht="23.25" hidden="1" customHeight="1" x14ac:dyDescent="0.25">
      <c r="A1283" s="131" t="s">
        <v>1059</v>
      </c>
      <c r="B1283" s="131"/>
      <c r="C1283" s="130" t="s">
        <v>1058</v>
      </c>
      <c r="D1283" s="130" t="s">
        <v>361</v>
      </c>
      <c r="E1283" s="124">
        <v>0</v>
      </c>
      <c r="F1283" s="124">
        <v>2637319.52</v>
      </c>
      <c r="G1283" s="129">
        <v>0</v>
      </c>
      <c r="H1283" s="129">
        <v>221428.65</v>
      </c>
      <c r="I1283" s="129">
        <v>0</v>
      </c>
      <c r="J1283" s="136">
        <v>2858748.17</v>
      </c>
    </row>
    <row r="1284" spans="1:10" ht="23.25" hidden="1" customHeight="1" x14ac:dyDescent="0.25">
      <c r="A1284" s="131" t="s">
        <v>1057</v>
      </c>
      <c r="B1284" s="131"/>
      <c r="C1284" s="130" t="s">
        <v>1056</v>
      </c>
      <c r="D1284" s="130" t="s">
        <v>361</v>
      </c>
      <c r="E1284" s="124">
        <v>0</v>
      </c>
      <c r="F1284" s="124">
        <v>6187232.21</v>
      </c>
      <c r="G1284" s="129">
        <v>0</v>
      </c>
      <c r="H1284" s="129">
        <v>362406.17</v>
      </c>
      <c r="I1284" s="129">
        <v>0</v>
      </c>
      <c r="J1284" s="136">
        <v>6549638.3799999999</v>
      </c>
    </row>
    <row r="1285" spans="1:10" ht="23.25" hidden="1" customHeight="1" x14ac:dyDescent="0.25">
      <c r="A1285" s="131" t="s">
        <v>1055</v>
      </c>
      <c r="B1285" s="131"/>
      <c r="C1285" s="130" t="s">
        <v>1054</v>
      </c>
      <c r="D1285" s="130" t="s">
        <v>361</v>
      </c>
      <c r="E1285" s="124">
        <v>0</v>
      </c>
      <c r="F1285" s="124">
        <v>4231594.4400000004</v>
      </c>
      <c r="G1285" s="129">
        <v>0</v>
      </c>
      <c r="H1285" s="129">
        <v>454624.26</v>
      </c>
      <c r="I1285" s="129">
        <v>0</v>
      </c>
      <c r="J1285" s="136">
        <v>4686218.7</v>
      </c>
    </row>
    <row r="1286" spans="1:10" ht="22.5" hidden="1" customHeight="1" x14ac:dyDescent="0.25">
      <c r="A1286" s="131" t="s">
        <v>1053</v>
      </c>
      <c r="B1286" s="131"/>
      <c r="C1286" s="130" t="s">
        <v>1052</v>
      </c>
      <c r="D1286" s="130" t="s">
        <v>361</v>
      </c>
      <c r="E1286" s="124">
        <v>0</v>
      </c>
      <c r="F1286" s="124">
        <v>3287816.1</v>
      </c>
      <c r="G1286" s="129">
        <v>0</v>
      </c>
      <c r="H1286" s="129">
        <v>374364.7</v>
      </c>
      <c r="I1286" s="129">
        <v>0</v>
      </c>
      <c r="J1286" s="136">
        <v>3662180.8</v>
      </c>
    </row>
    <row r="1287" spans="1:10" ht="23.25" hidden="1" customHeight="1" x14ac:dyDescent="0.25">
      <c r="A1287" s="131" t="s">
        <v>1051</v>
      </c>
      <c r="B1287" s="131"/>
      <c r="C1287" s="130" t="s">
        <v>1050</v>
      </c>
      <c r="D1287" s="130" t="s">
        <v>361</v>
      </c>
      <c r="E1287" s="124">
        <v>0</v>
      </c>
      <c r="F1287" s="124">
        <v>8274250.1100000003</v>
      </c>
      <c r="G1287" s="129">
        <v>0</v>
      </c>
      <c r="H1287" s="129">
        <v>483340.78</v>
      </c>
      <c r="I1287" s="129">
        <v>0</v>
      </c>
      <c r="J1287" s="136">
        <v>8757590.8900000006</v>
      </c>
    </row>
    <row r="1288" spans="1:10" ht="23.25" hidden="1" customHeight="1" x14ac:dyDescent="0.25">
      <c r="A1288" s="131" t="s">
        <v>1049</v>
      </c>
      <c r="B1288" s="131"/>
      <c r="C1288" s="130" t="s">
        <v>1048</v>
      </c>
      <c r="D1288" s="130" t="s">
        <v>361</v>
      </c>
      <c r="E1288" s="124">
        <v>0</v>
      </c>
      <c r="F1288" s="124">
        <v>24816384.68</v>
      </c>
      <c r="G1288" s="129">
        <v>0</v>
      </c>
      <c r="H1288" s="129">
        <v>5767521.9500000002</v>
      </c>
      <c r="I1288" s="129">
        <v>0</v>
      </c>
      <c r="J1288" s="136">
        <v>30583906.629999999</v>
      </c>
    </row>
    <row r="1289" spans="1:10" ht="23.25" hidden="1" customHeight="1" x14ac:dyDescent="0.25">
      <c r="A1289" s="131" t="s">
        <v>1047</v>
      </c>
      <c r="B1289" s="131"/>
      <c r="C1289" s="130" t="s">
        <v>1046</v>
      </c>
      <c r="D1289" s="130" t="s">
        <v>361</v>
      </c>
      <c r="E1289" s="124">
        <v>0</v>
      </c>
      <c r="F1289" s="124">
        <v>6601955.0599999996</v>
      </c>
      <c r="G1289" s="129">
        <v>0</v>
      </c>
      <c r="H1289" s="129">
        <v>757668.37</v>
      </c>
      <c r="I1289" s="129">
        <v>0</v>
      </c>
      <c r="J1289" s="136">
        <v>7359623.4299999997</v>
      </c>
    </row>
    <row r="1290" spans="1:10" ht="22.5" hidden="1" customHeight="1" x14ac:dyDescent="0.25">
      <c r="A1290" s="131" t="s">
        <v>1045</v>
      </c>
      <c r="B1290" s="131"/>
      <c r="C1290" s="130" t="s">
        <v>1044</v>
      </c>
      <c r="D1290" s="130" t="s">
        <v>361</v>
      </c>
      <c r="E1290" s="124">
        <v>0</v>
      </c>
      <c r="F1290" s="124">
        <v>5805125.8099999996</v>
      </c>
      <c r="G1290" s="129">
        <v>0</v>
      </c>
      <c r="H1290" s="129">
        <v>575646.32999999996</v>
      </c>
      <c r="I1290" s="129">
        <v>0</v>
      </c>
      <c r="J1290" s="136">
        <v>6380772.1399999997</v>
      </c>
    </row>
    <row r="1291" spans="1:10" ht="23.25" hidden="1" customHeight="1" x14ac:dyDescent="0.25">
      <c r="A1291" s="131" t="s">
        <v>1043</v>
      </c>
      <c r="B1291" s="131"/>
      <c r="C1291" s="130" t="s">
        <v>1042</v>
      </c>
      <c r="D1291" s="130" t="s">
        <v>361</v>
      </c>
      <c r="E1291" s="124">
        <v>0</v>
      </c>
      <c r="F1291" s="124">
        <v>10001871.24</v>
      </c>
      <c r="G1291" s="129">
        <v>40478.550000000003</v>
      </c>
      <c r="H1291" s="129">
        <v>1168513.04</v>
      </c>
      <c r="I1291" s="129">
        <v>0</v>
      </c>
      <c r="J1291" s="136">
        <v>11129905.73</v>
      </c>
    </row>
    <row r="1292" spans="1:10" ht="23.25" hidden="1" customHeight="1" x14ac:dyDescent="0.25">
      <c r="A1292" s="131" t="s">
        <v>1041</v>
      </c>
      <c r="B1292" s="131"/>
      <c r="C1292" s="130" t="s">
        <v>1040</v>
      </c>
      <c r="D1292" s="130" t="s">
        <v>361</v>
      </c>
      <c r="E1292" s="124">
        <v>0</v>
      </c>
      <c r="F1292" s="124">
        <v>260000</v>
      </c>
      <c r="G1292" s="129">
        <v>0</v>
      </c>
      <c r="H1292" s="129">
        <v>0</v>
      </c>
      <c r="I1292" s="129">
        <v>0</v>
      </c>
      <c r="J1292" s="136">
        <v>260000</v>
      </c>
    </row>
    <row r="1293" spans="1:10" ht="23.25" hidden="1" customHeight="1" x14ac:dyDescent="0.25">
      <c r="A1293" s="131" t="s">
        <v>1039</v>
      </c>
      <c r="B1293" s="131"/>
      <c r="C1293" s="130" t="s">
        <v>1038</v>
      </c>
      <c r="D1293" s="130" t="s">
        <v>361</v>
      </c>
      <c r="E1293" s="124">
        <v>0</v>
      </c>
      <c r="F1293" s="124">
        <v>8122750.46</v>
      </c>
      <c r="G1293" s="129">
        <v>2874.3</v>
      </c>
      <c r="H1293" s="129">
        <v>698439.28</v>
      </c>
      <c r="I1293" s="129">
        <v>0</v>
      </c>
      <c r="J1293" s="136">
        <v>8818315.4399999995</v>
      </c>
    </row>
    <row r="1294" spans="1:10" ht="22.5" hidden="1" customHeight="1" x14ac:dyDescent="0.25">
      <c r="A1294" s="131" t="s">
        <v>1037</v>
      </c>
      <c r="B1294" s="131"/>
      <c r="C1294" s="130" t="s">
        <v>1036</v>
      </c>
      <c r="D1294" s="130" t="s">
        <v>361</v>
      </c>
      <c r="E1294" s="124">
        <v>0</v>
      </c>
      <c r="F1294" s="124">
        <v>3007246.72</v>
      </c>
      <c r="G1294" s="129">
        <v>446499.24</v>
      </c>
      <c r="H1294" s="129">
        <v>803850.53</v>
      </c>
      <c r="I1294" s="129">
        <v>0</v>
      </c>
      <c r="J1294" s="136">
        <v>3364598.01</v>
      </c>
    </row>
    <row r="1295" spans="1:10" ht="23.25" hidden="1" customHeight="1" x14ac:dyDescent="0.25">
      <c r="A1295" s="131" t="s">
        <v>1035</v>
      </c>
      <c r="B1295" s="131"/>
      <c r="C1295" s="130" t="s">
        <v>1034</v>
      </c>
      <c r="D1295" s="130" t="s">
        <v>361</v>
      </c>
      <c r="E1295" s="124">
        <v>0</v>
      </c>
      <c r="F1295" s="124">
        <v>26268297.800000001</v>
      </c>
      <c r="G1295" s="129">
        <v>26587.47</v>
      </c>
      <c r="H1295" s="129">
        <v>13644400.810000001</v>
      </c>
      <c r="I1295" s="129">
        <v>0</v>
      </c>
      <c r="J1295" s="136">
        <v>39886111.140000001</v>
      </c>
    </row>
    <row r="1296" spans="1:10" ht="23.25" hidden="1" customHeight="1" x14ac:dyDescent="0.25">
      <c r="A1296" s="131" t="s">
        <v>1033</v>
      </c>
      <c r="B1296" s="131"/>
      <c r="C1296" s="130" t="s">
        <v>1032</v>
      </c>
      <c r="D1296" s="130" t="s">
        <v>361</v>
      </c>
      <c r="E1296" s="124">
        <v>0</v>
      </c>
      <c r="F1296" s="124">
        <v>200000</v>
      </c>
      <c r="G1296" s="129">
        <v>200000</v>
      </c>
      <c r="H1296" s="129">
        <v>0</v>
      </c>
      <c r="I1296" s="129">
        <v>0</v>
      </c>
      <c r="J1296" s="136">
        <v>0</v>
      </c>
    </row>
    <row r="1297" spans="1:10" ht="12" hidden="1" customHeight="1" x14ac:dyDescent="0.25">
      <c r="A1297" s="127" t="s">
        <v>360</v>
      </c>
      <c r="B1297" s="127"/>
      <c r="C1297" s="127"/>
      <c r="D1297" s="127"/>
      <c r="E1297" s="126">
        <v>0</v>
      </c>
      <c r="F1297" s="126">
        <v>401291191.99000001</v>
      </c>
      <c r="G1297" s="126">
        <v>10068300.880000001</v>
      </c>
      <c r="H1297" s="126">
        <v>60984898.93</v>
      </c>
      <c r="I1297" s="126">
        <v>0</v>
      </c>
      <c r="J1297" s="126">
        <v>452207790.04000002</v>
      </c>
    </row>
    <row r="1298" spans="1:10" ht="2.25" hidden="1" customHeight="1" x14ac:dyDescent="0.25">
      <c r="A1298" s="127"/>
      <c r="B1298" s="127"/>
      <c r="C1298" s="127"/>
      <c r="D1298" s="127"/>
      <c r="E1298" s="126"/>
      <c r="F1298" s="126"/>
      <c r="G1298" s="126"/>
      <c r="H1298" s="126"/>
      <c r="I1298" s="126"/>
      <c r="J1298" s="125"/>
    </row>
    <row r="1299" spans="1:10" ht="14.25" hidden="1" customHeight="1" x14ac:dyDescent="0.25">
      <c r="A1299" s="132" t="s">
        <v>1031</v>
      </c>
      <c r="B1299" s="132"/>
      <c r="C1299" s="132"/>
      <c r="D1299" s="132"/>
      <c r="E1299" s="132"/>
      <c r="F1299" s="132"/>
      <c r="G1299" s="132"/>
      <c r="H1299" s="132"/>
      <c r="I1299" s="132"/>
      <c r="J1299" s="132"/>
    </row>
    <row r="1300" spans="1:10" ht="23.25" hidden="1" customHeight="1" x14ac:dyDescent="0.25">
      <c r="A1300" s="131" t="s">
        <v>1030</v>
      </c>
      <c r="B1300" s="131"/>
      <c r="C1300" s="130" t="s">
        <v>1029</v>
      </c>
      <c r="D1300" s="130" t="s">
        <v>361</v>
      </c>
      <c r="E1300" s="124">
        <v>0</v>
      </c>
      <c r="F1300" s="124">
        <v>1405110.48</v>
      </c>
      <c r="G1300" s="129">
        <v>0</v>
      </c>
      <c r="H1300" s="129">
        <v>2776562.65</v>
      </c>
      <c r="I1300" s="129">
        <v>0</v>
      </c>
      <c r="J1300" s="136">
        <v>4181673.13</v>
      </c>
    </row>
    <row r="1301" spans="1:10" ht="23.25" hidden="1" customHeight="1" x14ac:dyDescent="0.25">
      <c r="A1301" s="131" t="s">
        <v>1028</v>
      </c>
      <c r="B1301" s="131"/>
      <c r="C1301" s="130" t="s">
        <v>1027</v>
      </c>
      <c r="D1301" s="130" t="s">
        <v>361</v>
      </c>
      <c r="E1301" s="124">
        <v>0</v>
      </c>
      <c r="F1301" s="124">
        <v>4108140.4</v>
      </c>
      <c r="G1301" s="129">
        <v>0</v>
      </c>
      <c r="H1301" s="129">
        <v>8149300.25</v>
      </c>
      <c r="I1301" s="129">
        <v>0</v>
      </c>
      <c r="J1301" s="136">
        <v>12257440.65</v>
      </c>
    </row>
    <row r="1302" spans="1:10" ht="23.25" hidden="1" customHeight="1" x14ac:dyDescent="0.25">
      <c r="A1302" s="131" t="s">
        <v>1026</v>
      </c>
      <c r="B1302" s="131"/>
      <c r="C1302" s="130" t="s">
        <v>1025</v>
      </c>
      <c r="D1302" s="130" t="s">
        <v>361</v>
      </c>
      <c r="E1302" s="124">
        <v>0</v>
      </c>
      <c r="F1302" s="124">
        <v>31643051.809999999</v>
      </c>
      <c r="G1302" s="129">
        <v>0</v>
      </c>
      <c r="H1302" s="129">
        <v>62886233.68</v>
      </c>
      <c r="I1302" s="129">
        <v>0</v>
      </c>
      <c r="J1302" s="136">
        <v>94529285.489999995</v>
      </c>
    </row>
    <row r="1303" spans="1:10" ht="22.5" hidden="1" customHeight="1" x14ac:dyDescent="0.25">
      <c r="A1303" s="131" t="s">
        <v>1024</v>
      </c>
      <c r="B1303" s="131"/>
      <c r="C1303" s="130" t="s">
        <v>1023</v>
      </c>
      <c r="D1303" s="130" t="s">
        <v>361</v>
      </c>
      <c r="E1303" s="124">
        <v>0</v>
      </c>
      <c r="F1303" s="124">
        <v>40092324.880000003</v>
      </c>
      <c r="G1303" s="129">
        <v>0</v>
      </c>
      <c r="H1303" s="129">
        <v>78729094.75</v>
      </c>
      <c r="I1303" s="129">
        <v>0</v>
      </c>
      <c r="J1303" s="136">
        <v>118821419.63</v>
      </c>
    </row>
    <row r="1304" spans="1:10" ht="23.25" hidden="1" customHeight="1" x14ac:dyDescent="0.25">
      <c r="A1304" s="131" t="s">
        <v>1022</v>
      </c>
      <c r="B1304" s="131"/>
      <c r="C1304" s="130" t="s">
        <v>1021</v>
      </c>
      <c r="D1304" s="130" t="s">
        <v>361</v>
      </c>
      <c r="E1304" s="124">
        <v>0</v>
      </c>
      <c r="F1304" s="124">
        <v>17955954.640000001</v>
      </c>
      <c r="G1304" s="129">
        <v>0</v>
      </c>
      <c r="H1304" s="129">
        <v>35132104.380000003</v>
      </c>
      <c r="I1304" s="129">
        <v>0</v>
      </c>
      <c r="J1304" s="136">
        <v>53088059.020000003</v>
      </c>
    </row>
    <row r="1305" spans="1:10" ht="23.25" hidden="1" customHeight="1" x14ac:dyDescent="0.25">
      <c r="A1305" s="131" t="s">
        <v>1020</v>
      </c>
      <c r="B1305" s="131"/>
      <c r="C1305" s="130" t="s">
        <v>1019</v>
      </c>
      <c r="D1305" s="130" t="s">
        <v>361</v>
      </c>
      <c r="E1305" s="124">
        <v>0</v>
      </c>
      <c r="F1305" s="124">
        <v>1571378.7</v>
      </c>
      <c r="G1305" s="129">
        <v>0</v>
      </c>
      <c r="H1305" s="129">
        <v>10389162.9</v>
      </c>
      <c r="I1305" s="129">
        <v>0</v>
      </c>
      <c r="J1305" s="136">
        <v>11960541.6</v>
      </c>
    </row>
    <row r="1306" spans="1:10" ht="23.25" hidden="1" customHeight="1" x14ac:dyDescent="0.25">
      <c r="A1306" s="131" t="s">
        <v>1018</v>
      </c>
      <c r="B1306" s="131"/>
      <c r="C1306" s="130" t="s">
        <v>1017</v>
      </c>
      <c r="D1306" s="130" t="s">
        <v>361</v>
      </c>
      <c r="E1306" s="124">
        <v>0</v>
      </c>
      <c r="F1306" s="124">
        <v>1918531857.6800001</v>
      </c>
      <c r="G1306" s="129">
        <v>0</v>
      </c>
      <c r="H1306" s="129">
        <v>3789410724.3499999</v>
      </c>
      <c r="I1306" s="129">
        <v>0</v>
      </c>
      <c r="J1306" s="136">
        <v>5707942582.0299997</v>
      </c>
    </row>
    <row r="1307" spans="1:10" ht="22.5" hidden="1" customHeight="1" x14ac:dyDescent="0.25">
      <c r="A1307" s="131" t="s">
        <v>1016</v>
      </c>
      <c r="B1307" s="131"/>
      <c r="C1307" s="130" t="s">
        <v>1015</v>
      </c>
      <c r="D1307" s="130" t="s">
        <v>361</v>
      </c>
      <c r="E1307" s="124">
        <v>0</v>
      </c>
      <c r="F1307" s="124">
        <v>271002978.57999998</v>
      </c>
      <c r="G1307" s="129">
        <v>0</v>
      </c>
      <c r="H1307" s="129">
        <v>482571131.85000002</v>
      </c>
      <c r="I1307" s="129">
        <v>0</v>
      </c>
      <c r="J1307" s="136">
        <v>753574110.42999995</v>
      </c>
    </row>
    <row r="1308" spans="1:10" ht="23.25" hidden="1" customHeight="1" x14ac:dyDescent="0.25">
      <c r="A1308" s="131" t="s">
        <v>1014</v>
      </c>
      <c r="B1308" s="131"/>
      <c r="C1308" s="130" t="s">
        <v>1013</v>
      </c>
      <c r="D1308" s="130" t="s">
        <v>361</v>
      </c>
      <c r="E1308" s="124">
        <v>0</v>
      </c>
      <c r="F1308" s="124">
        <v>62542521.68</v>
      </c>
      <c r="G1308" s="129">
        <v>159008121.68000001</v>
      </c>
      <c r="H1308" s="129">
        <v>96465600</v>
      </c>
      <c r="I1308" s="129">
        <v>0</v>
      </c>
      <c r="J1308" s="136">
        <v>0</v>
      </c>
    </row>
    <row r="1309" spans="1:10" ht="23.25" hidden="1" customHeight="1" x14ac:dyDescent="0.25">
      <c r="A1309" s="131" t="s">
        <v>1012</v>
      </c>
      <c r="B1309" s="131"/>
      <c r="C1309" s="130" t="s">
        <v>1011</v>
      </c>
      <c r="D1309" s="130" t="s">
        <v>361</v>
      </c>
      <c r="E1309" s="124">
        <v>0</v>
      </c>
      <c r="F1309" s="124">
        <v>117747931.14</v>
      </c>
      <c r="G1309" s="129">
        <v>0</v>
      </c>
      <c r="H1309" s="129">
        <v>233406860.25</v>
      </c>
      <c r="I1309" s="129">
        <v>0</v>
      </c>
      <c r="J1309" s="136">
        <v>351154791.38999999</v>
      </c>
    </row>
    <row r="1310" spans="1:10" ht="23.25" hidden="1" customHeight="1" x14ac:dyDescent="0.25">
      <c r="A1310" s="131" t="s">
        <v>1010</v>
      </c>
      <c r="B1310" s="131"/>
      <c r="C1310" s="130" t="s">
        <v>1009</v>
      </c>
      <c r="D1310" s="130" t="s">
        <v>361</v>
      </c>
      <c r="E1310" s="124">
        <v>0</v>
      </c>
      <c r="F1310" s="124">
        <v>81123948.010000005</v>
      </c>
      <c r="G1310" s="129">
        <v>0</v>
      </c>
      <c r="H1310" s="129">
        <v>3785035.4</v>
      </c>
      <c r="I1310" s="129">
        <v>0</v>
      </c>
      <c r="J1310" s="136">
        <v>84908983.409999996</v>
      </c>
    </row>
    <row r="1311" spans="1:10" ht="22.5" hidden="1" customHeight="1" x14ac:dyDescent="0.25">
      <c r="A1311" s="131" t="s">
        <v>1008</v>
      </c>
      <c r="B1311" s="131"/>
      <c r="C1311" s="130" t="s">
        <v>1007</v>
      </c>
      <c r="D1311" s="130" t="s">
        <v>361</v>
      </c>
      <c r="E1311" s="124">
        <v>0</v>
      </c>
      <c r="F1311" s="124">
        <v>10168000.640000001</v>
      </c>
      <c r="G1311" s="129">
        <v>0</v>
      </c>
      <c r="H1311" s="129">
        <v>17464975.559999999</v>
      </c>
      <c r="I1311" s="129">
        <v>0</v>
      </c>
      <c r="J1311" s="136">
        <v>27632976.199999999</v>
      </c>
    </row>
    <row r="1312" spans="1:10" ht="23.25" hidden="1" customHeight="1" x14ac:dyDescent="0.25">
      <c r="A1312" s="131" t="s">
        <v>1006</v>
      </c>
      <c r="B1312" s="131"/>
      <c r="C1312" s="130" t="s">
        <v>1005</v>
      </c>
      <c r="D1312" s="130" t="s">
        <v>361</v>
      </c>
      <c r="E1312" s="124">
        <v>0</v>
      </c>
      <c r="F1312" s="124">
        <v>10042047.449999999</v>
      </c>
      <c r="G1312" s="129">
        <v>0</v>
      </c>
      <c r="H1312" s="129">
        <v>9131187.8599999994</v>
      </c>
      <c r="I1312" s="129">
        <v>0</v>
      </c>
      <c r="J1312" s="136">
        <v>19173235.309999999</v>
      </c>
    </row>
    <row r="1313" spans="1:10" ht="23.25" hidden="1" customHeight="1" x14ac:dyDescent="0.25">
      <c r="A1313" s="131" t="s">
        <v>1004</v>
      </c>
      <c r="B1313" s="131"/>
      <c r="C1313" s="130" t="s">
        <v>1003</v>
      </c>
      <c r="D1313" s="130" t="s">
        <v>361</v>
      </c>
      <c r="E1313" s="124">
        <v>0</v>
      </c>
      <c r="F1313" s="124">
        <v>469424.48</v>
      </c>
      <c r="G1313" s="129">
        <v>0</v>
      </c>
      <c r="H1313" s="129">
        <v>910277.21</v>
      </c>
      <c r="I1313" s="129">
        <v>0</v>
      </c>
      <c r="J1313" s="136">
        <v>1379701.69</v>
      </c>
    </row>
    <row r="1314" spans="1:10" ht="23.25" hidden="1" customHeight="1" x14ac:dyDescent="0.25">
      <c r="A1314" s="131" t="s">
        <v>1002</v>
      </c>
      <c r="B1314" s="131"/>
      <c r="C1314" s="130" t="s">
        <v>1001</v>
      </c>
      <c r="D1314" s="130" t="s">
        <v>361</v>
      </c>
      <c r="E1314" s="124">
        <v>0</v>
      </c>
      <c r="F1314" s="124">
        <v>6626382.1600000001</v>
      </c>
      <c r="G1314" s="129">
        <v>0</v>
      </c>
      <c r="H1314" s="129">
        <v>11462312.91</v>
      </c>
      <c r="I1314" s="129">
        <v>0</v>
      </c>
      <c r="J1314" s="136">
        <v>18088695.07</v>
      </c>
    </row>
    <row r="1315" spans="1:10" ht="23.25" hidden="1" customHeight="1" x14ac:dyDescent="0.25">
      <c r="A1315" s="131" t="s">
        <v>1000</v>
      </c>
      <c r="B1315" s="131"/>
      <c r="C1315" s="130" t="s">
        <v>999</v>
      </c>
      <c r="D1315" s="130" t="s">
        <v>361</v>
      </c>
      <c r="E1315" s="124">
        <v>0</v>
      </c>
      <c r="F1315" s="124">
        <v>3011067717.8699999</v>
      </c>
      <c r="G1315" s="129">
        <v>0</v>
      </c>
      <c r="H1315" s="129">
        <v>584540736.20000005</v>
      </c>
      <c r="I1315" s="129">
        <v>0</v>
      </c>
      <c r="J1315" s="136">
        <v>3595608454.0700002</v>
      </c>
    </row>
    <row r="1316" spans="1:10" ht="22.5" hidden="1" customHeight="1" x14ac:dyDescent="0.25">
      <c r="A1316" s="131" t="s">
        <v>998</v>
      </c>
      <c r="B1316" s="131"/>
      <c r="C1316" s="130" t="s">
        <v>997</v>
      </c>
      <c r="D1316" s="130" t="s">
        <v>361</v>
      </c>
      <c r="E1316" s="124">
        <v>0</v>
      </c>
      <c r="F1316" s="124">
        <v>90628404.120000005</v>
      </c>
      <c r="G1316" s="129">
        <v>0</v>
      </c>
      <c r="H1316" s="129">
        <v>175631933.69999999</v>
      </c>
      <c r="I1316" s="129">
        <v>0</v>
      </c>
      <c r="J1316" s="136">
        <v>266260337.81999999</v>
      </c>
    </row>
    <row r="1317" spans="1:10" ht="23.25" hidden="1" customHeight="1" x14ac:dyDescent="0.25">
      <c r="A1317" s="131" t="s">
        <v>996</v>
      </c>
      <c r="B1317" s="131"/>
      <c r="C1317" s="130" t="s">
        <v>995</v>
      </c>
      <c r="D1317" s="130" t="s">
        <v>361</v>
      </c>
      <c r="E1317" s="124">
        <v>0</v>
      </c>
      <c r="F1317" s="124">
        <v>6106709.7599999998</v>
      </c>
      <c r="G1317" s="129">
        <v>0</v>
      </c>
      <c r="H1317" s="129">
        <v>12113206.029999999</v>
      </c>
      <c r="I1317" s="129">
        <v>0</v>
      </c>
      <c r="J1317" s="136">
        <v>18219915.789999999</v>
      </c>
    </row>
    <row r="1318" spans="1:10" ht="23.25" hidden="1" customHeight="1" x14ac:dyDescent="0.25">
      <c r="A1318" s="131" t="s">
        <v>994</v>
      </c>
      <c r="B1318" s="131"/>
      <c r="C1318" s="130" t="s">
        <v>993</v>
      </c>
      <c r="D1318" s="130" t="s">
        <v>361</v>
      </c>
      <c r="E1318" s="124">
        <v>0</v>
      </c>
      <c r="F1318" s="124">
        <v>8710.56</v>
      </c>
      <c r="G1318" s="129">
        <v>0</v>
      </c>
      <c r="H1318" s="129">
        <v>17279.099999999999</v>
      </c>
      <c r="I1318" s="129">
        <v>0</v>
      </c>
      <c r="J1318" s="136">
        <v>25989.66</v>
      </c>
    </row>
    <row r="1319" spans="1:10" ht="23.25" hidden="1" customHeight="1" x14ac:dyDescent="0.25">
      <c r="A1319" s="131" t="s">
        <v>992</v>
      </c>
      <c r="B1319" s="131"/>
      <c r="C1319" s="130" t="s">
        <v>991</v>
      </c>
      <c r="D1319" s="130" t="s">
        <v>361</v>
      </c>
      <c r="E1319" s="124">
        <v>0</v>
      </c>
      <c r="F1319" s="124">
        <v>31256610.219999999</v>
      </c>
      <c r="G1319" s="129">
        <v>48077684.380000003</v>
      </c>
      <c r="H1319" s="129">
        <v>16821074.16</v>
      </c>
      <c r="I1319" s="129">
        <v>0</v>
      </c>
      <c r="J1319" s="136">
        <v>0</v>
      </c>
    </row>
    <row r="1320" spans="1:10" ht="12" hidden="1" customHeight="1" x14ac:dyDescent="0.25">
      <c r="A1320" s="127" t="s">
        <v>360</v>
      </c>
      <c r="B1320" s="127"/>
      <c r="C1320" s="127"/>
      <c r="D1320" s="127"/>
      <c r="E1320" s="126">
        <v>0</v>
      </c>
      <c r="F1320" s="126">
        <v>5714099205.2600002</v>
      </c>
      <c r="G1320" s="126">
        <v>207085806.06</v>
      </c>
      <c r="H1320" s="126">
        <v>5631794793.1899996</v>
      </c>
      <c r="I1320" s="126">
        <v>0</v>
      </c>
      <c r="J1320" s="126">
        <v>11138808192.389999</v>
      </c>
    </row>
    <row r="1321" spans="1:10" ht="2.25" hidden="1" customHeight="1" x14ac:dyDescent="0.25">
      <c r="A1321" s="127"/>
      <c r="B1321" s="127"/>
      <c r="C1321" s="127"/>
      <c r="D1321" s="127"/>
      <c r="E1321" s="126"/>
      <c r="F1321" s="126"/>
      <c r="G1321" s="126"/>
      <c r="H1321" s="126"/>
      <c r="I1321" s="126"/>
      <c r="J1321" s="125"/>
    </row>
    <row r="1322" spans="1:10" ht="14.25" hidden="1" customHeight="1" x14ac:dyDescent="0.25">
      <c r="A1322" s="132" t="s">
        <v>990</v>
      </c>
      <c r="B1322" s="132"/>
      <c r="C1322" s="132"/>
      <c r="D1322" s="132"/>
      <c r="E1322" s="132"/>
      <c r="F1322" s="132"/>
      <c r="G1322" s="132"/>
      <c r="H1322" s="132"/>
      <c r="I1322" s="132"/>
      <c r="J1322" s="132"/>
    </row>
    <row r="1323" spans="1:10" ht="23.25" hidden="1" customHeight="1" x14ac:dyDescent="0.25">
      <c r="A1323" s="131" t="s">
        <v>989</v>
      </c>
      <c r="B1323" s="131"/>
      <c r="C1323" s="130" t="s">
        <v>988</v>
      </c>
      <c r="D1323" s="130" t="s">
        <v>361</v>
      </c>
      <c r="E1323" s="124">
        <v>0</v>
      </c>
      <c r="F1323" s="124">
        <v>185111698.56</v>
      </c>
      <c r="G1323" s="129">
        <v>0</v>
      </c>
      <c r="H1323" s="129">
        <v>337827317.48000002</v>
      </c>
      <c r="I1323" s="129">
        <v>0</v>
      </c>
      <c r="J1323" s="136">
        <v>522939016.04000002</v>
      </c>
    </row>
    <row r="1324" spans="1:10" ht="22.5" hidden="1" customHeight="1" x14ac:dyDescent="0.25">
      <c r="A1324" s="131" t="s">
        <v>987</v>
      </c>
      <c r="B1324" s="131"/>
      <c r="C1324" s="130" t="s">
        <v>986</v>
      </c>
      <c r="D1324" s="130" t="s">
        <v>361</v>
      </c>
      <c r="E1324" s="124">
        <v>0</v>
      </c>
      <c r="F1324" s="124">
        <v>357683069.27999997</v>
      </c>
      <c r="G1324" s="129">
        <v>0</v>
      </c>
      <c r="H1324" s="129">
        <v>470982449.44</v>
      </c>
      <c r="I1324" s="129">
        <v>0</v>
      </c>
      <c r="J1324" s="136">
        <v>828665518.72000003</v>
      </c>
    </row>
    <row r="1325" spans="1:10" ht="12.75" hidden="1" customHeight="1" x14ac:dyDescent="0.25">
      <c r="A1325" s="127" t="s">
        <v>360</v>
      </c>
      <c r="B1325" s="127"/>
      <c r="C1325" s="127"/>
      <c r="D1325" s="127"/>
      <c r="E1325" s="126">
        <v>0</v>
      </c>
      <c r="F1325" s="126">
        <v>542794767.84000003</v>
      </c>
      <c r="G1325" s="126">
        <v>0</v>
      </c>
      <c r="H1325" s="126">
        <v>808809766.91999996</v>
      </c>
      <c r="I1325" s="126">
        <v>0</v>
      </c>
      <c r="J1325" s="126">
        <v>1351604534.76</v>
      </c>
    </row>
    <row r="1326" spans="1:10" ht="2.25" hidden="1" customHeight="1" x14ac:dyDescent="0.25">
      <c r="A1326" s="127"/>
      <c r="B1326" s="127"/>
      <c r="C1326" s="127"/>
      <c r="D1326" s="127"/>
      <c r="E1326" s="126"/>
      <c r="F1326" s="126"/>
      <c r="G1326" s="126"/>
      <c r="H1326" s="126"/>
      <c r="I1326" s="126"/>
      <c r="J1326" s="125"/>
    </row>
    <row r="1327" spans="1:10" ht="14.25" hidden="1" customHeight="1" x14ac:dyDescent="0.25">
      <c r="A1327" s="132" t="s">
        <v>985</v>
      </c>
      <c r="B1327" s="132"/>
      <c r="C1327" s="132"/>
      <c r="D1327" s="132"/>
      <c r="E1327" s="132"/>
      <c r="F1327" s="132"/>
      <c r="G1327" s="132"/>
      <c r="H1327" s="132"/>
      <c r="I1327" s="132"/>
      <c r="J1327" s="132"/>
    </row>
    <row r="1328" spans="1:10" ht="23.25" hidden="1" customHeight="1" x14ac:dyDescent="0.25">
      <c r="A1328" s="131" t="s">
        <v>984</v>
      </c>
      <c r="B1328" s="131"/>
      <c r="C1328" s="130" t="s">
        <v>983</v>
      </c>
      <c r="D1328" s="130" t="s">
        <v>361</v>
      </c>
      <c r="E1328" s="124">
        <v>0</v>
      </c>
      <c r="F1328" s="124">
        <v>558662071.17999995</v>
      </c>
      <c r="G1328" s="129">
        <v>370470</v>
      </c>
      <c r="H1328" s="129">
        <v>0</v>
      </c>
      <c r="I1328" s="129">
        <v>0</v>
      </c>
      <c r="J1328" s="136">
        <v>558291601.17999995</v>
      </c>
    </row>
    <row r="1329" spans="1:10" ht="12" hidden="1" customHeight="1" x14ac:dyDescent="0.25">
      <c r="A1329" s="127" t="s">
        <v>360</v>
      </c>
      <c r="B1329" s="127"/>
      <c r="C1329" s="127"/>
      <c r="D1329" s="127"/>
      <c r="E1329" s="126">
        <v>0</v>
      </c>
      <c r="F1329" s="126">
        <v>558662071.17999995</v>
      </c>
      <c r="G1329" s="126">
        <v>370470</v>
      </c>
      <c r="H1329" s="126">
        <v>0</v>
      </c>
      <c r="I1329" s="126">
        <v>0</v>
      </c>
      <c r="J1329" s="126">
        <v>558291601.17999995</v>
      </c>
    </row>
    <row r="1330" spans="1:10" ht="2.25" hidden="1" customHeight="1" x14ac:dyDescent="0.25">
      <c r="A1330" s="127"/>
      <c r="B1330" s="127"/>
      <c r="C1330" s="127"/>
      <c r="D1330" s="127"/>
      <c r="E1330" s="126"/>
      <c r="F1330" s="126"/>
      <c r="G1330" s="126"/>
      <c r="H1330" s="126"/>
      <c r="I1330" s="126"/>
      <c r="J1330" s="125"/>
    </row>
    <row r="1331" spans="1:10" ht="14.25" hidden="1" customHeight="1" x14ac:dyDescent="0.25">
      <c r="A1331" s="132" t="s">
        <v>924</v>
      </c>
      <c r="B1331" s="132"/>
      <c r="C1331" s="132"/>
      <c r="D1331" s="132"/>
      <c r="E1331" s="132"/>
      <c r="F1331" s="132"/>
      <c r="G1331" s="132"/>
      <c r="H1331" s="132"/>
      <c r="I1331" s="132"/>
      <c r="J1331" s="132"/>
    </row>
    <row r="1332" spans="1:10" ht="23.25" hidden="1" customHeight="1" x14ac:dyDescent="0.25">
      <c r="A1332" s="131" t="s">
        <v>982</v>
      </c>
      <c r="B1332" s="131"/>
      <c r="C1332" s="130" t="s">
        <v>981</v>
      </c>
      <c r="D1332" s="130" t="s">
        <v>361</v>
      </c>
      <c r="E1332" s="124">
        <v>0</v>
      </c>
      <c r="F1332" s="124">
        <v>1625311.24</v>
      </c>
      <c r="G1332" s="129">
        <v>0</v>
      </c>
      <c r="H1332" s="129">
        <v>0</v>
      </c>
      <c r="I1332" s="129">
        <v>0</v>
      </c>
      <c r="J1332" s="136">
        <v>1625311.24</v>
      </c>
    </row>
    <row r="1333" spans="1:10" ht="23.25" hidden="1" customHeight="1" x14ac:dyDescent="0.25">
      <c r="A1333" s="131" t="s">
        <v>980</v>
      </c>
      <c r="B1333" s="131"/>
      <c r="C1333" s="130" t="s">
        <v>979</v>
      </c>
      <c r="D1333" s="130" t="s">
        <v>361</v>
      </c>
      <c r="E1333" s="124">
        <v>0</v>
      </c>
      <c r="F1333" s="124">
        <v>123408.8</v>
      </c>
      <c r="G1333" s="129">
        <v>0</v>
      </c>
      <c r="H1333" s="129">
        <v>121396.76</v>
      </c>
      <c r="I1333" s="129">
        <v>0</v>
      </c>
      <c r="J1333" s="136">
        <v>244805.56</v>
      </c>
    </row>
    <row r="1334" spans="1:10" ht="22.5" hidden="1" customHeight="1" x14ac:dyDescent="0.25">
      <c r="A1334" s="131" t="s">
        <v>978</v>
      </c>
      <c r="B1334" s="131"/>
      <c r="C1334" s="130" t="s">
        <v>977</v>
      </c>
      <c r="D1334" s="130" t="s">
        <v>361</v>
      </c>
      <c r="E1334" s="124">
        <v>0</v>
      </c>
      <c r="F1334" s="124">
        <v>5030085.91</v>
      </c>
      <c r="G1334" s="129">
        <v>0</v>
      </c>
      <c r="H1334" s="129">
        <v>7766035.5599999996</v>
      </c>
      <c r="I1334" s="129">
        <v>0</v>
      </c>
      <c r="J1334" s="136">
        <v>12796121.470000001</v>
      </c>
    </row>
    <row r="1335" spans="1:10" ht="23.25" hidden="1" customHeight="1" x14ac:dyDescent="0.25">
      <c r="A1335" s="131" t="s">
        <v>976</v>
      </c>
      <c r="B1335" s="131"/>
      <c r="C1335" s="130" t="s">
        <v>975</v>
      </c>
      <c r="D1335" s="130" t="s">
        <v>361</v>
      </c>
      <c r="E1335" s="124">
        <v>0</v>
      </c>
      <c r="F1335" s="124">
        <v>241395.12</v>
      </c>
      <c r="G1335" s="129">
        <v>207507.36</v>
      </c>
      <c r="H1335" s="129">
        <v>1146143.99</v>
      </c>
      <c r="I1335" s="129">
        <v>0</v>
      </c>
      <c r="J1335" s="136">
        <v>1180031.75</v>
      </c>
    </row>
    <row r="1336" spans="1:10" ht="23.25" hidden="1" customHeight="1" x14ac:dyDescent="0.25">
      <c r="A1336" s="131" t="s">
        <v>974</v>
      </c>
      <c r="B1336" s="131"/>
      <c r="C1336" s="130" t="s">
        <v>973</v>
      </c>
      <c r="D1336" s="130" t="s">
        <v>361</v>
      </c>
      <c r="E1336" s="124">
        <v>0</v>
      </c>
      <c r="F1336" s="124">
        <v>1330278.24</v>
      </c>
      <c r="G1336" s="129">
        <v>0</v>
      </c>
      <c r="H1336" s="129">
        <v>2215814.3199999998</v>
      </c>
      <c r="I1336" s="129">
        <v>0</v>
      </c>
      <c r="J1336" s="136">
        <v>3546092.56</v>
      </c>
    </row>
    <row r="1337" spans="1:10" ht="23.25" hidden="1" customHeight="1" x14ac:dyDescent="0.25">
      <c r="A1337" s="131" t="s">
        <v>972</v>
      </c>
      <c r="B1337" s="131"/>
      <c r="C1337" s="130" t="s">
        <v>971</v>
      </c>
      <c r="D1337" s="130" t="s">
        <v>361</v>
      </c>
      <c r="E1337" s="124">
        <v>0</v>
      </c>
      <c r="F1337" s="124">
        <v>3961889.89</v>
      </c>
      <c r="G1337" s="129">
        <v>796843.34</v>
      </c>
      <c r="H1337" s="129">
        <v>1627411.1</v>
      </c>
      <c r="I1337" s="129">
        <v>0</v>
      </c>
      <c r="J1337" s="136">
        <v>4792457.6500000004</v>
      </c>
    </row>
    <row r="1338" spans="1:10" ht="22.5" hidden="1" customHeight="1" x14ac:dyDescent="0.25">
      <c r="A1338" s="131" t="s">
        <v>970</v>
      </c>
      <c r="B1338" s="131"/>
      <c r="C1338" s="130" t="s">
        <v>969</v>
      </c>
      <c r="D1338" s="130" t="s">
        <v>361</v>
      </c>
      <c r="E1338" s="124">
        <v>0</v>
      </c>
      <c r="F1338" s="124">
        <v>7781156.6399999997</v>
      </c>
      <c r="G1338" s="129">
        <v>0</v>
      </c>
      <c r="H1338" s="129">
        <v>2486859.9300000002</v>
      </c>
      <c r="I1338" s="129">
        <v>0</v>
      </c>
      <c r="J1338" s="136">
        <v>10268016.57</v>
      </c>
    </row>
    <row r="1339" spans="1:10" ht="23.25" hidden="1" customHeight="1" x14ac:dyDescent="0.25">
      <c r="A1339" s="131" t="s">
        <v>968</v>
      </c>
      <c r="B1339" s="131"/>
      <c r="C1339" s="130" t="s">
        <v>967</v>
      </c>
      <c r="D1339" s="130" t="s">
        <v>361</v>
      </c>
      <c r="E1339" s="124">
        <v>0</v>
      </c>
      <c r="F1339" s="124">
        <v>520498.38</v>
      </c>
      <c r="G1339" s="129">
        <v>1086874.1200000001</v>
      </c>
      <c r="H1339" s="129">
        <v>731070.18</v>
      </c>
      <c r="I1339" s="129">
        <v>0</v>
      </c>
      <c r="J1339" s="136">
        <v>164694.44</v>
      </c>
    </row>
    <row r="1340" spans="1:10" ht="23.25" hidden="1" customHeight="1" x14ac:dyDescent="0.25">
      <c r="A1340" s="131" t="s">
        <v>966</v>
      </c>
      <c r="B1340" s="131"/>
      <c r="C1340" s="130" t="s">
        <v>965</v>
      </c>
      <c r="D1340" s="130" t="s">
        <v>361</v>
      </c>
      <c r="E1340" s="124">
        <v>0</v>
      </c>
      <c r="F1340" s="124">
        <v>2310735.2000000002</v>
      </c>
      <c r="G1340" s="129">
        <v>0</v>
      </c>
      <c r="H1340" s="129">
        <v>293825.46000000002</v>
      </c>
      <c r="I1340" s="129">
        <v>0</v>
      </c>
      <c r="J1340" s="136">
        <v>2604560.66</v>
      </c>
    </row>
    <row r="1341" spans="1:10" ht="23.25" hidden="1" customHeight="1" x14ac:dyDescent="0.25">
      <c r="A1341" s="131" t="s">
        <v>964</v>
      </c>
      <c r="B1341" s="131"/>
      <c r="C1341" s="130" t="s">
        <v>963</v>
      </c>
      <c r="D1341" s="130" t="s">
        <v>361</v>
      </c>
      <c r="E1341" s="124">
        <v>0</v>
      </c>
      <c r="F1341" s="124">
        <v>1448405.84</v>
      </c>
      <c r="G1341" s="129">
        <v>0</v>
      </c>
      <c r="H1341" s="129">
        <v>19188.599999999999</v>
      </c>
      <c r="I1341" s="129">
        <v>0</v>
      </c>
      <c r="J1341" s="136">
        <v>1467594.44</v>
      </c>
    </row>
    <row r="1342" spans="1:10" ht="22.5" hidden="1" customHeight="1" x14ac:dyDescent="0.25">
      <c r="A1342" s="131" t="s">
        <v>962</v>
      </c>
      <c r="B1342" s="131"/>
      <c r="C1342" s="130" t="s">
        <v>961</v>
      </c>
      <c r="D1342" s="130" t="s">
        <v>361</v>
      </c>
      <c r="E1342" s="124">
        <v>0</v>
      </c>
      <c r="F1342" s="124">
        <v>1421388.4</v>
      </c>
      <c r="G1342" s="129">
        <v>186666.67</v>
      </c>
      <c r="H1342" s="129">
        <v>2046012.55</v>
      </c>
      <c r="I1342" s="129">
        <v>0</v>
      </c>
      <c r="J1342" s="136">
        <v>3280734.28</v>
      </c>
    </row>
    <row r="1343" spans="1:10" ht="23.25" hidden="1" customHeight="1" x14ac:dyDescent="0.25">
      <c r="A1343" s="131" t="s">
        <v>960</v>
      </c>
      <c r="B1343" s="131"/>
      <c r="C1343" s="130" t="s">
        <v>959</v>
      </c>
      <c r="D1343" s="130" t="s">
        <v>361</v>
      </c>
      <c r="E1343" s="124">
        <v>0</v>
      </c>
      <c r="F1343" s="124">
        <v>3254034.35</v>
      </c>
      <c r="G1343" s="129">
        <v>272029.78000000003</v>
      </c>
      <c r="H1343" s="129">
        <v>2124323.19</v>
      </c>
      <c r="I1343" s="129">
        <v>0</v>
      </c>
      <c r="J1343" s="136">
        <v>5106327.76</v>
      </c>
    </row>
    <row r="1344" spans="1:10" ht="23.25" hidden="1" customHeight="1" x14ac:dyDescent="0.25">
      <c r="A1344" s="131" t="s">
        <v>958</v>
      </c>
      <c r="B1344" s="131"/>
      <c r="C1344" s="130" t="s">
        <v>957</v>
      </c>
      <c r="D1344" s="130" t="s">
        <v>361</v>
      </c>
      <c r="E1344" s="124">
        <v>0</v>
      </c>
      <c r="F1344" s="124">
        <v>5801162.4800000004</v>
      </c>
      <c r="G1344" s="129">
        <v>0</v>
      </c>
      <c r="H1344" s="129">
        <v>282647.78000000003</v>
      </c>
      <c r="I1344" s="129">
        <v>0</v>
      </c>
      <c r="J1344" s="136">
        <v>6083810.2599999998</v>
      </c>
    </row>
    <row r="1345" spans="1:10" ht="23.25" hidden="1" customHeight="1" x14ac:dyDescent="0.25">
      <c r="A1345" s="131" t="s">
        <v>956</v>
      </c>
      <c r="B1345" s="131"/>
      <c r="C1345" s="130" t="s">
        <v>955</v>
      </c>
      <c r="D1345" s="130" t="s">
        <v>361</v>
      </c>
      <c r="E1345" s="124">
        <v>0</v>
      </c>
      <c r="F1345" s="124">
        <v>491491.6</v>
      </c>
      <c r="G1345" s="129">
        <v>0</v>
      </c>
      <c r="H1345" s="129">
        <v>667735.89</v>
      </c>
      <c r="I1345" s="129">
        <v>0</v>
      </c>
      <c r="J1345" s="136">
        <v>1159227.49</v>
      </c>
    </row>
    <row r="1346" spans="1:10" ht="22.5" hidden="1" customHeight="1" x14ac:dyDescent="0.25">
      <c r="A1346" s="131" t="s">
        <v>954</v>
      </c>
      <c r="B1346" s="131"/>
      <c r="C1346" s="130" t="s">
        <v>953</v>
      </c>
      <c r="D1346" s="130" t="s">
        <v>361</v>
      </c>
      <c r="E1346" s="124">
        <v>0</v>
      </c>
      <c r="F1346" s="124">
        <v>3937223.68</v>
      </c>
      <c r="G1346" s="129">
        <v>0</v>
      </c>
      <c r="H1346" s="129">
        <v>578620.31999999995</v>
      </c>
      <c r="I1346" s="129">
        <v>0</v>
      </c>
      <c r="J1346" s="136">
        <v>4515844</v>
      </c>
    </row>
    <row r="1347" spans="1:10" ht="23.25" hidden="1" customHeight="1" x14ac:dyDescent="0.25">
      <c r="A1347" s="131" t="s">
        <v>952</v>
      </c>
      <c r="B1347" s="131"/>
      <c r="C1347" s="130" t="s">
        <v>951</v>
      </c>
      <c r="D1347" s="130" t="s">
        <v>361</v>
      </c>
      <c r="E1347" s="124">
        <v>0</v>
      </c>
      <c r="F1347" s="124">
        <v>1265000</v>
      </c>
      <c r="G1347" s="129">
        <v>0</v>
      </c>
      <c r="H1347" s="129">
        <v>0</v>
      </c>
      <c r="I1347" s="129">
        <v>0</v>
      </c>
      <c r="J1347" s="136">
        <v>1265000</v>
      </c>
    </row>
    <row r="1348" spans="1:10" ht="23.25" hidden="1" customHeight="1" x14ac:dyDescent="0.25">
      <c r="A1348" s="131" t="s">
        <v>950</v>
      </c>
      <c r="B1348" s="131"/>
      <c r="C1348" s="130" t="s">
        <v>949</v>
      </c>
      <c r="D1348" s="130" t="s">
        <v>361</v>
      </c>
      <c r="E1348" s="124">
        <v>0</v>
      </c>
      <c r="F1348" s="124">
        <v>2410080.2799999998</v>
      </c>
      <c r="G1348" s="129">
        <v>0</v>
      </c>
      <c r="H1348" s="129">
        <v>820359.17</v>
      </c>
      <c r="I1348" s="129">
        <v>0</v>
      </c>
      <c r="J1348" s="136">
        <v>3230439.45</v>
      </c>
    </row>
    <row r="1349" spans="1:10" ht="23.25" hidden="1" customHeight="1" x14ac:dyDescent="0.25">
      <c r="A1349" s="131" t="s">
        <v>948</v>
      </c>
      <c r="B1349" s="131"/>
      <c r="C1349" s="130" t="s">
        <v>947</v>
      </c>
      <c r="D1349" s="130" t="s">
        <v>361</v>
      </c>
      <c r="E1349" s="124">
        <v>0</v>
      </c>
      <c r="F1349" s="124">
        <v>6746972.1600000001</v>
      </c>
      <c r="G1349" s="129">
        <v>0</v>
      </c>
      <c r="H1349" s="129">
        <v>2407990.77</v>
      </c>
      <c r="I1349" s="129">
        <v>0</v>
      </c>
      <c r="J1349" s="136">
        <v>9154962.9299999997</v>
      </c>
    </row>
    <row r="1350" spans="1:10" ht="22.5" hidden="1" customHeight="1" x14ac:dyDescent="0.25">
      <c r="A1350" s="131" t="s">
        <v>946</v>
      </c>
      <c r="B1350" s="131"/>
      <c r="C1350" s="130" t="s">
        <v>945</v>
      </c>
      <c r="D1350" s="130" t="s">
        <v>361</v>
      </c>
      <c r="E1350" s="124">
        <v>0</v>
      </c>
      <c r="F1350" s="124">
        <v>1785618.96</v>
      </c>
      <c r="G1350" s="129">
        <v>0</v>
      </c>
      <c r="H1350" s="129">
        <v>931291.84</v>
      </c>
      <c r="I1350" s="129">
        <v>0</v>
      </c>
      <c r="J1350" s="136">
        <v>2716910.8</v>
      </c>
    </row>
    <row r="1351" spans="1:10" ht="23.25" hidden="1" customHeight="1" x14ac:dyDescent="0.25">
      <c r="A1351" s="131" t="s">
        <v>944</v>
      </c>
      <c r="B1351" s="131"/>
      <c r="C1351" s="130" t="s">
        <v>943</v>
      </c>
      <c r="D1351" s="130" t="s">
        <v>361</v>
      </c>
      <c r="E1351" s="124">
        <v>0</v>
      </c>
      <c r="F1351" s="124">
        <v>470210.16</v>
      </c>
      <c r="G1351" s="129">
        <v>1119416.67</v>
      </c>
      <c r="H1351" s="129">
        <v>649206.51</v>
      </c>
      <c r="I1351" s="129">
        <v>0</v>
      </c>
      <c r="J1351" s="136">
        <v>0</v>
      </c>
    </row>
    <row r="1352" spans="1:10" ht="23.25" hidden="1" customHeight="1" x14ac:dyDescent="0.25">
      <c r="A1352" s="131" t="s">
        <v>942</v>
      </c>
      <c r="B1352" s="131"/>
      <c r="C1352" s="130" t="s">
        <v>941</v>
      </c>
      <c r="D1352" s="130" t="s">
        <v>361</v>
      </c>
      <c r="E1352" s="124">
        <v>0</v>
      </c>
      <c r="F1352" s="124">
        <v>2629525</v>
      </c>
      <c r="G1352" s="129">
        <v>0</v>
      </c>
      <c r="H1352" s="129">
        <v>0</v>
      </c>
      <c r="I1352" s="129">
        <v>0</v>
      </c>
      <c r="J1352" s="136">
        <v>2629525</v>
      </c>
    </row>
    <row r="1353" spans="1:10" ht="23.25" hidden="1" customHeight="1" x14ac:dyDescent="0.25">
      <c r="A1353" s="131" t="s">
        <v>940</v>
      </c>
      <c r="B1353" s="131"/>
      <c r="C1353" s="130" t="s">
        <v>939</v>
      </c>
      <c r="D1353" s="130" t="s">
        <v>361</v>
      </c>
      <c r="E1353" s="124">
        <v>0</v>
      </c>
      <c r="F1353" s="124">
        <v>7288629.5199999996</v>
      </c>
      <c r="G1353" s="129">
        <v>0</v>
      </c>
      <c r="H1353" s="129">
        <v>1002909.65</v>
      </c>
      <c r="I1353" s="129">
        <v>0</v>
      </c>
      <c r="J1353" s="136">
        <v>8291539.1699999999</v>
      </c>
    </row>
    <row r="1354" spans="1:10" ht="23.25" hidden="1" customHeight="1" x14ac:dyDescent="0.25">
      <c r="A1354" s="131" t="s">
        <v>938</v>
      </c>
      <c r="B1354" s="131"/>
      <c r="C1354" s="130" t="s">
        <v>937</v>
      </c>
      <c r="D1354" s="130" t="s">
        <v>361</v>
      </c>
      <c r="E1354" s="124">
        <v>0</v>
      </c>
      <c r="F1354" s="124">
        <v>1428900</v>
      </c>
      <c r="G1354" s="129">
        <v>0</v>
      </c>
      <c r="H1354" s="129">
        <v>0</v>
      </c>
      <c r="I1354" s="129">
        <v>0</v>
      </c>
      <c r="J1354" s="136">
        <v>1428900</v>
      </c>
    </row>
    <row r="1355" spans="1:10" ht="22.5" hidden="1" customHeight="1" x14ac:dyDescent="0.25">
      <c r="A1355" s="131" t="s">
        <v>936</v>
      </c>
      <c r="B1355" s="131"/>
      <c r="C1355" s="130" t="s">
        <v>935</v>
      </c>
      <c r="D1355" s="130" t="s">
        <v>361</v>
      </c>
      <c r="E1355" s="124">
        <v>0</v>
      </c>
      <c r="F1355" s="124">
        <v>31576070.079999998</v>
      </c>
      <c r="G1355" s="129">
        <v>0</v>
      </c>
      <c r="H1355" s="129">
        <v>654988.05000000005</v>
      </c>
      <c r="I1355" s="129">
        <v>0</v>
      </c>
      <c r="J1355" s="136">
        <v>32231058.129999999</v>
      </c>
    </row>
    <row r="1356" spans="1:10" ht="23.25" hidden="1" customHeight="1" x14ac:dyDescent="0.25">
      <c r="A1356" s="131" t="s">
        <v>934</v>
      </c>
      <c r="B1356" s="131"/>
      <c r="C1356" s="130" t="s">
        <v>933</v>
      </c>
      <c r="D1356" s="130" t="s">
        <v>361</v>
      </c>
      <c r="E1356" s="124">
        <v>0</v>
      </c>
      <c r="F1356" s="124">
        <v>6757571.9500000002</v>
      </c>
      <c r="G1356" s="129">
        <v>0</v>
      </c>
      <c r="H1356" s="129">
        <v>1878187.99</v>
      </c>
      <c r="I1356" s="129">
        <v>0</v>
      </c>
      <c r="J1356" s="136">
        <v>8635759.9399999995</v>
      </c>
    </row>
    <row r="1357" spans="1:10" ht="23.25" hidden="1" customHeight="1" x14ac:dyDescent="0.25">
      <c r="A1357" s="131" t="s">
        <v>932</v>
      </c>
      <c r="B1357" s="131"/>
      <c r="C1357" s="130" t="s">
        <v>931</v>
      </c>
      <c r="D1357" s="130" t="s">
        <v>361</v>
      </c>
      <c r="E1357" s="124">
        <v>0</v>
      </c>
      <c r="F1357" s="124">
        <v>3803629.12</v>
      </c>
      <c r="G1357" s="129">
        <v>0</v>
      </c>
      <c r="H1357" s="129">
        <v>109807.75</v>
      </c>
      <c r="I1357" s="129">
        <v>0</v>
      </c>
      <c r="J1357" s="136">
        <v>3913436.87</v>
      </c>
    </row>
    <row r="1358" spans="1:10" ht="23.25" hidden="1" customHeight="1" x14ac:dyDescent="0.25">
      <c r="A1358" s="131" t="s">
        <v>930</v>
      </c>
      <c r="B1358" s="131"/>
      <c r="C1358" s="130" t="s">
        <v>929</v>
      </c>
      <c r="D1358" s="130" t="s">
        <v>361</v>
      </c>
      <c r="E1358" s="124">
        <v>0</v>
      </c>
      <c r="F1358" s="124">
        <v>1437474.4</v>
      </c>
      <c r="G1358" s="129">
        <v>0</v>
      </c>
      <c r="H1358" s="129">
        <v>331970.03000000003</v>
      </c>
      <c r="I1358" s="129">
        <v>0</v>
      </c>
      <c r="J1358" s="136">
        <v>1769444.43</v>
      </c>
    </row>
    <row r="1359" spans="1:10" ht="22.5" hidden="1" customHeight="1" x14ac:dyDescent="0.25">
      <c r="A1359" s="131" t="s">
        <v>928</v>
      </c>
      <c r="B1359" s="131"/>
      <c r="C1359" s="130" t="s">
        <v>927</v>
      </c>
      <c r="D1359" s="130" t="s">
        <v>361</v>
      </c>
      <c r="E1359" s="124">
        <v>0</v>
      </c>
      <c r="F1359" s="124">
        <v>1831320.4</v>
      </c>
      <c r="G1359" s="129">
        <v>489702.96</v>
      </c>
      <c r="H1359" s="129">
        <v>3565900.57</v>
      </c>
      <c r="I1359" s="129">
        <v>0</v>
      </c>
      <c r="J1359" s="136">
        <v>4907518.01</v>
      </c>
    </row>
    <row r="1360" spans="1:10" ht="23.25" hidden="1" customHeight="1" x14ac:dyDescent="0.25">
      <c r="A1360" s="131" t="s">
        <v>926</v>
      </c>
      <c r="B1360" s="131"/>
      <c r="C1360" s="130" t="s">
        <v>925</v>
      </c>
      <c r="D1360" s="130" t="s">
        <v>361</v>
      </c>
      <c r="E1360" s="124">
        <v>0</v>
      </c>
      <c r="F1360" s="124">
        <v>3423762.64</v>
      </c>
      <c r="G1360" s="129">
        <v>0</v>
      </c>
      <c r="H1360" s="129">
        <v>137779.03</v>
      </c>
      <c r="I1360" s="129">
        <v>0</v>
      </c>
      <c r="J1360" s="136">
        <v>3561541.67</v>
      </c>
    </row>
    <row r="1361" spans="1:10" ht="12" hidden="1" customHeight="1" x14ac:dyDescent="0.25">
      <c r="A1361" s="127" t="s">
        <v>360</v>
      </c>
      <c r="B1361" s="127"/>
      <c r="C1361" s="127"/>
      <c r="D1361" s="127"/>
      <c r="E1361" s="126">
        <v>0</v>
      </c>
      <c r="F1361" s="126">
        <v>112133230.44</v>
      </c>
      <c r="G1361" s="126">
        <v>4159040.9</v>
      </c>
      <c r="H1361" s="126">
        <v>34597476.990000002</v>
      </c>
      <c r="I1361" s="126">
        <v>0</v>
      </c>
      <c r="J1361" s="126">
        <v>142571666.53</v>
      </c>
    </row>
    <row r="1362" spans="1:10" ht="2.25" hidden="1" customHeight="1" x14ac:dyDescent="0.25">
      <c r="A1362" s="127"/>
      <c r="B1362" s="127"/>
      <c r="C1362" s="127"/>
      <c r="D1362" s="127"/>
      <c r="E1362" s="126"/>
      <c r="F1362" s="126"/>
      <c r="G1362" s="126"/>
      <c r="H1362" s="126"/>
      <c r="I1362" s="126"/>
      <c r="J1362" s="125"/>
    </row>
    <row r="1363" spans="1:10" ht="14.25" hidden="1" customHeight="1" x14ac:dyDescent="0.25">
      <c r="A1363" s="132" t="s">
        <v>924</v>
      </c>
      <c r="B1363" s="132"/>
      <c r="C1363" s="132"/>
      <c r="D1363" s="132"/>
      <c r="E1363" s="132"/>
      <c r="F1363" s="132"/>
      <c r="G1363" s="132"/>
      <c r="H1363" s="132"/>
      <c r="I1363" s="132"/>
      <c r="J1363" s="132"/>
    </row>
    <row r="1364" spans="1:10" ht="23.25" hidden="1" customHeight="1" x14ac:dyDescent="0.25">
      <c r="A1364" s="131" t="s">
        <v>923</v>
      </c>
      <c r="B1364" s="131"/>
      <c r="C1364" s="130" t="s">
        <v>922</v>
      </c>
      <c r="D1364" s="130" t="s">
        <v>361</v>
      </c>
      <c r="E1364" s="124">
        <v>0</v>
      </c>
      <c r="F1364" s="124">
        <v>7293447.2599999998</v>
      </c>
      <c r="G1364" s="129">
        <v>443201.6</v>
      </c>
      <c r="H1364" s="129">
        <v>12538888.09</v>
      </c>
      <c r="I1364" s="129">
        <v>0</v>
      </c>
      <c r="J1364" s="136">
        <v>19389133.75</v>
      </c>
    </row>
    <row r="1365" spans="1:10" ht="12.75" hidden="1" customHeight="1" x14ac:dyDescent="0.25">
      <c r="A1365" s="127" t="s">
        <v>360</v>
      </c>
      <c r="B1365" s="127"/>
      <c r="C1365" s="127"/>
      <c r="D1365" s="127"/>
      <c r="E1365" s="126">
        <v>0</v>
      </c>
      <c r="F1365" s="126">
        <v>7293447.2599999998</v>
      </c>
      <c r="G1365" s="126">
        <v>443201.6</v>
      </c>
      <c r="H1365" s="126">
        <v>12538888.09</v>
      </c>
      <c r="I1365" s="126">
        <v>0</v>
      </c>
      <c r="J1365" s="126">
        <v>19389133.75</v>
      </c>
    </row>
    <row r="1366" spans="1:10" ht="1.5" hidden="1" customHeight="1" x14ac:dyDescent="0.25">
      <c r="A1366" s="127"/>
      <c r="B1366" s="127"/>
      <c r="C1366" s="127"/>
      <c r="D1366" s="127"/>
      <c r="E1366" s="126"/>
      <c r="F1366" s="126"/>
      <c r="G1366" s="126"/>
      <c r="H1366" s="126"/>
      <c r="I1366" s="126"/>
      <c r="J1366" s="125"/>
    </row>
    <row r="1367" spans="1:10" ht="15" hidden="1" customHeight="1" x14ac:dyDescent="0.25">
      <c r="A1367" s="132" t="s">
        <v>126</v>
      </c>
      <c r="B1367" s="132"/>
      <c r="C1367" s="132"/>
      <c r="D1367" s="132"/>
      <c r="E1367" s="132"/>
      <c r="F1367" s="132"/>
      <c r="G1367" s="132"/>
      <c r="H1367" s="132"/>
      <c r="I1367" s="132"/>
      <c r="J1367" s="132"/>
    </row>
    <row r="1368" spans="1:10" ht="22.5" hidden="1" customHeight="1" x14ac:dyDescent="0.25">
      <c r="A1368" s="131" t="s">
        <v>126</v>
      </c>
      <c r="B1368" s="131"/>
      <c r="C1368" s="130" t="s">
        <v>921</v>
      </c>
      <c r="D1368" s="130" t="s">
        <v>361</v>
      </c>
      <c r="E1368" s="124">
        <v>3023388.82</v>
      </c>
      <c r="F1368" s="124">
        <v>0</v>
      </c>
      <c r="G1368" s="129">
        <v>0</v>
      </c>
      <c r="H1368" s="129">
        <v>3023388.82</v>
      </c>
      <c r="I1368" s="129">
        <v>0</v>
      </c>
      <c r="J1368" s="136">
        <v>0</v>
      </c>
    </row>
    <row r="1369" spans="1:10" ht="23.25" hidden="1" customHeight="1" x14ac:dyDescent="0.25">
      <c r="A1369" s="131" t="s">
        <v>920</v>
      </c>
      <c r="B1369" s="131"/>
      <c r="C1369" s="130" t="s">
        <v>919</v>
      </c>
      <c r="D1369" s="130" t="s">
        <v>361</v>
      </c>
      <c r="E1369" s="124">
        <v>2737153.16</v>
      </c>
      <c r="F1369" s="124">
        <v>0</v>
      </c>
      <c r="G1369" s="129">
        <v>0</v>
      </c>
      <c r="H1369" s="129">
        <v>1025730.3</v>
      </c>
      <c r="I1369" s="129">
        <v>1711422.86</v>
      </c>
      <c r="J1369" s="136">
        <v>0</v>
      </c>
    </row>
    <row r="1370" spans="1:10" ht="23.25" hidden="1" customHeight="1" x14ac:dyDescent="0.25">
      <c r="A1370" s="131" t="s">
        <v>918</v>
      </c>
      <c r="B1370" s="131"/>
      <c r="C1370" s="130" t="s">
        <v>917</v>
      </c>
      <c r="D1370" s="130" t="s">
        <v>361</v>
      </c>
      <c r="E1370" s="124">
        <v>1416869.89</v>
      </c>
      <c r="F1370" s="124">
        <v>0</v>
      </c>
      <c r="G1370" s="129">
        <v>0</v>
      </c>
      <c r="H1370" s="129">
        <v>51727.8</v>
      </c>
      <c r="I1370" s="129">
        <v>1365142.09</v>
      </c>
      <c r="J1370" s="136">
        <v>0</v>
      </c>
    </row>
    <row r="1371" spans="1:10" ht="12" hidden="1" customHeight="1" x14ac:dyDescent="0.25">
      <c r="A1371" s="127" t="s">
        <v>360</v>
      </c>
      <c r="B1371" s="127"/>
      <c r="C1371" s="127"/>
      <c r="D1371" s="127"/>
      <c r="E1371" s="126">
        <v>7177411.8700000001</v>
      </c>
      <c r="F1371" s="126">
        <v>0</v>
      </c>
      <c r="G1371" s="126">
        <v>0</v>
      </c>
      <c r="H1371" s="126">
        <v>4100846.92</v>
      </c>
      <c r="I1371" s="126">
        <v>3076564.95</v>
      </c>
      <c r="J1371" s="126">
        <v>0</v>
      </c>
    </row>
    <row r="1372" spans="1:10" ht="2.25" hidden="1" customHeight="1" x14ac:dyDescent="0.25">
      <c r="A1372" s="127"/>
      <c r="B1372" s="127"/>
      <c r="C1372" s="127"/>
      <c r="D1372" s="127"/>
      <c r="E1372" s="126"/>
      <c r="F1372" s="126"/>
      <c r="G1372" s="126"/>
      <c r="H1372" s="126"/>
      <c r="I1372" s="126"/>
      <c r="J1372" s="125"/>
    </row>
    <row r="1373" spans="1:10" ht="14.25" hidden="1" customHeight="1" x14ac:dyDescent="0.25">
      <c r="A1373" s="132" t="s">
        <v>916</v>
      </c>
      <c r="B1373" s="132"/>
      <c r="C1373" s="132"/>
      <c r="D1373" s="132"/>
      <c r="E1373" s="132"/>
      <c r="F1373" s="132"/>
      <c r="G1373" s="132"/>
      <c r="H1373" s="132"/>
      <c r="I1373" s="132"/>
      <c r="J1373" s="132"/>
    </row>
    <row r="1374" spans="1:10" ht="23.25" hidden="1" customHeight="1" x14ac:dyDescent="0.25">
      <c r="A1374" s="131" t="s">
        <v>916</v>
      </c>
      <c r="B1374" s="131"/>
      <c r="C1374" s="130" t="s">
        <v>915</v>
      </c>
      <c r="D1374" s="130" t="s">
        <v>361</v>
      </c>
      <c r="E1374" s="124">
        <v>0</v>
      </c>
      <c r="F1374" s="124">
        <v>0</v>
      </c>
      <c r="G1374" s="129">
        <v>2420000</v>
      </c>
      <c r="H1374" s="129">
        <v>2420000</v>
      </c>
      <c r="I1374" s="129">
        <v>0</v>
      </c>
      <c r="J1374" s="136">
        <v>0</v>
      </c>
    </row>
    <row r="1375" spans="1:10" ht="23.25" hidden="1" customHeight="1" x14ac:dyDescent="0.25">
      <c r="A1375" s="131" t="s">
        <v>914</v>
      </c>
      <c r="B1375" s="131"/>
      <c r="C1375" s="130" t="s">
        <v>913</v>
      </c>
      <c r="D1375" s="130" t="s">
        <v>361</v>
      </c>
      <c r="E1375" s="124">
        <v>2088318.98</v>
      </c>
      <c r="F1375" s="124">
        <v>0</v>
      </c>
      <c r="G1375" s="129">
        <v>0</v>
      </c>
      <c r="H1375" s="129">
        <v>964851.95</v>
      </c>
      <c r="I1375" s="129">
        <v>1123467.03</v>
      </c>
      <c r="J1375" s="136">
        <v>0</v>
      </c>
    </row>
    <row r="1376" spans="1:10" ht="23.25" hidden="1" customHeight="1" x14ac:dyDescent="0.25">
      <c r="A1376" s="131" t="s">
        <v>912</v>
      </c>
      <c r="B1376" s="131"/>
      <c r="C1376" s="130" t="s">
        <v>911</v>
      </c>
      <c r="D1376" s="130" t="s">
        <v>361</v>
      </c>
      <c r="E1376" s="124">
        <v>63998</v>
      </c>
      <c r="F1376" s="124">
        <v>0</v>
      </c>
      <c r="G1376" s="129">
        <v>0</v>
      </c>
      <c r="H1376" s="129">
        <v>29565</v>
      </c>
      <c r="I1376" s="129">
        <v>34433</v>
      </c>
      <c r="J1376" s="136">
        <v>0</v>
      </c>
    </row>
    <row r="1377" spans="1:11" ht="22.5" hidden="1" customHeight="1" x14ac:dyDescent="0.25">
      <c r="A1377" s="131" t="s">
        <v>910</v>
      </c>
      <c r="B1377" s="131"/>
      <c r="C1377" s="130" t="s">
        <v>909</v>
      </c>
      <c r="D1377" s="130" t="s">
        <v>361</v>
      </c>
      <c r="E1377" s="124">
        <v>2634218.85</v>
      </c>
      <c r="F1377" s="124">
        <v>0</v>
      </c>
      <c r="G1377" s="129">
        <v>0</v>
      </c>
      <c r="H1377" s="129">
        <v>574710.75</v>
      </c>
      <c r="I1377" s="129">
        <v>2059508.1</v>
      </c>
      <c r="J1377" s="136">
        <v>0</v>
      </c>
    </row>
    <row r="1378" spans="1:11" ht="23.25" hidden="1" customHeight="1" x14ac:dyDescent="0.25">
      <c r="A1378" s="131" t="s">
        <v>908</v>
      </c>
      <c r="B1378" s="131"/>
      <c r="C1378" s="130" t="s">
        <v>907</v>
      </c>
      <c r="D1378" s="130" t="s">
        <v>361</v>
      </c>
      <c r="E1378" s="124">
        <v>1250304.8600000001</v>
      </c>
      <c r="F1378" s="124">
        <v>0</v>
      </c>
      <c r="G1378" s="129">
        <v>0</v>
      </c>
      <c r="H1378" s="129">
        <v>409916.99</v>
      </c>
      <c r="I1378" s="129">
        <v>840387.87</v>
      </c>
      <c r="J1378" s="136">
        <v>0</v>
      </c>
    </row>
    <row r="1379" spans="1:11" ht="23.25" hidden="1" customHeight="1" x14ac:dyDescent="0.25">
      <c r="A1379" s="131" t="s">
        <v>906</v>
      </c>
      <c r="B1379" s="131"/>
      <c r="C1379" s="130" t="s">
        <v>905</v>
      </c>
      <c r="D1379" s="130" t="s">
        <v>361</v>
      </c>
      <c r="E1379" s="124">
        <v>5536988.3899999997</v>
      </c>
      <c r="F1379" s="124">
        <v>0</v>
      </c>
      <c r="G1379" s="129">
        <v>0</v>
      </c>
      <c r="H1379" s="129">
        <v>3916665.35</v>
      </c>
      <c r="I1379" s="129">
        <v>1620323.04</v>
      </c>
      <c r="J1379" s="136">
        <v>0</v>
      </c>
    </row>
    <row r="1380" spans="1:11" ht="23.25" hidden="1" customHeight="1" x14ac:dyDescent="0.25">
      <c r="A1380" s="131" t="s">
        <v>904</v>
      </c>
      <c r="B1380" s="131"/>
      <c r="C1380" s="130" t="s">
        <v>903</v>
      </c>
      <c r="D1380" s="130" t="s">
        <v>361</v>
      </c>
      <c r="E1380" s="124">
        <v>0</v>
      </c>
      <c r="F1380" s="124">
        <v>0</v>
      </c>
      <c r="G1380" s="129">
        <v>2420000</v>
      </c>
      <c r="H1380" s="129">
        <v>60947.24</v>
      </c>
      <c r="I1380" s="129">
        <v>2359052.7599999998</v>
      </c>
      <c r="J1380" s="136">
        <v>0</v>
      </c>
    </row>
    <row r="1381" spans="1:11" ht="22.5" hidden="1" customHeight="1" x14ac:dyDescent="0.25">
      <c r="A1381" s="131" t="s">
        <v>902</v>
      </c>
      <c r="B1381" s="131"/>
      <c r="C1381" s="130" t="s">
        <v>901</v>
      </c>
      <c r="D1381" s="130" t="s">
        <v>361</v>
      </c>
      <c r="E1381" s="124">
        <v>0</v>
      </c>
      <c r="F1381" s="124">
        <v>0</v>
      </c>
      <c r="G1381" s="129">
        <v>2000000</v>
      </c>
      <c r="H1381" s="129">
        <v>2000000</v>
      </c>
      <c r="I1381" s="129">
        <v>0</v>
      </c>
      <c r="J1381" s="136">
        <v>0</v>
      </c>
      <c r="K1381" s="122" t="s">
        <v>3388</v>
      </c>
    </row>
    <row r="1382" spans="1:11" ht="12.75" hidden="1" customHeight="1" x14ac:dyDescent="0.25">
      <c r="A1382" s="127" t="s">
        <v>360</v>
      </c>
      <c r="B1382" s="127"/>
      <c r="C1382" s="127"/>
      <c r="D1382" s="127"/>
      <c r="E1382" s="126">
        <v>11573829.08</v>
      </c>
      <c r="F1382" s="126">
        <v>0</v>
      </c>
      <c r="G1382" s="126">
        <v>6840000</v>
      </c>
      <c r="H1382" s="126">
        <v>10376657.279999999</v>
      </c>
      <c r="I1382" s="126">
        <v>8037171.7999999998</v>
      </c>
      <c r="J1382" s="126">
        <v>0</v>
      </c>
    </row>
    <row r="1383" spans="1:11" ht="2.25" hidden="1" customHeight="1" x14ac:dyDescent="0.25">
      <c r="A1383" s="127"/>
      <c r="B1383" s="127"/>
      <c r="C1383" s="127"/>
      <c r="D1383" s="127"/>
      <c r="E1383" s="126"/>
      <c r="F1383" s="126"/>
      <c r="G1383" s="126"/>
      <c r="H1383" s="126"/>
      <c r="I1383" s="126"/>
      <c r="J1383" s="125"/>
    </row>
    <row r="1384" spans="1:11" ht="14.25" hidden="1" customHeight="1" x14ac:dyDescent="0.25">
      <c r="A1384" s="132" t="s">
        <v>900</v>
      </c>
      <c r="B1384" s="132"/>
      <c r="C1384" s="132"/>
      <c r="D1384" s="132"/>
      <c r="E1384" s="132"/>
      <c r="F1384" s="132"/>
      <c r="G1384" s="132"/>
      <c r="H1384" s="132"/>
      <c r="I1384" s="132"/>
      <c r="J1384" s="132"/>
    </row>
    <row r="1385" spans="1:11" ht="33.75" hidden="1" customHeight="1" x14ac:dyDescent="0.25">
      <c r="A1385" s="131" t="s">
        <v>899</v>
      </c>
      <c r="B1385" s="131"/>
      <c r="C1385" s="130" t="s">
        <v>898</v>
      </c>
      <c r="D1385" s="130" t="s">
        <v>361</v>
      </c>
      <c r="E1385" s="124">
        <v>0</v>
      </c>
      <c r="F1385" s="124">
        <v>0</v>
      </c>
      <c r="G1385" s="129">
        <v>5000000</v>
      </c>
      <c r="H1385" s="129">
        <v>0</v>
      </c>
      <c r="I1385" s="124">
        <v>5000000</v>
      </c>
      <c r="J1385" s="128">
        <v>0</v>
      </c>
    </row>
    <row r="1386" spans="1:11" ht="12" hidden="1" customHeight="1" x14ac:dyDescent="0.25">
      <c r="A1386" s="127" t="s">
        <v>360</v>
      </c>
      <c r="B1386" s="127"/>
      <c r="C1386" s="127"/>
      <c r="D1386" s="127"/>
      <c r="E1386" s="126">
        <v>0</v>
      </c>
      <c r="F1386" s="126">
        <v>0</v>
      </c>
      <c r="G1386" s="126">
        <v>5000000</v>
      </c>
      <c r="H1386" s="126">
        <v>0</v>
      </c>
      <c r="I1386" s="126">
        <v>5000000</v>
      </c>
      <c r="J1386" s="126">
        <v>0</v>
      </c>
    </row>
    <row r="1387" spans="1:11" ht="2.25" hidden="1" customHeight="1" x14ac:dyDescent="0.25">
      <c r="A1387" s="127"/>
      <c r="B1387" s="127"/>
      <c r="C1387" s="127"/>
      <c r="D1387" s="127"/>
      <c r="E1387" s="126"/>
      <c r="F1387" s="126"/>
      <c r="G1387" s="126"/>
      <c r="H1387" s="126"/>
      <c r="I1387" s="126"/>
      <c r="J1387" s="125"/>
    </row>
    <row r="1388" spans="1:11" ht="14.25" hidden="1" customHeight="1" x14ac:dyDescent="0.25">
      <c r="A1388" s="132" t="s">
        <v>126</v>
      </c>
      <c r="B1388" s="132"/>
      <c r="C1388" s="132"/>
      <c r="D1388" s="132"/>
      <c r="E1388" s="132"/>
      <c r="F1388" s="132"/>
      <c r="G1388" s="132"/>
      <c r="H1388" s="132"/>
      <c r="I1388" s="132"/>
      <c r="J1388" s="132"/>
    </row>
    <row r="1389" spans="1:11" ht="23.25" hidden="1" customHeight="1" x14ac:dyDescent="0.25">
      <c r="A1389" s="131" t="s">
        <v>897</v>
      </c>
      <c r="B1389" s="131"/>
      <c r="C1389" s="130" t="s">
        <v>896</v>
      </c>
      <c r="D1389" s="130" t="s">
        <v>361</v>
      </c>
      <c r="E1389" s="124">
        <v>2738194471.7600002</v>
      </c>
      <c r="F1389" s="124">
        <v>0</v>
      </c>
      <c r="G1389" s="129">
        <v>0</v>
      </c>
      <c r="H1389" s="129">
        <v>44322038.600000001</v>
      </c>
      <c r="I1389" s="124">
        <v>2693872433.1599998</v>
      </c>
      <c r="J1389" s="128">
        <v>0</v>
      </c>
    </row>
    <row r="1390" spans="1:11" ht="23.25" hidden="1" customHeight="1" x14ac:dyDescent="0.25">
      <c r="A1390" s="131" t="s">
        <v>895</v>
      </c>
      <c r="B1390" s="131"/>
      <c r="C1390" s="130" t="s">
        <v>894</v>
      </c>
      <c r="D1390" s="130" t="s">
        <v>361</v>
      </c>
      <c r="E1390" s="124">
        <v>2997139075.46</v>
      </c>
      <c r="F1390" s="124">
        <v>0</v>
      </c>
      <c r="G1390" s="129">
        <v>0</v>
      </c>
      <c r="H1390" s="129">
        <v>29772475.780000001</v>
      </c>
      <c r="I1390" s="124">
        <v>2967366599.6799998</v>
      </c>
      <c r="J1390" s="128">
        <v>0</v>
      </c>
    </row>
    <row r="1391" spans="1:11" ht="12" hidden="1" customHeight="1" x14ac:dyDescent="0.25">
      <c r="A1391" s="127" t="s">
        <v>360</v>
      </c>
      <c r="B1391" s="127"/>
      <c r="C1391" s="127"/>
      <c r="D1391" s="127"/>
      <c r="E1391" s="126">
        <v>5735333547.2200003</v>
      </c>
      <c r="F1391" s="126">
        <v>0</v>
      </c>
      <c r="G1391" s="126">
        <v>0</v>
      </c>
      <c r="H1391" s="126">
        <v>74094514.379999995</v>
      </c>
      <c r="I1391" s="126">
        <v>5661239032.8400002</v>
      </c>
      <c r="J1391" s="126">
        <v>0</v>
      </c>
    </row>
    <row r="1392" spans="1:11" ht="2.25" hidden="1" customHeight="1" x14ac:dyDescent="0.25">
      <c r="A1392" s="127"/>
      <c r="B1392" s="127"/>
      <c r="C1392" s="127"/>
      <c r="D1392" s="127"/>
      <c r="E1392" s="126"/>
      <c r="F1392" s="126"/>
      <c r="G1392" s="126"/>
      <c r="H1392" s="126"/>
      <c r="I1392" s="126"/>
      <c r="J1392" s="125"/>
    </row>
    <row r="1393" spans="1:11" ht="14.25" hidden="1" customHeight="1" x14ac:dyDescent="0.25">
      <c r="A1393" s="132" t="s">
        <v>893</v>
      </c>
      <c r="B1393" s="132"/>
      <c r="C1393" s="132"/>
      <c r="D1393" s="132"/>
      <c r="E1393" s="132"/>
      <c r="F1393" s="132"/>
      <c r="G1393" s="132"/>
      <c r="H1393" s="132"/>
      <c r="I1393" s="132"/>
      <c r="J1393" s="132"/>
    </row>
    <row r="1394" spans="1:11" ht="23.25" hidden="1" customHeight="1" x14ac:dyDescent="0.25">
      <c r="A1394" s="131" t="s">
        <v>892</v>
      </c>
      <c r="B1394" s="131"/>
      <c r="C1394" s="130" t="s">
        <v>891</v>
      </c>
      <c r="D1394" s="130" t="s">
        <v>361</v>
      </c>
      <c r="E1394" s="124">
        <v>297245813.37</v>
      </c>
      <c r="F1394" s="124">
        <v>0</v>
      </c>
      <c r="G1394" s="129">
        <v>0</v>
      </c>
      <c r="H1394" s="129">
        <v>0</v>
      </c>
      <c r="I1394" s="129">
        <v>297245813.37</v>
      </c>
      <c r="J1394" s="136">
        <v>0</v>
      </c>
    </row>
    <row r="1395" spans="1:11" ht="12" hidden="1" customHeight="1" x14ac:dyDescent="0.25">
      <c r="A1395" s="127" t="s">
        <v>360</v>
      </c>
      <c r="B1395" s="127"/>
      <c r="C1395" s="127"/>
      <c r="D1395" s="127"/>
      <c r="E1395" s="126">
        <v>297245813.37</v>
      </c>
      <c r="F1395" s="126">
        <v>0</v>
      </c>
      <c r="G1395" s="126">
        <v>0</v>
      </c>
      <c r="H1395" s="126">
        <v>0</v>
      </c>
      <c r="I1395" s="126">
        <v>297245813.37</v>
      </c>
      <c r="J1395" s="126">
        <v>0</v>
      </c>
    </row>
    <row r="1396" spans="1:11" ht="2.25" hidden="1" customHeight="1" x14ac:dyDescent="0.25">
      <c r="A1396" s="127"/>
      <c r="B1396" s="127"/>
      <c r="C1396" s="127"/>
      <c r="D1396" s="127"/>
      <c r="E1396" s="126"/>
      <c r="F1396" s="126"/>
      <c r="G1396" s="126"/>
      <c r="H1396" s="126"/>
      <c r="I1396" s="126"/>
      <c r="J1396" s="125"/>
    </row>
    <row r="1397" spans="1:11" ht="14.25" hidden="1" customHeight="1" x14ac:dyDescent="0.25">
      <c r="A1397" s="132" t="s">
        <v>890</v>
      </c>
      <c r="B1397" s="132"/>
      <c r="C1397" s="132"/>
      <c r="D1397" s="132"/>
      <c r="E1397" s="132"/>
      <c r="F1397" s="132"/>
      <c r="G1397" s="132"/>
      <c r="H1397" s="132"/>
      <c r="I1397" s="132"/>
      <c r="J1397" s="132"/>
    </row>
    <row r="1398" spans="1:11" ht="23.25" hidden="1" customHeight="1" x14ac:dyDescent="0.25">
      <c r="A1398" s="131" t="s">
        <v>889</v>
      </c>
      <c r="B1398" s="131"/>
      <c r="C1398" s="130" t="s">
        <v>888</v>
      </c>
      <c r="D1398" s="130" t="s">
        <v>361</v>
      </c>
      <c r="E1398" s="124">
        <v>0</v>
      </c>
      <c r="F1398" s="124">
        <v>3261806.64</v>
      </c>
      <c r="G1398" s="129">
        <v>0</v>
      </c>
      <c r="H1398" s="129">
        <v>0</v>
      </c>
      <c r="I1398" s="129">
        <v>0</v>
      </c>
      <c r="J1398" s="136">
        <v>3261806.64</v>
      </c>
    </row>
    <row r="1399" spans="1:11" ht="12.75" hidden="1" customHeight="1" x14ac:dyDescent="0.25">
      <c r="A1399" s="127" t="s">
        <v>360</v>
      </c>
      <c r="B1399" s="127"/>
      <c r="C1399" s="127"/>
      <c r="D1399" s="127"/>
      <c r="E1399" s="126">
        <v>0</v>
      </c>
      <c r="F1399" s="126">
        <v>3261806.64</v>
      </c>
      <c r="G1399" s="126">
        <v>0</v>
      </c>
      <c r="H1399" s="126">
        <v>0</v>
      </c>
      <c r="I1399" s="126">
        <v>0</v>
      </c>
      <c r="J1399" s="126">
        <v>3261806.64</v>
      </c>
    </row>
    <row r="1400" spans="1:11" ht="1.5" hidden="1" customHeight="1" x14ac:dyDescent="0.25">
      <c r="A1400" s="127"/>
      <c r="B1400" s="127"/>
      <c r="C1400" s="127"/>
      <c r="D1400" s="127"/>
      <c r="E1400" s="126"/>
      <c r="F1400" s="126"/>
      <c r="G1400" s="126"/>
      <c r="H1400" s="126"/>
      <c r="I1400" s="126"/>
      <c r="J1400" s="125"/>
    </row>
    <row r="1401" spans="1:11" ht="15" hidden="1" customHeight="1" x14ac:dyDescent="0.25">
      <c r="A1401" s="132" t="s">
        <v>8</v>
      </c>
      <c r="B1401" s="132"/>
      <c r="C1401" s="132"/>
      <c r="D1401" s="132"/>
      <c r="E1401" s="132"/>
      <c r="F1401" s="132"/>
      <c r="G1401" s="132"/>
      <c r="H1401" s="132"/>
      <c r="I1401" s="132"/>
      <c r="J1401" s="132"/>
    </row>
    <row r="1402" spans="1:11" ht="22.5" hidden="1" customHeight="1" x14ac:dyDescent="0.25">
      <c r="A1402" s="131" t="s">
        <v>887</v>
      </c>
      <c r="B1402" s="131"/>
      <c r="C1402" s="130" t="s">
        <v>886</v>
      </c>
      <c r="D1402" s="130" t="s">
        <v>361</v>
      </c>
      <c r="E1402" s="124">
        <v>0</v>
      </c>
      <c r="F1402" s="124">
        <v>4647186008.1800003</v>
      </c>
      <c r="G1402" s="129">
        <v>15613180995.889999</v>
      </c>
      <c r="H1402" s="129">
        <v>15066663523.299999</v>
      </c>
      <c r="I1402" s="129">
        <v>0</v>
      </c>
      <c r="J1402" s="136">
        <v>4100668535.5900002</v>
      </c>
      <c r="K1402" s="122" t="s">
        <v>3390</v>
      </c>
    </row>
    <row r="1403" spans="1:11" ht="23.25" hidden="1" customHeight="1" x14ac:dyDescent="0.25">
      <c r="A1403" s="131" t="s">
        <v>885</v>
      </c>
      <c r="B1403" s="131"/>
      <c r="C1403" s="130" t="s">
        <v>884</v>
      </c>
      <c r="D1403" s="130" t="s">
        <v>361</v>
      </c>
      <c r="E1403" s="124">
        <v>0</v>
      </c>
      <c r="F1403" s="124">
        <v>0</v>
      </c>
      <c r="G1403" s="129">
        <v>14391675</v>
      </c>
      <c r="H1403" s="129">
        <v>14391675</v>
      </c>
      <c r="I1403" s="124">
        <v>0</v>
      </c>
      <c r="J1403" s="128">
        <v>0</v>
      </c>
      <c r="K1403" s="122" t="s">
        <v>3390</v>
      </c>
    </row>
    <row r="1404" spans="1:11" ht="23.25" hidden="1" customHeight="1" x14ac:dyDescent="0.25">
      <c r="A1404" s="131" t="s">
        <v>883</v>
      </c>
      <c r="B1404" s="131"/>
      <c r="C1404" s="130" t="s">
        <v>882</v>
      </c>
      <c r="D1404" s="130" t="s">
        <v>361</v>
      </c>
      <c r="E1404" s="124">
        <v>0</v>
      </c>
      <c r="F1404" s="124">
        <v>0</v>
      </c>
      <c r="G1404" s="129">
        <v>80258525</v>
      </c>
      <c r="H1404" s="129">
        <v>80258525</v>
      </c>
      <c r="I1404" s="124">
        <v>0</v>
      </c>
      <c r="J1404" s="128">
        <v>0</v>
      </c>
      <c r="K1404" s="122" t="s">
        <v>3390</v>
      </c>
    </row>
    <row r="1405" spans="1:11" ht="23.25" hidden="1" customHeight="1" x14ac:dyDescent="0.25">
      <c r="A1405" s="131" t="s">
        <v>881</v>
      </c>
      <c r="B1405" s="131"/>
      <c r="C1405" s="130" t="s">
        <v>880</v>
      </c>
      <c r="D1405" s="130" t="s">
        <v>361</v>
      </c>
      <c r="E1405" s="124">
        <v>0</v>
      </c>
      <c r="F1405" s="124">
        <v>0</v>
      </c>
      <c r="G1405" s="129">
        <v>7430000</v>
      </c>
      <c r="H1405" s="129">
        <v>7430000</v>
      </c>
      <c r="I1405" s="124">
        <v>0</v>
      </c>
      <c r="J1405" s="128">
        <v>0</v>
      </c>
      <c r="K1405" s="122" t="s">
        <v>3390</v>
      </c>
    </row>
    <row r="1406" spans="1:11" ht="22.5" hidden="1" customHeight="1" x14ac:dyDescent="0.25">
      <c r="A1406" s="131" t="s">
        <v>8</v>
      </c>
      <c r="B1406" s="131"/>
      <c r="C1406" s="130" t="s">
        <v>879</v>
      </c>
      <c r="D1406" s="130" t="s">
        <v>361</v>
      </c>
      <c r="E1406" s="124">
        <v>0</v>
      </c>
      <c r="F1406" s="124">
        <v>0</v>
      </c>
      <c r="G1406" s="129">
        <v>1013063500</v>
      </c>
      <c r="H1406" s="129">
        <v>1013063500</v>
      </c>
      <c r="I1406" s="129">
        <v>0</v>
      </c>
      <c r="J1406" s="136">
        <v>0</v>
      </c>
      <c r="K1406" s="122" t="s">
        <v>3390</v>
      </c>
    </row>
    <row r="1407" spans="1:11" ht="23.25" hidden="1" customHeight="1" x14ac:dyDescent="0.25">
      <c r="A1407" s="131" t="s">
        <v>878</v>
      </c>
      <c r="B1407" s="131"/>
      <c r="C1407" s="130" t="s">
        <v>877</v>
      </c>
      <c r="D1407" s="130" t="s">
        <v>361</v>
      </c>
      <c r="E1407" s="124">
        <v>0</v>
      </c>
      <c r="F1407" s="124">
        <v>3450183457.9499998</v>
      </c>
      <c r="G1407" s="129">
        <v>10058833612.91</v>
      </c>
      <c r="H1407" s="129">
        <v>9851710259.3799992</v>
      </c>
      <c r="I1407" s="129">
        <v>0</v>
      </c>
      <c r="J1407" s="136">
        <v>3243060104.4200001</v>
      </c>
      <c r="K1407" s="122" t="s">
        <v>3390</v>
      </c>
    </row>
    <row r="1408" spans="1:11" ht="23.25" hidden="1" customHeight="1" x14ac:dyDescent="0.25">
      <c r="A1408" s="131" t="s">
        <v>876</v>
      </c>
      <c r="B1408" s="131"/>
      <c r="C1408" s="130" t="s">
        <v>875</v>
      </c>
      <c r="D1408" s="130" t="s">
        <v>361</v>
      </c>
      <c r="E1408" s="124">
        <v>0</v>
      </c>
      <c r="F1408" s="124">
        <v>45481475</v>
      </c>
      <c r="G1408" s="129">
        <v>0</v>
      </c>
      <c r="H1408" s="129">
        <v>0</v>
      </c>
      <c r="I1408" s="129">
        <v>0</v>
      </c>
      <c r="J1408" s="136">
        <v>45481475</v>
      </c>
      <c r="K1408" s="122" t="s">
        <v>3390</v>
      </c>
    </row>
    <row r="1409" spans="1:12" ht="12" hidden="1" customHeight="1" x14ac:dyDescent="0.25">
      <c r="A1409" s="127" t="s">
        <v>360</v>
      </c>
      <c r="B1409" s="127"/>
      <c r="C1409" s="127"/>
      <c r="D1409" s="127"/>
      <c r="E1409" s="126">
        <v>0</v>
      </c>
      <c r="F1409" s="126">
        <v>8142850941.1300001</v>
      </c>
      <c r="G1409" s="126">
        <v>26787158308.799999</v>
      </c>
      <c r="H1409" s="126">
        <v>26033517482.68</v>
      </c>
      <c r="I1409" s="126">
        <v>0</v>
      </c>
      <c r="J1409" s="126">
        <v>7389210115.0100002</v>
      </c>
    </row>
    <row r="1410" spans="1:12" ht="2.25" hidden="1" customHeight="1" x14ac:dyDescent="0.25">
      <c r="A1410" s="127"/>
      <c r="B1410" s="127"/>
      <c r="C1410" s="127"/>
      <c r="D1410" s="127"/>
      <c r="E1410" s="126"/>
      <c r="F1410" s="126"/>
      <c r="G1410" s="126"/>
      <c r="H1410" s="126"/>
      <c r="I1410" s="126"/>
      <c r="J1410" s="125"/>
    </row>
    <row r="1411" spans="1:12" ht="14.25" hidden="1" customHeight="1" x14ac:dyDescent="0.25">
      <c r="A1411" s="132" t="s">
        <v>874</v>
      </c>
      <c r="B1411" s="132"/>
      <c r="C1411" s="132"/>
      <c r="D1411" s="132"/>
      <c r="E1411" s="132"/>
      <c r="F1411" s="132"/>
      <c r="G1411" s="132"/>
      <c r="H1411" s="132"/>
      <c r="I1411" s="132"/>
      <c r="J1411" s="132"/>
    </row>
    <row r="1412" spans="1:12" ht="23.25" hidden="1" customHeight="1" x14ac:dyDescent="0.25">
      <c r="A1412" s="131" t="s">
        <v>325</v>
      </c>
      <c r="B1412" s="131"/>
      <c r="C1412" s="130" t="s">
        <v>873</v>
      </c>
      <c r="D1412" s="130" t="s">
        <v>361</v>
      </c>
      <c r="E1412" s="124">
        <v>0</v>
      </c>
      <c r="F1412" s="124">
        <v>33028876.260000002</v>
      </c>
      <c r="G1412" s="129">
        <v>180280066.08000001</v>
      </c>
      <c r="H1412" s="129">
        <v>163767204.30000001</v>
      </c>
      <c r="I1412" s="129">
        <v>0</v>
      </c>
      <c r="J1412" s="136">
        <v>16516014.48</v>
      </c>
      <c r="K1412" s="119" t="s">
        <v>325</v>
      </c>
    </row>
    <row r="1413" spans="1:12" ht="23.25" hidden="1" customHeight="1" x14ac:dyDescent="0.25">
      <c r="A1413" s="131" t="s">
        <v>872</v>
      </c>
      <c r="B1413" s="131"/>
      <c r="C1413" s="130" t="s">
        <v>871</v>
      </c>
      <c r="D1413" s="130" t="s">
        <v>361</v>
      </c>
      <c r="E1413" s="124">
        <v>0</v>
      </c>
      <c r="F1413" s="124">
        <v>4828098.8499999996</v>
      </c>
      <c r="G1413" s="129">
        <v>14201686.210000001</v>
      </c>
      <c r="H1413" s="129">
        <v>11755667.9</v>
      </c>
      <c r="I1413" s="129">
        <v>0</v>
      </c>
      <c r="J1413" s="136">
        <v>2382080.54</v>
      </c>
      <c r="K1413" s="119" t="s">
        <v>326</v>
      </c>
    </row>
    <row r="1414" spans="1:12" ht="23.25" hidden="1" customHeight="1" x14ac:dyDescent="0.25">
      <c r="A1414" s="131" t="s">
        <v>870</v>
      </c>
      <c r="B1414" s="131"/>
      <c r="C1414" s="130" t="s">
        <v>869</v>
      </c>
      <c r="D1414" s="130" t="s">
        <v>361</v>
      </c>
      <c r="E1414" s="124">
        <v>0</v>
      </c>
      <c r="F1414" s="124">
        <v>1460414.04</v>
      </c>
      <c r="G1414" s="129">
        <v>23463005.489999998</v>
      </c>
      <c r="H1414" s="129">
        <v>23924181.449999999</v>
      </c>
      <c r="I1414" s="129">
        <v>0</v>
      </c>
      <c r="J1414" s="136">
        <v>1921590</v>
      </c>
      <c r="K1414" s="356" t="s">
        <v>327</v>
      </c>
      <c r="L1414" s="357"/>
    </row>
    <row r="1415" spans="1:12" ht="22.5" hidden="1" customHeight="1" x14ac:dyDescent="0.25">
      <c r="A1415" s="131" t="s">
        <v>868</v>
      </c>
      <c r="B1415" s="131"/>
      <c r="C1415" s="130" t="s">
        <v>867</v>
      </c>
      <c r="D1415" s="130" t="s">
        <v>361</v>
      </c>
      <c r="E1415" s="124">
        <v>0</v>
      </c>
      <c r="F1415" s="124">
        <v>39651694.109999999</v>
      </c>
      <c r="G1415" s="129">
        <v>146816966.91</v>
      </c>
      <c r="H1415" s="129">
        <v>130384457.73999999</v>
      </c>
      <c r="I1415" s="129">
        <v>0</v>
      </c>
      <c r="J1415" s="136">
        <v>23219184.940000001</v>
      </c>
      <c r="K1415" s="119" t="s">
        <v>3391</v>
      </c>
    </row>
    <row r="1416" spans="1:12" ht="23.25" hidden="1" customHeight="1" x14ac:dyDescent="0.25">
      <c r="A1416" s="131" t="s">
        <v>866</v>
      </c>
      <c r="B1416" s="131"/>
      <c r="C1416" s="130" t="s">
        <v>865</v>
      </c>
      <c r="D1416" s="130" t="s">
        <v>361</v>
      </c>
      <c r="E1416" s="124">
        <v>0</v>
      </c>
      <c r="F1416" s="124">
        <v>47173</v>
      </c>
      <c r="G1416" s="129">
        <v>133333412</v>
      </c>
      <c r="H1416" s="129">
        <v>139428240</v>
      </c>
      <c r="I1416" s="129">
        <v>0</v>
      </c>
      <c r="J1416" s="136">
        <v>6142001</v>
      </c>
      <c r="K1416" s="119" t="s">
        <v>3392</v>
      </c>
    </row>
    <row r="1417" spans="1:12" ht="23.25" hidden="1" customHeight="1" x14ac:dyDescent="0.25">
      <c r="A1417" s="131" t="s">
        <v>864</v>
      </c>
      <c r="B1417" s="131"/>
      <c r="C1417" s="130" t="s">
        <v>863</v>
      </c>
      <c r="D1417" s="130" t="s">
        <v>361</v>
      </c>
      <c r="E1417" s="124">
        <v>0</v>
      </c>
      <c r="F1417" s="124">
        <v>39000</v>
      </c>
      <c r="G1417" s="129">
        <v>1071664.5</v>
      </c>
      <c r="H1417" s="129">
        <v>1598263.5</v>
      </c>
      <c r="I1417" s="129">
        <v>0</v>
      </c>
      <c r="J1417" s="136">
        <v>565599</v>
      </c>
      <c r="K1417" s="119" t="s">
        <v>326</v>
      </c>
    </row>
    <row r="1418" spans="1:12" ht="12" hidden="1" customHeight="1" x14ac:dyDescent="0.25">
      <c r="A1418" s="127" t="s">
        <v>360</v>
      </c>
      <c r="B1418" s="127"/>
      <c r="C1418" s="127"/>
      <c r="D1418" s="127"/>
      <c r="E1418" s="126">
        <v>0</v>
      </c>
      <c r="F1418" s="126">
        <v>79055256.260000005</v>
      </c>
      <c r="G1418" s="126">
        <v>499166801.19</v>
      </c>
      <c r="H1418" s="126">
        <v>470858014.88999999</v>
      </c>
      <c r="I1418" s="126">
        <v>0</v>
      </c>
      <c r="J1418" s="126">
        <v>50746469.960000001</v>
      </c>
    </row>
    <row r="1419" spans="1:12" ht="2.25" hidden="1" customHeight="1" x14ac:dyDescent="0.25">
      <c r="A1419" s="127"/>
      <c r="B1419" s="127"/>
      <c r="C1419" s="127"/>
      <c r="D1419" s="127"/>
      <c r="E1419" s="126"/>
      <c r="F1419" s="126"/>
      <c r="G1419" s="126"/>
      <c r="H1419" s="126"/>
      <c r="I1419" s="126"/>
      <c r="J1419" s="125"/>
    </row>
    <row r="1420" spans="1:12" ht="14.25" hidden="1" customHeight="1" x14ac:dyDescent="0.25">
      <c r="A1420" s="132" t="s">
        <v>862</v>
      </c>
      <c r="B1420" s="132"/>
      <c r="C1420" s="132"/>
      <c r="D1420" s="132"/>
      <c r="E1420" s="132"/>
      <c r="F1420" s="132"/>
      <c r="G1420" s="132"/>
      <c r="H1420" s="132"/>
      <c r="I1420" s="132"/>
      <c r="J1420" s="132"/>
    </row>
    <row r="1421" spans="1:12" ht="23.25" hidden="1" customHeight="1" x14ac:dyDescent="0.25">
      <c r="A1421" s="131" t="s">
        <v>861</v>
      </c>
      <c r="B1421" s="131"/>
      <c r="C1421" s="130" t="s">
        <v>860</v>
      </c>
      <c r="D1421" s="130" t="s">
        <v>361</v>
      </c>
      <c r="E1421" s="124">
        <v>0</v>
      </c>
      <c r="F1421" s="124">
        <v>79511974.599999994</v>
      </c>
      <c r="G1421" s="129">
        <v>0</v>
      </c>
      <c r="H1421" s="129">
        <v>4462008</v>
      </c>
      <c r="I1421" s="124">
        <v>0</v>
      </c>
      <c r="J1421" s="128">
        <v>83973982.599999994</v>
      </c>
      <c r="K1421" s="356" t="s">
        <v>3393</v>
      </c>
      <c r="L1421" s="357"/>
    </row>
    <row r="1422" spans="1:12" ht="23.25" hidden="1" customHeight="1" x14ac:dyDescent="0.25">
      <c r="A1422" s="131" t="s">
        <v>859</v>
      </c>
      <c r="B1422" s="131"/>
      <c r="C1422" s="130" t="s">
        <v>858</v>
      </c>
      <c r="D1422" s="130" t="s">
        <v>361</v>
      </c>
      <c r="E1422" s="124">
        <v>0</v>
      </c>
      <c r="F1422" s="124">
        <v>0</v>
      </c>
      <c r="G1422" s="129">
        <v>97261958.769999996</v>
      </c>
      <c r="H1422" s="129">
        <v>97261958.769999996</v>
      </c>
      <c r="I1422" s="124">
        <v>0</v>
      </c>
      <c r="J1422" s="128">
        <v>0</v>
      </c>
      <c r="K1422" s="356" t="s">
        <v>3393</v>
      </c>
      <c r="L1422" s="357"/>
    </row>
    <row r="1423" spans="1:12" ht="23.25" hidden="1" customHeight="1" x14ac:dyDescent="0.25">
      <c r="A1423" s="131" t="s">
        <v>857</v>
      </c>
      <c r="B1423" s="131"/>
      <c r="C1423" s="130" t="s">
        <v>856</v>
      </c>
      <c r="D1423" s="130" t="s">
        <v>361</v>
      </c>
      <c r="E1423" s="124">
        <v>0</v>
      </c>
      <c r="F1423" s="124">
        <v>88946361.799999997</v>
      </c>
      <c r="G1423" s="129">
        <v>219926627.80000001</v>
      </c>
      <c r="H1423" s="129">
        <v>130980266</v>
      </c>
      <c r="I1423" s="124">
        <v>0</v>
      </c>
      <c r="J1423" s="128">
        <v>0</v>
      </c>
      <c r="K1423" s="356" t="s">
        <v>3394</v>
      </c>
      <c r="L1423" s="357"/>
    </row>
    <row r="1424" spans="1:12" ht="12" hidden="1" customHeight="1" x14ac:dyDescent="0.25">
      <c r="A1424" s="127" t="s">
        <v>360</v>
      </c>
      <c r="B1424" s="127"/>
      <c r="C1424" s="127"/>
      <c r="D1424" s="127"/>
      <c r="E1424" s="126">
        <v>0</v>
      </c>
      <c r="F1424" s="126">
        <v>168458336.40000001</v>
      </c>
      <c r="G1424" s="126">
        <v>317188586.56999999</v>
      </c>
      <c r="H1424" s="126">
        <v>232704232.77000001</v>
      </c>
      <c r="I1424" s="126">
        <v>0</v>
      </c>
      <c r="J1424" s="126">
        <v>83973982.599999994</v>
      </c>
    </row>
    <row r="1425" spans="1:12" ht="2.25" hidden="1" customHeight="1" x14ac:dyDescent="0.25">
      <c r="A1425" s="127"/>
      <c r="B1425" s="127"/>
      <c r="C1425" s="127"/>
      <c r="D1425" s="127"/>
      <c r="E1425" s="126"/>
      <c r="F1425" s="126"/>
      <c r="G1425" s="126"/>
      <c r="H1425" s="126"/>
      <c r="I1425" s="126"/>
      <c r="J1425" s="125"/>
    </row>
    <row r="1426" spans="1:12" ht="14.25" hidden="1" customHeight="1" x14ac:dyDescent="0.25">
      <c r="A1426" s="132" t="s">
        <v>763</v>
      </c>
      <c r="B1426" s="132"/>
      <c r="C1426" s="132"/>
      <c r="D1426" s="132"/>
      <c r="E1426" s="132"/>
      <c r="F1426" s="132"/>
      <c r="G1426" s="132"/>
      <c r="H1426" s="132"/>
      <c r="I1426" s="132"/>
      <c r="J1426" s="132"/>
    </row>
    <row r="1427" spans="1:12" ht="23.25" hidden="1" customHeight="1" x14ac:dyDescent="0.25">
      <c r="A1427" s="131" t="s">
        <v>855</v>
      </c>
      <c r="B1427" s="131"/>
      <c r="C1427" s="130" t="s">
        <v>854</v>
      </c>
      <c r="D1427" s="130" t="s">
        <v>361</v>
      </c>
      <c r="E1427" s="124">
        <v>0</v>
      </c>
      <c r="F1427" s="124">
        <v>12327272.199999999</v>
      </c>
      <c r="G1427" s="129">
        <v>0</v>
      </c>
      <c r="H1427" s="129">
        <v>1861302.44</v>
      </c>
      <c r="I1427" s="124">
        <v>0</v>
      </c>
      <c r="J1427" s="128">
        <v>14188574.640000001</v>
      </c>
      <c r="K1427" s="356" t="s">
        <v>328</v>
      </c>
      <c r="L1427" s="357"/>
    </row>
    <row r="1428" spans="1:12" ht="12" hidden="1" customHeight="1" x14ac:dyDescent="0.25">
      <c r="A1428" s="127" t="s">
        <v>360</v>
      </c>
      <c r="B1428" s="127"/>
      <c r="C1428" s="127"/>
      <c r="D1428" s="127"/>
      <c r="E1428" s="126">
        <v>0</v>
      </c>
      <c r="F1428" s="126">
        <v>12327272.199999999</v>
      </c>
      <c r="G1428" s="126">
        <v>0</v>
      </c>
      <c r="H1428" s="126">
        <v>1861302.44</v>
      </c>
      <c r="I1428" s="126">
        <v>0</v>
      </c>
      <c r="J1428" s="126">
        <v>14188574.640000001</v>
      </c>
    </row>
    <row r="1429" spans="1:12" ht="2.25" hidden="1" customHeight="1" x14ac:dyDescent="0.25">
      <c r="A1429" s="127"/>
      <c r="B1429" s="127"/>
      <c r="C1429" s="127"/>
      <c r="D1429" s="127"/>
      <c r="E1429" s="126"/>
      <c r="F1429" s="126"/>
      <c r="G1429" s="126"/>
      <c r="H1429" s="126"/>
      <c r="I1429" s="126"/>
      <c r="J1429" s="125"/>
    </row>
    <row r="1430" spans="1:12" ht="14.25" hidden="1" customHeight="1" x14ac:dyDescent="0.25">
      <c r="A1430" s="132" t="s">
        <v>9</v>
      </c>
      <c r="B1430" s="132"/>
      <c r="C1430" s="132"/>
      <c r="D1430" s="132"/>
      <c r="E1430" s="132"/>
      <c r="F1430" s="132"/>
      <c r="G1430" s="132"/>
      <c r="H1430" s="132"/>
      <c r="I1430" s="132"/>
      <c r="J1430" s="132"/>
    </row>
    <row r="1431" spans="1:12" ht="23.25" hidden="1" customHeight="1" x14ac:dyDescent="0.25">
      <c r="A1431" s="131" t="s">
        <v>9</v>
      </c>
      <c r="B1431" s="131"/>
      <c r="C1431" s="130" t="s">
        <v>853</v>
      </c>
      <c r="D1431" s="130" t="s">
        <v>361</v>
      </c>
      <c r="E1431" s="124">
        <v>0</v>
      </c>
      <c r="F1431" s="124">
        <v>509226821</v>
      </c>
      <c r="G1431" s="129">
        <v>10756721988</v>
      </c>
      <c r="H1431" s="129">
        <v>10719303645</v>
      </c>
      <c r="I1431" s="124">
        <v>0</v>
      </c>
      <c r="J1431" s="128">
        <v>471808478</v>
      </c>
      <c r="K1431" s="43" t="s">
        <v>9</v>
      </c>
    </row>
    <row r="1432" spans="1:12" ht="23.25" hidden="1" customHeight="1" x14ac:dyDescent="0.25">
      <c r="A1432" s="131" t="s">
        <v>852</v>
      </c>
      <c r="B1432" s="131"/>
      <c r="C1432" s="130" t="s">
        <v>851</v>
      </c>
      <c r="D1432" s="130" t="s">
        <v>361</v>
      </c>
      <c r="E1432" s="124">
        <v>0</v>
      </c>
      <c r="F1432" s="124">
        <v>20889420</v>
      </c>
      <c r="G1432" s="129">
        <v>5700000</v>
      </c>
      <c r="H1432" s="129">
        <v>25178400</v>
      </c>
      <c r="I1432" s="124">
        <v>0</v>
      </c>
      <c r="J1432" s="128">
        <v>40367820</v>
      </c>
      <c r="K1432" s="43" t="s">
        <v>9</v>
      </c>
    </row>
    <row r="1433" spans="1:12" ht="12" hidden="1" customHeight="1" x14ac:dyDescent="0.25">
      <c r="A1433" s="127" t="s">
        <v>360</v>
      </c>
      <c r="B1433" s="127"/>
      <c r="C1433" s="127"/>
      <c r="D1433" s="127"/>
      <c r="E1433" s="126">
        <v>0</v>
      </c>
      <c r="F1433" s="126">
        <v>530116241</v>
      </c>
      <c r="G1433" s="126">
        <v>10762421988</v>
      </c>
      <c r="H1433" s="126">
        <v>10744482045</v>
      </c>
      <c r="I1433" s="126">
        <v>0</v>
      </c>
      <c r="J1433" s="126">
        <v>512176298</v>
      </c>
    </row>
    <row r="1434" spans="1:12" ht="2.25" hidden="1" customHeight="1" x14ac:dyDescent="0.25">
      <c r="A1434" s="127"/>
      <c r="B1434" s="127"/>
      <c r="C1434" s="127"/>
      <c r="D1434" s="127"/>
      <c r="E1434" s="126"/>
      <c r="F1434" s="126"/>
      <c r="G1434" s="126"/>
      <c r="H1434" s="126"/>
      <c r="I1434" s="126"/>
      <c r="J1434" s="125"/>
    </row>
    <row r="1435" spans="1:12" ht="14.25" hidden="1" customHeight="1" x14ac:dyDescent="0.25">
      <c r="A1435" s="132" t="s">
        <v>792</v>
      </c>
      <c r="B1435" s="132"/>
      <c r="C1435" s="132"/>
      <c r="D1435" s="132"/>
      <c r="E1435" s="132"/>
      <c r="F1435" s="132"/>
      <c r="G1435" s="132"/>
      <c r="H1435" s="132"/>
      <c r="I1435" s="132"/>
      <c r="J1435" s="132"/>
    </row>
    <row r="1436" spans="1:12" ht="23.25" hidden="1" customHeight="1" x14ac:dyDescent="0.25">
      <c r="A1436" s="131" t="s">
        <v>850</v>
      </c>
      <c r="B1436" s="131"/>
      <c r="C1436" s="130" t="s">
        <v>849</v>
      </c>
      <c r="D1436" s="130" t="s">
        <v>361</v>
      </c>
      <c r="E1436" s="124">
        <v>0</v>
      </c>
      <c r="F1436" s="124">
        <v>85507222.680000007</v>
      </c>
      <c r="G1436" s="129">
        <v>178294190.25999999</v>
      </c>
      <c r="H1436" s="129">
        <v>121699755.84999999</v>
      </c>
      <c r="I1436" s="124">
        <v>0</v>
      </c>
      <c r="J1436" s="128">
        <v>28912788.27</v>
      </c>
      <c r="K1436" s="356" t="s">
        <v>3395</v>
      </c>
      <c r="L1436" s="357"/>
    </row>
    <row r="1437" spans="1:12" ht="23.25" hidden="1" customHeight="1" x14ac:dyDescent="0.25">
      <c r="A1437" s="131" t="s">
        <v>848</v>
      </c>
      <c r="B1437" s="131"/>
      <c r="C1437" s="130" t="s">
        <v>847</v>
      </c>
      <c r="D1437" s="130" t="s">
        <v>361</v>
      </c>
      <c r="E1437" s="124">
        <v>0</v>
      </c>
      <c r="F1437" s="124">
        <v>191664</v>
      </c>
      <c r="G1437" s="129">
        <v>3121708</v>
      </c>
      <c r="H1437" s="129">
        <v>2930044</v>
      </c>
      <c r="I1437" s="124">
        <v>0</v>
      </c>
      <c r="J1437" s="128">
        <v>0</v>
      </c>
      <c r="K1437" s="356" t="s">
        <v>331</v>
      </c>
      <c r="L1437" s="357"/>
    </row>
    <row r="1438" spans="1:12" ht="22.5" hidden="1" customHeight="1" x14ac:dyDescent="0.25">
      <c r="A1438" s="131" t="s">
        <v>846</v>
      </c>
      <c r="B1438" s="131"/>
      <c r="C1438" s="130" t="s">
        <v>845</v>
      </c>
      <c r="D1438" s="130" t="s">
        <v>361</v>
      </c>
      <c r="E1438" s="124">
        <v>0</v>
      </c>
      <c r="F1438" s="124">
        <v>0</v>
      </c>
      <c r="G1438" s="129">
        <v>3648800</v>
      </c>
      <c r="H1438" s="129">
        <v>3648800</v>
      </c>
      <c r="I1438" s="124">
        <v>0</v>
      </c>
      <c r="J1438" s="128">
        <v>0</v>
      </c>
      <c r="K1438" s="356" t="s">
        <v>846</v>
      </c>
      <c r="L1438" s="357"/>
    </row>
    <row r="1439" spans="1:12" ht="23.25" hidden="1" customHeight="1" x14ac:dyDescent="0.25">
      <c r="A1439" s="131" t="s">
        <v>844</v>
      </c>
      <c r="B1439" s="131"/>
      <c r="C1439" s="130" t="s">
        <v>843</v>
      </c>
      <c r="D1439" s="130" t="s">
        <v>361</v>
      </c>
      <c r="E1439" s="124">
        <v>0</v>
      </c>
      <c r="F1439" s="124">
        <v>12296814.810000001</v>
      </c>
      <c r="G1439" s="129">
        <v>31007292.989999998</v>
      </c>
      <c r="H1439" s="129">
        <v>18710478.18</v>
      </c>
      <c r="I1439" s="124">
        <v>0</v>
      </c>
      <c r="J1439" s="128">
        <v>0</v>
      </c>
      <c r="K1439" s="356" t="s">
        <v>330</v>
      </c>
      <c r="L1439" s="357"/>
    </row>
    <row r="1440" spans="1:12" ht="23.25" hidden="1" customHeight="1" x14ac:dyDescent="0.25">
      <c r="A1440" s="131" t="s">
        <v>842</v>
      </c>
      <c r="B1440" s="131"/>
      <c r="C1440" s="130" t="s">
        <v>841</v>
      </c>
      <c r="D1440" s="130" t="s">
        <v>361</v>
      </c>
      <c r="E1440" s="124">
        <v>0</v>
      </c>
      <c r="F1440" s="124">
        <v>54326104.520000003</v>
      </c>
      <c r="G1440" s="129">
        <v>57430321.670000002</v>
      </c>
      <c r="H1440" s="129">
        <v>566627274.72000003</v>
      </c>
      <c r="I1440" s="124">
        <v>0</v>
      </c>
      <c r="J1440" s="128">
        <v>563523057.57000005</v>
      </c>
      <c r="K1440" s="356" t="s">
        <v>3389</v>
      </c>
      <c r="L1440" s="357"/>
    </row>
    <row r="1441" spans="1:12" ht="23.25" hidden="1" customHeight="1" x14ac:dyDescent="0.25">
      <c r="A1441" s="131" t="s">
        <v>840</v>
      </c>
      <c r="B1441" s="131"/>
      <c r="C1441" s="130" t="s">
        <v>839</v>
      </c>
      <c r="D1441" s="130" t="s">
        <v>361</v>
      </c>
      <c r="E1441" s="124">
        <v>0</v>
      </c>
      <c r="F1441" s="124">
        <v>0</v>
      </c>
      <c r="G1441" s="129">
        <v>180000</v>
      </c>
      <c r="H1441" s="129">
        <v>180000</v>
      </c>
      <c r="I1441" s="124">
        <v>0</v>
      </c>
      <c r="J1441" s="128">
        <v>0</v>
      </c>
    </row>
    <row r="1442" spans="1:12" ht="22.5" hidden="1" customHeight="1" x14ac:dyDescent="0.25">
      <c r="A1442" s="131" t="s">
        <v>838</v>
      </c>
      <c r="B1442" s="131"/>
      <c r="C1442" s="130" t="s">
        <v>837</v>
      </c>
      <c r="D1442" s="130" t="s">
        <v>361</v>
      </c>
      <c r="E1442" s="124">
        <v>0</v>
      </c>
      <c r="F1442" s="124">
        <v>0</v>
      </c>
      <c r="G1442" s="129">
        <v>3667365.8</v>
      </c>
      <c r="H1442" s="129">
        <v>3667365.8</v>
      </c>
      <c r="I1442" s="124">
        <v>0</v>
      </c>
      <c r="J1442" s="128">
        <v>0</v>
      </c>
    </row>
    <row r="1443" spans="1:12" ht="12.75" hidden="1" customHeight="1" x14ac:dyDescent="0.25">
      <c r="A1443" s="127" t="s">
        <v>360</v>
      </c>
      <c r="B1443" s="127"/>
      <c r="C1443" s="127"/>
      <c r="D1443" s="127"/>
      <c r="E1443" s="126">
        <v>0</v>
      </c>
      <c r="F1443" s="126">
        <v>152321806.00999999</v>
      </c>
      <c r="G1443" s="126">
        <v>277349678.72000003</v>
      </c>
      <c r="H1443" s="126">
        <v>717463718.54999995</v>
      </c>
      <c r="I1443" s="126">
        <v>0</v>
      </c>
      <c r="J1443" s="126">
        <v>592435845.84000003</v>
      </c>
    </row>
    <row r="1444" spans="1:12" ht="2.25" hidden="1" customHeight="1" x14ac:dyDescent="0.25">
      <c r="A1444" s="127"/>
      <c r="B1444" s="127"/>
      <c r="C1444" s="127"/>
      <c r="D1444" s="127"/>
      <c r="E1444" s="126"/>
      <c r="F1444" s="126"/>
      <c r="G1444" s="126"/>
      <c r="H1444" s="126"/>
      <c r="I1444" s="126"/>
      <c r="J1444" s="125"/>
    </row>
    <row r="1445" spans="1:12" ht="14.25" hidden="1" customHeight="1" x14ac:dyDescent="0.25">
      <c r="A1445" s="132" t="s">
        <v>792</v>
      </c>
      <c r="B1445" s="132"/>
      <c r="C1445" s="132"/>
      <c r="D1445" s="132"/>
      <c r="E1445" s="132"/>
      <c r="F1445" s="132"/>
      <c r="G1445" s="132"/>
      <c r="H1445" s="132"/>
      <c r="I1445" s="132"/>
      <c r="J1445" s="132"/>
    </row>
    <row r="1446" spans="1:12" ht="23.25" hidden="1" customHeight="1" x14ac:dyDescent="0.25">
      <c r="A1446" s="131" t="s">
        <v>836</v>
      </c>
      <c r="B1446" s="131"/>
      <c r="C1446" s="130" t="s">
        <v>835</v>
      </c>
      <c r="D1446" s="130" t="s">
        <v>361</v>
      </c>
      <c r="E1446" s="124">
        <v>0</v>
      </c>
      <c r="F1446" s="124">
        <v>5029815883.6899996</v>
      </c>
      <c r="G1446" s="129">
        <v>3054921991.7800002</v>
      </c>
      <c r="H1446" s="129">
        <v>2404053848.27</v>
      </c>
      <c r="I1446" s="124">
        <v>0</v>
      </c>
      <c r="J1446" s="128">
        <v>4378947740.1800003</v>
      </c>
      <c r="K1446" s="356" t="s">
        <v>3397</v>
      </c>
      <c r="L1446" s="357"/>
    </row>
    <row r="1447" spans="1:12" ht="12" hidden="1" customHeight="1" x14ac:dyDescent="0.25">
      <c r="A1447" s="127" t="s">
        <v>360</v>
      </c>
      <c r="B1447" s="127"/>
      <c r="C1447" s="127"/>
      <c r="D1447" s="127"/>
      <c r="E1447" s="126">
        <v>0</v>
      </c>
      <c r="F1447" s="126">
        <v>5029815883.6899996</v>
      </c>
      <c r="G1447" s="126">
        <v>3054921991.7800002</v>
      </c>
      <c r="H1447" s="126">
        <v>2404053848.27</v>
      </c>
      <c r="I1447" s="126">
        <v>0</v>
      </c>
      <c r="J1447" s="126">
        <v>4378947740.1800003</v>
      </c>
    </row>
    <row r="1448" spans="1:12" ht="2.25" hidden="1" customHeight="1" x14ac:dyDescent="0.25">
      <c r="A1448" s="127"/>
      <c r="B1448" s="127"/>
      <c r="C1448" s="127"/>
      <c r="D1448" s="127"/>
      <c r="E1448" s="126"/>
      <c r="F1448" s="126"/>
      <c r="G1448" s="126"/>
      <c r="H1448" s="126"/>
      <c r="I1448" s="126"/>
      <c r="J1448" s="125"/>
    </row>
    <row r="1449" spans="1:12" ht="14.25" hidden="1" customHeight="1" x14ac:dyDescent="0.25">
      <c r="A1449" s="132" t="s">
        <v>834</v>
      </c>
      <c r="B1449" s="132"/>
      <c r="C1449" s="132"/>
      <c r="D1449" s="132"/>
      <c r="E1449" s="132"/>
      <c r="F1449" s="132"/>
      <c r="G1449" s="132"/>
      <c r="H1449" s="132"/>
      <c r="I1449" s="132"/>
      <c r="J1449" s="132"/>
    </row>
    <row r="1450" spans="1:12" ht="23.25" hidden="1" customHeight="1" x14ac:dyDescent="0.25">
      <c r="A1450" s="131" t="s">
        <v>833</v>
      </c>
      <c r="B1450" s="131"/>
      <c r="C1450" s="130" t="s">
        <v>832</v>
      </c>
      <c r="D1450" s="130" t="s">
        <v>361</v>
      </c>
      <c r="E1450" s="124">
        <v>0</v>
      </c>
      <c r="F1450" s="124">
        <v>4500000000</v>
      </c>
      <c r="G1450" s="129">
        <v>5100000000</v>
      </c>
      <c r="H1450" s="129">
        <v>600000000</v>
      </c>
      <c r="I1450" s="124">
        <v>0</v>
      </c>
      <c r="J1450" s="128">
        <v>0</v>
      </c>
      <c r="K1450" s="356" t="s">
        <v>3398</v>
      </c>
      <c r="L1450" s="357"/>
    </row>
    <row r="1451" spans="1:12" ht="22.5" hidden="1" customHeight="1" x14ac:dyDescent="0.25">
      <c r="A1451" s="131" t="s">
        <v>831</v>
      </c>
      <c r="B1451" s="131"/>
      <c r="C1451" s="130" t="s">
        <v>830</v>
      </c>
      <c r="D1451" s="130" t="s">
        <v>361</v>
      </c>
      <c r="E1451" s="124">
        <v>0</v>
      </c>
      <c r="F1451" s="124">
        <v>0</v>
      </c>
      <c r="G1451" s="129">
        <v>4350065157.6400003</v>
      </c>
      <c r="H1451" s="129">
        <v>4693796181.8999996</v>
      </c>
      <c r="I1451" s="124">
        <v>0</v>
      </c>
      <c r="J1451" s="128">
        <v>343731024.25999999</v>
      </c>
      <c r="K1451" s="356" t="s">
        <v>3399</v>
      </c>
      <c r="L1451" s="357"/>
    </row>
    <row r="1452" spans="1:12" ht="23.25" hidden="1" customHeight="1" x14ac:dyDescent="0.25">
      <c r="A1452" s="131" t="s">
        <v>829</v>
      </c>
      <c r="B1452" s="131"/>
      <c r="C1452" s="130" t="s">
        <v>828</v>
      </c>
      <c r="D1452" s="130" t="s">
        <v>361</v>
      </c>
      <c r="E1452" s="124">
        <v>0</v>
      </c>
      <c r="F1452" s="124">
        <v>4000000000</v>
      </c>
      <c r="G1452" s="129">
        <v>4000000000</v>
      </c>
      <c r="H1452" s="129">
        <v>0</v>
      </c>
      <c r="I1452" s="124">
        <v>0</v>
      </c>
      <c r="J1452" s="128">
        <v>0</v>
      </c>
      <c r="K1452" s="356" t="s">
        <v>3398</v>
      </c>
      <c r="L1452" s="357"/>
    </row>
    <row r="1453" spans="1:12" ht="23.25" hidden="1" customHeight="1" x14ac:dyDescent="0.25">
      <c r="A1453" s="131" t="s">
        <v>827</v>
      </c>
      <c r="B1453" s="131"/>
      <c r="C1453" s="130" t="s">
        <v>826</v>
      </c>
      <c r="D1453" s="130" t="s">
        <v>361</v>
      </c>
      <c r="E1453" s="124">
        <v>0</v>
      </c>
      <c r="F1453" s="124">
        <v>20000000000</v>
      </c>
      <c r="G1453" s="129">
        <v>20000000000</v>
      </c>
      <c r="H1453" s="129">
        <v>0</v>
      </c>
      <c r="I1453" s="124">
        <v>0</v>
      </c>
      <c r="J1453" s="128">
        <v>0</v>
      </c>
      <c r="K1453" s="356" t="s">
        <v>3399</v>
      </c>
      <c r="L1453" s="357"/>
    </row>
    <row r="1454" spans="1:12" ht="23.25" hidden="1" customHeight="1" x14ac:dyDescent="0.25">
      <c r="A1454" s="131" t="s">
        <v>825</v>
      </c>
      <c r="B1454" s="131"/>
      <c r="C1454" s="130" t="s">
        <v>824</v>
      </c>
      <c r="D1454" s="130" t="s">
        <v>361</v>
      </c>
      <c r="E1454" s="124">
        <v>0</v>
      </c>
      <c r="F1454" s="124">
        <v>0</v>
      </c>
      <c r="G1454" s="129">
        <v>1500000000</v>
      </c>
      <c r="H1454" s="129">
        <v>1500000000</v>
      </c>
      <c r="I1454" s="124">
        <v>0</v>
      </c>
      <c r="J1454" s="128">
        <v>0</v>
      </c>
      <c r="K1454" s="356" t="s">
        <v>3398</v>
      </c>
      <c r="L1454" s="357"/>
    </row>
    <row r="1455" spans="1:12" ht="12" hidden="1" customHeight="1" x14ac:dyDescent="0.25">
      <c r="A1455" s="127" t="s">
        <v>360</v>
      </c>
      <c r="B1455" s="127"/>
      <c r="C1455" s="127"/>
      <c r="D1455" s="127"/>
      <c r="E1455" s="126">
        <v>0</v>
      </c>
      <c r="F1455" s="126">
        <v>28500000000</v>
      </c>
      <c r="G1455" s="126">
        <v>34950065157.639999</v>
      </c>
      <c r="H1455" s="126">
        <v>6793796181.8999996</v>
      </c>
      <c r="I1455" s="126">
        <v>0</v>
      </c>
      <c r="J1455" s="126">
        <v>343731024.25999999</v>
      </c>
    </row>
    <row r="1456" spans="1:12" ht="2.25" hidden="1" customHeight="1" x14ac:dyDescent="0.25">
      <c r="A1456" s="127"/>
      <c r="B1456" s="127"/>
      <c r="C1456" s="127"/>
      <c r="D1456" s="127"/>
      <c r="E1456" s="126"/>
      <c r="F1456" s="126"/>
      <c r="G1456" s="126"/>
      <c r="H1456" s="126"/>
      <c r="I1456" s="126"/>
      <c r="J1456" s="125"/>
    </row>
    <row r="1457" spans="1:12" ht="14.25" hidden="1" customHeight="1" x14ac:dyDescent="0.25">
      <c r="A1457" s="132" t="s">
        <v>816</v>
      </c>
      <c r="B1457" s="132"/>
      <c r="C1457" s="132"/>
      <c r="D1457" s="132"/>
      <c r="E1457" s="132"/>
      <c r="F1457" s="132"/>
      <c r="G1457" s="132"/>
      <c r="H1457" s="132"/>
      <c r="I1457" s="132"/>
      <c r="J1457" s="132"/>
    </row>
    <row r="1458" spans="1:12" ht="23.25" hidden="1" customHeight="1" x14ac:dyDescent="0.25">
      <c r="A1458" s="131" t="s">
        <v>823</v>
      </c>
      <c r="B1458" s="131"/>
      <c r="C1458" s="130" t="s">
        <v>822</v>
      </c>
      <c r="D1458" s="130" t="s">
        <v>361</v>
      </c>
      <c r="E1458" s="124">
        <v>0</v>
      </c>
      <c r="F1458" s="124">
        <v>40883973.109999999</v>
      </c>
      <c r="G1458" s="129">
        <v>40883973.109999999</v>
      </c>
      <c r="H1458" s="129">
        <v>0</v>
      </c>
      <c r="I1458" s="124">
        <v>0</v>
      </c>
      <c r="J1458" s="128">
        <v>0</v>
      </c>
      <c r="K1458" s="356" t="s">
        <v>3400</v>
      </c>
      <c r="L1458" s="357"/>
    </row>
    <row r="1459" spans="1:12" ht="12" hidden="1" customHeight="1" x14ac:dyDescent="0.25">
      <c r="A1459" s="127" t="s">
        <v>360</v>
      </c>
      <c r="B1459" s="127"/>
      <c r="C1459" s="127"/>
      <c r="D1459" s="127"/>
      <c r="E1459" s="126">
        <v>0</v>
      </c>
      <c r="F1459" s="126">
        <v>40883973.109999999</v>
      </c>
      <c r="G1459" s="126">
        <v>40883973.109999999</v>
      </c>
      <c r="H1459" s="126">
        <v>0</v>
      </c>
      <c r="I1459" s="126">
        <v>0</v>
      </c>
      <c r="J1459" s="126">
        <v>0</v>
      </c>
    </row>
    <row r="1460" spans="1:12" ht="2.25" hidden="1" customHeight="1" x14ac:dyDescent="0.25">
      <c r="A1460" s="127"/>
      <c r="B1460" s="127"/>
      <c r="C1460" s="127"/>
      <c r="D1460" s="127"/>
      <c r="E1460" s="126"/>
      <c r="F1460" s="126"/>
      <c r="G1460" s="126"/>
      <c r="H1460" s="126"/>
      <c r="I1460" s="126"/>
      <c r="J1460" s="125"/>
    </row>
    <row r="1461" spans="1:12" ht="14.25" hidden="1" customHeight="1" x14ac:dyDescent="0.25">
      <c r="A1461" s="132" t="s">
        <v>821</v>
      </c>
      <c r="B1461" s="132"/>
      <c r="C1461" s="132"/>
      <c r="D1461" s="132"/>
      <c r="E1461" s="132"/>
      <c r="F1461" s="132"/>
      <c r="G1461" s="132"/>
      <c r="H1461" s="132"/>
      <c r="I1461" s="132"/>
      <c r="J1461" s="132"/>
    </row>
    <row r="1462" spans="1:12" ht="23.25" hidden="1" customHeight="1" x14ac:dyDescent="0.25">
      <c r="A1462" s="131" t="s">
        <v>820</v>
      </c>
      <c r="B1462" s="131"/>
      <c r="C1462" s="130" t="s">
        <v>819</v>
      </c>
      <c r="D1462" s="130" t="s">
        <v>361</v>
      </c>
      <c r="E1462" s="124">
        <v>0</v>
      </c>
      <c r="F1462" s="124">
        <v>0</v>
      </c>
      <c r="G1462" s="129">
        <v>145074821.91999999</v>
      </c>
      <c r="H1462" s="129">
        <v>145074821.91999999</v>
      </c>
      <c r="I1462" s="129">
        <v>0</v>
      </c>
      <c r="J1462" s="136">
        <v>0</v>
      </c>
    </row>
    <row r="1463" spans="1:12" ht="23.25" hidden="1" customHeight="1" x14ac:dyDescent="0.25">
      <c r="A1463" s="131" t="s">
        <v>818</v>
      </c>
      <c r="B1463" s="131"/>
      <c r="C1463" s="130" t="s">
        <v>817</v>
      </c>
      <c r="D1463" s="130" t="s">
        <v>361</v>
      </c>
      <c r="E1463" s="124">
        <v>0</v>
      </c>
      <c r="F1463" s="124">
        <v>0</v>
      </c>
      <c r="G1463" s="129">
        <v>400000000</v>
      </c>
      <c r="H1463" s="129">
        <v>400000000</v>
      </c>
      <c r="I1463" s="129">
        <v>0</v>
      </c>
      <c r="J1463" s="136">
        <v>0</v>
      </c>
    </row>
    <row r="1464" spans="1:12" ht="12" hidden="1" customHeight="1" x14ac:dyDescent="0.25">
      <c r="A1464" s="127" t="s">
        <v>360</v>
      </c>
      <c r="B1464" s="127"/>
      <c r="C1464" s="127"/>
      <c r="D1464" s="127"/>
      <c r="E1464" s="126">
        <v>0</v>
      </c>
      <c r="F1464" s="126">
        <v>0</v>
      </c>
      <c r="G1464" s="126">
        <v>545074821.91999996</v>
      </c>
      <c r="H1464" s="126">
        <v>545074821.91999996</v>
      </c>
      <c r="I1464" s="126">
        <v>0</v>
      </c>
      <c r="J1464" s="126">
        <v>0</v>
      </c>
    </row>
    <row r="1465" spans="1:12" ht="2.25" hidden="1" customHeight="1" x14ac:dyDescent="0.25">
      <c r="A1465" s="127"/>
      <c r="B1465" s="127"/>
      <c r="C1465" s="127"/>
      <c r="D1465" s="127"/>
      <c r="E1465" s="126"/>
      <c r="F1465" s="126"/>
      <c r="G1465" s="126"/>
      <c r="H1465" s="126"/>
      <c r="I1465" s="126"/>
      <c r="J1465" s="125"/>
    </row>
    <row r="1466" spans="1:12" ht="14.25" hidden="1" customHeight="1" x14ac:dyDescent="0.25">
      <c r="A1466" s="132" t="s">
        <v>816</v>
      </c>
      <c r="B1466" s="132"/>
      <c r="C1466" s="132"/>
      <c r="D1466" s="132"/>
      <c r="E1466" s="132"/>
      <c r="F1466" s="132"/>
      <c r="G1466" s="132"/>
      <c r="H1466" s="132"/>
      <c r="I1466" s="132"/>
      <c r="J1466" s="132"/>
    </row>
    <row r="1467" spans="1:12" ht="23.25" hidden="1" customHeight="1" x14ac:dyDescent="0.25">
      <c r="A1467" s="131" t="s">
        <v>815</v>
      </c>
      <c r="B1467" s="131"/>
      <c r="C1467" s="130" t="s">
        <v>814</v>
      </c>
      <c r="D1467" s="130" t="s">
        <v>361</v>
      </c>
      <c r="E1467" s="124">
        <v>0</v>
      </c>
      <c r="F1467" s="124">
        <v>70135168.659999996</v>
      </c>
      <c r="G1467" s="129">
        <v>295735168.66000003</v>
      </c>
      <c r="H1467" s="129">
        <v>225600000</v>
      </c>
      <c r="I1467" s="124">
        <v>0</v>
      </c>
      <c r="J1467" s="128">
        <v>0</v>
      </c>
      <c r="K1467" s="43" t="s">
        <v>3401</v>
      </c>
    </row>
    <row r="1468" spans="1:12" ht="12" hidden="1" customHeight="1" x14ac:dyDescent="0.25">
      <c r="A1468" s="127" t="s">
        <v>360</v>
      </c>
      <c r="B1468" s="127"/>
      <c r="C1468" s="127"/>
      <c r="D1468" s="127"/>
      <c r="E1468" s="126">
        <v>0</v>
      </c>
      <c r="F1468" s="126">
        <v>70135168.659999996</v>
      </c>
      <c r="G1468" s="126">
        <v>295735168.66000003</v>
      </c>
      <c r="H1468" s="126">
        <v>225600000</v>
      </c>
      <c r="I1468" s="126">
        <v>0</v>
      </c>
      <c r="J1468" s="126">
        <v>0</v>
      </c>
    </row>
    <row r="1469" spans="1:12" ht="2.25" hidden="1" customHeight="1" x14ac:dyDescent="0.25">
      <c r="A1469" s="127"/>
      <c r="B1469" s="127"/>
      <c r="C1469" s="127"/>
      <c r="D1469" s="127"/>
      <c r="E1469" s="126"/>
      <c r="F1469" s="126"/>
      <c r="G1469" s="126"/>
      <c r="H1469" s="126"/>
      <c r="I1469" s="126"/>
      <c r="J1469" s="125"/>
    </row>
    <row r="1470" spans="1:12" ht="14.25" hidden="1" customHeight="1" x14ac:dyDescent="0.25">
      <c r="A1470" s="132" t="s">
        <v>813</v>
      </c>
      <c r="B1470" s="132"/>
      <c r="C1470" s="132"/>
      <c r="D1470" s="132"/>
      <c r="E1470" s="132"/>
      <c r="F1470" s="132"/>
      <c r="G1470" s="132"/>
      <c r="H1470" s="132"/>
      <c r="I1470" s="132"/>
      <c r="J1470" s="132"/>
      <c r="K1470" s="151"/>
    </row>
    <row r="1471" spans="1:12" ht="23.25" hidden="1" customHeight="1" x14ac:dyDescent="0.25">
      <c r="A1471" s="131" t="s">
        <v>812</v>
      </c>
      <c r="B1471" s="131"/>
      <c r="C1471" s="130" t="s">
        <v>811</v>
      </c>
      <c r="D1471" s="130" t="s">
        <v>361</v>
      </c>
      <c r="E1471" s="124">
        <v>0</v>
      </c>
      <c r="F1471" s="124">
        <v>42756164.380000003</v>
      </c>
      <c r="G1471" s="129">
        <v>229826879.27000001</v>
      </c>
      <c r="H1471" s="129">
        <v>187070714.88999999</v>
      </c>
      <c r="I1471" s="124">
        <v>0</v>
      </c>
      <c r="J1471" s="128">
        <v>0</v>
      </c>
      <c r="K1471" s="43" t="s">
        <v>333</v>
      </c>
    </row>
    <row r="1472" spans="1:12" ht="23.25" hidden="1" customHeight="1" x14ac:dyDescent="0.25">
      <c r="A1472" s="131" t="s">
        <v>810</v>
      </c>
      <c r="B1472" s="131"/>
      <c r="C1472" s="130" t="s">
        <v>809</v>
      </c>
      <c r="D1472" s="130" t="s">
        <v>361</v>
      </c>
      <c r="E1472" s="124">
        <v>0</v>
      </c>
      <c r="F1472" s="124">
        <v>0</v>
      </c>
      <c r="G1472" s="129">
        <v>1830328767.1199999</v>
      </c>
      <c r="H1472" s="129">
        <v>1830328767.1199999</v>
      </c>
      <c r="I1472" s="124">
        <v>0</v>
      </c>
      <c r="J1472" s="128">
        <v>0</v>
      </c>
      <c r="K1472" s="43" t="s">
        <v>333</v>
      </c>
    </row>
    <row r="1473" spans="1:12" ht="23.25" hidden="1" customHeight="1" x14ac:dyDescent="0.25">
      <c r="A1473" s="131" t="s">
        <v>808</v>
      </c>
      <c r="B1473" s="131"/>
      <c r="C1473" s="130" t="s">
        <v>807</v>
      </c>
      <c r="D1473" s="130" t="s">
        <v>361</v>
      </c>
      <c r="E1473" s="124">
        <v>0</v>
      </c>
      <c r="F1473" s="124">
        <v>2880746166.9699998</v>
      </c>
      <c r="G1473" s="129">
        <v>2307223246.0300002</v>
      </c>
      <c r="H1473" s="129">
        <v>3475512794.4400001</v>
      </c>
      <c r="I1473" s="124">
        <v>0</v>
      </c>
      <c r="J1473" s="128">
        <v>4049035715.3800001</v>
      </c>
      <c r="K1473" s="43" t="s">
        <v>333</v>
      </c>
    </row>
    <row r="1474" spans="1:12" ht="22.5" hidden="1" customHeight="1" x14ac:dyDescent="0.25">
      <c r="A1474" s="131" t="s">
        <v>806</v>
      </c>
      <c r="B1474" s="131"/>
      <c r="C1474" s="130" t="s">
        <v>805</v>
      </c>
      <c r="D1474" s="130" t="s">
        <v>361</v>
      </c>
      <c r="E1474" s="124">
        <v>0</v>
      </c>
      <c r="F1474" s="124">
        <v>193105999.21000001</v>
      </c>
      <c r="G1474" s="129">
        <v>2985460863.2399998</v>
      </c>
      <c r="H1474" s="129">
        <v>2792354864.0300002</v>
      </c>
      <c r="I1474" s="124">
        <v>0</v>
      </c>
      <c r="J1474" s="128">
        <v>0</v>
      </c>
      <c r="K1474" s="43" t="s">
        <v>333</v>
      </c>
    </row>
    <row r="1475" spans="1:12" ht="23.25" hidden="1" customHeight="1" x14ac:dyDescent="0.25">
      <c r="A1475" s="131" t="s">
        <v>804</v>
      </c>
      <c r="B1475" s="131"/>
      <c r="C1475" s="130" t="s">
        <v>803</v>
      </c>
      <c r="D1475" s="130" t="s">
        <v>361</v>
      </c>
      <c r="E1475" s="124">
        <v>0</v>
      </c>
      <c r="F1475" s="124">
        <v>0</v>
      </c>
      <c r="G1475" s="129">
        <v>28849315.059999999</v>
      </c>
      <c r="H1475" s="129">
        <v>28849315.059999999</v>
      </c>
      <c r="I1475" s="124">
        <v>0</v>
      </c>
      <c r="J1475" s="128">
        <v>0</v>
      </c>
      <c r="K1475" s="43" t="s">
        <v>333</v>
      </c>
    </row>
    <row r="1476" spans="1:12" ht="23.25" hidden="1" customHeight="1" x14ac:dyDescent="0.25">
      <c r="A1476" s="131" t="s">
        <v>802</v>
      </c>
      <c r="B1476" s="131"/>
      <c r="C1476" s="130" t="s">
        <v>801</v>
      </c>
      <c r="D1476" s="130" t="s">
        <v>361</v>
      </c>
      <c r="E1476" s="124">
        <v>0</v>
      </c>
      <c r="F1476" s="124">
        <v>387109.62</v>
      </c>
      <c r="G1476" s="129">
        <v>1974522.17</v>
      </c>
      <c r="H1476" s="129">
        <v>1587412.55</v>
      </c>
      <c r="I1476" s="124">
        <v>0</v>
      </c>
      <c r="J1476" s="128">
        <v>0</v>
      </c>
      <c r="K1476" s="43" t="s">
        <v>333</v>
      </c>
    </row>
    <row r="1477" spans="1:12" ht="23.25" hidden="1" customHeight="1" x14ac:dyDescent="0.25">
      <c r="A1477" s="131" t="s">
        <v>800</v>
      </c>
      <c r="B1477" s="131"/>
      <c r="C1477" s="130" t="s">
        <v>799</v>
      </c>
      <c r="D1477" s="130" t="s">
        <v>361</v>
      </c>
      <c r="E1477" s="124">
        <v>0</v>
      </c>
      <c r="F1477" s="124">
        <v>0</v>
      </c>
      <c r="G1477" s="129">
        <v>949243606.02999997</v>
      </c>
      <c r="H1477" s="129">
        <v>949243606.02999997</v>
      </c>
      <c r="I1477" s="124">
        <v>0</v>
      </c>
      <c r="J1477" s="128">
        <v>0</v>
      </c>
      <c r="K1477" s="43" t="s">
        <v>333</v>
      </c>
    </row>
    <row r="1478" spans="1:12" ht="22.5" hidden="1" customHeight="1" x14ac:dyDescent="0.25">
      <c r="A1478" s="131" t="s">
        <v>798</v>
      </c>
      <c r="B1478" s="131"/>
      <c r="C1478" s="130" t="s">
        <v>797</v>
      </c>
      <c r="D1478" s="130" t="s">
        <v>361</v>
      </c>
      <c r="E1478" s="124">
        <v>0</v>
      </c>
      <c r="F1478" s="124">
        <v>0</v>
      </c>
      <c r="G1478" s="129">
        <v>33534246.57</v>
      </c>
      <c r="H1478" s="129">
        <v>47523407.090000004</v>
      </c>
      <c r="I1478" s="124">
        <v>0</v>
      </c>
      <c r="J1478" s="128">
        <v>13989160.52</v>
      </c>
      <c r="K1478" s="43" t="s">
        <v>333</v>
      </c>
    </row>
    <row r="1479" spans="1:12" ht="12.75" hidden="1" customHeight="1" x14ac:dyDescent="0.25">
      <c r="A1479" s="127" t="s">
        <v>360</v>
      </c>
      <c r="B1479" s="127"/>
      <c r="C1479" s="127"/>
      <c r="D1479" s="127"/>
      <c r="E1479" s="126">
        <v>0</v>
      </c>
      <c r="F1479" s="126">
        <v>3116995440.1799998</v>
      </c>
      <c r="G1479" s="126">
        <v>8366441445.4899998</v>
      </c>
      <c r="H1479" s="126">
        <v>9312470881.2099991</v>
      </c>
      <c r="I1479" s="126">
        <v>0</v>
      </c>
      <c r="J1479" s="126">
        <v>4063024875.9000001</v>
      </c>
    </row>
    <row r="1480" spans="1:12" ht="2.25" hidden="1" customHeight="1" x14ac:dyDescent="0.25">
      <c r="A1480" s="127"/>
      <c r="B1480" s="127"/>
      <c r="C1480" s="127"/>
      <c r="D1480" s="127"/>
      <c r="E1480" s="126"/>
      <c r="F1480" s="126"/>
      <c r="G1480" s="126"/>
      <c r="H1480" s="126"/>
      <c r="I1480" s="126"/>
      <c r="J1480" s="125"/>
    </row>
    <row r="1481" spans="1:12" ht="14.25" hidden="1" customHeight="1" x14ac:dyDescent="0.25">
      <c r="A1481" s="132" t="s">
        <v>792</v>
      </c>
      <c r="B1481" s="132"/>
      <c r="C1481" s="132"/>
      <c r="D1481" s="132"/>
      <c r="E1481" s="132"/>
      <c r="F1481" s="132"/>
      <c r="G1481" s="132"/>
      <c r="H1481" s="132"/>
      <c r="I1481" s="132"/>
      <c r="J1481" s="132"/>
    </row>
    <row r="1482" spans="1:12" ht="23.25" hidden="1" customHeight="1" x14ac:dyDescent="0.25">
      <c r="A1482" s="131" t="s">
        <v>796</v>
      </c>
      <c r="B1482" s="131"/>
      <c r="C1482" s="130" t="s">
        <v>795</v>
      </c>
      <c r="D1482" s="130" t="s">
        <v>361</v>
      </c>
      <c r="E1482" s="124">
        <v>0</v>
      </c>
      <c r="F1482" s="124">
        <v>1492055606.73</v>
      </c>
      <c r="G1482" s="129">
        <v>1095238444.5899999</v>
      </c>
      <c r="H1482" s="129">
        <v>847116837.50999999</v>
      </c>
      <c r="I1482" s="124">
        <v>0</v>
      </c>
      <c r="J1482" s="128">
        <v>1243933999.6500001</v>
      </c>
      <c r="K1482" s="356" t="s">
        <v>796</v>
      </c>
      <c r="L1482" s="357"/>
    </row>
    <row r="1483" spans="1:12" ht="12" hidden="1" customHeight="1" x14ac:dyDescent="0.25">
      <c r="A1483" s="127" t="s">
        <v>360</v>
      </c>
      <c r="B1483" s="127"/>
      <c r="C1483" s="127"/>
      <c r="D1483" s="127"/>
      <c r="E1483" s="126">
        <v>0</v>
      </c>
      <c r="F1483" s="126">
        <v>1492055606.73</v>
      </c>
      <c r="G1483" s="126">
        <v>1095238444.5899999</v>
      </c>
      <c r="H1483" s="126">
        <v>847116837.50999999</v>
      </c>
      <c r="I1483" s="126">
        <v>0</v>
      </c>
      <c r="J1483" s="126">
        <v>1243933999.6500001</v>
      </c>
    </row>
    <row r="1484" spans="1:12" ht="2.25" hidden="1" customHeight="1" x14ac:dyDescent="0.25">
      <c r="A1484" s="127"/>
      <c r="B1484" s="127"/>
      <c r="C1484" s="127"/>
      <c r="D1484" s="127"/>
      <c r="E1484" s="126"/>
      <c r="F1484" s="126"/>
      <c r="G1484" s="126"/>
      <c r="H1484" s="126"/>
      <c r="I1484" s="126"/>
      <c r="J1484" s="125"/>
    </row>
    <row r="1485" spans="1:12" ht="14.25" hidden="1" customHeight="1" x14ac:dyDescent="0.25">
      <c r="A1485" s="132" t="s">
        <v>763</v>
      </c>
      <c r="B1485" s="132"/>
      <c r="C1485" s="132"/>
      <c r="D1485" s="132"/>
      <c r="E1485" s="132"/>
      <c r="F1485" s="132"/>
      <c r="G1485" s="132"/>
      <c r="H1485" s="132"/>
      <c r="I1485" s="132"/>
      <c r="J1485" s="132"/>
    </row>
    <row r="1486" spans="1:12" ht="23.25" hidden="1" customHeight="1" x14ac:dyDescent="0.25">
      <c r="A1486" s="131" t="s">
        <v>794</v>
      </c>
      <c r="B1486" s="131"/>
      <c r="C1486" s="130" t="s">
        <v>793</v>
      </c>
      <c r="D1486" s="130" t="s">
        <v>361</v>
      </c>
      <c r="E1486" s="124">
        <v>0</v>
      </c>
      <c r="F1486" s="124">
        <v>6973239445.2700005</v>
      </c>
      <c r="G1486" s="129">
        <v>3409849028.71</v>
      </c>
      <c r="H1486" s="129">
        <v>5166419238.0699997</v>
      </c>
      <c r="I1486" s="124">
        <v>0</v>
      </c>
      <c r="J1486" s="128">
        <v>8729809654.6299992</v>
      </c>
      <c r="K1486" s="356" t="s">
        <v>794</v>
      </c>
      <c r="L1486" s="357"/>
    </row>
    <row r="1487" spans="1:12" ht="12" hidden="1" customHeight="1" x14ac:dyDescent="0.25">
      <c r="A1487" s="127" t="s">
        <v>360</v>
      </c>
      <c r="B1487" s="127"/>
      <c r="C1487" s="127"/>
      <c r="D1487" s="127"/>
      <c r="E1487" s="126">
        <v>0</v>
      </c>
      <c r="F1487" s="126">
        <v>6973239445.2700005</v>
      </c>
      <c r="G1487" s="126">
        <v>3409849028.71</v>
      </c>
      <c r="H1487" s="126">
        <v>5166419238.0699997</v>
      </c>
      <c r="I1487" s="126">
        <v>0</v>
      </c>
      <c r="J1487" s="126">
        <v>8729809654.6299992</v>
      </c>
    </row>
    <row r="1488" spans="1:12" ht="2.25" hidden="1" customHeight="1" x14ac:dyDescent="0.25">
      <c r="A1488" s="127"/>
      <c r="B1488" s="127"/>
      <c r="C1488" s="127"/>
      <c r="D1488" s="127"/>
      <c r="E1488" s="126"/>
      <c r="F1488" s="126"/>
      <c r="G1488" s="126"/>
      <c r="H1488" s="126"/>
      <c r="I1488" s="126"/>
      <c r="J1488" s="125"/>
    </row>
    <row r="1489" spans="1:12" ht="14.25" hidden="1" customHeight="1" x14ac:dyDescent="0.25">
      <c r="A1489" s="132" t="s">
        <v>792</v>
      </c>
      <c r="B1489" s="132"/>
      <c r="C1489" s="132"/>
      <c r="D1489" s="132"/>
      <c r="E1489" s="132"/>
      <c r="F1489" s="132"/>
      <c r="G1489" s="132"/>
      <c r="H1489" s="132"/>
      <c r="I1489" s="132"/>
      <c r="J1489" s="132"/>
    </row>
    <row r="1490" spans="1:12" ht="23.25" hidden="1" customHeight="1" x14ac:dyDescent="0.25">
      <c r="A1490" s="131" t="s">
        <v>791</v>
      </c>
      <c r="B1490" s="131"/>
      <c r="C1490" s="130" t="s">
        <v>790</v>
      </c>
      <c r="D1490" s="130" t="s">
        <v>361</v>
      </c>
      <c r="E1490" s="124">
        <v>0</v>
      </c>
      <c r="F1490" s="124">
        <v>43402977.479999997</v>
      </c>
      <c r="G1490" s="129">
        <v>0.4</v>
      </c>
      <c r="H1490" s="129">
        <v>10905046.380000001</v>
      </c>
      <c r="I1490" s="124">
        <v>0</v>
      </c>
      <c r="J1490" s="128">
        <v>54308023.460000001</v>
      </c>
      <c r="K1490" s="364" t="s">
        <v>3396</v>
      </c>
      <c r="L1490" s="365"/>
    </row>
    <row r="1491" spans="1:12" ht="12" hidden="1" customHeight="1" x14ac:dyDescent="0.25">
      <c r="A1491" s="127" t="s">
        <v>360</v>
      </c>
      <c r="B1491" s="127"/>
      <c r="C1491" s="127"/>
      <c r="D1491" s="127"/>
      <c r="E1491" s="126">
        <v>0</v>
      </c>
      <c r="F1491" s="126">
        <v>43402977.479999997</v>
      </c>
      <c r="G1491" s="126">
        <v>0.4</v>
      </c>
      <c r="H1491" s="126">
        <v>10905046.380000001</v>
      </c>
      <c r="I1491" s="126">
        <v>0</v>
      </c>
      <c r="J1491" s="126">
        <v>54308023.460000001</v>
      </c>
    </row>
    <row r="1492" spans="1:12" ht="2.25" hidden="1" customHeight="1" x14ac:dyDescent="0.25">
      <c r="A1492" s="127"/>
      <c r="B1492" s="127"/>
      <c r="C1492" s="127"/>
      <c r="D1492" s="127"/>
      <c r="E1492" s="126"/>
      <c r="F1492" s="126"/>
      <c r="G1492" s="126"/>
      <c r="H1492" s="126"/>
      <c r="I1492" s="126"/>
      <c r="J1492" s="125"/>
    </row>
    <row r="1493" spans="1:12" ht="14.25" hidden="1" customHeight="1" x14ac:dyDescent="0.25">
      <c r="A1493" s="132" t="s">
        <v>789</v>
      </c>
      <c r="B1493" s="132"/>
      <c r="C1493" s="132"/>
      <c r="D1493" s="132"/>
      <c r="E1493" s="132"/>
      <c r="F1493" s="132"/>
      <c r="G1493" s="132"/>
      <c r="H1493" s="132"/>
      <c r="I1493" s="132"/>
      <c r="J1493" s="132"/>
    </row>
    <row r="1494" spans="1:12" ht="23.25" hidden="1" customHeight="1" x14ac:dyDescent="0.25">
      <c r="A1494" s="131" t="s">
        <v>788</v>
      </c>
      <c r="B1494" s="131"/>
      <c r="C1494" s="130" t="s">
        <v>787</v>
      </c>
      <c r="D1494" s="130" t="s">
        <v>361</v>
      </c>
      <c r="E1494" s="124">
        <v>0</v>
      </c>
      <c r="F1494" s="124">
        <v>867694922.16999996</v>
      </c>
      <c r="G1494" s="129">
        <v>37773839043.220001</v>
      </c>
      <c r="H1494" s="129">
        <v>50466650766.959999</v>
      </c>
      <c r="I1494" s="129">
        <v>0</v>
      </c>
      <c r="J1494" s="136">
        <v>13560506645.91</v>
      </c>
      <c r="K1494" s="122" t="s">
        <v>334</v>
      </c>
    </row>
    <row r="1495" spans="1:12" ht="23.25" hidden="1" customHeight="1" x14ac:dyDescent="0.25">
      <c r="A1495" s="131" t="s">
        <v>786</v>
      </c>
      <c r="B1495" s="131"/>
      <c r="C1495" s="130" t="s">
        <v>785</v>
      </c>
      <c r="D1495" s="130" t="s">
        <v>361</v>
      </c>
      <c r="E1495" s="124">
        <v>0</v>
      </c>
      <c r="F1495" s="124">
        <v>168614.97</v>
      </c>
      <c r="G1495" s="129">
        <v>11986822.109999999</v>
      </c>
      <c r="H1495" s="129">
        <v>11818207.140000001</v>
      </c>
      <c r="I1495" s="129">
        <v>0</v>
      </c>
      <c r="J1495" s="136">
        <v>0</v>
      </c>
      <c r="K1495" s="122" t="s">
        <v>334</v>
      </c>
    </row>
    <row r="1496" spans="1:12" ht="23.25" hidden="1" customHeight="1" x14ac:dyDescent="0.25">
      <c r="A1496" s="131" t="s">
        <v>784</v>
      </c>
      <c r="B1496" s="131"/>
      <c r="C1496" s="130" t="s">
        <v>783</v>
      </c>
      <c r="D1496" s="130" t="s">
        <v>361</v>
      </c>
      <c r="E1496" s="124">
        <v>0</v>
      </c>
      <c r="F1496" s="124">
        <v>2912943253.0999999</v>
      </c>
      <c r="G1496" s="129">
        <v>8100023675.8999996</v>
      </c>
      <c r="H1496" s="129">
        <v>12349204243.27</v>
      </c>
      <c r="I1496" s="129">
        <v>0</v>
      </c>
      <c r="J1496" s="136">
        <v>7162123820.4700003</v>
      </c>
      <c r="K1496" s="122" t="s">
        <v>334</v>
      </c>
    </row>
    <row r="1497" spans="1:12" ht="22.5" hidden="1" customHeight="1" x14ac:dyDescent="0.25">
      <c r="A1497" s="131" t="s">
        <v>782</v>
      </c>
      <c r="B1497" s="131"/>
      <c r="C1497" s="130" t="s">
        <v>781</v>
      </c>
      <c r="D1497" s="130" t="s">
        <v>361</v>
      </c>
      <c r="E1497" s="124">
        <v>0</v>
      </c>
      <c r="F1497" s="124">
        <v>123200</v>
      </c>
      <c r="G1497" s="129">
        <v>239711330</v>
      </c>
      <c r="H1497" s="129">
        <v>239588130</v>
      </c>
      <c r="I1497" s="129">
        <v>0</v>
      </c>
      <c r="J1497" s="136">
        <v>0</v>
      </c>
      <c r="K1497" s="122" t="s">
        <v>334</v>
      </c>
    </row>
    <row r="1498" spans="1:12" ht="23.25" hidden="1" customHeight="1" x14ac:dyDescent="0.25">
      <c r="A1498" s="131" t="s">
        <v>780</v>
      </c>
      <c r="B1498" s="131"/>
      <c r="C1498" s="130" t="s">
        <v>779</v>
      </c>
      <c r="D1498" s="130" t="s">
        <v>361</v>
      </c>
      <c r="E1498" s="124">
        <v>0</v>
      </c>
      <c r="F1498" s="124">
        <v>2764239.8</v>
      </c>
      <c r="G1498" s="129">
        <v>3014981319.0300002</v>
      </c>
      <c r="H1498" s="129">
        <v>4651077105.6999998</v>
      </c>
      <c r="I1498" s="129">
        <v>0</v>
      </c>
      <c r="J1498" s="136">
        <v>1638860026.47</v>
      </c>
      <c r="K1498" s="122" t="s">
        <v>334</v>
      </c>
    </row>
    <row r="1499" spans="1:12" ht="12" hidden="1" customHeight="1" x14ac:dyDescent="0.25">
      <c r="A1499" s="127" t="s">
        <v>360</v>
      </c>
      <c r="B1499" s="127"/>
      <c r="C1499" s="127"/>
      <c r="D1499" s="127"/>
      <c r="E1499" s="126">
        <v>0</v>
      </c>
      <c r="F1499" s="126">
        <v>3783694230.04</v>
      </c>
      <c r="G1499" s="126">
        <v>49140542190.260002</v>
      </c>
      <c r="H1499" s="126">
        <v>67718338453.07</v>
      </c>
      <c r="I1499" s="126">
        <v>0</v>
      </c>
      <c r="J1499" s="126">
        <v>22361490492.849998</v>
      </c>
    </row>
    <row r="1500" spans="1:12" ht="2.25" hidden="1" customHeight="1" x14ac:dyDescent="0.25">
      <c r="A1500" s="127"/>
      <c r="B1500" s="127"/>
      <c r="C1500" s="127"/>
      <c r="D1500" s="127"/>
      <c r="E1500" s="126"/>
      <c r="F1500" s="126"/>
      <c r="G1500" s="126"/>
      <c r="H1500" s="126"/>
      <c r="I1500" s="126"/>
      <c r="J1500" s="125"/>
    </row>
    <row r="1501" spans="1:12" ht="15" hidden="1" customHeight="1" x14ac:dyDescent="0.25">
      <c r="A1501" s="132" t="s">
        <v>778</v>
      </c>
      <c r="B1501" s="132"/>
      <c r="C1501" s="132"/>
      <c r="D1501" s="132"/>
      <c r="E1501" s="132"/>
      <c r="F1501" s="132"/>
      <c r="G1501" s="132"/>
      <c r="H1501" s="132"/>
      <c r="I1501" s="132"/>
      <c r="J1501" s="132"/>
    </row>
    <row r="1502" spans="1:12" ht="22.5" hidden="1" customHeight="1" x14ac:dyDescent="0.25">
      <c r="A1502" s="131" t="s">
        <v>777</v>
      </c>
      <c r="B1502" s="131"/>
      <c r="C1502" s="130" t="s">
        <v>776</v>
      </c>
      <c r="D1502" s="130" t="s">
        <v>361</v>
      </c>
      <c r="E1502" s="124">
        <v>0</v>
      </c>
      <c r="F1502" s="124">
        <v>259812368</v>
      </c>
      <c r="G1502" s="129">
        <v>0</v>
      </c>
      <c r="H1502" s="129">
        <v>147465831</v>
      </c>
      <c r="I1502" s="124">
        <v>0</v>
      </c>
      <c r="J1502" s="128">
        <v>407278199</v>
      </c>
      <c r="K1502" s="364" t="s">
        <v>777</v>
      </c>
      <c r="L1502" s="365"/>
    </row>
    <row r="1503" spans="1:12" ht="12.75" hidden="1" customHeight="1" x14ac:dyDescent="0.25">
      <c r="A1503" s="127" t="s">
        <v>360</v>
      </c>
      <c r="B1503" s="127"/>
      <c r="C1503" s="127"/>
      <c r="D1503" s="127"/>
      <c r="E1503" s="126">
        <v>0</v>
      </c>
      <c r="F1503" s="126">
        <v>259812368</v>
      </c>
      <c r="G1503" s="126">
        <v>0</v>
      </c>
      <c r="H1503" s="126">
        <v>147465831</v>
      </c>
      <c r="I1503" s="126">
        <v>0</v>
      </c>
      <c r="J1503" s="126">
        <v>407278199</v>
      </c>
    </row>
    <row r="1504" spans="1:12" ht="1.5" hidden="1" customHeight="1" x14ac:dyDescent="0.25">
      <c r="A1504" s="127"/>
      <c r="B1504" s="127"/>
      <c r="C1504" s="127"/>
      <c r="D1504" s="127"/>
      <c r="E1504" s="126"/>
      <c r="F1504" s="126"/>
      <c r="G1504" s="126"/>
      <c r="H1504" s="126"/>
      <c r="I1504" s="126"/>
      <c r="J1504" s="125"/>
    </row>
    <row r="1505" spans="1:12" ht="15" hidden="1" customHeight="1" x14ac:dyDescent="0.25">
      <c r="A1505" s="132" t="s">
        <v>775</v>
      </c>
      <c r="B1505" s="132"/>
      <c r="C1505" s="132"/>
      <c r="D1505" s="132"/>
      <c r="E1505" s="132"/>
      <c r="F1505" s="132"/>
      <c r="G1505" s="132"/>
      <c r="H1505" s="132"/>
      <c r="I1505" s="132"/>
      <c r="J1505" s="132"/>
    </row>
    <row r="1506" spans="1:12" ht="22.5" hidden="1" customHeight="1" x14ac:dyDescent="0.25">
      <c r="A1506" s="131" t="s">
        <v>774</v>
      </c>
      <c r="B1506" s="131"/>
      <c r="C1506" s="130" t="s">
        <v>773</v>
      </c>
      <c r="D1506" s="130" t="s">
        <v>361</v>
      </c>
      <c r="E1506" s="124">
        <v>0</v>
      </c>
      <c r="F1506" s="124">
        <v>23173872000</v>
      </c>
      <c r="G1506" s="129">
        <v>8673972602.7399998</v>
      </c>
      <c r="H1506" s="129">
        <v>8600000000</v>
      </c>
      <c r="I1506" s="124">
        <v>0</v>
      </c>
      <c r="J1506" s="128">
        <v>23099899397.259998</v>
      </c>
      <c r="K1506" s="356" t="s">
        <v>3403</v>
      </c>
      <c r="L1506" s="357"/>
    </row>
    <row r="1507" spans="1:12" ht="23.25" hidden="1" customHeight="1" x14ac:dyDescent="0.25">
      <c r="A1507" s="131" t="s">
        <v>772</v>
      </c>
      <c r="B1507" s="131"/>
      <c r="C1507" s="130" t="s">
        <v>771</v>
      </c>
      <c r="D1507" s="130" t="s">
        <v>361</v>
      </c>
      <c r="E1507" s="124">
        <v>0</v>
      </c>
      <c r="F1507" s="124">
        <v>19033885527.169998</v>
      </c>
      <c r="G1507" s="129">
        <v>19033885527.169998</v>
      </c>
      <c r="H1507" s="129">
        <v>0</v>
      </c>
      <c r="I1507" s="124">
        <v>0</v>
      </c>
      <c r="J1507" s="128">
        <v>0</v>
      </c>
      <c r="K1507" s="356" t="s">
        <v>3404</v>
      </c>
      <c r="L1507" s="357"/>
    </row>
    <row r="1508" spans="1:12" ht="12.75" hidden="1" customHeight="1" x14ac:dyDescent="0.25">
      <c r="A1508" s="127" t="s">
        <v>360</v>
      </c>
      <c r="B1508" s="127"/>
      <c r="C1508" s="127"/>
      <c r="D1508" s="127"/>
      <c r="E1508" s="126">
        <v>0</v>
      </c>
      <c r="F1508" s="126">
        <v>42207757527.169998</v>
      </c>
      <c r="G1508" s="126">
        <v>27707858129.91</v>
      </c>
      <c r="H1508" s="126">
        <v>8600000000</v>
      </c>
      <c r="I1508" s="126">
        <v>0</v>
      </c>
      <c r="J1508" s="126">
        <v>23099899397.259998</v>
      </c>
    </row>
    <row r="1509" spans="1:12" ht="1.5" hidden="1" customHeight="1" x14ac:dyDescent="0.25">
      <c r="A1509" s="127"/>
      <c r="B1509" s="127"/>
      <c r="C1509" s="127"/>
      <c r="D1509" s="127"/>
      <c r="E1509" s="126"/>
      <c r="F1509" s="126"/>
      <c r="G1509" s="126"/>
      <c r="H1509" s="126"/>
      <c r="I1509" s="126"/>
      <c r="J1509" s="125"/>
    </row>
    <row r="1510" spans="1:12" ht="15" hidden="1" customHeight="1" x14ac:dyDescent="0.25">
      <c r="A1510" s="132" t="s">
        <v>770</v>
      </c>
      <c r="B1510" s="132"/>
      <c r="C1510" s="132"/>
      <c r="D1510" s="132"/>
      <c r="E1510" s="132"/>
      <c r="F1510" s="132"/>
      <c r="G1510" s="132"/>
      <c r="H1510" s="132"/>
      <c r="I1510" s="132"/>
      <c r="J1510" s="132"/>
    </row>
    <row r="1511" spans="1:12" ht="22.5" hidden="1" customHeight="1" x14ac:dyDescent="0.25">
      <c r="A1511" s="131" t="s">
        <v>769</v>
      </c>
      <c r="B1511" s="131"/>
      <c r="C1511" s="130" t="s">
        <v>768</v>
      </c>
      <c r="D1511" s="130" t="s">
        <v>361</v>
      </c>
      <c r="E1511" s="124">
        <v>0</v>
      </c>
      <c r="F1511" s="124">
        <v>0</v>
      </c>
      <c r="G1511" s="129">
        <v>21656890000</v>
      </c>
      <c r="H1511" s="129">
        <v>21656890000</v>
      </c>
      <c r="I1511" s="124">
        <v>0</v>
      </c>
      <c r="J1511" s="128">
        <v>0</v>
      </c>
      <c r="K1511" s="356" t="s">
        <v>3404</v>
      </c>
      <c r="L1511" s="357"/>
    </row>
    <row r="1512" spans="1:12" ht="23.25" hidden="1" customHeight="1" x14ac:dyDescent="0.25">
      <c r="A1512" s="131" t="s">
        <v>767</v>
      </c>
      <c r="B1512" s="131"/>
      <c r="C1512" s="130" t="s">
        <v>766</v>
      </c>
      <c r="D1512" s="130" t="s">
        <v>361</v>
      </c>
      <c r="E1512" s="124">
        <v>0</v>
      </c>
      <c r="F1512" s="124">
        <v>0</v>
      </c>
      <c r="G1512" s="129">
        <v>0</v>
      </c>
      <c r="H1512" s="129">
        <v>2033355346.4400001</v>
      </c>
      <c r="I1512" s="124">
        <v>0</v>
      </c>
      <c r="J1512" s="128">
        <v>2033355346.4400001</v>
      </c>
      <c r="K1512" s="356" t="s">
        <v>3404</v>
      </c>
      <c r="L1512" s="357"/>
    </row>
    <row r="1513" spans="1:12" ht="23.25" hidden="1" customHeight="1" x14ac:dyDescent="0.25">
      <c r="A1513" s="131" t="s">
        <v>765</v>
      </c>
      <c r="B1513" s="131"/>
      <c r="C1513" s="130" t="s">
        <v>764</v>
      </c>
      <c r="D1513" s="130" t="s">
        <v>361</v>
      </c>
      <c r="E1513" s="124">
        <v>0</v>
      </c>
      <c r="F1513" s="124">
        <v>0</v>
      </c>
      <c r="G1513" s="129">
        <v>0</v>
      </c>
      <c r="H1513" s="129">
        <v>31820000000</v>
      </c>
      <c r="I1513" s="124">
        <v>0</v>
      </c>
      <c r="J1513" s="128">
        <v>31820000000</v>
      </c>
      <c r="K1513" s="356" t="s">
        <v>3403</v>
      </c>
      <c r="L1513" s="357"/>
    </row>
    <row r="1514" spans="1:12" ht="12" hidden="1" customHeight="1" x14ac:dyDescent="0.25">
      <c r="A1514" s="127" t="s">
        <v>360</v>
      </c>
      <c r="B1514" s="127"/>
      <c r="C1514" s="127"/>
      <c r="D1514" s="127"/>
      <c r="E1514" s="126">
        <v>0</v>
      </c>
      <c r="F1514" s="126">
        <v>0</v>
      </c>
      <c r="G1514" s="126">
        <v>21656890000</v>
      </c>
      <c r="H1514" s="126">
        <v>55510245346.440002</v>
      </c>
      <c r="I1514" s="126">
        <v>0</v>
      </c>
      <c r="J1514" s="126">
        <v>33853355346.439999</v>
      </c>
    </row>
    <row r="1515" spans="1:12" ht="2.25" hidden="1" customHeight="1" x14ac:dyDescent="0.25">
      <c r="A1515" s="127"/>
      <c r="B1515" s="127"/>
      <c r="C1515" s="127"/>
      <c r="D1515" s="127"/>
      <c r="E1515" s="126"/>
      <c r="F1515" s="126"/>
      <c r="G1515" s="126"/>
      <c r="H1515" s="126"/>
      <c r="I1515" s="126"/>
      <c r="J1515" s="125"/>
    </row>
    <row r="1516" spans="1:12" ht="14.25" hidden="1" customHeight="1" x14ac:dyDescent="0.25">
      <c r="A1516" s="132" t="s">
        <v>763</v>
      </c>
      <c r="B1516" s="132"/>
      <c r="C1516" s="132"/>
      <c r="D1516" s="132"/>
      <c r="E1516" s="132"/>
      <c r="F1516" s="132"/>
      <c r="G1516" s="132"/>
      <c r="H1516" s="132"/>
      <c r="I1516" s="132"/>
      <c r="J1516" s="132"/>
    </row>
    <row r="1517" spans="1:12" ht="23.25" hidden="1" customHeight="1" x14ac:dyDescent="0.25">
      <c r="A1517" s="131" t="s">
        <v>329</v>
      </c>
      <c r="B1517" s="131"/>
      <c r="C1517" s="130" t="s">
        <v>762</v>
      </c>
      <c r="D1517" s="130" t="s">
        <v>361</v>
      </c>
      <c r="E1517" s="124">
        <v>0</v>
      </c>
      <c r="F1517" s="124">
        <v>483687086.94</v>
      </c>
      <c r="G1517" s="129">
        <v>0</v>
      </c>
      <c r="H1517" s="129">
        <v>0</v>
      </c>
      <c r="I1517" s="124">
        <v>0</v>
      </c>
      <c r="J1517" s="128">
        <v>483687086.94</v>
      </c>
      <c r="K1517" s="119" t="s">
        <v>329</v>
      </c>
    </row>
    <row r="1518" spans="1:12" ht="12" hidden="1" customHeight="1" x14ac:dyDescent="0.25">
      <c r="A1518" s="127" t="s">
        <v>360</v>
      </c>
      <c r="B1518" s="127"/>
      <c r="C1518" s="127"/>
      <c r="D1518" s="127"/>
      <c r="E1518" s="126">
        <v>0</v>
      </c>
      <c r="F1518" s="126">
        <v>483687086.94</v>
      </c>
      <c r="G1518" s="126">
        <v>0</v>
      </c>
      <c r="H1518" s="126">
        <v>0</v>
      </c>
      <c r="I1518" s="126">
        <v>0</v>
      </c>
      <c r="J1518" s="126">
        <v>483687086.94</v>
      </c>
    </row>
    <row r="1519" spans="1:12" ht="2.25" hidden="1" customHeight="1" x14ac:dyDescent="0.25">
      <c r="A1519" s="127"/>
      <c r="B1519" s="127"/>
      <c r="C1519" s="127"/>
      <c r="D1519" s="127"/>
      <c r="E1519" s="126"/>
      <c r="F1519" s="126"/>
      <c r="G1519" s="126"/>
      <c r="H1519" s="126"/>
      <c r="I1519" s="126"/>
      <c r="J1519" s="125"/>
    </row>
    <row r="1520" spans="1:12" ht="14.25" hidden="1" customHeight="1" x14ac:dyDescent="0.25">
      <c r="A1520" s="132" t="s">
        <v>761</v>
      </c>
      <c r="B1520" s="132"/>
      <c r="C1520" s="132"/>
      <c r="D1520" s="132"/>
      <c r="E1520" s="132"/>
      <c r="F1520" s="132"/>
      <c r="G1520" s="132"/>
      <c r="H1520" s="132"/>
      <c r="I1520" s="132"/>
      <c r="J1520" s="132"/>
    </row>
    <row r="1521" spans="1:10" ht="23.25" hidden="1" customHeight="1" x14ac:dyDescent="0.25">
      <c r="A1521" s="131" t="s">
        <v>759</v>
      </c>
      <c r="B1521" s="131"/>
      <c r="C1521" s="130" t="s">
        <v>760</v>
      </c>
      <c r="D1521" s="130" t="s">
        <v>361</v>
      </c>
      <c r="E1521" s="124">
        <v>0</v>
      </c>
      <c r="F1521" s="124">
        <v>287084089300</v>
      </c>
      <c r="G1521" s="129">
        <v>0</v>
      </c>
      <c r="H1521" s="129">
        <v>0</v>
      </c>
      <c r="I1521" s="124">
        <v>0</v>
      </c>
      <c r="J1521" s="128">
        <v>287084089300</v>
      </c>
    </row>
    <row r="1522" spans="1:10" ht="23.25" hidden="1" customHeight="1" x14ac:dyDescent="0.25">
      <c r="A1522" s="131" t="s">
        <v>759</v>
      </c>
      <c r="B1522" s="131"/>
      <c r="C1522" s="130" t="s">
        <v>758</v>
      </c>
      <c r="D1522" s="130" t="s">
        <v>361</v>
      </c>
      <c r="E1522" s="124">
        <v>0</v>
      </c>
      <c r="F1522" s="124">
        <v>0</v>
      </c>
      <c r="G1522" s="129">
        <v>0</v>
      </c>
      <c r="H1522" s="129">
        <v>600000000</v>
      </c>
      <c r="I1522" s="124">
        <v>0</v>
      </c>
      <c r="J1522" s="128">
        <v>600000000</v>
      </c>
    </row>
    <row r="1523" spans="1:10" ht="12" hidden="1" customHeight="1" x14ac:dyDescent="0.25">
      <c r="A1523" s="127" t="s">
        <v>360</v>
      </c>
      <c r="B1523" s="127"/>
      <c r="C1523" s="127"/>
      <c r="D1523" s="127"/>
      <c r="E1523" s="126">
        <v>0</v>
      </c>
      <c r="F1523" s="126">
        <v>287084089300</v>
      </c>
      <c r="G1523" s="126">
        <v>0</v>
      </c>
      <c r="H1523" s="126">
        <v>600000000</v>
      </c>
      <c r="I1523" s="126">
        <v>0</v>
      </c>
      <c r="J1523" s="126">
        <v>287684089300</v>
      </c>
    </row>
    <row r="1524" spans="1:10" ht="2.25" hidden="1" customHeight="1" x14ac:dyDescent="0.25">
      <c r="A1524" s="127"/>
      <c r="B1524" s="127"/>
      <c r="C1524" s="127"/>
      <c r="D1524" s="127"/>
      <c r="E1524" s="126"/>
      <c r="F1524" s="126"/>
      <c r="G1524" s="126"/>
      <c r="H1524" s="126"/>
      <c r="I1524" s="126"/>
      <c r="J1524" s="125"/>
    </row>
    <row r="1525" spans="1:10" ht="14.25" hidden="1" customHeight="1" x14ac:dyDescent="0.25">
      <c r="A1525" s="132" t="s">
        <v>757</v>
      </c>
      <c r="B1525" s="132"/>
      <c r="C1525" s="132"/>
      <c r="D1525" s="132"/>
      <c r="E1525" s="132"/>
      <c r="F1525" s="132"/>
      <c r="G1525" s="132"/>
      <c r="H1525" s="132"/>
      <c r="I1525" s="132"/>
      <c r="J1525" s="132"/>
    </row>
    <row r="1526" spans="1:10" ht="23.25" hidden="1" customHeight="1" x14ac:dyDescent="0.25">
      <c r="A1526" s="131" t="s">
        <v>756</v>
      </c>
      <c r="B1526" s="131"/>
      <c r="C1526" s="130" t="s">
        <v>755</v>
      </c>
      <c r="D1526" s="130" t="s">
        <v>361</v>
      </c>
      <c r="E1526" s="124">
        <v>0</v>
      </c>
      <c r="F1526" s="124">
        <v>0</v>
      </c>
      <c r="G1526" s="129">
        <v>0</v>
      </c>
      <c r="H1526" s="129">
        <v>420000000</v>
      </c>
      <c r="I1526" s="124">
        <v>0</v>
      </c>
      <c r="J1526" s="128">
        <v>420000000</v>
      </c>
    </row>
    <row r="1527" spans="1:10" ht="12" hidden="1" customHeight="1" x14ac:dyDescent="0.25">
      <c r="A1527" s="127" t="s">
        <v>360</v>
      </c>
      <c r="B1527" s="127"/>
      <c r="C1527" s="127"/>
      <c r="D1527" s="127"/>
      <c r="E1527" s="126">
        <v>0</v>
      </c>
      <c r="F1527" s="126">
        <v>0</v>
      </c>
      <c r="G1527" s="126">
        <v>0</v>
      </c>
      <c r="H1527" s="126">
        <v>420000000</v>
      </c>
      <c r="I1527" s="126">
        <v>0</v>
      </c>
      <c r="J1527" s="126">
        <v>420000000</v>
      </c>
    </row>
    <row r="1528" spans="1:10" ht="2.25" hidden="1" customHeight="1" x14ac:dyDescent="0.25">
      <c r="A1528" s="127"/>
      <c r="B1528" s="127"/>
      <c r="C1528" s="127"/>
      <c r="D1528" s="127"/>
      <c r="E1528" s="126"/>
      <c r="F1528" s="126"/>
      <c r="G1528" s="126"/>
      <c r="H1528" s="126"/>
      <c r="I1528" s="126"/>
      <c r="J1528" s="125"/>
    </row>
    <row r="1529" spans="1:10" ht="15" hidden="1" customHeight="1" x14ac:dyDescent="0.25">
      <c r="A1529" s="132" t="s">
        <v>754</v>
      </c>
      <c r="B1529" s="132"/>
      <c r="C1529" s="132"/>
      <c r="D1529" s="132"/>
      <c r="E1529" s="132"/>
      <c r="F1529" s="132"/>
      <c r="G1529" s="132"/>
      <c r="H1529" s="132"/>
      <c r="I1529" s="132"/>
      <c r="J1529" s="132"/>
    </row>
    <row r="1530" spans="1:10" ht="22.5" hidden="1" customHeight="1" x14ac:dyDescent="0.25">
      <c r="A1530" s="131" t="s">
        <v>753</v>
      </c>
      <c r="B1530" s="131"/>
      <c r="C1530" s="130" t="s">
        <v>752</v>
      </c>
      <c r="D1530" s="130" t="s">
        <v>361</v>
      </c>
      <c r="E1530" s="124">
        <v>0</v>
      </c>
      <c r="F1530" s="124">
        <v>43484169363.709999</v>
      </c>
      <c r="G1530" s="129">
        <v>0</v>
      </c>
      <c r="H1530" s="129">
        <v>0</v>
      </c>
      <c r="I1530" s="124">
        <v>0</v>
      </c>
      <c r="J1530" s="128">
        <v>43484169363.709999</v>
      </c>
    </row>
    <row r="1531" spans="1:10" ht="12.75" hidden="1" customHeight="1" x14ac:dyDescent="0.25">
      <c r="A1531" s="127" t="s">
        <v>360</v>
      </c>
      <c r="B1531" s="127"/>
      <c r="C1531" s="127"/>
      <c r="D1531" s="127"/>
      <c r="E1531" s="126">
        <v>0</v>
      </c>
      <c r="F1531" s="126">
        <v>43484169363.709999</v>
      </c>
      <c r="G1531" s="126">
        <v>0</v>
      </c>
      <c r="H1531" s="126">
        <v>0</v>
      </c>
      <c r="I1531" s="126">
        <v>0</v>
      </c>
      <c r="J1531" s="126">
        <v>43484169363.709999</v>
      </c>
    </row>
    <row r="1532" spans="1:10" ht="1.5" hidden="1" customHeight="1" x14ac:dyDescent="0.25">
      <c r="A1532" s="127"/>
      <c r="B1532" s="127"/>
      <c r="C1532" s="127"/>
      <c r="D1532" s="127"/>
      <c r="E1532" s="126"/>
      <c r="F1532" s="126"/>
      <c r="G1532" s="126"/>
      <c r="H1532" s="126"/>
      <c r="I1532" s="126"/>
      <c r="J1532" s="125"/>
    </row>
    <row r="1533" spans="1:10" ht="15" hidden="1" customHeight="1" x14ac:dyDescent="0.25">
      <c r="A1533" s="132" t="s">
        <v>199</v>
      </c>
      <c r="B1533" s="132"/>
      <c r="C1533" s="132"/>
      <c r="D1533" s="132"/>
      <c r="E1533" s="132"/>
      <c r="F1533" s="132"/>
      <c r="G1533" s="132"/>
      <c r="H1533" s="132"/>
      <c r="I1533" s="132"/>
      <c r="J1533" s="132"/>
    </row>
    <row r="1534" spans="1:10" ht="22.5" hidden="1" customHeight="1" x14ac:dyDescent="0.25">
      <c r="A1534" s="131" t="s">
        <v>354</v>
      </c>
      <c r="B1534" s="131"/>
      <c r="C1534" s="130" t="s">
        <v>751</v>
      </c>
      <c r="D1534" s="130" t="s">
        <v>361</v>
      </c>
      <c r="E1534" s="124">
        <v>0</v>
      </c>
      <c r="F1534" s="124">
        <v>1905957878.96</v>
      </c>
      <c r="G1534" s="129">
        <v>0</v>
      </c>
      <c r="H1534" s="129">
        <v>0</v>
      </c>
      <c r="I1534" s="124">
        <v>0</v>
      </c>
      <c r="J1534" s="128">
        <v>1905957878.96</v>
      </c>
    </row>
    <row r="1535" spans="1:10" ht="12.75" hidden="1" customHeight="1" x14ac:dyDescent="0.25">
      <c r="A1535" s="127" t="s">
        <v>360</v>
      </c>
      <c r="B1535" s="127"/>
      <c r="C1535" s="127"/>
      <c r="D1535" s="127"/>
      <c r="E1535" s="126">
        <v>0</v>
      </c>
      <c r="F1535" s="126">
        <v>1905957878.96</v>
      </c>
      <c r="G1535" s="126">
        <v>0</v>
      </c>
      <c r="H1535" s="126">
        <v>0</v>
      </c>
      <c r="I1535" s="126">
        <v>0</v>
      </c>
      <c r="J1535" s="126">
        <v>1905957878.96</v>
      </c>
    </row>
    <row r="1536" spans="1:10" ht="2.25" hidden="1" customHeight="1" x14ac:dyDescent="0.25">
      <c r="A1536" s="127"/>
      <c r="B1536" s="127"/>
      <c r="C1536" s="127"/>
      <c r="D1536" s="127"/>
      <c r="E1536" s="126"/>
      <c r="F1536" s="126"/>
      <c r="G1536" s="126"/>
      <c r="H1536" s="126"/>
      <c r="I1536" s="126"/>
      <c r="J1536" s="125"/>
    </row>
    <row r="1537" spans="1:11" ht="14.25" hidden="1" customHeight="1" x14ac:dyDescent="0.25">
      <c r="A1537" s="132" t="s">
        <v>750</v>
      </c>
      <c r="B1537" s="132"/>
      <c r="C1537" s="132"/>
      <c r="D1537" s="132"/>
      <c r="E1537" s="132"/>
      <c r="F1537" s="132"/>
      <c r="G1537" s="132"/>
      <c r="H1537" s="132"/>
      <c r="I1537" s="132"/>
      <c r="J1537" s="132"/>
    </row>
    <row r="1538" spans="1:11" ht="23.25" hidden="1" customHeight="1" x14ac:dyDescent="0.25">
      <c r="A1538" s="135" t="s">
        <v>750</v>
      </c>
      <c r="B1538" s="135"/>
      <c r="C1538" s="134" t="s">
        <v>749</v>
      </c>
      <c r="D1538" s="134" t="s">
        <v>361</v>
      </c>
      <c r="E1538" s="133">
        <v>0</v>
      </c>
      <c r="F1538" s="133">
        <v>-5223501165.1899996</v>
      </c>
      <c r="G1538" s="129">
        <v>13180085414.309999</v>
      </c>
      <c r="H1538" s="129">
        <v>5223501165.1899996</v>
      </c>
      <c r="I1538" s="124">
        <v>0</v>
      </c>
      <c r="J1538" s="128">
        <v>-13180085414.309999</v>
      </c>
    </row>
    <row r="1539" spans="1:11" ht="12" hidden="1" customHeight="1" x14ac:dyDescent="0.25">
      <c r="A1539" s="127" t="s">
        <v>360</v>
      </c>
      <c r="B1539" s="127"/>
      <c r="C1539" s="127"/>
      <c r="D1539" s="127"/>
      <c r="E1539" s="126">
        <v>0</v>
      </c>
      <c r="F1539" s="126">
        <v>-5223501165.1899996</v>
      </c>
      <c r="G1539" s="126">
        <v>13180085414.309999</v>
      </c>
      <c r="H1539" s="126">
        <v>5223501165.1899996</v>
      </c>
      <c r="I1539" s="126">
        <v>0</v>
      </c>
      <c r="J1539" s="126">
        <v>-13180085414.309999</v>
      </c>
    </row>
    <row r="1540" spans="1:11" ht="2.25" hidden="1" customHeight="1" x14ac:dyDescent="0.25">
      <c r="A1540" s="127"/>
      <c r="B1540" s="127"/>
      <c r="C1540" s="127"/>
      <c r="D1540" s="127"/>
      <c r="E1540" s="126"/>
      <c r="F1540" s="126"/>
      <c r="G1540" s="126"/>
      <c r="H1540" s="126"/>
      <c r="I1540" s="126"/>
      <c r="J1540" s="125"/>
    </row>
    <row r="1541" spans="1:11" ht="14.25" hidden="1" customHeight="1" x14ac:dyDescent="0.25">
      <c r="A1541" s="132" t="s">
        <v>748</v>
      </c>
      <c r="B1541" s="132"/>
      <c r="C1541" s="132"/>
      <c r="D1541" s="132"/>
      <c r="E1541" s="132"/>
      <c r="F1541" s="132"/>
      <c r="G1541" s="132"/>
      <c r="H1541" s="132"/>
      <c r="I1541" s="132"/>
      <c r="J1541" s="132"/>
    </row>
    <row r="1542" spans="1:11" ht="23.25" hidden="1" customHeight="1" x14ac:dyDescent="0.25">
      <c r="A1542" s="135" t="s">
        <v>748</v>
      </c>
      <c r="B1542" s="135"/>
      <c r="C1542" s="134" t="s">
        <v>747</v>
      </c>
      <c r="D1542" s="134" t="s">
        <v>361</v>
      </c>
      <c r="E1542" s="133">
        <v>0</v>
      </c>
      <c r="F1542" s="133">
        <v>-92744470586.589996</v>
      </c>
      <c r="G1542" s="129">
        <v>5751346169.96</v>
      </c>
      <c r="H1542" s="129">
        <v>52976748.640000001</v>
      </c>
      <c r="I1542" s="124">
        <v>0</v>
      </c>
      <c r="J1542" s="128">
        <v>-98442840007.910004</v>
      </c>
    </row>
    <row r="1543" spans="1:11" ht="23.25" hidden="1" customHeight="1" x14ac:dyDescent="0.25">
      <c r="A1543" s="131" t="s">
        <v>746</v>
      </c>
      <c r="B1543" s="131"/>
      <c r="C1543" s="130" t="s">
        <v>745</v>
      </c>
      <c r="D1543" s="130" t="s">
        <v>361</v>
      </c>
      <c r="E1543" s="124">
        <v>0</v>
      </c>
      <c r="F1543" s="124">
        <v>475447239.52999997</v>
      </c>
      <c r="G1543" s="129">
        <v>0</v>
      </c>
      <c r="H1543" s="129">
        <v>0</v>
      </c>
      <c r="I1543" s="124">
        <v>0</v>
      </c>
      <c r="J1543" s="128">
        <v>475447239.52999997</v>
      </c>
    </row>
    <row r="1544" spans="1:11" ht="12" hidden="1" customHeight="1" x14ac:dyDescent="0.25">
      <c r="A1544" s="127" t="s">
        <v>360</v>
      </c>
      <c r="B1544" s="127"/>
      <c r="C1544" s="127"/>
      <c r="D1544" s="127"/>
      <c r="E1544" s="126">
        <v>0</v>
      </c>
      <c r="F1544" s="126">
        <v>-92269023347.059998</v>
      </c>
      <c r="G1544" s="126">
        <v>5751346169.96</v>
      </c>
      <c r="H1544" s="126">
        <v>52976748.640000001</v>
      </c>
      <c r="I1544" s="126">
        <v>0</v>
      </c>
      <c r="J1544" s="126">
        <v>-97967392768.380005</v>
      </c>
    </row>
    <row r="1545" spans="1:11" ht="2.25" hidden="1" customHeight="1" x14ac:dyDescent="0.25">
      <c r="A1545" s="127"/>
      <c r="B1545" s="127"/>
      <c r="C1545" s="127"/>
      <c r="D1545" s="127"/>
      <c r="E1545" s="126"/>
      <c r="F1545" s="126"/>
      <c r="G1545" s="126"/>
      <c r="H1545" s="126"/>
      <c r="I1545" s="126"/>
      <c r="J1545" s="125"/>
    </row>
    <row r="1546" spans="1:11" ht="14.25" hidden="1" customHeight="1" x14ac:dyDescent="0.25">
      <c r="A1546" s="132" t="s">
        <v>744</v>
      </c>
      <c r="B1546" s="132"/>
      <c r="C1546" s="132"/>
      <c r="D1546" s="132"/>
      <c r="E1546" s="132"/>
      <c r="F1546" s="132"/>
      <c r="G1546" s="132"/>
      <c r="H1546" s="132"/>
      <c r="I1546" s="132"/>
      <c r="J1546" s="132"/>
    </row>
    <row r="1547" spans="1:11" ht="23.25" hidden="1" customHeight="1" x14ac:dyDescent="0.25">
      <c r="A1547" s="131" t="s">
        <v>743</v>
      </c>
      <c r="B1547" s="131"/>
      <c r="C1547" s="130" t="s">
        <v>742</v>
      </c>
      <c r="D1547" s="130" t="s">
        <v>361</v>
      </c>
      <c r="E1547" s="124">
        <v>0</v>
      </c>
      <c r="F1547" s="124">
        <v>0</v>
      </c>
      <c r="G1547" s="129">
        <v>157829277.61000001</v>
      </c>
      <c r="H1547" s="129">
        <v>157829277.61000001</v>
      </c>
      <c r="I1547" s="124">
        <v>0</v>
      </c>
      <c r="J1547" s="128">
        <v>0</v>
      </c>
      <c r="K1547" s="122" t="s">
        <v>3406</v>
      </c>
    </row>
    <row r="1548" spans="1:11" ht="12" hidden="1" customHeight="1" x14ac:dyDescent="0.25">
      <c r="A1548" s="127" t="s">
        <v>360</v>
      </c>
      <c r="B1548" s="127"/>
      <c r="C1548" s="127"/>
      <c r="D1548" s="127"/>
      <c r="E1548" s="126">
        <v>0</v>
      </c>
      <c r="F1548" s="126">
        <v>0</v>
      </c>
      <c r="G1548" s="126">
        <v>157829277.61000001</v>
      </c>
      <c r="H1548" s="126">
        <v>157829277.61000001</v>
      </c>
      <c r="I1548" s="126">
        <v>0</v>
      </c>
      <c r="J1548" s="126">
        <v>0</v>
      </c>
    </row>
    <row r="1549" spans="1:11" ht="2.25" hidden="1" customHeight="1" x14ac:dyDescent="0.25">
      <c r="A1549" s="127"/>
      <c r="B1549" s="127"/>
      <c r="C1549" s="127"/>
      <c r="D1549" s="127"/>
      <c r="E1549" s="126"/>
      <c r="F1549" s="126"/>
      <c r="G1549" s="126"/>
      <c r="H1549" s="126"/>
      <c r="I1549" s="126"/>
      <c r="J1549" s="125"/>
    </row>
    <row r="1550" spans="1:11" ht="14.25" hidden="1" customHeight="1" x14ac:dyDescent="0.25">
      <c r="A1550" s="132" t="s">
        <v>741</v>
      </c>
      <c r="B1550" s="132"/>
      <c r="C1550" s="132"/>
      <c r="D1550" s="132"/>
      <c r="E1550" s="132"/>
      <c r="F1550" s="132"/>
      <c r="G1550" s="132"/>
      <c r="H1550" s="132"/>
      <c r="I1550" s="132"/>
      <c r="J1550" s="132"/>
    </row>
    <row r="1551" spans="1:11" ht="23.25" hidden="1" customHeight="1" x14ac:dyDescent="0.25">
      <c r="A1551" s="131" t="s">
        <v>740</v>
      </c>
      <c r="B1551" s="131"/>
      <c r="C1551" s="130" t="s">
        <v>739</v>
      </c>
      <c r="D1551" s="130" t="s">
        <v>361</v>
      </c>
      <c r="E1551" s="124">
        <v>0</v>
      </c>
      <c r="F1551" s="124">
        <v>0</v>
      </c>
      <c r="G1551" s="129">
        <v>38074990205.110001</v>
      </c>
      <c r="H1551" s="129">
        <v>38074990205.110001</v>
      </c>
      <c r="I1551" s="124">
        <v>0</v>
      </c>
      <c r="J1551" s="128">
        <v>0</v>
      </c>
      <c r="K1551" s="122" t="s">
        <v>3406</v>
      </c>
    </row>
    <row r="1552" spans="1:11" ht="23.25" hidden="1" customHeight="1" x14ac:dyDescent="0.25">
      <c r="A1552" s="131" t="s">
        <v>738</v>
      </c>
      <c r="B1552" s="131"/>
      <c r="C1552" s="130" t="s">
        <v>737</v>
      </c>
      <c r="D1552" s="130" t="s">
        <v>361</v>
      </c>
      <c r="E1552" s="124">
        <v>0</v>
      </c>
      <c r="F1552" s="124">
        <v>0</v>
      </c>
      <c r="G1552" s="129">
        <v>7803960468.9099998</v>
      </c>
      <c r="H1552" s="129">
        <v>7803960468.9099998</v>
      </c>
      <c r="I1552" s="124">
        <v>0</v>
      </c>
      <c r="J1552" s="128">
        <v>0</v>
      </c>
      <c r="K1552" s="122" t="s">
        <v>3406</v>
      </c>
    </row>
    <row r="1553" spans="1:11" ht="22.5" hidden="1" customHeight="1" x14ac:dyDescent="0.25">
      <c r="A1553" s="131" t="s">
        <v>736</v>
      </c>
      <c r="B1553" s="131"/>
      <c r="C1553" s="130" t="s">
        <v>735</v>
      </c>
      <c r="D1553" s="130" t="s">
        <v>361</v>
      </c>
      <c r="E1553" s="124">
        <v>0</v>
      </c>
      <c r="F1553" s="124">
        <v>0</v>
      </c>
      <c r="G1553" s="129">
        <v>1248094667.01</v>
      </c>
      <c r="H1553" s="129">
        <v>1248094667.01</v>
      </c>
      <c r="I1553" s="124">
        <v>0</v>
      </c>
      <c r="J1553" s="128">
        <v>0</v>
      </c>
      <c r="K1553" s="122" t="s">
        <v>3406</v>
      </c>
    </row>
    <row r="1554" spans="1:11" ht="23.25" hidden="1" customHeight="1" x14ac:dyDescent="0.25">
      <c r="A1554" s="131" t="s">
        <v>734</v>
      </c>
      <c r="B1554" s="131"/>
      <c r="C1554" s="130" t="s">
        <v>733</v>
      </c>
      <c r="D1554" s="130" t="s">
        <v>361</v>
      </c>
      <c r="E1554" s="124">
        <v>0</v>
      </c>
      <c r="F1554" s="124">
        <v>0</v>
      </c>
      <c r="G1554" s="129">
        <v>26428006.719999999</v>
      </c>
      <c r="H1554" s="129">
        <v>26428006.719999999</v>
      </c>
      <c r="I1554" s="124">
        <v>0</v>
      </c>
      <c r="J1554" s="128">
        <v>0</v>
      </c>
      <c r="K1554" s="122" t="s">
        <v>3406</v>
      </c>
    </row>
    <row r="1555" spans="1:11" ht="23.25" hidden="1" customHeight="1" x14ac:dyDescent="0.25">
      <c r="A1555" s="131" t="s">
        <v>732</v>
      </c>
      <c r="B1555" s="131"/>
      <c r="C1555" s="130" t="s">
        <v>731</v>
      </c>
      <c r="D1555" s="130" t="s">
        <v>361</v>
      </c>
      <c r="E1555" s="124">
        <v>0</v>
      </c>
      <c r="F1555" s="124">
        <v>0</v>
      </c>
      <c r="G1555" s="129">
        <v>3694662379.5</v>
      </c>
      <c r="H1555" s="129">
        <v>3694662379.5</v>
      </c>
      <c r="I1555" s="124">
        <v>0</v>
      </c>
      <c r="J1555" s="128">
        <v>0</v>
      </c>
      <c r="K1555" s="122" t="s">
        <v>3406</v>
      </c>
    </row>
    <row r="1556" spans="1:11" ht="12" hidden="1" customHeight="1" x14ac:dyDescent="0.25">
      <c r="A1556" s="127" t="s">
        <v>360</v>
      </c>
      <c r="B1556" s="127"/>
      <c r="C1556" s="127"/>
      <c r="D1556" s="127"/>
      <c r="E1556" s="126">
        <v>0</v>
      </c>
      <c r="F1556" s="126">
        <v>0</v>
      </c>
      <c r="G1556" s="126">
        <v>50848135727.25</v>
      </c>
      <c r="H1556" s="126">
        <v>50848135727.25</v>
      </c>
      <c r="I1556" s="126">
        <v>0</v>
      </c>
      <c r="J1556" s="126">
        <v>0</v>
      </c>
    </row>
    <row r="1557" spans="1:11" ht="2.25" hidden="1" customHeight="1" x14ac:dyDescent="0.25">
      <c r="A1557" s="127"/>
      <c r="B1557" s="127"/>
      <c r="C1557" s="127"/>
      <c r="D1557" s="127"/>
      <c r="E1557" s="126"/>
      <c r="F1557" s="126"/>
      <c r="G1557" s="126"/>
      <c r="H1557" s="126"/>
      <c r="I1557" s="126"/>
      <c r="J1557" s="125"/>
    </row>
    <row r="1558" spans="1:11" ht="14.25" hidden="1" customHeight="1" x14ac:dyDescent="0.25">
      <c r="A1558" s="132" t="s">
        <v>718</v>
      </c>
      <c r="B1558" s="132"/>
      <c r="C1558" s="132"/>
      <c r="D1558" s="132"/>
      <c r="E1558" s="132"/>
      <c r="F1558" s="132"/>
      <c r="G1558" s="132"/>
      <c r="H1558" s="132"/>
      <c r="I1558" s="132"/>
      <c r="J1558" s="132"/>
    </row>
    <row r="1559" spans="1:11" ht="23.25" hidden="1" customHeight="1" x14ac:dyDescent="0.25">
      <c r="A1559" s="131" t="s">
        <v>730</v>
      </c>
      <c r="B1559" s="131"/>
      <c r="C1559" s="130" t="s">
        <v>729</v>
      </c>
      <c r="D1559" s="130" t="s">
        <v>361</v>
      </c>
      <c r="E1559" s="124">
        <v>0</v>
      </c>
      <c r="F1559" s="124">
        <v>0</v>
      </c>
      <c r="G1559" s="129">
        <v>986700</v>
      </c>
      <c r="H1559" s="129">
        <v>986700</v>
      </c>
      <c r="I1559" s="124">
        <v>0</v>
      </c>
      <c r="J1559" s="128">
        <v>0</v>
      </c>
      <c r="K1559" s="122" t="s">
        <v>3407</v>
      </c>
    </row>
    <row r="1560" spans="1:11" ht="12" hidden="1" customHeight="1" x14ac:dyDescent="0.25">
      <c r="A1560" s="127" t="s">
        <v>360</v>
      </c>
      <c r="B1560" s="127"/>
      <c r="C1560" s="127"/>
      <c r="D1560" s="127"/>
      <c r="E1560" s="126">
        <v>0</v>
      </c>
      <c r="F1560" s="126">
        <v>0</v>
      </c>
      <c r="G1560" s="126">
        <v>986700</v>
      </c>
      <c r="H1560" s="126">
        <v>986700</v>
      </c>
      <c r="I1560" s="126">
        <v>0</v>
      </c>
      <c r="J1560" s="126">
        <v>0</v>
      </c>
    </row>
    <row r="1561" spans="1:11" ht="2.25" hidden="1" customHeight="1" x14ac:dyDescent="0.25">
      <c r="A1561" s="127"/>
      <c r="B1561" s="127"/>
      <c r="C1561" s="127"/>
      <c r="D1561" s="127"/>
      <c r="E1561" s="126"/>
      <c r="F1561" s="126"/>
      <c r="G1561" s="126"/>
      <c r="H1561" s="126"/>
      <c r="I1561" s="126"/>
      <c r="J1561" s="125"/>
    </row>
    <row r="1562" spans="1:11" ht="14.25" hidden="1" customHeight="1" x14ac:dyDescent="0.25">
      <c r="A1562" s="132" t="s">
        <v>728</v>
      </c>
      <c r="B1562" s="132"/>
      <c r="C1562" s="132"/>
      <c r="D1562" s="132"/>
      <c r="E1562" s="132"/>
      <c r="F1562" s="132"/>
      <c r="G1562" s="132"/>
      <c r="H1562" s="132"/>
      <c r="I1562" s="132"/>
      <c r="J1562" s="132"/>
    </row>
    <row r="1563" spans="1:11" ht="23.25" hidden="1" customHeight="1" x14ac:dyDescent="0.25">
      <c r="A1563" s="131" t="s">
        <v>728</v>
      </c>
      <c r="B1563" s="131"/>
      <c r="C1563" s="130" t="s">
        <v>727</v>
      </c>
      <c r="D1563" s="130" t="s">
        <v>361</v>
      </c>
      <c r="E1563" s="124">
        <v>0</v>
      </c>
      <c r="F1563" s="124">
        <v>0</v>
      </c>
      <c r="G1563" s="129">
        <v>99666000</v>
      </c>
      <c r="H1563" s="129">
        <v>99666000</v>
      </c>
      <c r="I1563" s="124">
        <v>0</v>
      </c>
      <c r="J1563" s="128">
        <v>0</v>
      </c>
      <c r="K1563" s="122" t="s">
        <v>3406</v>
      </c>
    </row>
    <row r="1564" spans="1:11" ht="23.25" hidden="1" customHeight="1" x14ac:dyDescent="0.25">
      <c r="A1564" s="131" t="s">
        <v>726</v>
      </c>
      <c r="B1564" s="131"/>
      <c r="C1564" s="130" t="s">
        <v>725</v>
      </c>
      <c r="D1564" s="130" t="s">
        <v>361</v>
      </c>
      <c r="E1564" s="124">
        <v>0</v>
      </c>
      <c r="F1564" s="124">
        <v>0</v>
      </c>
      <c r="G1564" s="129">
        <v>510557501.75999999</v>
      </c>
      <c r="H1564" s="129">
        <v>510557501.75999999</v>
      </c>
      <c r="I1564" s="124">
        <v>0</v>
      </c>
      <c r="J1564" s="128">
        <v>0</v>
      </c>
      <c r="K1564" s="122" t="s">
        <v>3406</v>
      </c>
    </row>
    <row r="1565" spans="1:11" ht="23.25" hidden="1" customHeight="1" x14ac:dyDescent="0.25">
      <c r="A1565" s="131" t="s">
        <v>724</v>
      </c>
      <c r="B1565" s="131"/>
      <c r="C1565" s="130" t="s">
        <v>723</v>
      </c>
      <c r="D1565" s="130" t="s">
        <v>361</v>
      </c>
      <c r="E1565" s="124">
        <v>0</v>
      </c>
      <c r="F1565" s="124">
        <v>0</v>
      </c>
      <c r="G1565" s="129">
        <v>73511476.650000006</v>
      </c>
      <c r="H1565" s="129">
        <v>73511476.650000006</v>
      </c>
      <c r="I1565" s="124">
        <v>0</v>
      </c>
      <c r="J1565" s="128">
        <v>0</v>
      </c>
      <c r="K1565" s="122" t="s">
        <v>3406</v>
      </c>
    </row>
    <row r="1566" spans="1:11" ht="22.5" hidden="1" customHeight="1" x14ac:dyDescent="0.25">
      <c r="A1566" s="131" t="s">
        <v>722</v>
      </c>
      <c r="B1566" s="131"/>
      <c r="C1566" s="130" t="s">
        <v>721</v>
      </c>
      <c r="D1566" s="130" t="s">
        <v>361</v>
      </c>
      <c r="E1566" s="124">
        <v>0</v>
      </c>
      <c r="F1566" s="124">
        <v>0</v>
      </c>
      <c r="G1566" s="129">
        <v>154125007.55000001</v>
      </c>
      <c r="H1566" s="129">
        <v>154125007.55000001</v>
      </c>
      <c r="I1566" s="124">
        <v>0</v>
      </c>
      <c r="J1566" s="128">
        <v>0</v>
      </c>
      <c r="K1566" s="122" t="s">
        <v>3406</v>
      </c>
    </row>
    <row r="1567" spans="1:11" ht="23.25" hidden="1" customHeight="1" x14ac:dyDescent="0.25">
      <c r="A1567" s="131" t="s">
        <v>720</v>
      </c>
      <c r="B1567" s="131"/>
      <c r="C1567" s="130" t="s">
        <v>719</v>
      </c>
      <c r="D1567" s="130" t="s">
        <v>361</v>
      </c>
      <c r="E1567" s="124">
        <v>0</v>
      </c>
      <c r="F1567" s="124">
        <v>0</v>
      </c>
      <c r="G1567" s="129">
        <v>54545.440000000002</v>
      </c>
      <c r="H1567" s="129">
        <v>54545.440000000002</v>
      </c>
      <c r="I1567" s="124">
        <v>0</v>
      </c>
      <c r="J1567" s="128">
        <v>0</v>
      </c>
      <c r="K1567" s="122" t="s">
        <v>3406</v>
      </c>
    </row>
    <row r="1568" spans="1:11" ht="12.75" hidden="1" customHeight="1" x14ac:dyDescent="0.25">
      <c r="A1568" s="127" t="s">
        <v>360</v>
      </c>
      <c r="B1568" s="127"/>
      <c r="C1568" s="127"/>
      <c r="D1568" s="127"/>
      <c r="E1568" s="126">
        <v>0</v>
      </c>
      <c r="F1568" s="126">
        <v>0</v>
      </c>
      <c r="G1568" s="126">
        <v>837914531.39999998</v>
      </c>
      <c r="H1568" s="126">
        <v>837914531.39999998</v>
      </c>
      <c r="I1568" s="126">
        <v>0</v>
      </c>
      <c r="J1568" s="126">
        <v>0</v>
      </c>
    </row>
    <row r="1569" spans="1:11" ht="1.5" hidden="1" customHeight="1" x14ac:dyDescent="0.25">
      <c r="A1569" s="127"/>
      <c r="B1569" s="127"/>
      <c r="C1569" s="127"/>
      <c r="D1569" s="127"/>
      <c r="E1569" s="126"/>
      <c r="F1569" s="126"/>
      <c r="G1569" s="126"/>
      <c r="H1569" s="126"/>
      <c r="I1569" s="126"/>
      <c r="J1569" s="125"/>
    </row>
    <row r="1570" spans="1:11" ht="15" hidden="1" customHeight="1" x14ac:dyDescent="0.25">
      <c r="A1570" s="132" t="s">
        <v>718</v>
      </c>
      <c r="B1570" s="132"/>
      <c r="C1570" s="132"/>
      <c r="D1570" s="132"/>
      <c r="E1570" s="132"/>
      <c r="F1570" s="132"/>
      <c r="G1570" s="132"/>
      <c r="H1570" s="132"/>
      <c r="I1570" s="132"/>
      <c r="J1570" s="132"/>
    </row>
    <row r="1571" spans="1:11" ht="22.5" hidden="1" customHeight="1" x14ac:dyDescent="0.25">
      <c r="A1571" s="131" t="s">
        <v>717</v>
      </c>
      <c r="B1571" s="131"/>
      <c r="C1571" s="130" t="s">
        <v>716</v>
      </c>
      <c r="D1571" s="130" t="s">
        <v>361</v>
      </c>
      <c r="E1571" s="124">
        <v>0</v>
      </c>
      <c r="F1571" s="124">
        <v>0</v>
      </c>
      <c r="G1571" s="129">
        <v>28352222.010000002</v>
      </c>
      <c r="H1571" s="129">
        <v>28352222.010000002</v>
      </c>
      <c r="I1571" s="124">
        <v>0</v>
      </c>
      <c r="J1571" s="128">
        <v>0</v>
      </c>
      <c r="K1571" s="122" t="s">
        <v>3407</v>
      </c>
    </row>
    <row r="1572" spans="1:11" ht="23.25" hidden="1" customHeight="1" x14ac:dyDescent="0.25">
      <c r="A1572" s="131" t="s">
        <v>715</v>
      </c>
      <c r="B1572" s="131"/>
      <c r="C1572" s="130" t="s">
        <v>714</v>
      </c>
      <c r="D1572" s="130" t="s">
        <v>361</v>
      </c>
      <c r="E1572" s="124">
        <v>0</v>
      </c>
      <c r="F1572" s="124">
        <v>0</v>
      </c>
      <c r="G1572" s="129">
        <v>27058170.149999999</v>
      </c>
      <c r="H1572" s="129">
        <v>27058170.149999999</v>
      </c>
      <c r="I1572" s="124">
        <v>0</v>
      </c>
      <c r="J1572" s="128">
        <v>0</v>
      </c>
      <c r="K1572" s="122" t="s">
        <v>3407</v>
      </c>
    </row>
    <row r="1573" spans="1:11" ht="12.75" hidden="1" customHeight="1" x14ac:dyDescent="0.25">
      <c r="A1573" s="127" t="s">
        <v>360</v>
      </c>
      <c r="B1573" s="127"/>
      <c r="C1573" s="127"/>
      <c r="D1573" s="127"/>
      <c r="E1573" s="126">
        <v>0</v>
      </c>
      <c r="F1573" s="126">
        <v>0</v>
      </c>
      <c r="G1573" s="126">
        <v>55410392.159999996</v>
      </c>
      <c r="H1573" s="126">
        <v>55410392.159999996</v>
      </c>
      <c r="I1573" s="126">
        <v>0</v>
      </c>
      <c r="J1573" s="126">
        <v>0</v>
      </c>
    </row>
    <row r="1574" spans="1:11" ht="1.5" hidden="1" customHeight="1" x14ac:dyDescent="0.25">
      <c r="A1574" s="127"/>
      <c r="B1574" s="127"/>
      <c r="C1574" s="127"/>
      <c r="D1574" s="127"/>
      <c r="E1574" s="126"/>
      <c r="F1574" s="126"/>
      <c r="G1574" s="126"/>
      <c r="H1574" s="126"/>
      <c r="I1574" s="126"/>
      <c r="J1574" s="125"/>
    </row>
    <row r="1575" spans="1:11" ht="15" hidden="1" customHeight="1" x14ac:dyDescent="0.25">
      <c r="A1575" s="132" t="s">
        <v>713</v>
      </c>
      <c r="B1575" s="132"/>
      <c r="C1575" s="132"/>
      <c r="D1575" s="132"/>
      <c r="E1575" s="132"/>
      <c r="F1575" s="132"/>
      <c r="G1575" s="132"/>
      <c r="H1575" s="132"/>
      <c r="I1575" s="132"/>
      <c r="J1575" s="132"/>
    </row>
    <row r="1576" spans="1:11" ht="22.5" hidden="1" customHeight="1" x14ac:dyDescent="0.25">
      <c r="A1576" s="131" t="s">
        <v>712</v>
      </c>
      <c r="B1576" s="131"/>
      <c r="C1576" s="130" t="s">
        <v>711</v>
      </c>
      <c r="D1576" s="130" t="s">
        <v>361</v>
      </c>
      <c r="E1576" s="124">
        <v>0</v>
      </c>
      <c r="F1576" s="124">
        <v>0</v>
      </c>
      <c r="G1576" s="129">
        <v>86346278.390000001</v>
      </c>
      <c r="H1576" s="129">
        <v>86346278.390000001</v>
      </c>
      <c r="I1576" s="124">
        <v>0</v>
      </c>
      <c r="J1576" s="128">
        <v>0</v>
      </c>
    </row>
    <row r="1577" spans="1:11" ht="23.25" hidden="1" customHeight="1" x14ac:dyDescent="0.25">
      <c r="A1577" s="131" t="s">
        <v>710</v>
      </c>
      <c r="B1577" s="131"/>
      <c r="C1577" s="130" t="s">
        <v>709</v>
      </c>
      <c r="D1577" s="130" t="s">
        <v>361</v>
      </c>
      <c r="E1577" s="124">
        <v>0</v>
      </c>
      <c r="F1577" s="124">
        <v>0</v>
      </c>
      <c r="G1577" s="129">
        <v>36616382367.32</v>
      </c>
      <c r="H1577" s="129">
        <v>36616382367.32</v>
      </c>
      <c r="I1577" s="124">
        <v>0</v>
      </c>
      <c r="J1577" s="128">
        <v>0</v>
      </c>
    </row>
    <row r="1578" spans="1:11" ht="23.25" hidden="1" customHeight="1" x14ac:dyDescent="0.25">
      <c r="A1578" s="131" t="s">
        <v>708</v>
      </c>
      <c r="B1578" s="131"/>
      <c r="C1578" s="130" t="s">
        <v>707</v>
      </c>
      <c r="D1578" s="130" t="s">
        <v>361</v>
      </c>
      <c r="E1578" s="124">
        <v>0</v>
      </c>
      <c r="F1578" s="124">
        <v>0</v>
      </c>
      <c r="G1578" s="129">
        <v>6424454334.6300001</v>
      </c>
      <c r="H1578" s="129">
        <v>6424454334.6300001</v>
      </c>
      <c r="I1578" s="124">
        <v>0</v>
      </c>
      <c r="J1578" s="128">
        <v>0</v>
      </c>
    </row>
    <row r="1579" spans="1:11" ht="23.25" hidden="1" customHeight="1" x14ac:dyDescent="0.25">
      <c r="A1579" s="131" t="s">
        <v>706</v>
      </c>
      <c r="B1579" s="131"/>
      <c r="C1579" s="130" t="s">
        <v>705</v>
      </c>
      <c r="D1579" s="130" t="s">
        <v>361</v>
      </c>
      <c r="E1579" s="124">
        <v>0</v>
      </c>
      <c r="F1579" s="124">
        <v>0</v>
      </c>
      <c r="G1579" s="129">
        <v>3226276187.6399999</v>
      </c>
      <c r="H1579" s="129">
        <v>3226276187.6399999</v>
      </c>
      <c r="I1579" s="124">
        <v>0</v>
      </c>
      <c r="J1579" s="128">
        <v>0</v>
      </c>
    </row>
    <row r="1580" spans="1:11" ht="22.5" hidden="1" customHeight="1" x14ac:dyDescent="0.25">
      <c r="A1580" s="131" t="s">
        <v>704</v>
      </c>
      <c r="B1580" s="131"/>
      <c r="C1580" s="130" t="s">
        <v>703</v>
      </c>
      <c r="D1580" s="130" t="s">
        <v>361</v>
      </c>
      <c r="E1580" s="124">
        <v>0</v>
      </c>
      <c r="F1580" s="124">
        <v>0</v>
      </c>
      <c r="G1580" s="129">
        <v>16301274.039999999</v>
      </c>
      <c r="H1580" s="129">
        <v>16301274.039999999</v>
      </c>
      <c r="I1580" s="124">
        <v>0</v>
      </c>
      <c r="J1580" s="128">
        <v>0</v>
      </c>
    </row>
    <row r="1581" spans="1:11" ht="23.25" hidden="1" customHeight="1" x14ac:dyDescent="0.25">
      <c r="A1581" s="131" t="s">
        <v>702</v>
      </c>
      <c r="B1581" s="131"/>
      <c r="C1581" s="130" t="s">
        <v>701</v>
      </c>
      <c r="D1581" s="130" t="s">
        <v>361</v>
      </c>
      <c r="E1581" s="124">
        <v>0</v>
      </c>
      <c r="F1581" s="124">
        <v>0</v>
      </c>
      <c r="G1581" s="129">
        <v>3848035193.9200001</v>
      </c>
      <c r="H1581" s="129">
        <v>3848035193.9200001</v>
      </c>
      <c r="I1581" s="124">
        <v>0</v>
      </c>
      <c r="J1581" s="128">
        <v>0</v>
      </c>
    </row>
    <row r="1582" spans="1:11" ht="23.25" hidden="1" customHeight="1" x14ac:dyDescent="0.25">
      <c r="A1582" s="131" t="s">
        <v>700</v>
      </c>
      <c r="B1582" s="131"/>
      <c r="C1582" s="130" t="s">
        <v>699</v>
      </c>
      <c r="D1582" s="130" t="s">
        <v>361</v>
      </c>
      <c r="E1582" s="124">
        <v>0</v>
      </c>
      <c r="F1582" s="124">
        <v>0</v>
      </c>
      <c r="G1582" s="129">
        <v>42247346.079999998</v>
      </c>
      <c r="H1582" s="129">
        <v>42247346.079999998</v>
      </c>
      <c r="I1582" s="124">
        <v>0</v>
      </c>
      <c r="J1582" s="128">
        <v>0</v>
      </c>
    </row>
    <row r="1583" spans="1:11" ht="12" hidden="1" customHeight="1" x14ac:dyDescent="0.25">
      <c r="A1583" s="127" t="s">
        <v>360</v>
      </c>
      <c r="B1583" s="127"/>
      <c r="C1583" s="127"/>
      <c r="D1583" s="127"/>
      <c r="E1583" s="126">
        <v>0</v>
      </c>
      <c r="F1583" s="126">
        <v>0</v>
      </c>
      <c r="G1583" s="126">
        <v>50260042982.019997</v>
      </c>
      <c r="H1583" s="126">
        <v>50260042982.019997</v>
      </c>
      <c r="I1583" s="126">
        <v>0</v>
      </c>
      <c r="J1583" s="126">
        <v>0</v>
      </c>
    </row>
    <row r="1584" spans="1:11" ht="2.25" hidden="1" customHeight="1" x14ac:dyDescent="0.25">
      <c r="A1584" s="127"/>
      <c r="B1584" s="127"/>
      <c r="C1584" s="127"/>
      <c r="D1584" s="127"/>
      <c r="E1584" s="126"/>
      <c r="F1584" s="126"/>
      <c r="G1584" s="126"/>
      <c r="H1584" s="126"/>
      <c r="I1584" s="126"/>
      <c r="J1584" s="125"/>
    </row>
    <row r="1585" spans="1:10" ht="14.25" hidden="1" customHeight="1" x14ac:dyDescent="0.25">
      <c r="A1585" s="132" t="s">
        <v>698</v>
      </c>
      <c r="B1585" s="132"/>
      <c r="C1585" s="132"/>
      <c r="D1585" s="132"/>
      <c r="E1585" s="132"/>
      <c r="F1585" s="132"/>
      <c r="G1585" s="132"/>
      <c r="H1585" s="132"/>
      <c r="I1585" s="132"/>
      <c r="J1585" s="132"/>
    </row>
    <row r="1586" spans="1:10" ht="23.25" hidden="1" customHeight="1" x14ac:dyDescent="0.25">
      <c r="A1586" s="131" t="s">
        <v>697</v>
      </c>
      <c r="B1586" s="131"/>
      <c r="C1586" s="130" t="s">
        <v>696</v>
      </c>
      <c r="D1586" s="130" t="s">
        <v>361</v>
      </c>
      <c r="E1586" s="124">
        <v>0</v>
      </c>
      <c r="F1586" s="124">
        <v>0</v>
      </c>
      <c r="G1586" s="129">
        <v>150030175.28999999</v>
      </c>
      <c r="H1586" s="129">
        <v>150030175.28999999</v>
      </c>
      <c r="I1586" s="124">
        <v>0</v>
      </c>
      <c r="J1586" s="128">
        <v>0</v>
      </c>
    </row>
    <row r="1587" spans="1:10" ht="23.25" hidden="1" customHeight="1" x14ac:dyDescent="0.25">
      <c r="A1587" s="131" t="s">
        <v>695</v>
      </c>
      <c r="B1587" s="131"/>
      <c r="C1587" s="130" t="s">
        <v>694</v>
      </c>
      <c r="D1587" s="130" t="s">
        <v>361</v>
      </c>
      <c r="E1587" s="124">
        <v>0</v>
      </c>
      <c r="F1587" s="124">
        <v>0</v>
      </c>
      <c r="G1587" s="129">
        <v>65332345.43</v>
      </c>
      <c r="H1587" s="129">
        <v>65332345.43</v>
      </c>
      <c r="I1587" s="124">
        <v>0</v>
      </c>
      <c r="J1587" s="128">
        <v>0</v>
      </c>
    </row>
    <row r="1588" spans="1:10" ht="23.25" hidden="1" customHeight="1" x14ac:dyDescent="0.25">
      <c r="A1588" s="131" t="s">
        <v>693</v>
      </c>
      <c r="B1588" s="131"/>
      <c r="C1588" s="130" t="s">
        <v>692</v>
      </c>
      <c r="D1588" s="130" t="s">
        <v>361</v>
      </c>
      <c r="E1588" s="124">
        <v>0</v>
      </c>
      <c r="F1588" s="124">
        <v>0</v>
      </c>
      <c r="G1588" s="129">
        <v>107216832.31999999</v>
      </c>
      <c r="H1588" s="129">
        <v>107216832.31999999</v>
      </c>
      <c r="I1588" s="124">
        <v>0</v>
      </c>
      <c r="J1588" s="128">
        <v>0</v>
      </c>
    </row>
    <row r="1589" spans="1:10" ht="22.5" hidden="1" customHeight="1" x14ac:dyDescent="0.25">
      <c r="A1589" s="131" t="s">
        <v>691</v>
      </c>
      <c r="B1589" s="131"/>
      <c r="C1589" s="130" t="s">
        <v>690</v>
      </c>
      <c r="D1589" s="130" t="s">
        <v>361</v>
      </c>
      <c r="E1589" s="124">
        <v>0</v>
      </c>
      <c r="F1589" s="124">
        <v>0</v>
      </c>
      <c r="G1589" s="129">
        <v>8000</v>
      </c>
      <c r="H1589" s="129">
        <v>8000</v>
      </c>
      <c r="I1589" s="124">
        <v>0</v>
      </c>
      <c r="J1589" s="128">
        <v>0</v>
      </c>
    </row>
    <row r="1590" spans="1:10" ht="12.75" hidden="1" customHeight="1" x14ac:dyDescent="0.25">
      <c r="A1590" s="127" t="s">
        <v>360</v>
      </c>
      <c r="B1590" s="127"/>
      <c r="C1590" s="127"/>
      <c r="D1590" s="127"/>
      <c r="E1590" s="126">
        <v>0</v>
      </c>
      <c r="F1590" s="126">
        <v>0</v>
      </c>
      <c r="G1590" s="126">
        <v>322587353.04000002</v>
      </c>
      <c r="H1590" s="126">
        <v>322587353.04000002</v>
      </c>
      <c r="I1590" s="126">
        <v>0</v>
      </c>
      <c r="J1590" s="126">
        <v>0</v>
      </c>
    </row>
    <row r="1591" spans="1:10" ht="2.25" hidden="1" customHeight="1" x14ac:dyDescent="0.25">
      <c r="A1591" s="127"/>
      <c r="B1591" s="127"/>
      <c r="C1591" s="127"/>
      <c r="D1591" s="127"/>
      <c r="E1591" s="126"/>
      <c r="F1591" s="126"/>
      <c r="G1591" s="126"/>
      <c r="H1591" s="126"/>
      <c r="I1591" s="126"/>
      <c r="J1591" s="125"/>
    </row>
    <row r="1592" spans="1:10" ht="14.25" hidden="1" customHeight="1" x14ac:dyDescent="0.25">
      <c r="A1592" s="132" t="s">
        <v>689</v>
      </c>
      <c r="B1592" s="132"/>
      <c r="C1592" s="132"/>
      <c r="D1592" s="132"/>
      <c r="E1592" s="132"/>
      <c r="F1592" s="132"/>
      <c r="G1592" s="132"/>
      <c r="H1592" s="132"/>
      <c r="I1592" s="132"/>
      <c r="J1592" s="132"/>
    </row>
    <row r="1593" spans="1:10" ht="22.5" hidden="1" customHeight="1" x14ac:dyDescent="0.25">
      <c r="A1593" s="131" t="s">
        <v>688</v>
      </c>
      <c r="B1593" s="131"/>
      <c r="C1593" s="130" t="s">
        <v>687</v>
      </c>
      <c r="D1593" s="130" t="s">
        <v>361</v>
      </c>
      <c r="E1593" s="124">
        <v>0</v>
      </c>
      <c r="F1593" s="124">
        <v>0</v>
      </c>
      <c r="G1593" s="129">
        <v>111551351</v>
      </c>
      <c r="H1593" s="129">
        <v>111551351</v>
      </c>
      <c r="I1593" s="124">
        <v>0</v>
      </c>
      <c r="J1593" s="128">
        <v>0</v>
      </c>
    </row>
    <row r="1594" spans="1:10" ht="23.25" hidden="1" customHeight="1" x14ac:dyDescent="0.25">
      <c r="A1594" s="131" t="s">
        <v>686</v>
      </c>
      <c r="B1594" s="131"/>
      <c r="C1594" s="130" t="s">
        <v>685</v>
      </c>
      <c r="D1594" s="130" t="s">
        <v>361</v>
      </c>
      <c r="E1594" s="124">
        <v>0</v>
      </c>
      <c r="F1594" s="124">
        <v>0</v>
      </c>
      <c r="G1594" s="129">
        <v>109160761</v>
      </c>
      <c r="H1594" s="129">
        <v>109160761</v>
      </c>
      <c r="I1594" s="124">
        <v>0</v>
      </c>
      <c r="J1594" s="128">
        <v>0</v>
      </c>
    </row>
    <row r="1595" spans="1:10" ht="23.25" hidden="1" customHeight="1" x14ac:dyDescent="0.25">
      <c r="A1595" s="131" t="s">
        <v>684</v>
      </c>
      <c r="B1595" s="131"/>
      <c r="C1595" s="130" t="s">
        <v>683</v>
      </c>
      <c r="D1595" s="130" t="s">
        <v>361</v>
      </c>
      <c r="E1595" s="124">
        <v>0</v>
      </c>
      <c r="F1595" s="124">
        <v>0</v>
      </c>
      <c r="G1595" s="129">
        <v>24160669</v>
      </c>
      <c r="H1595" s="129">
        <v>24160669</v>
      </c>
      <c r="I1595" s="124">
        <v>0</v>
      </c>
      <c r="J1595" s="128">
        <v>0</v>
      </c>
    </row>
    <row r="1596" spans="1:10" ht="23.25" hidden="1" customHeight="1" x14ac:dyDescent="0.25">
      <c r="A1596" s="131" t="s">
        <v>682</v>
      </c>
      <c r="B1596" s="131"/>
      <c r="C1596" s="130" t="s">
        <v>681</v>
      </c>
      <c r="D1596" s="130" t="s">
        <v>361</v>
      </c>
      <c r="E1596" s="124">
        <v>0</v>
      </c>
      <c r="F1596" s="124">
        <v>0</v>
      </c>
      <c r="G1596" s="129">
        <v>109502545</v>
      </c>
      <c r="H1596" s="129">
        <v>109502545</v>
      </c>
      <c r="I1596" s="124">
        <v>0</v>
      </c>
      <c r="J1596" s="128">
        <v>0</v>
      </c>
    </row>
    <row r="1597" spans="1:10" ht="23.25" hidden="1" customHeight="1" x14ac:dyDescent="0.25">
      <c r="A1597" s="131" t="s">
        <v>680</v>
      </c>
      <c r="B1597" s="131"/>
      <c r="C1597" s="130" t="s">
        <v>679</v>
      </c>
      <c r="D1597" s="130" t="s">
        <v>361</v>
      </c>
      <c r="E1597" s="124">
        <v>0</v>
      </c>
      <c r="F1597" s="124">
        <v>0</v>
      </c>
      <c r="G1597" s="129">
        <v>374433066</v>
      </c>
      <c r="H1597" s="129">
        <v>374433066</v>
      </c>
      <c r="I1597" s="124">
        <v>0</v>
      </c>
      <c r="J1597" s="128">
        <v>0</v>
      </c>
    </row>
    <row r="1598" spans="1:10" ht="12" hidden="1" customHeight="1" x14ac:dyDescent="0.25">
      <c r="A1598" s="127" t="s">
        <v>360</v>
      </c>
      <c r="B1598" s="127"/>
      <c r="C1598" s="127"/>
      <c r="D1598" s="127"/>
      <c r="E1598" s="126">
        <v>0</v>
      </c>
      <c r="F1598" s="126">
        <v>0</v>
      </c>
      <c r="G1598" s="126">
        <v>728808392</v>
      </c>
      <c r="H1598" s="126">
        <v>728808392</v>
      </c>
      <c r="I1598" s="126">
        <v>0</v>
      </c>
      <c r="J1598" s="126">
        <v>0</v>
      </c>
    </row>
    <row r="1599" spans="1:10" ht="2.25" hidden="1" customHeight="1" x14ac:dyDescent="0.25">
      <c r="A1599" s="127"/>
      <c r="B1599" s="127"/>
      <c r="C1599" s="127"/>
      <c r="D1599" s="127"/>
      <c r="E1599" s="126"/>
      <c r="F1599" s="126"/>
      <c r="G1599" s="126"/>
      <c r="H1599" s="126"/>
      <c r="I1599" s="126"/>
      <c r="J1599" s="125"/>
    </row>
    <row r="1600" spans="1:10" ht="14.25" hidden="1" customHeight="1" x14ac:dyDescent="0.25">
      <c r="A1600" s="132" t="s">
        <v>353</v>
      </c>
      <c r="B1600" s="132"/>
      <c r="C1600" s="132"/>
      <c r="D1600" s="132"/>
      <c r="E1600" s="132"/>
      <c r="F1600" s="132"/>
      <c r="G1600" s="132"/>
      <c r="H1600" s="132"/>
      <c r="I1600" s="132"/>
      <c r="J1600" s="132"/>
    </row>
    <row r="1601" spans="1:10" ht="23.25" hidden="1" customHeight="1" x14ac:dyDescent="0.25">
      <c r="A1601" s="131" t="s">
        <v>678</v>
      </c>
      <c r="B1601" s="131"/>
      <c r="C1601" s="130" t="s">
        <v>677</v>
      </c>
      <c r="D1601" s="130" t="s">
        <v>361</v>
      </c>
      <c r="E1601" s="124">
        <v>0</v>
      </c>
      <c r="F1601" s="124">
        <v>0</v>
      </c>
      <c r="G1601" s="129">
        <v>14933335.560000001</v>
      </c>
      <c r="H1601" s="129">
        <v>14933335.560000001</v>
      </c>
      <c r="I1601" s="124">
        <v>0</v>
      </c>
      <c r="J1601" s="128">
        <v>0</v>
      </c>
    </row>
    <row r="1602" spans="1:10" ht="22.5" hidden="1" customHeight="1" x14ac:dyDescent="0.25">
      <c r="A1602" s="131" t="s">
        <v>676</v>
      </c>
      <c r="B1602" s="131"/>
      <c r="C1602" s="130" t="s">
        <v>675</v>
      </c>
      <c r="D1602" s="130" t="s">
        <v>361</v>
      </c>
      <c r="E1602" s="124">
        <v>0</v>
      </c>
      <c r="F1602" s="124">
        <v>0</v>
      </c>
      <c r="G1602" s="129">
        <v>14633782.93</v>
      </c>
      <c r="H1602" s="129">
        <v>14633782.93</v>
      </c>
      <c r="I1602" s="124">
        <v>0</v>
      </c>
      <c r="J1602" s="128">
        <v>0</v>
      </c>
    </row>
    <row r="1603" spans="1:10" ht="23.25" hidden="1" customHeight="1" x14ac:dyDescent="0.25">
      <c r="A1603" s="131" t="s">
        <v>674</v>
      </c>
      <c r="B1603" s="131"/>
      <c r="C1603" s="130" t="s">
        <v>673</v>
      </c>
      <c r="D1603" s="130" t="s">
        <v>361</v>
      </c>
      <c r="E1603" s="124">
        <v>0</v>
      </c>
      <c r="F1603" s="124">
        <v>0</v>
      </c>
      <c r="G1603" s="129">
        <v>3202629.17</v>
      </c>
      <c r="H1603" s="129">
        <v>3202629.17</v>
      </c>
      <c r="I1603" s="124">
        <v>0</v>
      </c>
      <c r="J1603" s="128">
        <v>0</v>
      </c>
    </row>
    <row r="1604" spans="1:10" ht="23.25" hidden="1" customHeight="1" x14ac:dyDescent="0.25">
      <c r="A1604" s="131" t="s">
        <v>672</v>
      </c>
      <c r="B1604" s="131"/>
      <c r="C1604" s="130" t="s">
        <v>671</v>
      </c>
      <c r="D1604" s="130" t="s">
        <v>361</v>
      </c>
      <c r="E1604" s="124">
        <v>0</v>
      </c>
      <c r="F1604" s="124">
        <v>0</v>
      </c>
      <c r="G1604" s="129">
        <v>14885744.439999999</v>
      </c>
      <c r="H1604" s="129">
        <v>14885744.439999999</v>
      </c>
      <c r="I1604" s="124">
        <v>0</v>
      </c>
      <c r="J1604" s="128">
        <v>0</v>
      </c>
    </row>
    <row r="1605" spans="1:10" ht="23.25" hidden="1" customHeight="1" x14ac:dyDescent="0.25">
      <c r="A1605" s="131" t="s">
        <v>670</v>
      </c>
      <c r="B1605" s="131"/>
      <c r="C1605" s="130" t="s">
        <v>669</v>
      </c>
      <c r="D1605" s="130" t="s">
        <v>361</v>
      </c>
      <c r="E1605" s="124">
        <v>0</v>
      </c>
      <c r="F1605" s="124">
        <v>0</v>
      </c>
      <c r="G1605" s="129">
        <v>41897243.609999999</v>
      </c>
      <c r="H1605" s="129">
        <v>41897243.609999999</v>
      </c>
      <c r="I1605" s="124">
        <v>0</v>
      </c>
      <c r="J1605" s="128">
        <v>0</v>
      </c>
    </row>
    <row r="1606" spans="1:10" ht="12" hidden="1" customHeight="1" x14ac:dyDescent="0.25">
      <c r="A1606" s="127" t="s">
        <v>360</v>
      </c>
      <c r="B1606" s="127"/>
      <c r="C1606" s="127"/>
      <c r="D1606" s="127"/>
      <c r="E1606" s="126">
        <v>0</v>
      </c>
      <c r="F1606" s="126">
        <v>0</v>
      </c>
      <c r="G1606" s="126">
        <v>89552735.709999993</v>
      </c>
      <c r="H1606" s="126">
        <v>89552735.709999993</v>
      </c>
      <c r="I1606" s="126">
        <v>0</v>
      </c>
      <c r="J1606" s="126">
        <v>0</v>
      </c>
    </row>
    <row r="1607" spans="1:10" ht="2.25" hidden="1" customHeight="1" x14ac:dyDescent="0.25">
      <c r="A1607" s="127"/>
      <c r="B1607" s="127"/>
      <c r="C1607" s="127"/>
      <c r="D1607" s="127"/>
      <c r="E1607" s="126"/>
      <c r="F1607" s="126"/>
      <c r="G1607" s="126"/>
      <c r="H1607" s="126"/>
      <c r="I1607" s="126"/>
      <c r="J1607" s="125"/>
    </row>
    <row r="1608" spans="1:10" ht="14.25" hidden="1" customHeight="1" x14ac:dyDescent="0.25">
      <c r="A1608" s="132" t="s">
        <v>668</v>
      </c>
      <c r="B1608" s="132"/>
      <c r="C1608" s="132"/>
      <c r="D1608" s="132"/>
      <c r="E1608" s="132"/>
      <c r="F1608" s="132"/>
      <c r="G1608" s="132"/>
      <c r="H1608" s="132"/>
      <c r="I1608" s="132"/>
      <c r="J1608" s="132"/>
    </row>
    <row r="1609" spans="1:10" ht="23.25" hidden="1" customHeight="1" x14ac:dyDescent="0.25">
      <c r="A1609" s="131" t="s">
        <v>667</v>
      </c>
      <c r="B1609" s="131"/>
      <c r="C1609" s="130" t="s">
        <v>666</v>
      </c>
      <c r="D1609" s="130" t="s">
        <v>361</v>
      </c>
      <c r="E1609" s="124">
        <v>0</v>
      </c>
      <c r="F1609" s="124">
        <v>0</v>
      </c>
      <c r="G1609" s="129">
        <v>25364.11</v>
      </c>
      <c r="H1609" s="129">
        <v>25364.11</v>
      </c>
      <c r="I1609" s="124">
        <v>0</v>
      </c>
      <c r="J1609" s="128">
        <v>0</v>
      </c>
    </row>
    <row r="1610" spans="1:10" ht="23.25" hidden="1" customHeight="1" x14ac:dyDescent="0.25">
      <c r="A1610" s="131" t="s">
        <v>665</v>
      </c>
      <c r="B1610" s="131"/>
      <c r="C1610" s="130" t="s">
        <v>664</v>
      </c>
      <c r="D1610" s="130" t="s">
        <v>361</v>
      </c>
      <c r="E1610" s="124">
        <v>0</v>
      </c>
      <c r="F1610" s="124">
        <v>0</v>
      </c>
      <c r="G1610" s="129">
        <v>79707.899999999994</v>
      </c>
      <c r="H1610" s="129">
        <v>79707.899999999994</v>
      </c>
      <c r="I1610" s="124">
        <v>0</v>
      </c>
      <c r="J1610" s="128">
        <v>0</v>
      </c>
    </row>
    <row r="1611" spans="1:10" ht="22.5" hidden="1" customHeight="1" x14ac:dyDescent="0.25">
      <c r="A1611" s="131" t="s">
        <v>663</v>
      </c>
      <c r="B1611" s="131"/>
      <c r="C1611" s="130" t="s">
        <v>662</v>
      </c>
      <c r="D1611" s="130" t="s">
        <v>361</v>
      </c>
      <c r="E1611" s="124">
        <v>0</v>
      </c>
      <c r="F1611" s="124">
        <v>0</v>
      </c>
      <c r="G1611" s="129">
        <v>434991.23</v>
      </c>
      <c r="H1611" s="129">
        <v>434991.23</v>
      </c>
      <c r="I1611" s="124">
        <v>0</v>
      </c>
      <c r="J1611" s="128">
        <v>0</v>
      </c>
    </row>
    <row r="1612" spans="1:10" ht="12.75" hidden="1" customHeight="1" x14ac:dyDescent="0.25">
      <c r="A1612" s="127" t="s">
        <v>360</v>
      </c>
      <c r="B1612" s="127"/>
      <c r="C1612" s="127"/>
      <c r="D1612" s="127"/>
      <c r="E1612" s="126">
        <v>0</v>
      </c>
      <c r="F1612" s="126">
        <v>0</v>
      </c>
      <c r="G1612" s="126">
        <v>540063.24</v>
      </c>
      <c r="H1612" s="126">
        <v>540063.24</v>
      </c>
      <c r="I1612" s="126">
        <v>0</v>
      </c>
      <c r="J1612" s="126">
        <v>0</v>
      </c>
    </row>
    <row r="1613" spans="1:10" ht="2.25" hidden="1" customHeight="1" x14ac:dyDescent="0.25">
      <c r="A1613" s="127"/>
      <c r="B1613" s="127"/>
      <c r="C1613" s="127"/>
      <c r="D1613" s="127"/>
      <c r="E1613" s="126"/>
      <c r="F1613" s="126"/>
      <c r="G1613" s="126"/>
      <c r="H1613" s="126"/>
      <c r="I1613" s="126"/>
      <c r="J1613" s="125"/>
    </row>
    <row r="1614" spans="1:10" ht="14.25" hidden="1" customHeight="1" x14ac:dyDescent="0.25">
      <c r="A1614" s="132" t="s">
        <v>661</v>
      </c>
      <c r="B1614" s="132"/>
      <c r="C1614" s="132"/>
      <c r="D1614" s="132"/>
      <c r="E1614" s="132"/>
      <c r="F1614" s="132"/>
      <c r="G1614" s="132"/>
      <c r="H1614" s="132"/>
      <c r="I1614" s="132"/>
      <c r="J1614" s="132"/>
    </row>
    <row r="1615" spans="1:10" ht="23.25" hidden="1" customHeight="1" x14ac:dyDescent="0.25">
      <c r="A1615" s="131" t="s">
        <v>661</v>
      </c>
      <c r="B1615" s="131"/>
      <c r="C1615" s="130" t="s">
        <v>660</v>
      </c>
      <c r="D1615" s="130" t="s">
        <v>361</v>
      </c>
      <c r="E1615" s="124">
        <v>0</v>
      </c>
      <c r="F1615" s="124">
        <v>0</v>
      </c>
      <c r="G1615" s="129">
        <v>9135565.6899999995</v>
      </c>
      <c r="H1615" s="129">
        <v>9135565.6899999995</v>
      </c>
      <c r="I1615" s="124">
        <v>0</v>
      </c>
      <c r="J1615" s="128">
        <v>0</v>
      </c>
    </row>
    <row r="1616" spans="1:10" ht="22.5" hidden="1" customHeight="1" x14ac:dyDescent="0.25">
      <c r="A1616" s="131" t="s">
        <v>659</v>
      </c>
      <c r="B1616" s="131"/>
      <c r="C1616" s="130" t="s">
        <v>658</v>
      </c>
      <c r="D1616" s="130" t="s">
        <v>361</v>
      </c>
      <c r="E1616" s="124">
        <v>0</v>
      </c>
      <c r="F1616" s="124">
        <v>0</v>
      </c>
      <c r="G1616" s="129">
        <v>875181.82</v>
      </c>
      <c r="H1616" s="129">
        <v>875181.82</v>
      </c>
      <c r="I1616" s="124">
        <v>0</v>
      </c>
      <c r="J1616" s="128">
        <v>0</v>
      </c>
    </row>
    <row r="1617" spans="1:10" ht="23.25" hidden="1" customHeight="1" x14ac:dyDescent="0.25">
      <c r="A1617" s="131" t="s">
        <v>657</v>
      </c>
      <c r="B1617" s="131"/>
      <c r="C1617" s="130" t="s">
        <v>656</v>
      </c>
      <c r="D1617" s="130" t="s">
        <v>361</v>
      </c>
      <c r="E1617" s="124">
        <v>0</v>
      </c>
      <c r="F1617" s="124">
        <v>0</v>
      </c>
      <c r="G1617" s="129">
        <v>1092400.01</v>
      </c>
      <c r="H1617" s="129">
        <v>1092400.01</v>
      </c>
      <c r="I1617" s="124">
        <v>0</v>
      </c>
      <c r="J1617" s="128">
        <v>0</v>
      </c>
    </row>
    <row r="1618" spans="1:10" ht="23.25" hidden="1" customHeight="1" x14ac:dyDescent="0.25">
      <c r="A1618" s="131" t="s">
        <v>655</v>
      </c>
      <c r="B1618" s="131"/>
      <c r="C1618" s="130" t="s">
        <v>654</v>
      </c>
      <c r="D1618" s="130" t="s">
        <v>361</v>
      </c>
      <c r="E1618" s="124">
        <v>0</v>
      </c>
      <c r="F1618" s="124">
        <v>0</v>
      </c>
      <c r="G1618" s="129">
        <v>793227.28</v>
      </c>
      <c r="H1618" s="129">
        <v>793227.28</v>
      </c>
      <c r="I1618" s="124">
        <v>0</v>
      </c>
      <c r="J1618" s="128">
        <v>0</v>
      </c>
    </row>
    <row r="1619" spans="1:10" ht="23.25" hidden="1" customHeight="1" x14ac:dyDescent="0.25">
      <c r="A1619" s="131" t="s">
        <v>653</v>
      </c>
      <c r="B1619" s="131"/>
      <c r="C1619" s="130" t="s">
        <v>652</v>
      </c>
      <c r="D1619" s="130" t="s">
        <v>361</v>
      </c>
      <c r="E1619" s="124">
        <v>0</v>
      </c>
      <c r="F1619" s="124">
        <v>0</v>
      </c>
      <c r="G1619" s="129">
        <v>22693442.84</v>
      </c>
      <c r="H1619" s="129">
        <v>22693442.84</v>
      </c>
      <c r="I1619" s="124">
        <v>0</v>
      </c>
      <c r="J1619" s="128">
        <v>0</v>
      </c>
    </row>
    <row r="1620" spans="1:10" ht="12" hidden="1" customHeight="1" x14ac:dyDescent="0.25">
      <c r="A1620" s="127" t="s">
        <v>360</v>
      </c>
      <c r="B1620" s="127"/>
      <c r="C1620" s="127"/>
      <c r="D1620" s="127"/>
      <c r="E1620" s="126">
        <v>0</v>
      </c>
      <c r="F1620" s="126">
        <v>0</v>
      </c>
      <c r="G1620" s="126">
        <v>34589817.640000001</v>
      </c>
      <c r="H1620" s="126">
        <v>34589817.640000001</v>
      </c>
      <c r="I1620" s="126">
        <v>0</v>
      </c>
      <c r="J1620" s="126">
        <v>0</v>
      </c>
    </row>
    <row r="1621" spans="1:10" ht="2.25" hidden="1" customHeight="1" x14ac:dyDescent="0.25">
      <c r="A1621" s="127"/>
      <c r="B1621" s="127"/>
      <c r="C1621" s="127"/>
      <c r="D1621" s="127"/>
      <c r="E1621" s="126"/>
      <c r="F1621" s="126"/>
      <c r="G1621" s="126"/>
      <c r="H1621" s="126"/>
      <c r="I1621" s="126"/>
      <c r="J1621" s="125"/>
    </row>
    <row r="1622" spans="1:10" ht="14.25" hidden="1" customHeight="1" x14ac:dyDescent="0.25">
      <c r="A1622" s="132" t="s">
        <v>239</v>
      </c>
      <c r="B1622" s="132"/>
      <c r="C1622" s="132"/>
      <c r="D1622" s="132"/>
      <c r="E1622" s="132"/>
      <c r="F1622" s="132"/>
      <c r="G1622" s="132"/>
      <c r="H1622" s="132"/>
      <c r="I1622" s="132"/>
      <c r="J1622" s="132"/>
    </row>
    <row r="1623" spans="1:10" ht="23.25" hidden="1" customHeight="1" x14ac:dyDescent="0.25">
      <c r="A1623" s="131" t="s">
        <v>651</v>
      </c>
      <c r="B1623" s="131"/>
      <c r="C1623" s="130" t="s">
        <v>650</v>
      </c>
      <c r="D1623" s="130" t="s">
        <v>361</v>
      </c>
      <c r="E1623" s="124">
        <v>0</v>
      </c>
      <c r="F1623" s="124">
        <v>0</v>
      </c>
      <c r="G1623" s="129">
        <v>2934730.18</v>
      </c>
      <c r="H1623" s="129">
        <v>2934730.18</v>
      </c>
      <c r="I1623" s="124">
        <v>0</v>
      </c>
      <c r="J1623" s="128">
        <v>0</v>
      </c>
    </row>
    <row r="1624" spans="1:10" ht="23.25" hidden="1" customHeight="1" x14ac:dyDescent="0.25">
      <c r="A1624" s="131" t="s">
        <v>649</v>
      </c>
      <c r="B1624" s="131"/>
      <c r="C1624" s="130" t="s">
        <v>648</v>
      </c>
      <c r="D1624" s="130" t="s">
        <v>361</v>
      </c>
      <c r="E1624" s="124">
        <v>0</v>
      </c>
      <c r="F1624" s="124">
        <v>0</v>
      </c>
      <c r="G1624" s="129">
        <v>2601433.89</v>
      </c>
      <c r="H1624" s="129">
        <v>2601433.89</v>
      </c>
      <c r="I1624" s="124">
        <v>0</v>
      </c>
      <c r="J1624" s="128">
        <v>0</v>
      </c>
    </row>
    <row r="1625" spans="1:10" ht="22.5" hidden="1" customHeight="1" x14ac:dyDescent="0.25">
      <c r="A1625" s="131" t="s">
        <v>647</v>
      </c>
      <c r="B1625" s="131"/>
      <c r="C1625" s="130" t="s">
        <v>646</v>
      </c>
      <c r="D1625" s="130" t="s">
        <v>361</v>
      </c>
      <c r="E1625" s="124">
        <v>0</v>
      </c>
      <c r="F1625" s="124">
        <v>0</v>
      </c>
      <c r="G1625" s="129">
        <v>410925.68</v>
      </c>
      <c r="H1625" s="129">
        <v>410925.68</v>
      </c>
      <c r="I1625" s="124">
        <v>0</v>
      </c>
      <c r="J1625" s="128">
        <v>0</v>
      </c>
    </row>
    <row r="1626" spans="1:10" ht="23.25" hidden="1" customHeight="1" x14ac:dyDescent="0.25">
      <c r="A1626" s="131" t="s">
        <v>645</v>
      </c>
      <c r="B1626" s="131"/>
      <c r="C1626" s="130" t="s">
        <v>644</v>
      </c>
      <c r="D1626" s="130" t="s">
        <v>361</v>
      </c>
      <c r="E1626" s="124">
        <v>0</v>
      </c>
      <c r="F1626" s="124">
        <v>0</v>
      </c>
      <c r="G1626" s="129">
        <v>3301898.06</v>
      </c>
      <c r="H1626" s="129">
        <v>3301898.06</v>
      </c>
      <c r="I1626" s="124">
        <v>0</v>
      </c>
      <c r="J1626" s="128">
        <v>0</v>
      </c>
    </row>
    <row r="1627" spans="1:10" ht="23.25" hidden="1" customHeight="1" x14ac:dyDescent="0.25">
      <c r="A1627" s="131" t="s">
        <v>643</v>
      </c>
      <c r="B1627" s="131"/>
      <c r="C1627" s="130" t="s">
        <v>642</v>
      </c>
      <c r="D1627" s="130" t="s">
        <v>361</v>
      </c>
      <c r="E1627" s="124">
        <v>0</v>
      </c>
      <c r="F1627" s="124">
        <v>0</v>
      </c>
      <c r="G1627" s="129">
        <v>247070217</v>
      </c>
      <c r="H1627" s="129">
        <v>247070217</v>
      </c>
      <c r="I1627" s="124">
        <v>0</v>
      </c>
      <c r="J1627" s="128">
        <v>0</v>
      </c>
    </row>
    <row r="1628" spans="1:10" ht="12" hidden="1" customHeight="1" x14ac:dyDescent="0.25">
      <c r="A1628" s="127" t="s">
        <v>360</v>
      </c>
      <c r="B1628" s="127"/>
      <c r="C1628" s="127"/>
      <c r="D1628" s="127"/>
      <c r="E1628" s="126">
        <v>0</v>
      </c>
      <c r="F1628" s="126">
        <v>0</v>
      </c>
      <c r="G1628" s="126">
        <v>256319204.81</v>
      </c>
      <c r="H1628" s="126">
        <v>256319204.81</v>
      </c>
      <c r="I1628" s="126">
        <v>0</v>
      </c>
      <c r="J1628" s="126">
        <v>0</v>
      </c>
    </row>
    <row r="1629" spans="1:10" ht="2.25" hidden="1" customHeight="1" x14ac:dyDescent="0.25">
      <c r="A1629" s="127"/>
      <c r="B1629" s="127"/>
      <c r="C1629" s="127"/>
      <c r="D1629" s="127"/>
      <c r="E1629" s="126"/>
      <c r="F1629" s="126"/>
      <c r="G1629" s="126"/>
      <c r="H1629" s="126"/>
      <c r="I1629" s="126"/>
      <c r="J1629" s="125"/>
    </row>
    <row r="1630" spans="1:10" ht="14.25" hidden="1" customHeight="1" x14ac:dyDescent="0.25">
      <c r="A1630" s="132" t="s">
        <v>641</v>
      </c>
      <c r="B1630" s="132"/>
      <c r="C1630" s="132"/>
      <c r="D1630" s="132"/>
      <c r="E1630" s="132"/>
      <c r="F1630" s="132"/>
      <c r="G1630" s="132"/>
      <c r="H1630" s="132"/>
      <c r="I1630" s="132"/>
      <c r="J1630" s="132"/>
    </row>
    <row r="1631" spans="1:10" ht="23.25" hidden="1" customHeight="1" x14ac:dyDescent="0.25">
      <c r="A1631" s="131" t="s">
        <v>640</v>
      </c>
      <c r="B1631" s="131"/>
      <c r="C1631" s="130" t="s">
        <v>639</v>
      </c>
      <c r="D1631" s="130" t="s">
        <v>361</v>
      </c>
      <c r="E1631" s="124">
        <v>0</v>
      </c>
      <c r="F1631" s="124">
        <v>0</v>
      </c>
      <c r="G1631" s="129">
        <v>5750659.2800000003</v>
      </c>
      <c r="H1631" s="129">
        <v>5750659.2800000003</v>
      </c>
      <c r="I1631" s="124">
        <v>0</v>
      </c>
      <c r="J1631" s="128">
        <v>0</v>
      </c>
    </row>
    <row r="1632" spans="1:10" ht="23.25" hidden="1" customHeight="1" x14ac:dyDescent="0.25">
      <c r="A1632" s="131" t="s">
        <v>638</v>
      </c>
      <c r="B1632" s="131"/>
      <c r="C1632" s="130" t="s">
        <v>637</v>
      </c>
      <c r="D1632" s="130" t="s">
        <v>361</v>
      </c>
      <c r="E1632" s="124">
        <v>0</v>
      </c>
      <c r="F1632" s="124">
        <v>0</v>
      </c>
      <c r="G1632" s="129">
        <v>3904650.47</v>
      </c>
      <c r="H1632" s="129">
        <v>3904650.47</v>
      </c>
      <c r="I1632" s="124">
        <v>0</v>
      </c>
      <c r="J1632" s="128">
        <v>0</v>
      </c>
    </row>
    <row r="1633" spans="1:10" ht="22.5" hidden="1" customHeight="1" x14ac:dyDescent="0.25">
      <c r="A1633" s="131" t="s">
        <v>636</v>
      </c>
      <c r="B1633" s="131"/>
      <c r="C1633" s="130" t="s">
        <v>635</v>
      </c>
      <c r="D1633" s="130" t="s">
        <v>361</v>
      </c>
      <c r="E1633" s="124">
        <v>0</v>
      </c>
      <c r="F1633" s="124">
        <v>0</v>
      </c>
      <c r="G1633" s="129">
        <v>1223747.76</v>
      </c>
      <c r="H1633" s="129">
        <v>1223747.76</v>
      </c>
      <c r="I1633" s="124">
        <v>0</v>
      </c>
      <c r="J1633" s="128">
        <v>0</v>
      </c>
    </row>
    <row r="1634" spans="1:10" ht="23.25" hidden="1" customHeight="1" x14ac:dyDescent="0.25">
      <c r="A1634" s="131" t="s">
        <v>634</v>
      </c>
      <c r="B1634" s="131"/>
      <c r="C1634" s="130" t="s">
        <v>633</v>
      </c>
      <c r="D1634" s="130" t="s">
        <v>361</v>
      </c>
      <c r="E1634" s="124">
        <v>0</v>
      </c>
      <c r="F1634" s="124">
        <v>0</v>
      </c>
      <c r="G1634" s="129">
        <v>3343146.23</v>
      </c>
      <c r="H1634" s="129">
        <v>3343146.23</v>
      </c>
      <c r="I1634" s="124">
        <v>0</v>
      </c>
      <c r="J1634" s="128">
        <v>0</v>
      </c>
    </row>
    <row r="1635" spans="1:10" ht="23.25" hidden="1" customHeight="1" x14ac:dyDescent="0.25">
      <c r="A1635" s="131" t="s">
        <v>632</v>
      </c>
      <c r="B1635" s="131"/>
      <c r="C1635" s="130" t="s">
        <v>631</v>
      </c>
      <c r="D1635" s="130" t="s">
        <v>361</v>
      </c>
      <c r="E1635" s="124">
        <v>0</v>
      </c>
      <c r="F1635" s="124">
        <v>0</v>
      </c>
      <c r="G1635" s="129">
        <v>951016.04</v>
      </c>
      <c r="H1635" s="129">
        <v>951016.04</v>
      </c>
      <c r="I1635" s="124">
        <v>0</v>
      </c>
      <c r="J1635" s="128">
        <v>0</v>
      </c>
    </row>
    <row r="1636" spans="1:10" ht="23.25" hidden="1" customHeight="1" x14ac:dyDescent="0.25">
      <c r="A1636" s="131" t="s">
        <v>630</v>
      </c>
      <c r="B1636" s="131"/>
      <c r="C1636" s="130" t="s">
        <v>629</v>
      </c>
      <c r="D1636" s="130" t="s">
        <v>361</v>
      </c>
      <c r="E1636" s="124">
        <v>0</v>
      </c>
      <c r="F1636" s="124">
        <v>0</v>
      </c>
      <c r="G1636" s="129">
        <v>4810740.21</v>
      </c>
      <c r="H1636" s="129">
        <v>4810740.21</v>
      </c>
      <c r="I1636" s="124">
        <v>0</v>
      </c>
      <c r="J1636" s="128">
        <v>0</v>
      </c>
    </row>
    <row r="1637" spans="1:10" ht="12" hidden="1" customHeight="1" x14ac:dyDescent="0.25">
      <c r="A1637" s="127" t="s">
        <v>360</v>
      </c>
      <c r="B1637" s="127"/>
      <c r="C1637" s="127"/>
      <c r="D1637" s="127"/>
      <c r="E1637" s="126">
        <v>0</v>
      </c>
      <c r="F1637" s="126">
        <v>0</v>
      </c>
      <c r="G1637" s="126">
        <v>19983959.989999998</v>
      </c>
      <c r="H1637" s="126">
        <v>19983959.989999998</v>
      </c>
      <c r="I1637" s="126">
        <v>0</v>
      </c>
      <c r="J1637" s="126">
        <v>0</v>
      </c>
    </row>
    <row r="1638" spans="1:10" ht="2.25" hidden="1" customHeight="1" x14ac:dyDescent="0.25">
      <c r="A1638" s="127"/>
      <c r="B1638" s="127"/>
      <c r="C1638" s="127"/>
      <c r="D1638" s="127"/>
      <c r="E1638" s="126"/>
      <c r="F1638" s="126"/>
      <c r="G1638" s="126"/>
      <c r="H1638" s="126"/>
      <c r="I1638" s="126"/>
      <c r="J1638" s="125"/>
    </row>
    <row r="1639" spans="1:10" ht="14.25" hidden="1" customHeight="1" x14ac:dyDescent="0.25">
      <c r="A1639" s="132" t="s">
        <v>236</v>
      </c>
      <c r="B1639" s="132"/>
      <c r="C1639" s="132"/>
      <c r="D1639" s="132"/>
      <c r="E1639" s="132"/>
      <c r="F1639" s="132"/>
      <c r="G1639" s="132"/>
      <c r="H1639" s="132"/>
      <c r="I1639" s="132"/>
      <c r="J1639" s="132"/>
    </row>
    <row r="1640" spans="1:10" ht="23.25" hidden="1" customHeight="1" x14ac:dyDescent="0.25">
      <c r="A1640" s="131" t="s">
        <v>236</v>
      </c>
      <c r="B1640" s="131"/>
      <c r="C1640" s="130" t="s">
        <v>628</v>
      </c>
      <c r="D1640" s="130" t="s">
        <v>361</v>
      </c>
      <c r="E1640" s="124">
        <v>0</v>
      </c>
      <c r="F1640" s="124">
        <v>0</v>
      </c>
      <c r="G1640" s="129">
        <v>21500</v>
      </c>
      <c r="H1640" s="129">
        <v>21500</v>
      </c>
      <c r="I1640" s="124">
        <v>0</v>
      </c>
      <c r="J1640" s="128">
        <v>0</v>
      </c>
    </row>
    <row r="1641" spans="1:10" ht="23.25" hidden="1" customHeight="1" x14ac:dyDescent="0.25">
      <c r="A1641" s="131" t="s">
        <v>627</v>
      </c>
      <c r="B1641" s="131"/>
      <c r="C1641" s="130" t="s">
        <v>626</v>
      </c>
      <c r="D1641" s="130" t="s">
        <v>361</v>
      </c>
      <c r="E1641" s="124">
        <v>0</v>
      </c>
      <c r="F1641" s="124">
        <v>0</v>
      </c>
      <c r="G1641" s="129">
        <v>3155787.02</v>
      </c>
      <c r="H1641" s="129">
        <v>3155787.02</v>
      </c>
      <c r="I1641" s="124">
        <v>0</v>
      </c>
      <c r="J1641" s="128">
        <v>0</v>
      </c>
    </row>
    <row r="1642" spans="1:10" ht="22.5" hidden="1" customHeight="1" x14ac:dyDescent="0.25">
      <c r="A1642" s="131" t="s">
        <v>625</v>
      </c>
      <c r="B1642" s="131"/>
      <c r="C1642" s="130" t="s">
        <v>624</v>
      </c>
      <c r="D1642" s="130" t="s">
        <v>361</v>
      </c>
      <c r="E1642" s="124">
        <v>0</v>
      </c>
      <c r="F1642" s="124">
        <v>0</v>
      </c>
      <c r="G1642" s="129">
        <v>2502468.33</v>
      </c>
      <c r="H1642" s="129">
        <v>2502468.33</v>
      </c>
      <c r="I1642" s="124">
        <v>0</v>
      </c>
      <c r="J1642" s="128">
        <v>0</v>
      </c>
    </row>
    <row r="1643" spans="1:10" ht="23.25" hidden="1" customHeight="1" x14ac:dyDescent="0.25">
      <c r="A1643" s="131" t="s">
        <v>623</v>
      </c>
      <c r="B1643" s="131"/>
      <c r="C1643" s="130" t="s">
        <v>622</v>
      </c>
      <c r="D1643" s="130" t="s">
        <v>361</v>
      </c>
      <c r="E1643" s="124">
        <v>0</v>
      </c>
      <c r="F1643" s="124">
        <v>0</v>
      </c>
      <c r="G1643" s="129">
        <v>233415.99</v>
      </c>
      <c r="H1643" s="129">
        <v>233415.99</v>
      </c>
      <c r="I1643" s="124">
        <v>0</v>
      </c>
      <c r="J1643" s="128">
        <v>0</v>
      </c>
    </row>
    <row r="1644" spans="1:10" ht="23.25" hidden="1" customHeight="1" x14ac:dyDescent="0.25">
      <c r="A1644" s="131" t="s">
        <v>621</v>
      </c>
      <c r="B1644" s="131"/>
      <c r="C1644" s="130" t="s">
        <v>620</v>
      </c>
      <c r="D1644" s="130" t="s">
        <v>361</v>
      </c>
      <c r="E1644" s="124">
        <v>0</v>
      </c>
      <c r="F1644" s="124">
        <v>0</v>
      </c>
      <c r="G1644" s="129">
        <v>2004688.14</v>
      </c>
      <c r="H1644" s="129">
        <v>2004688.14</v>
      </c>
      <c r="I1644" s="124">
        <v>0</v>
      </c>
      <c r="J1644" s="128">
        <v>0</v>
      </c>
    </row>
    <row r="1645" spans="1:10" ht="23.25" hidden="1" customHeight="1" x14ac:dyDescent="0.25">
      <c r="A1645" s="131" t="s">
        <v>619</v>
      </c>
      <c r="B1645" s="131"/>
      <c r="C1645" s="130" t="s">
        <v>618</v>
      </c>
      <c r="D1645" s="130" t="s">
        <v>361</v>
      </c>
      <c r="E1645" s="124">
        <v>0</v>
      </c>
      <c r="F1645" s="124">
        <v>0</v>
      </c>
      <c r="G1645" s="129">
        <v>194089.57</v>
      </c>
      <c r="H1645" s="129">
        <v>194089.57</v>
      </c>
      <c r="I1645" s="124">
        <v>0</v>
      </c>
      <c r="J1645" s="128">
        <v>0</v>
      </c>
    </row>
    <row r="1646" spans="1:10" ht="22.5" hidden="1" customHeight="1" x14ac:dyDescent="0.25">
      <c r="A1646" s="131" t="s">
        <v>617</v>
      </c>
      <c r="B1646" s="131"/>
      <c r="C1646" s="130" t="s">
        <v>616</v>
      </c>
      <c r="D1646" s="130" t="s">
        <v>361</v>
      </c>
      <c r="E1646" s="124">
        <v>0</v>
      </c>
      <c r="F1646" s="124">
        <v>0</v>
      </c>
      <c r="G1646" s="129">
        <v>5995</v>
      </c>
      <c r="H1646" s="129">
        <v>5995</v>
      </c>
      <c r="I1646" s="124">
        <v>0</v>
      </c>
      <c r="J1646" s="128">
        <v>0</v>
      </c>
    </row>
    <row r="1647" spans="1:10" ht="23.25" hidden="1" customHeight="1" x14ac:dyDescent="0.25">
      <c r="A1647" s="131" t="s">
        <v>615</v>
      </c>
      <c r="B1647" s="131"/>
      <c r="C1647" s="130" t="s">
        <v>614</v>
      </c>
      <c r="D1647" s="130" t="s">
        <v>361</v>
      </c>
      <c r="E1647" s="124">
        <v>0</v>
      </c>
      <c r="F1647" s="124">
        <v>0</v>
      </c>
      <c r="G1647" s="129">
        <v>13706980.23</v>
      </c>
      <c r="H1647" s="129">
        <v>13706980.23</v>
      </c>
      <c r="I1647" s="124">
        <v>0</v>
      </c>
      <c r="J1647" s="128">
        <v>0</v>
      </c>
    </row>
    <row r="1648" spans="1:10" ht="12.75" hidden="1" customHeight="1" x14ac:dyDescent="0.25">
      <c r="A1648" s="127" t="s">
        <v>360</v>
      </c>
      <c r="B1648" s="127"/>
      <c r="C1648" s="127"/>
      <c r="D1648" s="127"/>
      <c r="E1648" s="126">
        <v>0</v>
      </c>
      <c r="F1648" s="126">
        <v>0</v>
      </c>
      <c r="G1648" s="126">
        <v>21824924.280000001</v>
      </c>
      <c r="H1648" s="126">
        <v>21824924.280000001</v>
      </c>
      <c r="I1648" s="126">
        <v>0</v>
      </c>
      <c r="J1648" s="126">
        <v>0</v>
      </c>
    </row>
    <row r="1649" spans="1:10" ht="1.5" hidden="1" customHeight="1" x14ac:dyDescent="0.25">
      <c r="A1649" s="127"/>
      <c r="B1649" s="127"/>
      <c r="C1649" s="127"/>
      <c r="D1649" s="127"/>
      <c r="E1649" s="126"/>
      <c r="F1649" s="126"/>
      <c r="G1649" s="126"/>
      <c r="H1649" s="126"/>
      <c r="I1649" s="126"/>
      <c r="J1649" s="125"/>
    </row>
    <row r="1650" spans="1:10" ht="15" hidden="1" customHeight="1" x14ac:dyDescent="0.25">
      <c r="A1650" s="132" t="s">
        <v>240</v>
      </c>
      <c r="B1650" s="132"/>
      <c r="C1650" s="132"/>
      <c r="D1650" s="132"/>
      <c r="E1650" s="132"/>
      <c r="F1650" s="132"/>
      <c r="G1650" s="132"/>
      <c r="H1650" s="132"/>
      <c r="I1650" s="132"/>
      <c r="J1650" s="132"/>
    </row>
    <row r="1651" spans="1:10" ht="22.5" hidden="1" customHeight="1" x14ac:dyDescent="0.25">
      <c r="A1651" s="131" t="s">
        <v>613</v>
      </c>
      <c r="B1651" s="131"/>
      <c r="C1651" s="130" t="s">
        <v>612</v>
      </c>
      <c r="D1651" s="130" t="s">
        <v>361</v>
      </c>
      <c r="E1651" s="124">
        <v>0</v>
      </c>
      <c r="F1651" s="124">
        <v>0</v>
      </c>
      <c r="G1651" s="129">
        <v>2073946.76</v>
      </c>
      <c r="H1651" s="129">
        <v>2073946.76</v>
      </c>
      <c r="I1651" s="124">
        <v>0</v>
      </c>
      <c r="J1651" s="128">
        <v>0</v>
      </c>
    </row>
    <row r="1652" spans="1:10" ht="23.25" hidden="1" customHeight="1" x14ac:dyDescent="0.25">
      <c r="A1652" s="131" t="s">
        <v>611</v>
      </c>
      <c r="B1652" s="131"/>
      <c r="C1652" s="130" t="s">
        <v>610</v>
      </c>
      <c r="D1652" s="130" t="s">
        <v>361</v>
      </c>
      <c r="E1652" s="124">
        <v>0</v>
      </c>
      <c r="F1652" s="124">
        <v>0</v>
      </c>
      <c r="G1652" s="129">
        <v>3693983.13</v>
      </c>
      <c r="H1652" s="129">
        <v>3693983.13</v>
      </c>
      <c r="I1652" s="124">
        <v>0</v>
      </c>
      <c r="J1652" s="128">
        <v>0</v>
      </c>
    </row>
    <row r="1653" spans="1:10" ht="23.25" hidden="1" customHeight="1" x14ac:dyDescent="0.25">
      <c r="A1653" s="131" t="s">
        <v>609</v>
      </c>
      <c r="B1653" s="131"/>
      <c r="C1653" s="130" t="s">
        <v>608</v>
      </c>
      <c r="D1653" s="130" t="s">
        <v>361</v>
      </c>
      <c r="E1653" s="124">
        <v>0</v>
      </c>
      <c r="F1653" s="124">
        <v>0</v>
      </c>
      <c r="G1653" s="129">
        <v>338089.9</v>
      </c>
      <c r="H1653" s="129">
        <v>338089.9</v>
      </c>
      <c r="I1653" s="124">
        <v>0</v>
      </c>
      <c r="J1653" s="128">
        <v>0</v>
      </c>
    </row>
    <row r="1654" spans="1:10" ht="23.25" hidden="1" customHeight="1" x14ac:dyDescent="0.25">
      <c r="A1654" s="131" t="s">
        <v>607</v>
      </c>
      <c r="B1654" s="131"/>
      <c r="C1654" s="130" t="s">
        <v>606</v>
      </c>
      <c r="D1654" s="130" t="s">
        <v>361</v>
      </c>
      <c r="E1654" s="124">
        <v>0</v>
      </c>
      <c r="F1654" s="124">
        <v>0</v>
      </c>
      <c r="G1654" s="129">
        <v>1546530.24</v>
      </c>
      <c r="H1654" s="129">
        <v>1546530.24</v>
      </c>
      <c r="I1654" s="124">
        <v>0</v>
      </c>
      <c r="J1654" s="128">
        <v>0</v>
      </c>
    </row>
    <row r="1655" spans="1:10" ht="22.5" hidden="1" customHeight="1" x14ac:dyDescent="0.25">
      <c r="A1655" s="131" t="s">
        <v>605</v>
      </c>
      <c r="B1655" s="131"/>
      <c r="C1655" s="130" t="s">
        <v>604</v>
      </c>
      <c r="D1655" s="130" t="s">
        <v>361</v>
      </c>
      <c r="E1655" s="124">
        <v>0</v>
      </c>
      <c r="F1655" s="124">
        <v>0</v>
      </c>
      <c r="G1655" s="129">
        <v>1270931.83</v>
      </c>
      <c r="H1655" s="129">
        <v>1270931.83</v>
      </c>
      <c r="I1655" s="124">
        <v>0</v>
      </c>
      <c r="J1655" s="128">
        <v>0</v>
      </c>
    </row>
    <row r="1656" spans="1:10" ht="12.75" hidden="1" customHeight="1" x14ac:dyDescent="0.25">
      <c r="A1656" s="127" t="s">
        <v>360</v>
      </c>
      <c r="B1656" s="127"/>
      <c r="C1656" s="127"/>
      <c r="D1656" s="127"/>
      <c r="E1656" s="126">
        <v>0</v>
      </c>
      <c r="F1656" s="126">
        <v>0</v>
      </c>
      <c r="G1656" s="126">
        <v>8923481.8599999994</v>
      </c>
      <c r="H1656" s="126">
        <v>8923481.8599999994</v>
      </c>
      <c r="I1656" s="126">
        <v>0</v>
      </c>
      <c r="J1656" s="126">
        <v>0</v>
      </c>
    </row>
    <row r="1657" spans="1:10" ht="2.25" hidden="1" customHeight="1" x14ac:dyDescent="0.25">
      <c r="A1657" s="127"/>
      <c r="B1657" s="127"/>
      <c r="C1657" s="127"/>
      <c r="D1657" s="127"/>
      <c r="E1657" s="126"/>
      <c r="F1657" s="126"/>
      <c r="G1657" s="126"/>
      <c r="H1657" s="126"/>
      <c r="I1657" s="126"/>
      <c r="J1657" s="125"/>
    </row>
    <row r="1658" spans="1:10" ht="14.25" hidden="1" customHeight="1" x14ac:dyDescent="0.25">
      <c r="A1658" s="132" t="s">
        <v>559</v>
      </c>
      <c r="B1658" s="132"/>
      <c r="C1658" s="132"/>
      <c r="D1658" s="132"/>
      <c r="E1658" s="132"/>
      <c r="F1658" s="132"/>
      <c r="G1658" s="132"/>
      <c r="H1658" s="132"/>
      <c r="I1658" s="132"/>
      <c r="J1658" s="132"/>
    </row>
    <row r="1659" spans="1:10" ht="23.25" hidden="1" customHeight="1" x14ac:dyDescent="0.25">
      <c r="A1659" s="131" t="s">
        <v>242</v>
      </c>
      <c r="B1659" s="131"/>
      <c r="C1659" s="130" t="s">
        <v>603</v>
      </c>
      <c r="D1659" s="130" t="s">
        <v>361</v>
      </c>
      <c r="E1659" s="124">
        <v>0</v>
      </c>
      <c r="F1659" s="124">
        <v>0</v>
      </c>
      <c r="G1659" s="129">
        <v>6586236.3700000001</v>
      </c>
      <c r="H1659" s="129">
        <v>6586236.3700000001</v>
      </c>
      <c r="I1659" s="124">
        <v>0</v>
      </c>
      <c r="J1659" s="128">
        <v>0</v>
      </c>
    </row>
    <row r="1660" spans="1:10" ht="22.5" hidden="1" customHeight="1" x14ac:dyDescent="0.25">
      <c r="A1660" s="131" t="s">
        <v>602</v>
      </c>
      <c r="B1660" s="131"/>
      <c r="C1660" s="130" t="s">
        <v>601</v>
      </c>
      <c r="D1660" s="130" t="s">
        <v>361</v>
      </c>
      <c r="E1660" s="124">
        <v>0</v>
      </c>
      <c r="F1660" s="124">
        <v>0</v>
      </c>
      <c r="G1660" s="129">
        <v>20000</v>
      </c>
      <c r="H1660" s="129">
        <v>20000</v>
      </c>
      <c r="I1660" s="124">
        <v>0</v>
      </c>
      <c r="J1660" s="128">
        <v>0</v>
      </c>
    </row>
    <row r="1661" spans="1:10" ht="12.75" hidden="1" customHeight="1" x14ac:dyDescent="0.25">
      <c r="A1661" s="127" t="s">
        <v>360</v>
      </c>
      <c r="B1661" s="127"/>
      <c r="C1661" s="127"/>
      <c r="D1661" s="127"/>
      <c r="E1661" s="126">
        <v>0</v>
      </c>
      <c r="F1661" s="126">
        <v>0</v>
      </c>
      <c r="G1661" s="126">
        <v>6606236.3700000001</v>
      </c>
      <c r="H1661" s="126">
        <v>6606236.3700000001</v>
      </c>
      <c r="I1661" s="126">
        <v>0</v>
      </c>
      <c r="J1661" s="126">
        <v>0</v>
      </c>
    </row>
    <row r="1662" spans="1:10" ht="2.25" hidden="1" customHeight="1" x14ac:dyDescent="0.25">
      <c r="A1662" s="127"/>
      <c r="B1662" s="127"/>
      <c r="C1662" s="127"/>
      <c r="D1662" s="127"/>
      <c r="E1662" s="126"/>
      <c r="F1662" s="126"/>
      <c r="G1662" s="126"/>
      <c r="H1662" s="126"/>
      <c r="I1662" s="126"/>
      <c r="J1662" s="125"/>
    </row>
    <row r="1663" spans="1:10" ht="14.25" hidden="1" customHeight="1" x14ac:dyDescent="0.25">
      <c r="A1663" s="132" t="s">
        <v>11</v>
      </c>
      <c r="B1663" s="132"/>
      <c r="C1663" s="132"/>
      <c r="D1663" s="132"/>
      <c r="E1663" s="132"/>
      <c r="F1663" s="132"/>
      <c r="G1663" s="132"/>
      <c r="H1663" s="132"/>
      <c r="I1663" s="132"/>
      <c r="J1663" s="132"/>
    </row>
    <row r="1664" spans="1:10" ht="23.25" hidden="1" customHeight="1" x14ac:dyDescent="0.25">
      <c r="A1664" s="131" t="s">
        <v>600</v>
      </c>
      <c r="B1664" s="131"/>
      <c r="C1664" s="130" t="s">
        <v>599</v>
      </c>
      <c r="D1664" s="130" t="s">
        <v>361</v>
      </c>
      <c r="E1664" s="124">
        <v>0</v>
      </c>
      <c r="F1664" s="124">
        <v>0</v>
      </c>
      <c r="G1664" s="129">
        <v>2171319.8199999998</v>
      </c>
      <c r="H1664" s="129">
        <v>2171319.8199999998</v>
      </c>
      <c r="I1664" s="124">
        <v>0</v>
      </c>
      <c r="J1664" s="128">
        <v>0</v>
      </c>
    </row>
    <row r="1665" spans="1:10" ht="22.5" hidden="1" customHeight="1" x14ac:dyDescent="0.25">
      <c r="A1665" s="131" t="s">
        <v>598</v>
      </c>
      <c r="B1665" s="131"/>
      <c r="C1665" s="130" t="s">
        <v>597</v>
      </c>
      <c r="D1665" s="130" t="s">
        <v>361</v>
      </c>
      <c r="E1665" s="124">
        <v>0</v>
      </c>
      <c r="F1665" s="124">
        <v>0</v>
      </c>
      <c r="G1665" s="129">
        <v>506236.37</v>
      </c>
      <c r="H1665" s="129">
        <v>506236.37</v>
      </c>
      <c r="I1665" s="124">
        <v>0</v>
      </c>
      <c r="J1665" s="128">
        <v>0</v>
      </c>
    </row>
    <row r="1666" spans="1:10" ht="23.25" hidden="1" customHeight="1" x14ac:dyDescent="0.25">
      <c r="A1666" s="131" t="s">
        <v>596</v>
      </c>
      <c r="B1666" s="131"/>
      <c r="C1666" s="130" t="s">
        <v>595</v>
      </c>
      <c r="D1666" s="130" t="s">
        <v>361</v>
      </c>
      <c r="E1666" s="124">
        <v>0</v>
      </c>
      <c r="F1666" s="124">
        <v>0</v>
      </c>
      <c r="G1666" s="129">
        <v>2754803.45</v>
      </c>
      <c r="H1666" s="129">
        <v>2754803.45</v>
      </c>
      <c r="I1666" s="124">
        <v>0</v>
      </c>
      <c r="J1666" s="128">
        <v>0</v>
      </c>
    </row>
    <row r="1667" spans="1:10" ht="23.25" hidden="1" customHeight="1" x14ac:dyDescent="0.25">
      <c r="A1667" s="131" t="s">
        <v>594</v>
      </c>
      <c r="B1667" s="131"/>
      <c r="C1667" s="130" t="s">
        <v>593</v>
      </c>
      <c r="D1667" s="130" t="s">
        <v>361</v>
      </c>
      <c r="E1667" s="124">
        <v>0</v>
      </c>
      <c r="F1667" s="124">
        <v>0</v>
      </c>
      <c r="G1667" s="129">
        <v>993197.22</v>
      </c>
      <c r="H1667" s="129">
        <v>993197.22</v>
      </c>
      <c r="I1667" s="124">
        <v>0</v>
      </c>
      <c r="J1667" s="128">
        <v>0</v>
      </c>
    </row>
    <row r="1668" spans="1:10" ht="23.25" hidden="1" customHeight="1" x14ac:dyDescent="0.25">
      <c r="A1668" s="131" t="s">
        <v>592</v>
      </c>
      <c r="B1668" s="131"/>
      <c r="C1668" s="130" t="s">
        <v>591</v>
      </c>
      <c r="D1668" s="130" t="s">
        <v>361</v>
      </c>
      <c r="E1668" s="124">
        <v>0</v>
      </c>
      <c r="F1668" s="124">
        <v>0</v>
      </c>
      <c r="G1668" s="129">
        <v>708327.87</v>
      </c>
      <c r="H1668" s="129">
        <v>708327.87</v>
      </c>
      <c r="I1668" s="124">
        <v>0</v>
      </c>
      <c r="J1668" s="128">
        <v>0</v>
      </c>
    </row>
    <row r="1669" spans="1:10" ht="12" hidden="1" customHeight="1" x14ac:dyDescent="0.25">
      <c r="A1669" s="127" t="s">
        <v>360</v>
      </c>
      <c r="B1669" s="127"/>
      <c r="C1669" s="127"/>
      <c r="D1669" s="127"/>
      <c r="E1669" s="126">
        <v>0</v>
      </c>
      <c r="F1669" s="126">
        <v>0</v>
      </c>
      <c r="G1669" s="126">
        <v>7133884.7300000004</v>
      </c>
      <c r="H1669" s="126">
        <v>7133884.7300000004</v>
      </c>
      <c r="I1669" s="126">
        <v>0</v>
      </c>
      <c r="J1669" s="126">
        <v>0</v>
      </c>
    </row>
    <row r="1670" spans="1:10" ht="2.25" hidden="1" customHeight="1" x14ac:dyDescent="0.25">
      <c r="A1670" s="127"/>
      <c r="B1670" s="127"/>
      <c r="C1670" s="127"/>
      <c r="D1670" s="127"/>
      <c r="E1670" s="126"/>
      <c r="F1670" s="126"/>
      <c r="G1670" s="126"/>
      <c r="H1670" s="126"/>
      <c r="I1670" s="126"/>
      <c r="J1670" s="125"/>
    </row>
    <row r="1671" spans="1:10" ht="14.25" hidden="1" customHeight="1" x14ac:dyDescent="0.25">
      <c r="A1671" s="132" t="s">
        <v>11</v>
      </c>
      <c r="B1671" s="132"/>
      <c r="C1671" s="132"/>
      <c r="D1671" s="132"/>
      <c r="E1671" s="132"/>
      <c r="F1671" s="132"/>
      <c r="G1671" s="132"/>
      <c r="H1671" s="132"/>
      <c r="I1671" s="132"/>
      <c r="J1671" s="132"/>
    </row>
    <row r="1672" spans="1:10" ht="23.25" hidden="1" customHeight="1" x14ac:dyDescent="0.25">
      <c r="A1672" s="131" t="s">
        <v>590</v>
      </c>
      <c r="B1672" s="131"/>
      <c r="C1672" s="130" t="s">
        <v>589</v>
      </c>
      <c r="D1672" s="130" t="s">
        <v>361</v>
      </c>
      <c r="E1672" s="124">
        <v>0</v>
      </c>
      <c r="F1672" s="124">
        <v>0</v>
      </c>
      <c r="G1672" s="129">
        <v>5977019.7300000004</v>
      </c>
      <c r="H1672" s="129">
        <v>5977019.7300000004</v>
      </c>
      <c r="I1672" s="124">
        <v>0</v>
      </c>
      <c r="J1672" s="128">
        <v>0</v>
      </c>
    </row>
    <row r="1673" spans="1:10" ht="22.5" hidden="1" customHeight="1" x14ac:dyDescent="0.25">
      <c r="A1673" s="131" t="s">
        <v>588</v>
      </c>
      <c r="B1673" s="131"/>
      <c r="C1673" s="130" t="s">
        <v>587</v>
      </c>
      <c r="D1673" s="130" t="s">
        <v>361</v>
      </c>
      <c r="E1673" s="124">
        <v>0</v>
      </c>
      <c r="F1673" s="124">
        <v>0</v>
      </c>
      <c r="G1673" s="129">
        <v>6235394.7999999998</v>
      </c>
      <c r="H1673" s="129">
        <v>6235394.7999999998</v>
      </c>
      <c r="I1673" s="124">
        <v>0</v>
      </c>
      <c r="J1673" s="128">
        <v>0</v>
      </c>
    </row>
    <row r="1674" spans="1:10" ht="23.25" hidden="1" customHeight="1" x14ac:dyDescent="0.25">
      <c r="A1674" s="131" t="s">
        <v>586</v>
      </c>
      <c r="B1674" s="131"/>
      <c r="C1674" s="130" t="s">
        <v>585</v>
      </c>
      <c r="D1674" s="130" t="s">
        <v>361</v>
      </c>
      <c r="E1674" s="124">
        <v>0</v>
      </c>
      <c r="F1674" s="124">
        <v>0</v>
      </c>
      <c r="G1674" s="129">
        <v>1131410</v>
      </c>
      <c r="H1674" s="129">
        <v>1131410</v>
      </c>
      <c r="I1674" s="124">
        <v>0</v>
      </c>
      <c r="J1674" s="128">
        <v>0</v>
      </c>
    </row>
    <row r="1675" spans="1:10" ht="23.25" hidden="1" customHeight="1" x14ac:dyDescent="0.25">
      <c r="A1675" s="131" t="s">
        <v>584</v>
      </c>
      <c r="B1675" s="131"/>
      <c r="C1675" s="130" t="s">
        <v>583</v>
      </c>
      <c r="D1675" s="130" t="s">
        <v>361</v>
      </c>
      <c r="E1675" s="124">
        <v>0</v>
      </c>
      <c r="F1675" s="124">
        <v>0</v>
      </c>
      <c r="G1675" s="129">
        <v>6448957.3200000003</v>
      </c>
      <c r="H1675" s="129">
        <v>6448957.3200000003</v>
      </c>
      <c r="I1675" s="124">
        <v>0</v>
      </c>
      <c r="J1675" s="128">
        <v>0</v>
      </c>
    </row>
    <row r="1676" spans="1:10" ht="23.25" hidden="1" customHeight="1" x14ac:dyDescent="0.25">
      <c r="A1676" s="131" t="s">
        <v>582</v>
      </c>
      <c r="B1676" s="131"/>
      <c r="C1676" s="130" t="s">
        <v>581</v>
      </c>
      <c r="D1676" s="130" t="s">
        <v>361</v>
      </c>
      <c r="E1676" s="124">
        <v>0</v>
      </c>
      <c r="F1676" s="124">
        <v>0</v>
      </c>
      <c r="G1676" s="129">
        <v>4210030.3600000003</v>
      </c>
      <c r="H1676" s="129">
        <v>4210030.3600000003</v>
      </c>
      <c r="I1676" s="124">
        <v>0</v>
      </c>
      <c r="J1676" s="128">
        <v>0</v>
      </c>
    </row>
    <row r="1677" spans="1:10" ht="12" hidden="1" customHeight="1" x14ac:dyDescent="0.25">
      <c r="A1677" s="127" t="s">
        <v>360</v>
      </c>
      <c r="B1677" s="127"/>
      <c r="C1677" s="127"/>
      <c r="D1677" s="127"/>
      <c r="E1677" s="126">
        <v>0</v>
      </c>
      <c r="F1677" s="126">
        <v>0</v>
      </c>
      <c r="G1677" s="126">
        <v>24002812.210000001</v>
      </c>
      <c r="H1677" s="126">
        <v>24002812.210000001</v>
      </c>
      <c r="I1677" s="126">
        <v>0</v>
      </c>
      <c r="J1677" s="126">
        <v>0</v>
      </c>
    </row>
    <row r="1678" spans="1:10" ht="2.25" hidden="1" customHeight="1" x14ac:dyDescent="0.25">
      <c r="A1678" s="127"/>
      <c r="B1678" s="127"/>
      <c r="C1678" s="127"/>
      <c r="D1678" s="127"/>
      <c r="E1678" s="126"/>
      <c r="F1678" s="126"/>
      <c r="G1678" s="126"/>
      <c r="H1678" s="126"/>
      <c r="I1678" s="126"/>
      <c r="J1678" s="125"/>
    </row>
    <row r="1679" spans="1:10" ht="14.25" hidden="1" customHeight="1" x14ac:dyDescent="0.25">
      <c r="A1679" s="132" t="s">
        <v>559</v>
      </c>
      <c r="B1679" s="132"/>
      <c r="C1679" s="132"/>
      <c r="D1679" s="132"/>
      <c r="E1679" s="132"/>
      <c r="F1679" s="132"/>
      <c r="G1679" s="132"/>
      <c r="H1679" s="132"/>
      <c r="I1679" s="132"/>
      <c r="J1679" s="132"/>
    </row>
    <row r="1680" spans="1:10" ht="23.25" hidden="1" customHeight="1" x14ac:dyDescent="0.25">
      <c r="A1680" s="131" t="s">
        <v>580</v>
      </c>
      <c r="B1680" s="131"/>
      <c r="C1680" s="130" t="s">
        <v>579</v>
      </c>
      <c r="D1680" s="130" t="s">
        <v>361</v>
      </c>
      <c r="E1680" s="124">
        <v>0</v>
      </c>
      <c r="F1680" s="124">
        <v>0</v>
      </c>
      <c r="G1680" s="129">
        <v>55000</v>
      </c>
      <c r="H1680" s="129">
        <v>55000</v>
      </c>
      <c r="I1680" s="124">
        <v>0</v>
      </c>
      <c r="J1680" s="128">
        <v>0</v>
      </c>
    </row>
    <row r="1681" spans="1:10" ht="12" hidden="1" customHeight="1" x14ac:dyDescent="0.25">
      <c r="A1681" s="127" t="s">
        <v>360</v>
      </c>
      <c r="B1681" s="127"/>
      <c r="C1681" s="127"/>
      <c r="D1681" s="127"/>
      <c r="E1681" s="126">
        <v>0</v>
      </c>
      <c r="F1681" s="126">
        <v>0</v>
      </c>
      <c r="G1681" s="126">
        <v>55000</v>
      </c>
      <c r="H1681" s="126">
        <v>55000</v>
      </c>
      <c r="I1681" s="126">
        <v>0</v>
      </c>
      <c r="J1681" s="126">
        <v>0</v>
      </c>
    </row>
    <row r="1682" spans="1:10" ht="2.25" hidden="1" customHeight="1" x14ac:dyDescent="0.25">
      <c r="A1682" s="127"/>
      <c r="B1682" s="127"/>
      <c r="C1682" s="127"/>
      <c r="D1682" s="127"/>
      <c r="E1682" s="126"/>
      <c r="F1682" s="126"/>
      <c r="G1682" s="126"/>
      <c r="H1682" s="126"/>
      <c r="I1682" s="126"/>
      <c r="J1682" s="125"/>
    </row>
    <row r="1683" spans="1:10" ht="14.25" hidden="1" customHeight="1" x14ac:dyDescent="0.25">
      <c r="A1683" s="132" t="s">
        <v>11</v>
      </c>
      <c r="B1683" s="132"/>
      <c r="C1683" s="132"/>
      <c r="D1683" s="132"/>
      <c r="E1683" s="132"/>
      <c r="F1683" s="132"/>
      <c r="G1683" s="132"/>
      <c r="H1683" s="132"/>
      <c r="I1683" s="132"/>
      <c r="J1683" s="132"/>
    </row>
    <row r="1684" spans="1:10" ht="23.25" hidden="1" customHeight="1" x14ac:dyDescent="0.25">
      <c r="A1684" s="131" t="s">
        <v>241</v>
      </c>
      <c r="B1684" s="131"/>
      <c r="C1684" s="130" t="s">
        <v>578</v>
      </c>
      <c r="D1684" s="130" t="s">
        <v>361</v>
      </c>
      <c r="E1684" s="124">
        <v>0</v>
      </c>
      <c r="F1684" s="124">
        <v>0</v>
      </c>
      <c r="G1684" s="129">
        <v>444000</v>
      </c>
      <c r="H1684" s="129">
        <v>444000</v>
      </c>
      <c r="I1684" s="124">
        <v>0</v>
      </c>
      <c r="J1684" s="128">
        <v>0</v>
      </c>
    </row>
    <row r="1685" spans="1:10" ht="23.25" hidden="1" customHeight="1" x14ac:dyDescent="0.25">
      <c r="A1685" s="131" t="s">
        <v>577</v>
      </c>
      <c r="B1685" s="131"/>
      <c r="C1685" s="130" t="s">
        <v>576</v>
      </c>
      <c r="D1685" s="130" t="s">
        <v>361</v>
      </c>
      <c r="E1685" s="124">
        <v>0</v>
      </c>
      <c r="F1685" s="124">
        <v>0</v>
      </c>
      <c r="G1685" s="129">
        <v>725130.81</v>
      </c>
      <c r="H1685" s="129">
        <v>725130.81</v>
      </c>
      <c r="I1685" s="124">
        <v>0</v>
      </c>
      <c r="J1685" s="128">
        <v>0</v>
      </c>
    </row>
    <row r="1686" spans="1:10" ht="23.25" hidden="1" customHeight="1" x14ac:dyDescent="0.25">
      <c r="A1686" s="131" t="s">
        <v>575</v>
      </c>
      <c r="B1686" s="131"/>
      <c r="C1686" s="130" t="s">
        <v>574</v>
      </c>
      <c r="D1686" s="130" t="s">
        <v>361</v>
      </c>
      <c r="E1686" s="124">
        <v>0</v>
      </c>
      <c r="F1686" s="124">
        <v>0</v>
      </c>
      <c r="G1686" s="129">
        <v>365859.32</v>
      </c>
      <c r="H1686" s="129">
        <v>365859.32</v>
      </c>
      <c r="I1686" s="124">
        <v>0</v>
      </c>
      <c r="J1686" s="128">
        <v>0</v>
      </c>
    </row>
    <row r="1687" spans="1:10" ht="22.5" hidden="1" customHeight="1" x14ac:dyDescent="0.25">
      <c r="A1687" s="131" t="s">
        <v>573</v>
      </c>
      <c r="B1687" s="131"/>
      <c r="C1687" s="130" t="s">
        <v>572</v>
      </c>
      <c r="D1687" s="130" t="s">
        <v>361</v>
      </c>
      <c r="E1687" s="124">
        <v>0</v>
      </c>
      <c r="F1687" s="124">
        <v>0</v>
      </c>
      <c r="G1687" s="129">
        <v>218272.72</v>
      </c>
      <c r="H1687" s="129">
        <v>218272.72</v>
      </c>
      <c r="I1687" s="124">
        <v>0</v>
      </c>
      <c r="J1687" s="128">
        <v>0</v>
      </c>
    </row>
    <row r="1688" spans="1:10" ht="23.25" hidden="1" customHeight="1" x14ac:dyDescent="0.25">
      <c r="A1688" s="131" t="s">
        <v>571</v>
      </c>
      <c r="B1688" s="131"/>
      <c r="C1688" s="130" t="s">
        <v>570</v>
      </c>
      <c r="D1688" s="130" t="s">
        <v>361</v>
      </c>
      <c r="E1688" s="124">
        <v>0</v>
      </c>
      <c r="F1688" s="124">
        <v>0</v>
      </c>
      <c r="G1688" s="129">
        <v>5737403.8499999996</v>
      </c>
      <c r="H1688" s="129">
        <v>5737403.8499999996</v>
      </c>
      <c r="I1688" s="124">
        <v>0</v>
      </c>
      <c r="J1688" s="128">
        <v>0</v>
      </c>
    </row>
    <row r="1689" spans="1:10" ht="12" hidden="1" customHeight="1" x14ac:dyDescent="0.25">
      <c r="A1689" s="127" t="s">
        <v>360</v>
      </c>
      <c r="B1689" s="127"/>
      <c r="C1689" s="127"/>
      <c r="D1689" s="127"/>
      <c r="E1689" s="126">
        <v>0</v>
      </c>
      <c r="F1689" s="126">
        <v>0</v>
      </c>
      <c r="G1689" s="126">
        <v>7490666.7000000002</v>
      </c>
      <c r="H1689" s="126">
        <v>7490666.7000000002</v>
      </c>
      <c r="I1689" s="126">
        <v>0</v>
      </c>
      <c r="J1689" s="126">
        <v>0</v>
      </c>
    </row>
    <row r="1690" spans="1:10" ht="2.25" hidden="1" customHeight="1" x14ac:dyDescent="0.25">
      <c r="A1690" s="127"/>
      <c r="B1690" s="127"/>
      <c r="C1690" s="127"/>
      <c r="D1690" s="127"/>
      <c r="E1690" s="126"/>
      <c r="F1690" s="126"/>
      <c r="G1690" s="126"/>
      <c r="H1690" s="126"/>
      <c r="I1690" s="126"/>
      <c r="J1690" s="125"/>
    </row>
    <row r="1691" spans="1:10" ht="15" hidden="1" customHeight="1" x14ac:dyDescent="0.25">
      <c r="A1691" s="132" t="s">
        <v>11</v>
      </c>
      <c r="B1691" s="132"/>
      <c r="C1691" s="132"/>
      <c r="D1691" s="132"/>
      <c r="E1691" s="132"/>
      <c r="F1691" s="132"/>
      <c r="G1691" s="132"/>
      <c r="H1691" s="132"/>
      <c r="I1691" s="132"/>
      <c r="J1691" s="132"/>
    </row>
    <row r="1692" spans="1:10" ht="22.5" hidden="1" customHeight="1" x14ac:dyDescent="0.25">
      <c r="A1692" s="131" t="s">
        <v>569</v>
      </c>
      <c r="B1692" s="131"/>
      <c r="C1692" s="130" t="s">
        <v>568</v>
      </c>
      <c r="D1692" s="130" t="s">
        <v>361</v>
      </c>
      <c r="E1692" s="124">
        <v>0</v>
      </c>
      <c r="F1692" s="124">
        <v>0</v>
      </c>
      <c r="G1692" s="129">
        <v>3336320</v>
      </c>
      <c r="H1692" s="129">
        <v>3336320</v>
      </c>
      <c r="I1692" s="124">
        <v>0</v>
      </c>
      <c r="J1692" s="128">
        <v>0</v>
      </c>
    </row>
    <row r="1693" spans="1:10" ht="23.25" hidden="1" customHeight="1" x14ac:dyDescent="0.25">
      <c r="A1693" s="131" t="s">
        <v>567</v>
      </c>
      <c r="B1693" s="131"/>
      <c r="C1693" s="130" t="s">
        <v>566</v>
      </c>
      <c r="D1693" s="130" t="s">
        <v>361</v>
      </c>
      <c r="E1693" s="124">
        <v>0</v>
      </c>
      <c r="F1693" s="124">
        <v>0</v>
      </c>
      <c r="G1693" s="129">
        <v>3406800</v>
      </c>
      <c r="H1693" s="129">
        <v>3406800</v>
      </c>
      <c r="I1693" s="124">
        <v>0</v>
      </c>
      <c r="J1693" s="128">
        <v>0</v>
      </c>
    </row>
    <row r="1694" spans="1:10" ht="23.25" hidden="1" customHeight="1" x14ac:dyDescent="0.25">
      <c r="A1694" s="131" t="s">
        <v>565</v>
      </c>
      <c r="B1694" s="131"/>
      <c r="C1694" s="130" t="s">
        <v>564</v>
      </c>
      <c r="D1694" s="130" t="s">
        <v>361</v>
      </c>
      <c r="E1694" s="124">
        <v>0</v>
      </c>
      <c r="F1694" s="124">
        <v>0</v>
      </c>
      <c r="G1694" s="129">
        <v>498576.36</v>
      </c>
      <c r="H1694" s="129">
        <v>498576.36</v>
      </c>
      <c r="I1694" s="124">
        <v>0</v>
      </c>
      <c r="J1694" s="128">
        <v>0</v>
      </c>
    </row>
    <row r="1695" spans="1:10" ht="23.25" hidden="1" customHeight="1" x14ac:dyDescent="0.25">
      <c r="A1695" s="131" t="s">
        <v>563</v>
      </c>
      <c r="B1695" s="131"/>
      <c r="C1695" s="130" t="s">
        <v>562</v>
      </c>
      <c r="D1695" s="130" t="s">
        <v>361</v>
      </c>
      <c r="E1695" s="124">
        <v>0</v>
      </c>
      <c r="F1695" s="124">
        <v>0</v>
      </c>
      <c r="G1695" s="129">
        <v>3302060</v>
      </c>
      <c r="H1695" s="129">
        <v>3302060</v>
      </c>
      <c r="I1695" s="124">
        <v>0</v>
      </c>
      <c r="J1695" s="128">
        <v>0</v>
      </c>
    </row>
    <row r="1696" spans="1:10" ht="22.5" hidden="1" customHeight="1" x14ac:dyDescent="0.25">
      <c r="A1696" s="131" t="s">
        <v>561</v>
      </c>
      <c r="B1696" s="131"/>
      <c r="C1696" s="130" t="s">
        <v>560</v>
      </c>
      <c r="D1696" s="130" t="s">
        <v>361</v>
      </c>
      <c r="E1696" s="124">
        <v>0</v>
      </c>
      <c r="F1696" s="124">
        <v>0</v>
      </c>
      <c r="G1696" s="129">
        <v>2947320.25</v>
      </c>
      <c r="H1696" s="129">
        <v>2947320.25</v>
      </c>
      <c r="I1696" s="124">
        <v>0</v>
      </c>
      <c r="J1696" s="128">
        <v>0</v>
      </c>
    </row>
    <row r="1697" spans="1:10" ht="12.75" hidden="1" customHeight="1" x14ac:dyDescent="0.25">
      <c r="A1697" s="127" t="s">
        <v>360</v>
      </c>
      <c r="B1697" s="127"/>
      <c r="C1697" s="127"/>
      <c r="D1697" s="127"/>
      <c r="E1697" s="126">
        <v>0</v>
      </c>
      <c r="F1697" s="126">
        <v>0</v>
      </c>
      <c r="G1697" s="126">
        <v>13491076.609999999</v>
      </c>
      <c r="H1697" s="126">
        <v>13491076.609999999</v>
      </c>
      <c r="I1697" s="126">
        <v>0</v>
      </c>
      <c r="J1697" s="126">
        <v>0</v>
      </c>
    </row>
    <row r="1698" spans="1:10" ht="2.25" hidden="1" customHeight="1" x14ac:dyDescent="0.25">
      <c r="A1698" s="127"/>
      <c r="B1698" s="127"/>
      <c r="C1698" s="127"/>
      <c r="D1698" s="127"/>
      <c r="E1698" s="126"/>
      <c r="F1698" s="126"/>
      <c r="G1698" s="126"/>
      <c r="H1698" s="126"/>
      <c r="I1698" s="126"/>
      <c r="J1698" s="125"/>
    </row>
    <row r="1699" spans="1:10" ht="14.25" hidden="1" customHeight="1" x14ac:dyDescent="0.25">
      <c r="A1699" s="132" t="s">
        <v>559</v>
      </c>
      <c r="B1699" s="132"/>
      <c r="C1699" s="132"/>
      <c r="D1699" s="132"/>
      <c r="E1699" s="132"/>
      <c r="F1699" s="132"/>
      <c r="G1699" s="132"/>
      <c r="H1699" s="132"/>
      <c r="I1699" s="132"/>
      <c r="J1699" s="132"/>
    </row>
    <row r="1700" spans="1:10" ht="22.5" hidden="1" customHeight="1" x14ac:dyDescent="0.25">
      <c r="A1700" s="131" t="s">
        <v>558</v>
      </c>
      <c r="B1700" s="131"/>
      <c r="C1700" s="130" t="s">
        <v>557</v>
      </c>
      <c r="D1700" s="130" t="s">
        <v>361</v>
      </c>
      <c r="E1700" s="124">
        <v>0</v>
      </c>
      <c r="F1700" s="124">
        <v>0</v>
      </c>
      <c r="G1700" s="129">
        <v>2500000</v>
      </c>
      <c r="H1700" s="129">
        <v>2500000</v>
      </c>
      <c r="I1700" s="124">
        <v>0</v>
      </c>
      <c r="J1700" s="128">
        <v>0</v>
      </c>
    </row>
    <row r="1701" spans="1:10" ht="23.25" hidden="1" customHeight="1" x14ac:dyDescent="0.25">
      <c r="A1701" s="131" t="s">
        <v>556</v>
      </c>
      <c r="B1701" s="131"/>
      <c r="C1701" s="130" t="s">
        <v>555</v>
      </c>
      <c r="D1701" s="130" t="s">
        <v>361</v>
      </c>
      <c r="E1701" s="124">
        <v>0</v>
      </c>
      <c r="F1701" s="124">
        <v>0</v>
      </c>
      <c r="G1701" s="129">
        <v>780000</v>
      </c>
      <c r="H1701" s="129">
        <v>780000</v>
      </c>
      <c r="I1701" s="124">
        <v>0</v>
      </c>
      <c r="J1701" s="128">
        <v>0</v>
      </c>
    </row>
    <row r="1702" spans="1:10" ht="23.25" hidden="1" customHeight="1" x14ac:dyDescent="0.25">
      <c r="A1702" s="131" t="s">
        <v>554</v>
      </c>
      <c r="B1702" s="131"/>
      <c r="C1702" s="130" t="s">
        <v>553</v>
      </c>
      <c r="D1702" s="130" t="s">
        <v>361</v>
      </c>
      <c r="E1702" s="124">
        <v>0</v>
      </c>
      <c r="F1702" s="124">
        <v>0</v>
      </c>
      <c r="G1702" s="129">
        <v>690000</v>
      </c>
      <c r="H1702" s="129">
        <v>690000</v>
      </c>
      <c r="I1702" s="124">
        <v>0</v>
      </c>
      <c r="J1702" s="128">
        <v>0</v>
      </c>
    </row>
    <row r="1703" spans="1:10" ht="23.25" hidden="1" customHeight="1" x14ac:dyDescent="0.25">
      <c r="A1703" s="131" t="s">
        <v>552</v>
      </c>
      <c r="B1703" s="131"/>
      <c r="C1703" s="130" t="s">
        <v>551</v>
      </c>
      <c r="D1703" s="130" t="s">
        <v>361</v>
      </c>
      <c r="E1703" s="124">
        <v>0</v>
      </c>
      <c r="F1703" s="124">
        <v>0</v>
      </c>
      <c r="G1703" s="129">
        <v>930000</v>
      </c>
      <c r="H1703" s="129">
        <v>930000</v>
      </c>
      <c r="I1703" s="124">
        <v>0</v>
      </c>
      <c r="J1703" s="128">
        <v>0</v>
      </c>
    </row>
    <row r="1704" spans="1:10" ht="23.25" hidden="1" customHeight="1" x14ac:dyDescent="0.25">
      <c r="A1704" s="131" t="s">
        <v>550</v>
      </c>
      <c r="B1704" s="131"/>
      <c r="C1704" s="130" t="s">
        <v>549</v>
      </c>
      <c r="D1704" s="130" t="s">
        <v>361</v>
      </c>
      <c r="E1704" s="124">
        <v>0</v>
      </c>
      <c r="F1704" s="124">
        <v>0</v>
      </c>
      <c r="G1704" s="129">
        <v>250000</v>
      </c>
      <c r="H1704" s="129">
        <v>250000</v>
      </c>
      <c r="I1704" s="124">
        <v>0</v>
      </c>
      <c r="J1704" s="128">
        <v>0</v>
      </c>
    </row>
    <row r="1705" spans="1:10" ht="12" hidden="1" customHeight="1" x14ac:dyDescent="0.25">
      <c r="A1705" s="127" t="s">
        <v>360</v>
      </c>
      <c r="B1705" s="127"/>
      <c r="C1705" s="127"/>
      <c r="D1705" s="127"/>
      <c r="E1705" s="126">
        <v>0</v>
      </c>
      <c r="F1705" s="126">
        <v>0</v>
      </c>
      <c r="G1705" s="126">
        <v>5150000</v>
      </c>
      <c r="H1705" s="126">
        <v>5150000</v>
      </c>
      <c r="I1705" s="126">
        <v>0</v>
      </c>
      <c r="J1705" s="126">
        <v>0</v>
      </c>
    </row>
    <row r="1706" spans="1:10" ht="2.25" hidden="1" customHeight="1" x14ac:dyDescent="0.25">
      <c r="A1706" s="127"/>
      <c r="B1706" s="127"/>
      <c r="C1706" s="127"/>
      <c r="D1706" s="127"/>
      <c r="E1706" s="126"/>
      <c r="F1706" s="126"/>
      <c r="G1706" s="126"/>
      <c r="H1706" s="126"/>
      <c r="I1706" s="126"/>
      <c r="J1706" s="125"/>
    </row>
    <row r="1707" spans="1:10" ht="14.25" hidden="1" customHeight="1" x14ac:dyDescent="0.25">
      <c r="A1707" s="132" t="s">
        <v>548</v>
      </c>
      <c r="B1707" s="132"/>
      <c r="C1707" s="132"/>
      <c r="D1707" s="132"/>
      <c r="E1707" s="132"/>
      <c r="F1707" s="132"/>
      <c r="G1707" s="132"/>
      <c r="H1707" s="132"/>
      <c r="I1707" s="132"/>
      <c r="J1707" s="132"/>
    </row>
    <row r="1708" spans="1:10" ht="23.25" hidden="1" customHeight="1" x14ac:dyDescent="0.25">
      <c r="A1708" s="131" t="s">
        <v>547</v>
      </c>
      <c r="B1708" s="131"/>
      <c r="C1708" s="130" t="s">
        <v>546</v>
      </c>
      <c r="D1708" s="130" t="s">
        <v>361</v>
      </c>
      <c r="E1708" s="124">
        <v>0</v>
      </c>
      <c r="F1708" s="124">
        <v>0</v>
      </c>
      <c r="G1708" s="129">
        <v>1388301.31</v>
      </c>
      <c r="H1708" s="129">
        <v>1388301.31</v>
      </c>
      <c r="I1708" s="124">
        <v>0</v>
      </c>
      <c r="J1708" s="128">
        <v>0</v>
      </c>
    </row>
    <row r="1709" spans="1:10" ht="12" hidden="1" customHeight="1" x14ac:dyDescent="0.25">
      <c r="A1709" s="127" t="s">
        <v>360</v>
      </c>
      <c r="B1709" s="127"/>
      <c r="C1709" s="127"/>
      <c r="D1709" s="127"/>
      <c r="E1709" s="126">
        <v>0</v>
      </c>
      <c r="F1709" s="126">
        <v>0</v>
      </c>
      <c r="G1709" s="126">
        <v>1388301.31</v>
      </c>
      <c r="H1709" s="126">
        <v>1388301.31</v>
      </c>
      <c r="I1709" s="126">
        <v>0</v>
      </c>
      <c r="J1709" s="126">
        <v>0</v>
      </c>
    </row>
    <row r="1710" spans="1:10" ht="2.25" hidden="1" customHeight="1" x14ac:dyDescent="0.25">
      <c r="A1710" s="127"/>
      <c r="B1710" s="127"/>
      <c r="C1710" s="127"/>
      <c r="D1710" s="127"/>
      <c r="E1710" s="126"/>
      <c r="F1710" s="126"/>
      <c r="G1710" s="126"/>
      <c r="H1710" s="126"/>
      <c r="I1710" s="126"/>
      <c r="J1710" s="125"/>
    </row>
    <row r="1711" spans="1:10" ht="14.25" hidden="1" customHeight="1" x14ac:dyDescent="0.25">
      <c r="A1711" s="132" t="s">
        <v>235</v>
      </c>
      <c r="B1711" s="132"/>
      <c r="C1711" s="132"/>
      <c r="D1711" s="132"/>
      <c r="E1711" s="132"/>
      <c r="F1711" s="132"/>
      <c r="G1711" s="132"/>
      <c r="H1711" s="132"/>
      <c r="I1711" s="132"/>
      <c r="J1711" s="132"/>
    </row>
    <row r="1712" spans="1:10" ht="23.25" hidden="1" customHeight="1" x14ac:dyDescent="0.25">
      <c r="A1712" s="131" t="s">
        <v>545</v>
      </c>
      <c r="B1712" s="131"/>
      <c r="C1712" s="130" t="s">
        <v>544</v>
      </c>
      <c r="D1712" s="130" t="s">
        <v>361</v>
      </c>
      <c r="E1712" s="124">
        <v>0</v>
      </c>
      <c r="F1712" s="124">
        <v>0</v>
      </c>
      <c r="G1712" s="129">
        <v>4119013.39</v>
      </c>
      <c r="H1712" s="129">
        <v>4119013.39</v>
      </c>
      <c r="I1712" s="124">
        <v>0</v>
      </c>
      <c r="J1712" s="128">
        <v>0</v>
      </c>
    </row>
    <row r="1713" spans="1:10" ht="23.25" hidden="1" customHeight="1" x14ac:dyDescent="0.25">
      <c r="A1713" s="131" t="s">
        <v>543</v>
      </c>
      <c r="B1713" s="131"/>
      <c r="C1713" s="130" t="s">
        <v>542</v>
      </c>
      <c r="D1713" s="130" t="s">
        <v>361</v>
      </c>
      <c r="E1713" s="124">
        <v>0</v>
      </c>
      <c r="F1713" s="124">
        <v>0</v>
      </c>
      <c r="G1713" s="129">
        <v>2879698.3</v>
      </c>
      <c r="H1713" s="129">
        <v>2879698.3</v>
      </c>
      <c r="I1713" s="124">
        <v>0</v>
      </c>
      <c r="J1713" s="128">
        <v>0</v>
      </c>
    </row>
    <row r="1714" spans="1:10" ht="22.5" hidden="1" customHeight="1" x14ac:dyDescent="0.25">
      <c r="A1714" s="131" t="s">
        <v>541</v>
      </c>
      <c r="B1714" s="131"/>
      <c r="C1714" s="130" t="s">
        <v>540</v>
      </c>
      <c r="D1714" s="130" t="s">
        <v>361</v>
      </c>
      <c r="E1714" s="124">
        <v>0</v>
      </c>
      <c r="F1714" s="124">
        <v>0</v>
      </c>
      <c r="G1714" s="129">
        <v>188582.7</v>
      </c>
      <c r="H1714" s="129">
        <v>188582.7</v>
      </c>
      <c r="I1714" s="124">
        <v>0</v>
      </c>
      <c r="J1714" s="128">
        <v>0</v>
      </c>
    </row>
    <row r="1715" spans="1:10" ht="23.25" hidden="1" customHeight="1" x14ac:dyDescent="0.25">
      <c r="A1715" s="131" t="s">
        <v>539</v>
      </c>
      <c r="B1715" s="131"/>
      <c r="C1715" s="130" t="s">
        <v>538</v>
      </c>
      <c r="D1715" s="130" t="s">
        <v>361</v>
      </c>
      <c r="E1715" s="124">
        <v>0</v>
      </c>
      <c r="F1715" s="124">
        <v>0</v>
      </c>
      <c r="G1715" s="129">
        <v>1315343.92</v>
      </c>
      <c r="H1715" s="129">
        <v>1315343.92</v>
      </c>
      <c r="I1715" s="124">
        <v>0</v>
      </c>
      <c r="J1715" s="128">
        <v>0</v>
      </c>
    </row>
    <row r="1716" spans="1:10" ht="23.25" hidden="1" customHeight="1" x14ac:dyDescent="0.25">
      <c r="A1716" s="131" t="s">
        <v>537</v>
      </c>
      <c r="B1716" s="131"/>
      <c r="C1716" s="130" t="s">
        <v>536</v>
      </c>
      <c r="D1716" s="130" t="s">
        <v>361</v>
      </c>
      <c r="E1716" s="124">
        <v>0</v>
      </c>
      <c r="F1716" s="124">
        <v>0</v>
      </c>
      <c r="G1716" s="129">
        <v>2517498.4700000002</v>
      </c>
      <c r="H1716" s="129">
        <v>2517498.4700000002</v>
      </c>
      <c r="I1716" s="124">
        <v>0</v>
      </c>
      <c r="J1716" s="128">
        <v>0</v>
      </c>
    </row>
    <row r="1717" spans="1:10" ht="12" hidden="1" customHeight="1" x14ac:dyDescent="0.25">
      <c r="A1717" s="127" t="s">
        <v>360</v>
      </c>
      <c r="B1717" s="127"/>
      <c r="C1717" s="127"/>
      <c r="D1717" s="127"/>
      <c r="E1717" s="126">
        <v>0</v>
      </c>
      <c r="F1717" s="126">
        <v>0</v>
      </c>
      <c r="G1717" s="126">
        <v>11020136.779999999</v>
      </c>
      <c r="H1717" s="126">
        <v>11020136.779999999</v>
      </c>
      <c r="I1717" s="126">
        <v>0</v>
      </c>
      <c r="J1717" s="126">
        <v>0</v>
      </c>
    </row>
    <row r="1718" spans="1:10" ht="2.25" hidden="1" customHeight="1" x14ac:dyDescent="0.25">
      <c r="A1718" s="127"/>
      <c r="B1718" s="127"/>
      <c r="C1718" s="127"/>
      <c r="D1718" s="127"/>
      <c r="E1718" s="126"/>
      <c r="F1718" s="126"/>
      <c r="G1718" s="126"/>
      <c r="H1718" s="126"/>
      <c r="I1718" s="126"/>
      <c r="J1718" s="125"/>
    </row>
    <row r="1719" spans="1:10" ht="14.25" hidden="1" customHeight="1" x14ac:dyDescent="0.25">
      <c r="A1719" s="132" t="s">
        <v>11</v>
      </c>
      <c r="B1719" s="132"/>
      <c r="C1719" s="132"/>
      <c r="D1719" s="132"/>
      <c r="E1719" s="132"/>
      <c r="F1719" s="132"/>
      <c r="G1719" s="132"/>
      <c r="H1719" s="132"/>
      <c r="I1719" s="132"/>
      <c r="J1719" s="132"/>
    </row>
    <row r="1720" spans="1:10" ht="23.25" hidden="1" customHeight="1" x14ac:dyDescent="0.25">
      <c r="A1720" s="131" t="s">
        <v>535</v>
      </c>
      <c r="B1720" s="131"/>
      <c r="C1720" s="130" t="s">
        <v>534</v>
      </c>
      <c r="D1720" s="130" t="s">
        <v>361</v>
      </c>
      <c r="E1720" s="124">
        <v>0</v>
      </c>
      <c r="F1720" s="124">
        <v>0</v>
      </c>
      <c r="G1720" s="129">
        <v>252778</v>
      </c>
      <c r="H1720" s="129">
        <v>252778</v>
      </c>
      <c r="I1720" s="124">
        <v>0</v>
      </c>
      <c r="J1720" s="128">
        <v>0</v>
      </c>
    </row>
    <row r="1721" spans="1:10" ht="23.25" hidden="1" customHeight="1" x14ac:dyDescent="0.25">
      <c r="A1721" s="131" t="s">
        <v>533</v>
      </c>
      <c r="B1721" s="131"/>
      <c r="C1721" s="130" t="s">
        <v>532</v>
      </c>
      <c r="D1721" s="130" t="s">
        <v>361</v>
      </c>
      <c r="E1721" s="124">
        <v>0</v>
      </c>
      <c r="F1721" s="124">
        <v>0</v>
      </c>
      <c r="G1721" s="129">
        <v>1154941</v>
      </c>
      <c r="H1721" s="129">
        <v>1154941</v>
      </c>
      <c r="I1721" s="124">
        <v>0</v>
      </c>
      <c r="J1721" s="128">
        <v>0</v>
      </c>
    </row>
    <row r="1722" spans="1:10" ht="23.25" hidden="1" customHeight="1" x14ac:dyDescent="0.25">
      <c r="A1722" s="131" t="s">
        <v>531</v>
      </c>
      <c r="B1722" s="131"/>
      <c r="C1722" s="130" t="s">
        <v>530</v>
      </c>
      <c r="D1722" s="130" t="s">
        <v>361</v>
      </c>
      <c r="E1722" s="124">
        <v>0</v>
      </c>
      <c r="F1722" s="124">
        <v>0</v>
      </c>
      <c r="G1722" s="129">
        <v>426204</v>
      </c>
      <c r="H1722" s="129">
        <v>426204</v>
      </c>
      <c r="I1722" s="124">
        <v>0</v>
      </c>
      <c r="J1722" s="128">
        <v>0</v>
      </c>
    </row>
    <row r="1723" spans="1:10" ht="22.5" hidden="1" customHeight="1" x14ac:dyDescent="0.25">
      <c r="A1723" s="131" t="s">
        <v>529</v>
      </c>
      <c r="B1723" s="131"/>
      <c r="C1723" s="130" t="s">
        <v>528</v>
      </c>
      <c r="D1723" s="130" t="s">
        <v>361</v>
      </c>
      <c r="E1723" s="124">
        <v>0</v>
      </c>
      <c r="F1723" s="124">
        <v>0</v>
      </c>
      <c r="G1723" s="129">
        <v>1064843</v>
      </c>
      <c r="H1723" s="129">
        <v>1064843</v>
      </c>
      <c r="I1723" s="124">
        <v>0</v>
      </c>
      <c r="J1723" s="128">
        <v>0</v>
      </c>
    </row>
    <row r="1724" spans="1:10" ht="23.25" hidden="1" customHeight="1" x14ac:dyDescent="0.25">
      <c r="A1724" s="131" t="s">
        <v>527</v>
      </c>
      <c r="B1724" s="131"/>
      <c r="C1724" s="130" t="s">
        <v>526</v>
      </c>
      <c r="D1724" s="130" t="s">
        <v>361</v>
      </c>
      <c r="E1724" s="124">
        <v>0</v>
      </c>
      <c r="F1724" s="124">
        <v>0</v>
      </c>
      <c r="G1724" s="129">
        <v>916307</v>
      </c>
      <c r="H1724" s="129">
        <v>916307</v>
      </c>
      <c r="I1724" s="124">
        <v>0</v>
      </c>
      <c r="J1724" s="128">
        <v>0</v>
      </c>
    </row>
    <row r="1725" spans="1:10" ht="12" hidden="1" customHeight="1" x14ac:dyDescent="0.25">
      <c r="A1725" s="127" t="s">
        <v>360</v>
      </c>
      <c r="B1725" s="127"/>
      <c r="C1725" s="127"/>
      <c r="D1725" s="127"/>
      <c r="E1725" s="126">
        <v>0</v>
      </c>
      <c r="F1725" s="126">
        <v>0</v>
      </c>
      <c r="G1725" s="126">
        <v>3815073</v>
      </c>
      <c r="H1725" s="126">
        <v>3815073</v>
      </c>
      <c r="I1725" s="126">
        <v>0</v>
      </c>
      <c r="J1725" s="126">
        <v>0</v>
      </c>
    </row>
    <row r="1726" spans="1:10" ht="2.25" hidden="1" customHeight="1" x14ac:dyDescent="0.25">
      <c r="A1726" s="127"/>
      <c r="B1726" s="127"/>
      <c r="C1726" s="127"/>
      <c r="D1726" s="127"/>
      <c r="E1726" s="126"/>
      <c r="F1726" s="126"/>
      <c r="G1726" s="126"/>
      <c r="H1726" s="126"/>
      <c r="I1726" s="126"/>
      <c r="J1726" s="125"/>
    </row>
    <row r="1727" spans="1:10" ht="14.25" hidden="1" customHeight="1" x14ac:dyDescent="0.25">
      <c r="A1727" s="132" t="s">
        <v>237</v>
      </c>
      <c r="B1727" s="132"/>
      <c r="C1727" s="132"/>
      <c r="D1727" s="132"/>
      <c r="E1727" s="132"/>
      <c r="F1727" s="132"/>
      <c r="G1727" s="132"/>
      <c r="H1727" s="132"/>
      <c r="I1727" s="132"/>
      <c r="J1727" s="132"/>
    </row>
    <row r="1728" spans="1:10" ht="23.25" hidden="1" customHeight="1" x14ac:dyDescent="0.25">
      <c r="A1728" s="131" t="s">
        <v>237</v>
      </c>
      <c r="B1728" s="131"/>
      <c r="C1728" s="130" t="s">
        <v>525</v>
      </c>
      <c r="D1728" s="130" t="s">
        <v>361</v>
      </c>
      <c r="E1728" s="124">
        <v>0</v>
      </c>
      <c r="F1728" s="124">
        <v>0</v>
      </c>
      <c r="G1728" s="129">
        <v>42500</v>
      </c>
      <c r="H1728" s="129">
        <v>42500</v>
      </c>
      <c r="I1728" s="124">
        <v>0</v>
      </c>
      <c r="J1728" s="128">
        <v>0</v>
      </c>
    </row>
    <row r="1729" spans="1:10" ht="23.25" hidden="1" customHeight="1" x14ac:dyDescent="0.25">
      <c r="A1729" s="131" t="s">
        <v>524</v>
      </c>
      <c r="B1729" s="131"/>
      <c r="C1729" s="130" t="s">
        <v>523</v>
      </c>
      <c r="D1729" s="130" t="s">
        <v>361</v>
      </c>
      <c r="E1729" s="124">
        <v>0</v>
      </c>
      <c r="F1729" s="124">
        <v>0</v>
      </c>
      <c r="G1729" s="129">
        <v>13506.5</v>
      </c>
      <c r="H1729" s="129">
        <v>13506.5</v>
      </c>
      <c r="I1729" s="124">
        <v>0</v>
      </c>
      <c r="J1729" s="128">
        <v>0</v>
      </c>
    </row>
    <row r="1730" spans="1:10" ht="23.25" hidden="1" customHeight="1" x14ac:dyDescent="0.25">
      <c r="A1730" s="131" t="s">
        <v>522</v>
      </c>
      <c r="B1730" s="131"/>
      <c r="C1730" s="130" t="s">
        <v>521</v>
      </c>
      <c r="D1730" s="130" t="s">
        <v>361</v>
      </c>
      <c r="E1730" s="124">
        <v>0</v>
      </c>
      <c r="F1730" s="124">
        <v>0</v>
      </c>
      <c r="G1730" s="129">
        <v>1932500</v>
      </c>
      <c r="H1730" s="129">
        <v>1932500</v>
      </c>
      <c r="I1730" s="124">
        <v>0</v>
      </c>
      <c r="J1730" s="128">
        <v>0</v>
      </c>
    </row>
    <row r="1731" spans="1:10" ht="12" hidden="1" customHeight="1" x14ac:dyDescent="0.25">
      <c r="A1731" s="127" t="s">
        <v>360</v>
      </c>
      <c r="B1731" s="127"/>
      <c r="C1731" s="127"/>
      <c r="D1731" s="127"/>
      <c r="E1731" s="126">
        <v>0</v>
      </c>
      <c r="F1731" s="126">
        <v>0</v>
      </c>
      <c r="G1731" s="126">
        <v>1988506.5</v>
      </c>
      <c r="H1731" s="126">
        <v>1988506.5</v>
      </c>
      <c r="I1731" s="126">
        <v>0</v>
      </c>
      <c r="J1731" s="126">
        <v>0</v>
      </c>
    </row>
    <row r="1732" spans="1:10" ht="2.25" hidden="1" customHeight="1" x14ac:dyDescent="0.25">
      <c r="A1732" s="127"/>
      <c r="B1732" s="127"/>
      <c r="C1732" s="127"/>
      <c r="D1732" s="127"/>
      <c r="E1732" s="126"/>
      <c r="F1732" s="126"/>
      <c r="G1732" s="126"/>
      <c r="H1732" s="126"/>
      <c r="I1732" s="126"/>
      <c r="J1732" s="125"/>
    </row>
    <row r="1733" spans="1:10" ht="14.25" hidden="1" customHeight="1" x14ac:dyDescent="0.25">
      <c r="A1733" s="132" t="s">
        <v>11</v>
      </c>
      <c r="B1733" s="132"/>
      <c r="C1733" s="132"/>
      <c r="D1733" s="132"/>
      <c r="E1733" s="132"/>
      <c r="F1733" s="132"/>
      <c r="G1733" s="132"/>
      <c r="H1733" s="132"/>
      <c r="I1733" s="132"/>
      <c r="J1733" s="132"/>
    </row>
    <row r="1734" spans="1:10" ht="23.25" hidden="1" customHeight="1" x14ac:dyDescent="0.25">
      <c r="A1734" s="131" t="s">
        <v>520</v>
      </c>
      <c r="B1734" s="131"/>
      <c r="C1734" s="130" t="s">
        <v>519</v>
      </c>
      <c r="D1734" s="130" t="s">
        <v>361</v>
      </c>
      <c r="E1734" s="124">
        <v>0</v>
      </c>
      <c r="F1734" s="124">
        <v>0</v>
      </c>
      <c r="G1734" s="129">
        <v>378747.73</v>
      </c>
      <c r="H1734" s="129">
        <v>378747.73</v>
      </c>
      <c r="I1734" s="124">
        <v>0</v>
      </c>
      <c r="J1734" s="128">
        <v>0</v>
      </c>
    </row>
    <row r="1735" spans="1:10" ht="23.25" hidden="1" customHeight="1" x14ac:dyDescent="0.25">
      <c r="A1735" s="131" t="s">
        <v>518</v>
      </c>
      <c r="B1735" s="131"/>
      <c r="C1735" s="130" t="s">
        <v>517</v>
      </c>
      <c r="D1735" s="130" t="s">
        <v>361</v>
      </c>
      <c r="E1735" s="124">
        <v>0</v>
      </c>
      <c r="F1735" s="124">
        <v>0</v>
      </c>
      <c r="G1735" s="129">
        <v>5078954.59</v>
      </c>
      <c r="H1735" s="129">
        <v>5078954.59</v>
      </c>
      <c r="I1735" s="124">
        <v>0</v>
      </c>
      <c r="J1735" s="128">
        <v>0</v>
      </c>
    </row>
    <row r="1736" spans="1:10" ht="12" hidden="1" customHeight="1" x14ac:dyDescent="0.25">
      <c r="A1736" s="127" t="s">
        <v>360</v>
      </c>
      <c r="B1736" s="127"/>
      <c r="C1736" s="127"/>
      <c r="D1736" s="127"/>
      <c r="E1736" s="126">
        <v>0</v>
      </c>
      <c r="F1736" s="126">
        <v>0</v>
      </c>
      <c r="G1736" s="126">
        <v>5457702.3200000003</v>
      </c>
      <c r="H1736" s="126">
        <v>5457702.3200000003</v>
      </c>
      <c r="I1736" s="126">
        <v>0</v>
      </c>
      <c r="J1736" s="126">
        <v>0</v>
      </c>
    </row>
    <row r="1737" spans="1:10" ht="2.25" hidden="1" customHeight="1" x14ac:dyDescent="0.25">
      <c r="A1737" s="127"/>
      <c r="B1737" s="127"/>
      <c r="C1737" s="127"/>
      <c r="D1737" s="127"/>
      <c r="E1737" s="126"/>
      <c r="F1737" s="126"/>
      <c r="G1737" s="126"/>
      <c r="H1737" s="126"/>
      <c r="I1737" s="126"/>
      <c r="J1737" s="125"/>
    </row>
    <row r="1738" spans="1:10" ht="14.25" hidden="1" customHeight="1" x14ac:dyDescent="0.25">
      <c r="A1738" s="132" t="s">
        <v>516</v>
      </c>
      <c r="B1738" s="132"/>
      <c r="C1738" s="132"/>
      <c r="D1738" s="132"/>
      <c r="E1738" s="132"/>
      <c r="F1738" s="132"/>
      <c r="G1738" s="132"/>
      <c r="H1738" s="132"/>
      <c r="I1738" s="132"/>
      <c r="J1738" s="132"/>
    </row>
    <row r="1739" spans="1:10" ht="23.25" hidden="1" customHeight="1" x14ac:dyDescent="0.25">
      <c r="A1739" s="131" t="s">
        <v>516</v>
      </c>
      <c r="B1739" s="131"/>
      <c r="C1739" s="130" t="s">
        <v>515</v>
      </c>
      <c r="D1739" s="130" t="s">
        <v>361</v>
      </c>
      <c r="E1739" s="124">
        <v>0</v>
      </c>
      <c r="F1739" s="124">
        <v>0</v>
      </c>
      <c r="G1739" s="129">
        <v>60200</v>
      </c>
      <c r="H1739" s="129">
        <v>60200</v>
      </c>
      <c r="I1739" s="124">
        <v>0</v>
      </c>
      <c r="J1739" s="128">
        <v>0</v>
      </c>
    </row>
    <row r="1740" spans="1:10" ht="23.25" hidden="1" customHeight="1" x14ac:dyDescent="0.25">
      <c r="A1740" s="131" t="s">
        <v>514</v>
      </c>
      <c r="B1740" s="131"/>
      <c r="C1740" s="130" t="s">
        <v>513</v>
      </c>
      <c r="D1740" s="130" t="s">
        <v>361</v>
      </c>
      <c r="E1740" s="124">
        <v>0</v>
      </c>
      <c r="F1740" s="124">
        <v>0</v>
      </c>
      <c r="G1740" s="129">
        <v>439533817.91000003</v>
      </c>
      <c r="H1740" s="129">
        <v>439533817.91000003</v>
      </c>
      <c r="I1740" s="124">
        <v>0</v>
      </c>
      <c r="J1740" s="128">
        <v>0</v>
      </c>
    </row>
    <row r="1741" spans="1:10" ht="22.5" hidden="1" customHeight="1" x14ac:dyDescent="0.25">
      <c r="A1741" s="131" t="s">
        <v>512</v>
      </c>
      <c r="B1741" s="131"/>
      <c r="C1741" s="130" t="s">
        <v>511</v>
      </c>
      <c r="D1741" s="130" t="s">
        <v>361</v>
      </c>
      <c r="E1741" s="124">
        <v>0</v>
      </c>
      <c r="F1741" s="124">
        <v>0</v>
      </c>
      <c r="G1741" s="129">
        <v>1393841.82</v>
      </c>
      <c r="H1741" s="129">
        <v>1393841.82</v>
      </c>
      <c r="I1741" s="124">
        <v>0</v>
      </c>
      <c r="J1741" s="128">
        <v>0</v>
      </c>
    </row>
    <row r="1742" spans="1:10" ht="23.25" hidden="1" customHeight="1" x14ac:dyDescent="0.25">
      <c r="A1742" s="131" t="s">
        <v>510</v>
      </c>
      <c r="B1742" s="131"/>
      <c r="C1742" s="130" t="s">
        <v>509</v>
      </c>
      <c r="D1742" s="130" t="s">
        <v>361</v>
      </c>
      <c r="E1742" s="124">
        <v>0</v>
      </c>
      <c r="F1742" s="124">
        <v>0</v>
      </c>
      <c r="G1742" s="129">
        <v>6966488.7300000004</v>
      </c>
      <c r="H1742" s="129">
        <v>6966488.7300000004</v>
      </c>
      <c r="I1742" s="124">
        <v>0</v>
      </c>
      <c r="J1742" s="128">
        <v>0</v>
      </c>
    </row>
    <row r="1743" spans="1:10" ht="12" hidden="1" customHeight="1" x14ac:dyDescent="0.25">
      <c r="A1743" s="127" t="s">
        <v>360</v>
      </c>
      <c r="B1743" s="127"/>
      <c r="C1743" s="127"/>
      <c r="D1743" s="127"/>
      <c r="E1743" s="126">
        <v>0</v>
      </c>
      <c r="F1743" s="126">
        <v>0</v>
      </c>
      <c r="G1743" s="126">
        <v>447954348.45999998</v>
      </c>
      <c r="H1743" s="126">
        <v>447954348.45999998</v>
      </c>
      <c r="I1743" s="126">
        <v>0</v>
      </c>
      <c r="J1743" s="126">
        <v>0</v>
      </c>
    </row>
    <row r="1744" spans="1:10" ht="2.25" hidden="1" customHeight="1" x14ac:dyDescent="0.25">
      <c r="A1744" s="127"/>
      <c r="B1744" s="127"/>
      <c r="C1744" s="127"/>
      <c r="D1744" s="127"/>
      <c r="E1744" s="126"/>
      <c r="F1744" s="126"/>
      <c r="G1744" s="126"/>
      <c r="H1744" s="126"/>
      <c r="I1744" s="126"/>
      <c r="J1744" s="125"/>
    </row>
    <row r="1745" spans="1:10" ht="15" hidden="1" customHeight="1" x14ac:dyDescent="0.25">
      <c r="A1745" s="132" t="s">
        <v>508</v>
      </c>
      <c r="B1745" s="132"/>
      <c r="C1745" s="132"/>
      <c r="D1745" s="132"/>
      <c r="E1745" s="132"/>
      <c r="F1745" s="132"/>
      <c r="G1745" s="132"/>
      <c r="H1745" s="132"/>
      <c r="I1745" s="132"/>
      <c r="J1745" s="132"/>
    </row>
    <row r="1746" spans="1:10" ht="22.5" hidden="1" customHeight="1" x14ac:dyDescent="0.25">
      <c r="A1746" s="131" t="s">
        <v>507</v>
      </c>
      <c r="B1746" s="131"/>
      <c r="C1746" s="130" t="s">
        <v>506</v>
      </c>
      <c r="D1746" s="130" t="s">
        <v>361</v>
      </c>
      <c r="E1746" s="124">
        <v>0</v>
      </c>
      <c r="F1746" s="124">
        <v>0</v>
      </c>
      <c r="G1746" s="129">
        <v>254582088</v>
      </c>
      <c r="H1746" s="129">
        <v>254582088</v>
      </c>
      <c r="I1746" s="124">
        <v>0</v>
      </c>
      <c r="J1746" s="128">
        <v>0</v>
      </c>
    </row>
    <row r="1747" spans="1:10" ht="12.75" hidden="1" customHeight="1" x14ac:dyDescent="0.25">
      <c r="A1747" s="127" t="s">
        <v>360</v>
      </c>
      <c r="B1747" s="127"/>
      <c r="C1747" s="127"/>
      <c r="D1747" s="127"/>
      <c r="E1747" s="126">
        <v>0</v>
      </c>
      <c r="F1747" s="126">
        <v>0</v>
      </c>
      <c r="G1747" s="126">
        <v>254582088</v>
      </c>
      <c r="H1747" s="126">
        <v>254582088</v>
      </c>
      <c r="I1747" s="126">
        <v>0</v>
      </c>
      <c r="J1747" s="126">
        <v>0</v>
      </c>
    </row>
    <row r="1748" spans="1:10" ht="1.5" hidden="1" customHeight="1" x14ac:dyDescent="0.25">
      <c r="A1748" s="127"/>
      <c r="B1748" s="127"/>
      <c r="C1748" s="127"/>
      <c r="D1748" s="127"/>
      <c r="E1748" s="126"/>
      <c r="F1748" s="126"/>
      <c r="G1748" s="126"/>
      <c r="H1748" s="126"/>
      <c r="I1748" s="126"/>
      <c r="J1748" s="125"/>
    </row>
    <row r="1749" spans="1:10" ht="15" hidden="1" customHeight="1" x14ac:dyDescent="0.25">
      <c r="A1749" s="132" t="s">
        <v>505</v>
      </c>
      <c r="B1749" s="132"/>
      <c r="C1749" s="132"/>
      <c r="D1749" s="132"/>
      <c r="E1749" s="132"/>
      <c r="F1749" s="132"/>
      <c r="G1749" s="132"/>
      <c r="H1749" s="132"/>
      <c r="I1749" s="132"/>
      <c r="J1749" s="132"/>
    </row>
    <row r="1750" spans="1:10" ht="22.5" hidden="1" customHeight="1" x14ac:dyDescent="0.25">
      <c r="A1750" s="131" t="s">
        <v>504</v>
      </c>
      <c r="B1750" s="131"/>
      <c r="C1750" s="130" t="s">
        <v>503</v>
      </c>
      <c r="D1750" s="130" t="s">
        <v>361</v>
      </c>
      <c r="E1750" s="124">
        <v>0</v>
      </c>
      <c r="F1750" s="124">
        <v>0</v>
      </c>
      <c r="G1750" s="129">
        <v>34017716.969999999</v>
      </c>
      <c r="H1750" s="129">
        <v>34017716.969999999</v>
      </c>
      <c r="I1750" s="124">
        <v>0</v>
      </c>
      <c r="J1750" s="128">
        <v>0</v>
      </c>
    </row>
    <row r="1751" spans="1:10" ht="12.75" hidden="1" customHeight="1" x14ac:dyDescent="0.25">
      <c r="A1751" s="127" t="s">
        <v>360</v>
      </c>
      <c r="B1751" s="127"/>
      <c r="C1751" s="127"/>
      <c r="D1751" s="127"/>
      <c r="E1751" s="126">
        <v>0</v>
      </c>
      <c r="F1751" s="126">
        <v>0</v>
      </c>
      <c r="G1751" s="126">
        <v>34017716.969999999</v>
      </c>
      <c r="H1751" s="126">
        <v>34017716.969999999</v>
      </c>
      <c r="I1751" s="126">
        <v>0</v>
      </c>
      <c r="J1751" s="126">
        <v>0</v>
      </c>
    </row>
    <row r="1752" spans="1:10" ht="2.25" hidden="1" customHeight="1" x14ac:dyDescent="0.25">
      <c r="A1752" s="127"/>
      <c r="B1752" s="127"/>
      <c r="C1752" s="127"/>
      <c r="D1752" s="127"/>
      <c r="E1752" s="126"/>
      <c r="F1752" s="126"/>
      <c r="G1752" s="126"/>
      <c r="H1752" s="126"/>
      <c r="I1752" s="126"/>
      <c r="J1752" s="125"/>
    </row>
    <row r="1753" spans="1:10" ht="14.25" hidden="1" customHeight="1" x14ac:dyDescent="0.25">
      <c r="A1753" s="132" t="s">
        <v>502</v>
      </c>
      <c r="B1753" s="132"/>
      <c r="C1753" s="132"/>
      <c r="D1753" s="132"/>
      <c r="E1753" s="132"/>
      <c r="F1753" s="132"/>
      <c r="G1753" s="132"/>
      <c r="H1753" s="132"/>
      <c r="I1753" s="132"/>
      <c r="J1753" s="132"/>
    </row>
    <row r="1754" spans="1:10" ht="23.25" hidden="1" customHeight="1" x14ac:dyDescent="0.25">
      <c r="A1754" s="131" t="s">
        <v>501</v>
      </c>
      <c r="B1754" s="131"/>
      <c r="C1754" s="130" t="s">
        <v>500</v>
      </c>
      <c r="D1754" s="130" t="s">
        <v>361</v>
      </c>
      <c r="E1754" s="124">
        <v>0</v>
      </c>
      <c r="F1754" s="124">
        <v>0</v>
      </c>
      <c r="G1754" s="129">
        <v>2746107.76</v>
      </c>
      <c r="H1754" s="129">
        <v>2746107.76</v>
      </c>
      <c r="I1754" s="124">
        <v>0</v>
      </c>
      <c r="J1754" s="128">
        <v>0</v>
      </c>
    </row>
    <row r="1755" spans="1:10" ht="12" hidden="1" customHeight="1" x14ac:dyDescent="0.25">
      <c r="A1755" s="127" t="s">
        <v>360</v>
      </c>
      <c r="B1755" s="127"/>
      <c r="C1755" s="127"/>
      <c r="D1755" s="127"/>
      <c r="E1755" s="126">
        <v>0</v>
      </c>
      <c r="F1755" s="126">
        <v>0</v>
      </c>
      <c r="G1755" s="126">
        <v>2746107.76</v>
      </c>
      <c r="H1755" s="126">
        <v>2746107.76</v>
      </c>
      <c r="I1755" s="126">
        <v>0</v>
      </c>
      <c r="J1755" s="126">
        <v>0</v>
      </c>
    </row>
    <row r="1756" spans="1:10" ht="2.25" hidden="1" customHeight="1" x14ac:dyDescent="0.25">
      <c r="A1756" s="127"/>
      <c r="B1756" s="127"/>
      <c r="C1756" s="127"/>
      <c r="D1756" s="127"/>
      <c r="E1756" s="126"/>
      <c r="F1756" s="126"/>
      <c r="G1756" s="126"/>
      <c r="H1756" s="126"/>
      <c r="I1756" s="126"/>
      <c r="J1756" s="125"/>
    </row>
    <row r="1757" spans="1:10" ht="14.25" hidden="1" customHeight="1" x14ac:dyDescent="0.25">
      <c r="A1757" s="132" t="s">
        <v>499</v>
      </c>
      <c r="B1757" s="132"/>
      <c r="C1757" s="132"/>
      <c r="D1757" s="132"/>
      <c r="E1757" s="132"/>
      <c r="F1757" s="132"/>
      <c r="G1757" s="132"/>
      <c r="H1757" s="132"/>
      <c r="I1757" s="132"/>
      <c r="J1757" s="132"/>
    </row>
    <row r="1758" spans="1:10" ht="23.25" hidden="1" customHeight="1" x14ac:dyDescent="0.25">
      <c r="A1758" s="131" t="s">
        <v>498</v>
      </c>
      <c r="B1758" s="131"/>
      <c r="C1758" s="130" t="s">
        <v>497</v>
      </c>
      <c r="D1758" s="130" t="s">
        <v>361</v>
      </c>
      <c r="E1758" s="124">
        <v>0</v>
      </c>
      <c r="F1758" s="124">
        <v>0</v>
      </c>
      <c r="G1758" s="129">
        <v>3002099.08</v>
      </c>
      <c r="H1758" s="129">
        <v>3002099.08</v>
      </c>
      <c r="I1758" s="124">
        <v>0</v>
      </c>
      <c r="J1758" s="128">
        <v>0</v>
      </c>
    </row>
    <row r="1759" spans="1:10" ht="12" hidden="1" customHeight="1" x14ac:dyDescent="0.25">
      <c r="A1759" s="127" t="s">
        <v>360</v>
      </c>
      <c r="B1759" s="127"/>
      <c r="C1759" s="127"/>
      <c r="D1759" s="127"/>
      <c r="E1759" s="126">
        <v>0</v>
      </c>
      <c r="F1759" s="126">
        <v>0</v>
      </c>
      <c r="G1759" s="126">
        <v>3002099.08</v>
      </c>
      <c r="H1759" s="126">
        <v>3002099.08</v>
      </c>
      <c r="I1759" s="126">
        <v>0</v>
      </c>
      <c r="J1759" s="126">
        <v>0</v>
      </c>
    </row>
    <row r="1760" spans="1:10" ht="2.25" hidden="1" customHeight="1" x14ac:dyDescent="0.25">
      <c r="A1760" s="127"/>
      <c r="B1760" s="127"/>
      <c r="C1760" s="127"/>
      <c r="D1760" s="127"/>
      <c r="E1760" s="126"/>
      <c r="F1760" s="126"/>
      <c r="G1760" s="126"/>
      <c r="H1760" s="126"/>
      <c r="I1760" s="126"/>
      <c r="J1760" s="125"/>
    </row>
    <row r="1761" spans="1:10" ht="14.25" hidden="1" customHeight="1" x14ac:dyDescent="0.25">
      <c r="A1761" s="132" t="s">
        <v>496</v>
      </c>
      <c r="B1761" s="132"/>
      <c r="C1761" s="132"/>
      <c r="D1761" s="132"/>
      <c r="E1761" s="132"/>
      <c r="F1761" s="132"/>
      <c r="G1761" s="132"/>
      <c r="H1761" s="132"/>
      <c r="I1761" s="132"/>
      <c r="J1761" s="132"/>
    </row>
    <row r="1762" spans="1:10" ht="23.25" hidden="1" customHeight="1" x14ac:dyDescent="0.25">
      <c r="A1762" s="131" t="s">
        <v>495</v>
      </c>
      <c r="B1762" s="131"/>
      <c r="C1762" s="130" t="s">
        <v>494</v>
      </c>
      <c r="D1762" s="130" t="s">
        <v>361</v>
      </c>
      <c r="E1762" s="124">
        <v>0</v>
      </c>
      <c r="F1762" s="124">
        <v>0</v>
      </c>
      <c r="G1762" s="129">
        <v>20000</v>
      </c>
      <c r="H1762" s="129">
        <v>20000</v>
      </c>
      <c r="I1762" s="124">
        <v>0</v>
      </c>
      <c r="J1762" s="128">
        <v>0</v>
      </c>
    </row>
    <row r="1763" spans="1:10" ht="23.25" hidden="1" customHeight="1" x14ac:dyDescent="0.25">
      <c r="A1763" s="131" t="s">
        <v>493</v>
      </c>
      <c r="B1763" s="131"/>
      <c r="C1763" s="130" t="s">
        <v>492</v>
      </c>
      <c r="D1763" s="130" t="s">
        <v>361</v>
      </c>
      <c r="E1763" s="124">
        <v>0</v>
      </c>
      <c r="F1763" s="124">
        <v>0</v>
      </c>
      <c r="G1763" s="129">
        <v>1434171.37</v>
      </c>
      <c r="H1763" s="129">
        <v>1434171.37</v>
      </c>
      <c r="I1763" s="124">
        <v>0</v>
      </c>
      <c r="J1763" s="128">
        <v>0</v>
      </c>
    </row>
    <row r="1764" spans="1:10" ht="12" hidden="1" customHeight="1" x14ac:dyDescent="0.25">
      <c r="A1764" s="127" t="s">
        <v>360</v>
      </c>
      <c r="B1764" s="127"/>
      <c r="C1764" s="127"/>
      <c r="D1764" s="127"/>
      <c r="E1764" s="126">
        <v>0</v>
      </c>
      <c r="F1764" s="126">
        <v>0</v>
      </c>
      <c r="G1764" s="126">
        <v>1454171.37</v>
      </c>
      <c r="H1764" s="126">
        <v>1454171.37</v>
      </c>
      <c r="I1764" s="126">
        <v>0</v>
      </c>
      <c r="J1764" s="126">
        <v>0</v>
      </c>
    </row>
    <row r="1765" spans="1:10" ht="2.25" hidden="1" customHeight="1" x14ac:dyDescent="0.25">
      <c r="A1765" s="127"/>
      <c r="B1765" s="127"/>
      <c r="C1765" s="127"/>
      <c r="D1765" s="127"/>
      <c r="E1765" s="126"/>
      <c r="F1765" s="126"/>
      <c r="G1765" s="126"/>
      <c r="H1765" s="126"/>
      <c r="I1765" s="126"/>
      <c r="J1765" s="125"/>
    </row>
    <row r="1766" spans="1:10" ht="14.25" hidden="1" customHeight="1" x14ac:dyDescent="0.25">
      <c r="A1766" s="132" t="s">
        <v>491</v>
      </c>
      <c r="B1766" s="132"/>
      <c r="C1766" s="132"/>
      <c r="D1766" s="132"/>
      <c r="E1766" s="132"/>
      <c r="F1766" s="132"/>
      <c r="G1766" s="132"/>
      <c r="H1766" s="132"/>
      <c r="I1766" s="132"/>
      <c r="J1766" s="132"/>
    </row>
    <row r="1767" spans="1:10" ht="23.25" hidden="1" customHeight="1" x14ac:dyDescent="0.25">
      <c r="A1767" s="131" t="s">
        <v>490</v>
      </c>
      <c r="B1767" s="131"/>
      <c r="C1767" s="130" t="s">
        <v>489</v>
      </c>
      <c r="D1767" s="130" t="s">
        <v>361</v>
      </c>
      <c r="E1767" s="124">
        <v>0</v>
      </c>
      <c r="F1767" s="124">
        <v>0</v>
      </c>
      <c r="G1767" s="129">
        <v>7542910.2800000003</v>
      </c>
      <c r="H1767" s="129">
        <v>7542910.2800000003</v>
      </c>
      <c r="I1767" s="124">
        <v>0</v>
      </c>
      <c r="J1767" s="128">
        <v>0</v>
      </c>
    </row>
    <row r="1768" spans="1:10" ht="23.25" hidden="1" customHeight="1" x14ac:dyDescent="0.25">
      <c r="A1768" s="131" t="s">
        <v>488</v>
      </c>
      <c r="B1768" s="131"/>
      <c r="C1768" s="130" t="s">
        <v>487</v>
      </c>
      <c r="D1768" s="130" t="s">
        <v>361</v>
      </c>
      <c r="E1768" s="124">
        <v>0</v>
      </c>
      <c r="F1768" s="124">
        <v>0</v>
      </c>
      <c r="G1768" s="129">
        <v>16889200</v>
      </c>
      <c r="H1768" s="129">
        <v>16889200</v>
      </c>
      <c r="I1768" s="124">
        <v>0</v>
      </c>
      <c r="J1768" s="128">
        <v>0</v>
      </c>
    </row>
    <row r="1769" spans="1:10" ht="12" hidden="1" customHeight="1" x14ac:dyDescent="0.25">
      <c r="A1769" s="127" t="s">
        <v>360</v>
      </c>
      <c r="B1769" s="127"/>
      <c r="C1769" s="127"/>
      <c r="D1769" s="127"/>
      <c r="E1769" s="126">
        <v>0</v>
      </c>
      <c r="F1769" s="126">
        <v>0</v>
      </c>
      <c r="G1769" s="126">
        <v>24432110.280000001</v>
      </c>
      <c r="H1769" s="126">
        <v>24432110.280000001</v>
      </c>
      <c r="I1769" s="126">
        <v>0</v>
      </c>
      <c r="J1769" s="126">
        <v>0</v>
      </c>
    </row>
    <row r="1770" spans="1:10" ht="2.25" hidden="1" customHeight="1" x14ac:dyDescent="0.25">
      <c r="A1770" s="127"/>
      <c r="B1770" s="127"/>
      <c r="C1770" s="127"/>
      <c r="D1770" s="127"/>
      <c r="E1770" s="126"/>
      <c r="F1770" s="126"/>
      <c r="G1770" s="126"/>
      <c r="H1770" s="126"/>
      <c r="I1770" s="126"/>
      <c r="J1770" s="125"/>
    </row>
    <row r="1771" spans="1:10" ht="14.25" hidden="1" customHeight="1" x14ac:dyDescent="0.25">
      <c r="A1771" s="132" t="s">
        <v>486</v>
      </c>
      <c r="B1771" s="132"/>
      <c r="C1771" s="132"/>
      <c r="D1771" s="132"/>
      <c r="E1771" s="132"/>
      <c r="F1771" s="132"/>
      <c r="G1771" s="132"/>
      <c r="H1771" s="132"/>
      <c r="I1771" s="132"/>
      <c r="J1771" s="132"/>
    </row>
    <row r="1772" spans="1:10" ht="23.25" hidden="1" customHeight="1" x14ac:dyDescent="0.25">
      <c r="A1772" s="131" t="s">
        <v>485</v>
      </c>
      <c r="B1772" s="131"/>
      <c r="C1772" s="130" t="s">
        <v>484</v>
      </c>
      <c r="D1772" s="130" t="s">
        <v>361</v>
      </c>
      <c r="E1772" s="124">
        <v>0</v>
      </c>
      <c r="F1772" s="124">
        <v>0</v>
      </c>
      <c r="G1772" s="129">
        <v>469679720.68000001</v>
      </c>
      <c r="H1772" s="129">
        <v>469679720.68000001</v>
      </c>
      <c r="I1772" s="124">
        <v>0</v>
      </c>
      <c r="J1772" s="128">
        <v>0</v>
      </c>
    </row>
    <row r="1773" spans="1:10" ht="12" hidden="1" customHeight="1" x14ac:dyDescent="0.25">
      <c r="A1773" s="127" t="s">
        <v>360</v>
      </c>
      <c r="B1773" s="127"/>
      <c r="C1773" s="127"/>
      <c r="D1773" s="127"/>
      <c r="E1773" s="126">
        <v>0</v>
      </c>
      <c r="F1773" s="126">
        <v>0</v>
      </c>
      <c r="G1773" s="126">
        <v>469679720.68000001</v>
      </c>
      <c r="H1773" s="126">
        <v>469679720.68000001</v>
      </c>
      <c r="I1773" s="126">
        <v>0</v>
      </c>
      <c r="J1773" s="126">
        <v>0</v>
      </c>
    </row>
    <row r="1774" spans="1:10" ht="2.25" hidden="1" customHeight="1" x14ac:dyDescent="0.25">
      <c r="A1774" s="127"/>
      <c r="B1774" s="127"/>
      <c r="C1774" s="127"/>
      <c r="D1774" s="127"/>
      <c r="E1774" s="126"/>
      <c r="F1774" s="126"/>
      <c r="G1774" s="126"/>
      <c r="H1774" s="126"/>
      <c r="I1774" s="126"/>
      <c r="J1774" s="125"/>
    </row>
    <row r="1775" spans="1:10" ht="14.25" hidden="1" customHeight="1" x14ac:dyDescent="0.25">
      <c r="A1775" s="132" t="s">
        <v>483</v>
      </c>
      <c r="B1775" s="132"/>
      <c r="C1775" s="132"/>
      <c r="D1775" s="132"/>
      <c r="E1775" s="132"/>
      <c r="F1775" s="132"/>
      <c r="G1775" s="132"/>
      <c r="H1775" s="132"/>
      <c r="I1775" s="132"/>
      <c r="J1775" s="132"/>
    </row>
    <row r="1776" spans="1:10" ht="23.25" hidden="1" customHeight="1" x14ac:dyDescent="0.25">
      <c r="A1776" s="131" t="s">
        <v>482</v>
      </c>
      <c r="B1776" s="131"/>
      <c r="C1776" s="130" t="s">
        <v>481</v>
      </c>
      <c r="D1776" s="130" t="s">
        <v>361</v>
      </c>
      <c r="E1776" s="124">
        <v>0</v>
      </c>
      <c r="F1776" s="124">
        <v>0</v>
      </c>
      <c r="G1776" s="129">
        <v>98245.6</v>
      </c>
      <c r="H1776" s="129">
        <v>98245.6</v>
      </c>
      <c r="I1776" s="124">
        <v>0</v>
      </c>
      <c r="J1776" s="128">
        <v>0</v>
      </c>
    </row>
    <row r="1777" spans="1:10" ht="23.25" hidden="1" customHeight="1" x14ac:dyDescent="0.25">
      <c r="A1777" s="131" t="s">
        <v>480</v>
      </c>
      <c r="B1777" s="131"/>
      <c r="C1777" s="130" t="s">
        <v>479</v>
      </c>
      <c r="D1777" s="130" t="s">
        <v>361</v>
      </c>
      <c r="E1777" s="124">
        <v>0</v>
      </c>
      <c r="F1777" s="124">
        <v>0</v>
      </c>
      <c r="G1777" s="129">
        <v>828976.05</v>
      </c>
      <c r="H1777" s="129">
        <v>828976.05</v>
      </c>
      <c r="I1777" s="124">
        <v>0</v>
      </c>
      <c r="J1777" s="128">
        <v>0</v>
      </c>
    </row>
    <row r="1778" spans="1:10" ht="12" hidden="1" customHeight="1" x14ac:dyDescent="0.25">
      <c r="A1778" s="127" t="s">
        <v>360</v>
      </c>
      <c r="B1778" s="127"/>
      <c r="C1778" s="127"/>
      <c r="D1778" s="127"/>
      <c r="E1778" s="126">
        <v>0</v>
      </c>
      <c r="F1778" s="126">
        <v>0</v>
      </c>
      <c r="G1778" s="126">
        <v>927221.65</v>
      </c>
      <c r="H1778" s="126">
        <v>927221.65</v>
      </c>
      <c r="I1778" s="126">
        <v>0</v>
      </c>
      <c r="J1778" s="126">
        <v>0</v>
      </c>
    </row>
    <row r="1779" spans="1:10" ht="2.25" hidden="1" customHeight="1" x14ac:dyDescent="0.25">
      <c r="A1779" s="127"/>
      <c r="B1779" s="127"/>
      <c r="C1779" s="127"/>
      <c r="D1779" s="127"/>
      <c r="E1779" s="126"/>
      <c r="F1779" s="126"/>
      <c r="G1779" s="126"/>
      <c r="H1779" s="126"/>
      <c r="I1779" s="126"/>
      <c r="J1779" s="125"/>
    </row>
    <row r="1780" spans="1:10" ht="14.25" hidden="1" customHeight="1" x14ac:dyDescent="0.25">
      <c r="A1780" s="132" t="s">
        <v>478</v>
      </c>
      <c r="B1780" s="132"/>
      <c r="C1780" s="132"/>
      <c r="D1780" s="132"/>
      <c r="E1780" s="132"/>
      <c r="F1780" s="132"/>
      <c r="G1780" s="132"/>
      <c r="H1780" s="132"/>
      <c r="I1780" s="132"/>
      <c r="J1780" s="132"/>
    </row>
    <row r="1781" spans="1:10" ht="23.25" hidden="1" customHeight="1" x14ac:dyDescent="0.25">
      <c r="A1781" s="131" t="s">
        <v>477</v>
      </c>
      <c r="B1781" s="131"/>
      <c r="C1781" s="130" t="s">
        <v>476</v>
      </c>
      <c r="D1781" s="130" t="s">
        <v>361</v>
      </c>
      <c r="E1781" s="124">
        <v>0</v>
      </c>
      <c r="F1781" s="124">
        <v>0</v>
      </c>
      <c r="G1781" s="129">
        <v>82524626.629999995</v>
      </c>
      <c r="H1781" s="129">
        <v>82524626.629999995</v>
      </c>
      <c r="I1781" s="124">
        <v>0</v>
      </c>
      <c r="J1781" s="128">
        <v>0</v>
      </c>
    </row>
    <row r="1782" spans="1:10" ht="12" hidden="1" customHeight="1" x14ac:dyDescent="0.25">
      <c r="A1782" s="127" t="s">
        <v>360</v>
      </c>
      <c r="B1782" s="127"/>
      <c r="C1782" s="127"/>
      <c r="D1782" s="127"/>
      <c r="E1782" s="126">
        <v>0</v>
      </c>
      <c r="F1782" s="126">
        <v>0</v>
      </c>
      <c r="G1782" s="126">
        <v>82524626.629999995</v>
      </c>
      <c r="H1782" s="126">
        <v>82524626.629999995</v>
      </c>
      <c r="I1782" s="126">
        <v>0</v>
      </c>
      <c r="J1782" s="126">
        <v>0</v>
      </c>
    </row>
    <row r="1783" spans="1:10" ht="2.25" hidden="1" customHeight="1" x14ac:dyDescent="0.25">
      <c r="A1783" s="127"/>
      <c r="B1783" s="127"/>
      <c r="C1783" s="127"/>
      <c r="D1783" s="127"/>
      <c r="E1783" s="126"/>
      <c r="F1783" s="126"/>
      <c r="G1783" s="126"/>
      <c r="H1783" s="126"/>
      <c r="I1783" s="126"/>
      <c r="J1783" s="125"/>
    </row>
    <row r="1784" spans="1:10" ht="14.25" hidden="1" customHeight="1" x14ac:dyDescent="0.25">
      <c r="A1784" s="132" t="s">
        <v>475</v>
      </c>
      <c r="B1784" s="132"/>
      <c r="C1784" s="132"/>
      <c r="D1784" s="132"/>
      <c r="E1784" s="132"/>
      <c r="F1784" s="132"/>
      <c r="G1784" s="132"/>
      <c r="H1784" s="132"/>
      <c r="I1784" s="132"/>
      <c r="J1784" s="132"/>
    </row>
    <row r="1785" spans="1:10" ht="23.25" hidden="1" customHeight="1" x14ac:dyDescent="0.25">
      <c r="A1785" s="131" t="s">
        <v>474</v>
      </c>
      <c r="B1785" s="131"/>
      <c r="C1785" s="130" t="s">
        <v>473</v>
      </c>
      <c r="D1785" s="130" t="s">
        <v>361</v>
      </c>
      <c r="E1785" s="124">
        <v>0</v>
      </c>
      <c r="F1785" s="124">
        <v>0</v>
      </c>
      <c r="G1785" s="129">
        <v>7116363.6399999997</v>
      </c>
      <c r="H1785" s="129">
        <v>7116363.6399999997</v>
      </c>
      <c r="I1785" s="124">
        <v>0</v>
      </c>
      <c r="J1785" s="128">
        <v>0</v>
      </c>
    </row>
    <row r="1786" spans="1:10" ht="12" hidden="1" customHeight="1" x14ac:dyDescent="0.25">
      <c r="A1786" s="127" t="s">
        <v>360</v>
      </c>
      <c r="B1786" s="127"/>
      <c r="C1786" s="127"/>
      <c r="D1786" s="127"/>
      <c r="E1786" s="126">
        <v>0</v>
      </c>
      <c r="F1786" s="126">
        <v>0</v>
      </c>
      <c r="G1786" s="126">
        <v>7116363.6399999997</v>
      </c>
      <c r="H1786" s="126">
        <v>7116363.6399999997</v>
      </c>
      <c r="I1786" s="126">
        <v>0</v>
      </c>
      <c r="J1786" s="126">
        <v>0</v>
      </c>
    </row>
    <row r="1787" spans="1:10" ht="2.25" hidden="1" customHeight="1" x14ac:dyDescent="0.25">
      <c r="A1787" s="127"/>
      <c r="B1787" s="127"/>
      <c r="C1787" s="127"/>
      <c r="D1787" s="127"/>
      <c r="E1787" s="126"/>
      <c r="F1787" s="126"/>
      <c r="G1787" s="126"/>
      <c r="H1787" s="126"/>
      <c r="I1787" s="126"/>
      <c r="J1787" s="125"/>
    </row>
    <row r="1788" spans="1:10" ht="14.25" hidden="1" customHeight="1" x14ac:dyDescent="0.25">
      <c r="A1788" s="132" t="s">
        <v>472</v>
      </c>
      <c r="B1788" s="132"/>
      <c r="C1788" s="132"/>
      <c r="D1788" s="132"/>
      <c r="E1788" s="132"/>
      <c r="F1788" s="132"/>
      <c r="G1788" s="132"/>
      <c r="H1788" s="132"/>
      <c r="I1788" s="132"/>
      <c r="J1788" s="132"/>
    </row>
    <row r="1789" spans="1:10" ht="23.25" hidden="1" customHeight="1" x14ac:dyDescent="0.25">
      <c r="A1789" s="131" t="s">
        <v>471</v>
      </c>
      <c r="B1789" s="131"/>
      <c r="C1789" s="130" t="s">
        <v>470</v>
      </c>
      <c r="D1789" s="130" t="s">
        <v>361</v>
      </c>
      <c r="E1789" s="124">
        <v>0</v>
      </c>
      <c r="F1789" s="124">
        <v>0</v>
      </c>
      <c r="G1789" s="129">
        <v>556273972.60000002</v>
      </c>
      <c r="H1789" s="129">
        <v>556273972.60000002</v>
      </c>
      <c r="I1789" s="124">
        <v>0</v>
      </c>
      <c r="J1789" s="128">
        <v>0</v>
      </c>
    </row>
    <row r="1790" spans="1:10" ht="12.75" hidden="1" customHeight="1" x14ac:dyDescent="0.25">
      <c r="A1790" s="127" t="s">
        <v>360</v>
      </c>
      <c r="B1790" s="127"/>
      <c r="C1790" s="127"/>
      <c r="D1790" s="127"/>
      <c r="E1790" s="126">
        <v>0</v>
      </c>
      <c r="F1790" s="126">
        <v>0</v>
      </c>
      <c r="G1790" s="126">
        <v>556273972.60000002</v>
      </c>
      <c r="H1790" s="126">
        <v>556273972.60000002</v>
      </c>
      <c r="I1790" s="126">
        <v>0</v>
      </c>
      <c r="J1790" s="126">
        <v>0</v>
      </c>
    </row>
    <row r="1791" spans="1:10" ht="1.5" hidden="1" customHeight="1" x14ac:dyDescent="0.25">
      <c r="A1791" s="127"/>
      <c r="B1791" s="127"/>
      <c r="C1791" s="127"/>
      <c r="D1791" s="127"/>
      <c r="E1791" s="126"/>
      <c r="F1791" s="126"/>
      <c r="G1791" s="126"/>
      <c r="H1791" s="126"/>
      <c r="I1791" s="126"/>
      <c r="J1791" s="125"/>
    </row>
    <row r="1792" spans="1:10" ht="15" hidden="1" customHeight="1" x14ac:dyDescent="0.25">
      <c r="A1792" s="132" t="s">
        <v>465</v>
      </c>
      <c r="B1792" s="132"/>
      <c r="C1792" s="132"/>
      <c r="D1792" s="132"/>
      <c r="E1792" s="132"/>
      <c r="F1792" s="132"/>
      <c r="G1792" s="132"/>
      <c r="H1792" s="132"/>
      <c r="I1792" s="132"/>
      <c r="J1792" s="132"/>
    </row>
    <row r="1793" spans="1:10" ht="22.5" hidden="1" customHeight="1" x14ac:dyDescent="0.25">
      <c r="A1793" s="131" t="s">
        <v>469</v>
      </c>
      <c r="B1793" s="131"/>
      <c r="C1793" s="130" t="s">
        <v>468</v>
      </c>
      <c r="D1793" s="130" t="s">
        <v>361</v>
      </c>
      <c r="E1793" s="124">
        <v>0</v>
      </c>
      <c r="F1793" s="124">
        <v>0</v>
      </c>
      <c r="G1793" s="129">
        <v>4318000</v>
      </c>
      <c r="H1793" s="129">
        <v>4318000</v>
      </c>
      <c r="I1793" s="124">
        <v>0</v>
      </c>
      <c r="J1793" s="128">
        <v>0</v>
      </c>
    </row>
    <row r="1794" spans="1:10" ht="12.75" hidden="1" customHeight="1" x14ac:dyDescent="0.25">
      <c r="A1794" s="127" t="s">
        <v>360</v>
      </c>
      <c r="B1794" s="127"/>
      <c r="C1794" s="127"/>
      <c r="D1794" s="127"/>
      <c r="E1794" s="126">
        <v>0</v>
      </c>
      <c r="F1794" s="126">
        <v>0</v>
      </c>
      <c r="G1794" s="126">
        <v>4318000</v>
      </c>
      <c r="H1794" s="126">
        <v>4318000</v>
      </c>
      <c r="I1794" s="126">
        <v>0</v>
      </c>
      <c r="J1794" s="126">
        <v>0</v>
      </c>
    </row>
    <row r="1795" spans="1:10" ht="2.25" hidden="1" customHeight="1" x14ac:dyDescent="0.25">
      <c r="A1795" s="127"/>
      <c r="B1795" s="127"/>
      <c r="C1795" s="127"/>
      <c r="D1795" s="127"/>
      <c r="E1795" s="126"/>
      <c r="F1795" s="126"/>
      <c r="G1795" s="126"/>
      <c r="H1795" s="126"/>
      <c r="I1795" s="126"/>
      <c r="J1795" s="125"/>
    </row>
    <row r="1796" spans="1:10" ht="14.25" hidden="1" customHeight="1" x14ac:dyDescent="0.25">
      <c r="A1796" s="132" t="s">
        <v>465</v>
      </c>
      <c r="B1796" s="132"/>
      <c r="C1796" s="132"/>
      <c r="D1796" s="132"/>
      <c r="E1796" s="132"/>
      <c r="F1796" s="132"/>
      <c r="G1796" s="132"/>
      <c r="H1796" s="132"/>
      <c r="I1796" s="132"/>
      <c r="J1796" s="132"/>
    </row>
    <row r="1797" spans="1:10" ht="22.5" hidden="1" customHeight="1" x14ac:dyDescent="0.25">
      <c r="A1797" s="131" t="s">
        <v>467</v>
      </c>
      <c r="B1797" s="131"/>
      <c r="C1797" s="130" t="s">
        <v>466</v>
      </c>
      <c r="D1797" s="130" t="s">
        <v>361</v>
      </c>
      <c r="E1797" s="124">
        <v>0</v>
      </c>
      <c r="F1797" s="124">
        <v>0</v>
      </c>
      <c r="G1797" s="129">
        <v>18454505.280000001</v>
      </c>
      <c r="H1797" s="129">
        <v>18454505.280000001</v>
      </c>
      <c r="I1797" s="124">
        <v>0</v>
      </c>
      <c r="J1797" s="128">
        <v>0</v>
      </c>
    </row>
    <row r="1798" spans="1:10" ht="12.75" hidden="1" customHeight="1" x14ac:dyDescent="0.25">
      <c r="A1798" s="127" t="s">
        <v>360</v>
      </c>
      <c r="B1798" s="127"/>
      <c r="C1798" s="127"/>
      <c r="D1798" s="127"/>
      <c r="E1798" s="126">
        <v>0</v>
      </c>
      <c r="F1798" s="126">
        <v>0</v>
      </c>
      <c r="G1798" s="126">
        <v>18454505.280000001</v>
      </c>
      <c r="H1798" s="126">
        <v>18454505.280000001</v>
      </c>
      <c r="I1798" s="126">
        <v>0</v>
      </c>
      <c r="J1798" s="126">
        <v>0</v>
      </c>
    </row>
    <row r="1799" spans="1:10" ht="2.25" hidden="1" customHeight="1" x14ac:dyDescent="0.25">
      <c r="A1799" s="127"/>
      <c r="B1799" s="127"/>
      <c r="C1799" s="127"/>
      <c r="D1799" s="127"/>
      <c r="E1799" s="126"/>
      <c r="F1799" s="126"/>
      <c r="G1799" s="126"/>
      <c r="H1799" s="126"/>
      <c r="I1799" s="126"/>
      <c r="J1799" s="125"/>
    </row>
    <row r="1800" spans="1:10" ht="14.25" hidden="1" customHeight="1" x14ac:dyDescent="0.25">
      <c r="A1800" s="132" t="s">
        <v>465</v>
      </c>
      <c r="B1800" s="132"/>
      <c r="C1800" s="132"/>
      <c r="D1800" s="132"/>
      <c r="E1800" s="132"/>
      <c r="F1800" s="132"/>
      <c r="G1800" s="132"/>
      <c r="H1800" s="132"/>
      <c r="I1800" s="132"/>
      <c r="J1800" s="132"/>
    </row>
    <row r="1801" spans="1:10" ht="23.25" hidden="1" customHeight="1" x14ac:dyDescent="0.25">
      <c r="A1801" s="131" t="s">
        <v>464</v>
      </c>
      <c r="B1801" s="131"/>
      <c r="C1801" s="130" t="s">
        <v>463</v>
      </c>
      <c r="D1801" s="130" t="s">
        <v>361</v>
      </c>
      <c r="E1801" s="124">
        <v>0</v>
      </c>
      <c r="F1801" s="124">
        <v>0</v>
      </c>
      <c r="G1801" s="129">
        <v>10296320</v>
      </c>
      <c r="H1801" s="129">
        <v>10296320</v>
      </c>
      <c r="I1801" s="124">
        <v>0</v>
      </c>
      <c r="J1801" s="128">
        <v>0</v>
      </c>
    </row>
    <row r="1802" spans="1:10" ht="12" hidden="1" customHeight="1" x14ac:dyDescent="0.25">
      <c r="A1802" s="127" t="s">
        <v>360</v>
      </c>
      <c r="B1802" s="127"/>
      <c r="C1802" s="127"/>
      <c r="D1802" s="127"/>
      <c r="E1802" s="126">
        <v>0</v>
      </c>
      <c r="F1802" s="126">
        <v>0</v>
      </c>
      <c r="G1802" s="126">
        <v>10296320</v>
      </c>
      <c r="H1802" s="126">
        <v>10296320</v>
      </c>
      <c r="I1802" s="126">
        <v>0</v>
      </c>
      <c r="J1802" s="126">
        <v>0</v>
      </c>
    </row>
    <row r="1803" spans="1:10" ht="2.25" hidden="1" customHeight="1" x14ac:dyDescent="0.25">
      <c r="A1803" s="127"/>
      <c r="B1803" s="127"/>
      <c r="C1803" s="127"/>
      <c r="D1803" s="127"/>
      <c r="E1803" s="126"/>
      <c r="F1803" s="126"/>
      <c r="G1803" s="126"/>
      <c r="H1803" s="126"/>
      <c r="I1803" s="126"/>
      <c r="J1803" s="125"/>
    </row>
    <row r="1804" spans="1:10" ht="14.25" hidden="1" customHeight="1" x14ac:dyDescent="0.25">
      <c r="A1804" s="132" t="s">
        <v>462</v>
      </c>
      <c r="B1804" s="132"/>
      <c r="C1804" s="132"/>
      <c r="D1804" s="132"/>
      <c r="E1804" s="132"/>
      <c r="F1804" s="132"/>
      <c r="G1804" s="132"/>
      <c r="H1804" s="132"/>
      <c r="I1804" s="132"/>
      <c r="J1804" s="132"/>
    </row>
    <row r="1805" spans="1:10" ht="23.25" hidden="1" customHeight="1" x14ac:dyDescent="0.25">
      <c r="A1805" s="131" t="s">
        <v>461</v>
      </c>
      <c r="B1805" s="131"/>
      <c r="C1805" s="130" t="s">
        <v>460</v>
      </c>
      <c r="D1805" s="130" t="s">
        <v>361</v>
      </c>
      <c r="E1805" s="124">
        <v>0</v>
      </c>
      <c r="F1805" s="124">
        <v>0</v>
      </c>
      <c r="G1805" s="129">
        <v>477084.22</v>
      </c>
      <c r="H1805" s="129">
        <v>477084.22</v>
      </c>
      <c r="I1805" s="124">
        <v>0</v>
      </c>
      <c r="J1805" s="128">
        <v>0</v>
      </c>
    </row>
    <row r="1806" spans="1:10" ht="12" hidden="1" customHeight="1" x14ac:dyDescent="0.25">
      <c r="A1806" s="127" t="s">
        <v>360</v>
      </c>
      <c r="B1806" s="127"/>
      <c r="C1806" s="127"/>
      <c r="D1806" s="127"/>
      <c r="E1806" s="126">
        <v>0</v>
      </c>
      <c r="F1806" s="126">
        <v>0</v>
      </c>
      <c r="G1806" s="126">
        <v>477084.22</v>
      </c>
      <c r="H1806" s="126">
        <v>477084.22</v>
      </c>
      <c r="I1806" s="126">
        <v>0</v>
      </c>
      <c r="J1806" s="126">
        <v>0</v>
      </c>
    </row>
    <row r="1807" spans="1:10" ht="2.25" hidden="1" customHeight="1" x14ac:dyDescent="0.25">
      <c r="A1807" s="127"/>
      <c r="B1807" s="127"/>
      <c r="C1807" s="127"/>
      <c r="D1807" s="127"/>
      <c r="E1807" s="126"/>
      <c r="F1807" s="126"/>
      <c r="G1807" s="126"/>
      <c r="H1807" s="126"/>
      <c r="I1807" s="126"/>
      <c r="J1807" s="125"/>
    </row>
    <row r="1808" spans="1:10" ht="14.25" hidden="1" customHeight="1" x14ac:dyDescent="0.25">
      <c r="A1808" s="132" t="s">
        <v>459</v>
      </c>
      <c r="B1808" s="132"/>
      <c r="C1808" s="132"/>
      <c r="D1808" s="132"/>
      <c r="E1808" s="132"/>
      <c r="F1808" s="132"/>
      <c r="G1808" s="132"/>
      <c r="H1808" s="132"/>
      <c r="I1808" s="132"/>
      <c r="J1808" s="132"/>
    </row>
    <row r="1809" spans="1:10" ht="23.25" hidden="1" customHeight="1" x14ac:dyDescent="0.25">
      <c r="A1809" s="131" t="s">
        <v>458</v>
      </c>
      <c r="B1809" s="131"/>
      <c r="C1809" s="130" t="s">
        <v>457</v>
      </c>
      <c r="D1809" s="130" t="s">
        <v>361</v>
      </c>
      <c r="E1809" s="124">
        <v>0</v>
      </c>
      <c r="F1809" s="124">
        <v>0</v>
      </c>
      <c r="G1809" s="129">
        <v>14999607.289999999</v>
      </c>
      <c r="H1809" s="129">
        <v>14999607.289999999</v>
      </c>
      <c r="I1809" s="124">
        <v>0</v>
      </c>
      <c r="J1809" s="128">
        <v>0</v>
      </c>
    </row>
    <row r="1810" spans="1:10" ht="12" hidden="1" customHeight="1" x14ac:dyDescent="0.25">
      <c r="A1810" s="127" t="s">
        <v>360</v>
      </c>
      <c r="B1810" s="127"/>
      <c r="C1810" s="127"/>
      <c r="D1810" s="127"/>
      <c r="E1810" s="126">
        <v>0</v>
      </c>
      <c r="F1810" s="126">
        <v>0</v>
      </c>
      <c r="G1810" s="126">
        <v>14999607.289999999</v>
      </c>
      <c r="H1810" s="126">
        <v>14999607.289999999</v>
      </c>
      <c r="I1810" s="126">
        <v>0</v>
      </c>
      <c r="J1810" s="126">
        <v>0</v>
      </c>
    </row>
    <row r="1811" spans="1:10" ht="2.25" hidden="1" customHeight="1" x14ac:dyDescent="0.25">
      <c r="A1811" s="127"/>
      <c r="B1811" s="127"/>
      <c r="C1811" s="127"/>
      <c r="D1811" s="127"/>
      <c r="E1811" s="126"/>
      <c r="F1811" s="126"/>
      <c r="G1811" s="126"/>
      <c r="H1811" s="126"/>
      <c r="I1811" s="126"/>
      <c r="J1811" s="125"/>
    </row>
    <row r="1812" spans="1:10" ht="14.25" hidden="1" customHeight="1" x14ac:dyDescent="0.25">
      <c r="A1812" s="132" t="s">
        <v>456</v>
      </c>
      <c r="B1812" s="132"/>
      <c r="C1812" s="132"/>
      <c r="D1812" s="132"/>
      <c r="E1812" s="132"/>
      <c r="F1812" s="132"/>
      <c r="G1812" s="132"/>
      <c r="H1812" s="132"/>
      <c r="I1812" s="132"/>
      <c r="J1812" s="132"/>
    </row>
    <row r="1813" spans="1:10" ht="23.25" hidden="1" customHeight="1" x14ac:dyDescent="0.25">
      <c r="A1813" s="131" t="s">
        <v>455</v>
      </c>
      <c r="B1813" s="131"/>
      <c r="C1813" s="130" t="s">
        <v>454</v>
      </c>
      <c r="D1813" s="130" t="s">
        <v>361</v>
      </c>
      <c r="E1813" s="124">
        <v>0</v>
      </c>
      <c r="F1813" s="124">
        <v>0</v>
      </c>
      <c r="G1813" s="129">
        <v>19326533.670000002</v>
      </c>
      <c r="H1813" s="129">
        <v>19326533.670000002</v>
      </c>
      <c r="I1813" s="124">
        <v>0</v>
      </c>
      <c r="J1813" s="128">
        <v>0</v>
      </c>
    </row>
    <row r="1814" spans="1:10" ht="12" hidden="1" customHeight="1" x14ac:dyDescent="0.25">
      <c r="A1814" s="127" t="s">
        <v>360</v>
      </c>
      <c r="B1814" s="127"/>
      <c r="C1814" s="127"/>
      <c r="D1814" s="127"/>
      <c r="E1814" s="126">
        <v>0</v>
      </c>
      <c r="F1814" s="126">
        <v>0</v>
      </c>
      <c r="G1814" s="126">
        <v>19326533.670000002</v>
      </c>
      <c r="H1814" s="126">
        <v>19326533.670000002</v>
      </c>
      <c r="I1814" s="126">
        <v>0</v>
      </c>
      <c r="J1814" s="126">
        <v>0</v>
      </c>
    </row>
    <row r="1815" spans="1:10" ht="2.25" hidden="1" customHeight="1" x14ac:dyDescent="0.25">
      <c r="A1815" s="127"/>
      <c r="B1815" s="127"/>
      <c r="C1815" s="127"/>
      <c r="D1815" s="127"/>
      <c r="E1815" s="126"/>
      <c r="F1815" s="126"/>
      <c r="G1815" s="126"/>
      <c r="H1815" s="126"/>
      <c r="I1815" s="126"/>
      <c r="J1815" s="125"/>
    </row>
    <row r="1816" spans="1:10" ht="15" hidden="1" customHeight="1" x14ac:dyDescent="0.25">
      <c r="A1816" s="132" t="s">
        <v>453</v>
      </c>
      <c r="B1816" s="132"/>
      <c r="C1816" s="132"/>
      <c r="D1816" s="132"/>
      <c r="E1816" s="132"/>
      <c r="F1816" s="132"/>
      <c r="G1816" s="132"/>
      <c r="H1816" s="132"/>
      <c r="I1816" s="132"/>
      <c r="J1816" s="132"/>
    </row>
    <row r="1817" spans="1:10" ht="22.5" hidden="1" customHeight="1" x14ac:dyDescent="0.25">
      <c r="A1817" s="131" t="s">
        <v>452</v>
      </c>
      <c r="B1817" s="131"/>
      <c r="C1817" s="130" t="s">
        <v>451</v>
      </c>
      <c r="D1817" s="130" t="s">
        <v>361</v>
      </c>
      <c r="E1817" s="124">
        <v>0</v>
      </c>
      <c r="F1817" s="124">
        <v>0</v>
      </c>
      <c r="G1817" s="129">
        <v>40691716.299999997</v>
      </c>
      <c r="H1817" s="129">
        <v>40691716.299999997</v>
      </c>
      <c r="I1817" s="124">
        <v>0</v>
      </c>
      <c r="J1817" s="128">
        <v>0</v>
      </c>
    </row>
    <row r="1818" spans="1:10" ht="12.75" hidden="1" customHeight="1" x14ac:dyDescent="0.25">
      <c r="A1818" s="127" t="s">
        <v>360</v>
      </c>
      <c r="B1818" s="127"/>
      <c r="C1818" s="127"/>
      <c r="D1818" s="127"/>
      <c r="E1818" s="126">
        <v>0</v>
      </c>
      <c r="F1818" s="126">
        <v>0</v>
      </c>
      <c r="G1818" s="126">
        <v>40691716.299999997</v>
      </c>
      <c r="H1818" s="126">
        <v>40691716.299999997</v>
      </c>
      <c r="I1818" s="126">
        <v>0</v>
      </c>
      <c r="J1818" s="126">
        <v>0</v>
      </c>
    </row>
    <row r="1819" spans="1:10" ht="1.5" hidden="1" customHeight="1" x14ac:dyDescent="0.25">
      <c r="A1819" s="127"/>
      <c r="B1819" s="127"/>
      <c r="C1819" s="127"/>
      <c r="D1819" s="127"/>
      <c r="E1819" s="126"/>
      <c r="F1819" s="126"/>
      <c r="G1819" s="126"/>
      <c r="H1819" s="126"/>
      <c r="I1819" s="126"/>
      <c r="J1819" s="125"/>
    </row>
    <row r="1820" spans="1:10" ht="15" hidden="1" customHeight="1" x14ac:dyDescent="0.25">
      <c r="A1820" s="132" t="s">
        <v>450</v>
      </c>
      <c r="B1820" s="132"/>
      <c r="C1820" s="132"/>
      <c r="D1820" s="132"/>
      <c r="E1820" s="132"/>
      <c r="F1820" s="132"/>
      <c r="G1820" s="132"/>
      <c r="H1820" s="132"/>
      <c r="I1820" s="132"/>
      <c r="J1820" s="132"/>
    </row>
    <row r="1821" spans="1:10" ht="22.5" hidden="1" customHeight="1" x14ac:dyDescent="0.25">
      <c r="A1821" s="131" t="s">
        <v>449</v>
      </c>
      <c r="B1821" s="131"/>
      <c r="C1821" s="130" t="s">
        <v>448</v>
      </c>
      <c r="D1821" s="130" t="s">
        <v>361</v>
      </c>
      <c r="E1821" s="124">
        <v>0</v>
      </c>
      <c r="F1821" s="124">
        <v>0</v>
      </c>
      <c r="G1821" s="129">
        <v>275801.77</v>
      </c>
      <c r="H1821" s="129">
        <v>275801.77</v>
      </c>
      <c r="I1821" s="124">
        <v>0</v>
      </c>
      <c r="J1821" s="128">
        <v>0</v>
      </c>
    </row>
    <row r="1822" spans="1:10" ht="12.75" hidden="1" customHeight="1" x14ac:dyDescent="0.25">
      <c r="A1822" s="127" t="s">
        <v>360</v>
      </c>
      <c r="B1822" s="127"/>
      <c r="C1822" s="127"/>
      <c r="D1822" s="127"/>
      <c r="E1822" s="126">
        <v>0</v>
      </c>
      <c r="F1822" s="126">
        <v>0</v>
      </c>
      <c r="G1822" s="126">
        <v>275801.77</v>
      </c>
      <c r="H1822" s="126">
        <v>275801.77</v>
      </c>
      <c r="I1822" s="126">
        <v>0</v>
      </c>
      <c r="J1822" s="126">
        <v>0</v>
      </c>
    </row>
    <row r="1823" spans="1:10" ht="2.25" hidden="1" customHeight="1" x14ac:dyDescent="0.25">
      <c r="A1823" s="127"/>
      <c r="B1823" s="127"/>
      <c r="C1823" s="127"/>
      <c r="D1823" s="127"/>
      <c r="E1823" s="126"/>
      <c r="F1823" s="126"/>
      <c r="G1823" s="126"/>
      <c r="H1823" s="126"/>
      <c r="I1823" s="126"/>
      <c r="J1823" s="125"/>
    </row>
    <row r="1824" spans="1:10" ht="14.25" hidden="1" customHeight="1" x14ac:dyDescent="0.25">
      <c r="A1824" s="132" t="s">
        <v>447</v>
      </c>
      <c r="B1824" s="132"/>
      <c r="C1824" s="132"/>
      <c r="D1824" s="132"/>
      <c r="E1824" s="132"/>
      <c r="F1824" s="132"/>
      <c r="G1824" s="132"/>
      <c r="H1824" s="132"/>
      <c r="I1824" s="132"/>
      <c r="J1824" s="132"/>
    </row>
    <row r="1825" spans="1:10" ht="23.25" hidden="1" customHeight="1" x14ac:dyDescent="0.25">
      <c r="A1825" s="131" t="s">
        <v>446</v>
      </c>
      <c r="B1825" s="131"/>
      <c r="C1825" s="130" t="s">
        <v>445</v>
      </c>
      <c r="D1825" s="130" t="s">
        <v>361</v>
      </c>
      <c r="E1825" s="124">
        <v>0</v>
      </c>
      <c r="F1825" s="124">
        <v>0</v>
      </c>
      <c r="G1825" s="129">
        <v>278816.73</v>
      </c>
      <c r="H1825" s="129">
        <v>278816.73</v>
      </c>
      <c r="I1825" s="124">
        <v>0</v>
      </c>
      <c r="J1825" s="128">
        <v>0</v>
      </c>
    </row>
    <row r="1826" spans="1:10" ht="12" hidden="1" customHeight="1" x14ac:dyDescent="0.25">
      <c r="A1826" s="127" t="s">
        <v>360</v>
      </c>
      <c r="B1826" s="127"/>
      <c r="C1826" s="127"/>
      <c r="D1826" s="127"/>
      <c r="E1826" s="126">
        <v>0</v>
      </c>
      <c r="F1826" s="126">
        <v>0</v>
      </c>
      <c r="G1826" s="126">
        <v>278816.73</v>
      </c>
      <c r="H1826" s="126">
        <v>278816.73</v>
      </c>
      <c r="I1826" s="126">
        <v>0</v>
      </c>
      <c r="J1826" s="126">
        <v>0</v>
      </c>
    </row>
    <row r="1827" spans="1:10" ht="2.25" hidden="1" customHeight="1" x14ac:dyDescent="0.25">
      <c r="A1827" s="127"/>
      <c r="B1827" s="127"/>
      <c r="C1827" s="127"/>
      <c r="D1827" s="127"/>
      <c r="E1827" s="126"/>
      <c r="F1827" s="126"/>
      <c r="G1827" s="126"/>
      <c r="H1827" s="126"/>
      <c r="I1827" s="126"/>
      <c r="J1827" s="125"/>
    </row>
    <row r="1828" spans="1:10" ht="14.25" hidden="1" customHeight="1" x14ac:dyDescent="0.25">
      <c r="A1828" s="132" t="s">
        <v>444</v>
      </c>
      <c r="B1828" s="132"/>
      <c r="C1828" s="132"/>
      <c r="D1828" s="132"/>
      <c r="E1828" s="132"/>
      <c r="F1828" s="132"/>
      <c r="G1828" s="132"/>
      <c r="H1828" s="132"/>
      <c r="I1828" s="132"/>
      <c r="J1828" s="132"/>
    </row>
    <row r="1829" spans="1:10" ht="23.25" hidden="1" customHeight="1" x14ac:dyDescent="0.25">
      <c r="A1829" s="131" t="s">
        <v>443</v>
      </c>
      <c r="B1829" s="131"/>
      <c r="C1829" s="130" t="s">
        <v>442</v>
      </c>
      <c r="D1829" s="130" t="s">
        <v>361</v>
      </c>
      <c r="E1829" s="124">
        <v>0</v>
      </c>
      <c r="F1829" s="124">
        <v>0</v>
      </c>
      <c r="G1829" s="129">
        <v>30624297</v>
      </c>
      <c r="H1829" s="129">
        <v>30624297</v>
      </c>
      <c r="I1829" s="124">
        <v>0</v>
      </c>
      <c r="J1829" s="128">
        <v>0</v>
      </c>
    </row>
    <row r="1830" spans="1:10" ht="12" hidden="1" customHeight="1" x14ac:dyDescent="0.25">
      <c r="A1830" s="127" t="s">
        <v>360</v>
      </c>
      <c r="B1830" s="127"/>
      <c r="C1830" s="127"/>
      <c r="D1830" s="127"/>
      <c r="E1830" s="126">
        <v>0</v>
      </c>
      <c r="F1830" s="126">
        <v>0</v>
      </c>
      <c r="G1830" s="126">
        <v>30624297</v>
      </c>
      <c r="H1830" s="126">
        <v>30624297</v>
      </c>
      <c r="I1830" s="126">
        <v>0</v>
      </c>
      <c r="J1830" s="126">
        <v>0</v>
      </c>
    </row>
    <row r="1831" spans="1:10" ht="2.25" hidden="1" customHeight="1" x14ac:dyDescent="0.25">
      <c r="A1831" s="127"/>
      <c r="B1831" s="127"/>
      <c r="C1831" s="127"/>
      <c r="D1831" s="127"/>
      <c r="E1831" s="126"/>
      <c r="F1831" s="126"/>
      <c r="G1831" s="126"/>
      <c r="H1831" s="126"/>
      <c r="I1831" s="126"/>
      <c r="J1831" s="125"/>
    </row>
    <row r="1832" spans="1:10" ht="14.25" hidden="1" customHeight="1" x14ac:dyDescent="0.25">
      <c r="A1832" s="132" t="s">
        <v>441</v>
      </c>
      <c r="B1832" s="132"/>
      <c r="C1832" s="132"/>
      <c r="D1832" s="132"/>
      <c r="E1832" s="132"/>
      <c r="F1832" s="132"/>
      <c r="G1832" s="132"/>
      <c r="H1832" s="132"/>
      <c r="I1832" s="132"/>
      <c r="J1832" s="132"/>
    </row>
    <row r="1833" spans="1:10" ht="23.25" hidden="1" customHeight="1" x14ac:dyDescent="0.25">
      <c r="A1833" s="131" t="s">
        <v>440</v>
      </c>
      <c r="B1833" s="131"/>
      <c r="C1833" s="130" t="s">
        <v>439</v>
      </c>
      <c r="D1833" s="130" t="s">
        <v>361</v>
      </c>
      <c r="E1833" s="124">
        <v>0</v>
      </c>
      <c r="F1833" s="124">
        <v>0</v>
      </c>
      <c r="G1833" s="129">
        <v>42075</v>
      </c>
      <c r="H1833" s="129">
        <v>42075</v>
      </c>
      <c r="I1833" s="124">
        <v>0</v>
      </c>
      <c r="J1833" s="128">
        <v>0</v>
      </c>
    </row>
    <row r="1834" spans="1:10" ht="23.25" hidden="1" customHeight="1" x14ac:dyDescent="0.25">
      <c r="A1834" s="131" t="s">
        <v>438</v>
      </c>
      <c r="B1834" s="131"/>
      <c r="C1834" s="130" t="s">
        <v>437</v>
      </c>
      <c r="D1834" s="130" t="s">
        <v>361</v>
      </c>
      <c r="E1834" s="124">
        <v>0</v>
      </c>
      <c r="F1834" s="124">
        <v>0</v>
      </c>
      <c r="G1834" s="129">
        <v>157440.21</v>
      </c>
      <c r="H1834" s="129">
        <v>157440.21</v>
      </c>
      <c r="I1834" s="124">
        <v>0</v>
      </c>
      <c r="J1834" s="128">
        <v>0</v>
      </c>
    </row>
    <row r="1835" spans="1:10" ht="12" hidden="1" customHeight="1" x14ac:dyDescent="0.25">
      <c r="A1835" s="127" t="s">
        <v>360</v>
      </c>
      <c r="B1835" s="127"/>
      <c r="C1835" s="127"/>
      <c r="D1835" s="127"/>
      <c r="E1835" s="126">
        <v>0</v>
      </c>
      <c r="F1835" s="126">
        <v>0</v>
      </c>
      <c r="G1835" s="126">
        <v>199515.21</v>
      </c>
      <c r="H1835" s="126">
        <v>199515.21</v>
      </c>
      <c r="I1835" s="126">
        <v>0</v>
      </c>
      <c r="J1835" s="126">
        <v>0</v>
      </c>
    </row>
    <row r="1836" spans="1:10" ht="2.25" hidden="1" customHeight="1" x14ac:dyDescent="0.25">
      <c r="A1836" s="127"/>
      <c r="B1836" s="127"/>
      <c r="C1836" s="127"/>
      <c r="D1836" s="127"/>
      <c r="E1836" s="126"/>
      <c r="F1836" s="126"/>
      <c r="G1836" s="126"/>
      <c r="H1836" s="126"/>
      <c r="I1836" s="126"/>
      <c r="J1836" s="125"/>
    </row>
    <row r="1837" spans="1:10" ht="14.25" hidden="1" customHeight="1" x14ac:dyDescent="0.25">
      <c r="A1837" s="132" t="s">
        <v>434</v>
      </c>
      <c r="B1837" s="132"/>
      <c r="C1837" s="132"/>
      <c r="D1837" s="132"/>
      <c r="E1837" s="132"/>
      <c r="F1837" s="132"/>
      <c r="G1837" s="132"/>
      <c r="H1837" s="132"/>
      <c r="I1837" s="132"/>
      <c r="J1837" s="132"/>
    </row>
    <row r="1838" spans="1:10" ht="23.25" hidden="1" customHeight="1" x14ac:dyDescent="0.25">
      <c r="A1838" s="131" t="s">
        <v>436</v>
      </c>
      <c r="B1838" s="131"/>
      <c r="C1838" s="130" t="s">
        <v>435</v>
      </c>
      <c r="D1838" s="130" t="s">
        <v>361</v>
      </c>
      <c r="E1838" s="124">
        <v>0</v>
      </c>
      <c r="F1838" s="124">
        <v>0</v>
      </c>
      <c r="G1838" s="129">
        <v>9359885007.5499992</v>
      </c>
      <c r="H1838" s="129">
        <v>9359885007.5499992</v>
      </c>
      <c r="I1838" s="124">
        <v>0</v>
      </c>
      <c r="J1838" s="128">
        <v>0</v>
      </c>
    </row>
    <row r="1839" spans="1:10" ht="12" hidden="1" customHeight="1" x14ac:dyDescent="0.25">
      <c r="A1839" s="127" t="s">
        <v>360</v>
      </c>
      <c r="B1839" s="127"/>
      <c r="C1839" s="127"/>
      <c r="D1839" s="127"/>
      <c r="E1839" s="126">
        <v>0</v>
      </c>
      <c r="F1839" s="126">
        <v>0</v>
      </c>
      <c r="G1839" s="126">
        <v>9359885007.5499992</v>
      </c>
      <c r="H1839" s="126">
        <v>9359885007.5499992</v>
      </c>
      <c r="I1839" s="126">
        <v>0</v>
      </c>
      <c r="J1839" s="126">
        <v>0</v>
      </c>
    </row>
    <row r="1840" spans="1:10" ht="2.25" hidden="1" customHeight="1" x14ac:dyDescent="0.25">
      <c r="A1840" s="127"/>
      <c r="B1840" s="127"/>
      <c r="C1840" s="127"/>
      <c r="D1840" s="127"/>
      <c r="E1840" s="126"/>
      <c r="F1840" s="126"/>
      <c r="G1840" s="126"/>
      <c r="H1840" s="126"/>
      <c r="I1840" s="126"/>
      <c r="J1840" s="125"/>
    </row>
    <row r="1841" spans="1:10" ht="14.25" hidden="1" customHeight="1" x14ac:dyDescent="0.25">
      <c r="A1841" s="132" t="s">
        <v>434</v>
      </c>
      <c r="B1841" s="132"/>
      <c r="C1841" s="132"/>
      <c r="D1841" s="132"/>
      <c r="E1841" s="132"/>
      <c r="F1841" s="132"/>
      <c r="G1841" s="132"/>
      <c r="H1841" s="132"/>
      <c r="I1841" s="132"/>
      <c r="J1841" s="132"/>
    </row>
    <row r="1842" spans="1:10" ht="23.25" hidden="1" customHeight="1" x14ac:dyDescent="0.25">
      <c r="A1842" s="131" t="s">
        <v>11</v>
      </c>
      <c r="B1842" s="131"/>
      <c r="C1842" s="130" t="s">
        <v>433</v>
      </c>
      <c r="D1842" s="130" t="s">
        <v>361</v>
      </c>
      <c r="E1842" s="124">
        <v>0</v>
      </c>
      <c r="F1842" s="124">
        <v>0</v>
      </c>
      <c r="G1842" s="129">
        <v>2739515.5</v>
      </c>
      <c r="H1842" s="129">
        <v>2739515.5</v>
      </c>
      <c r="I1842" s="124">
        <v>0</v>
      </c>
      <c r="J1842" s="128">
        <v>0</v>
      </c>
    </row>
    <row r="1843" spans="1:10" ht="23.25" hidden="1" customHeight="1" x14ac:dyDescent="0.25">
      <c r="A1843" s="131" t="s">
        <v>432</v>
      </c>
      <c r="B1843" s="131"/>
      <c r="C1843" s="130" t="s">
        <v>431</v>
      </c>
      <c r="D1843" s="130" t="s">
        <v>361</v>
      </c>
      <c r="E1843" s="124">
        <v>0</v>
      </c>
      <c r="F1843" s="124">
        <v>0</v>
      </c>
      <c r="G1843" s="129">
        <v>570377.5</v>
      </c>
      <c r="H1843" s="129">
        <v>570377.5</v>
      </c>
      <c r="I1843" s="124">
        <v>0</v>
      </c>
      <c r="J1843" s="128">
        <v>0</v>
      </c>
    </row>
    <row r="1844" spans="1:10" ht="23.25" hidden="1" customHeight="1" x14ac:dyDescent="0.25">
      <c r="A1844" s="131" t="s">
        <v>430</v>
      </c>
      <c r="B1844" s="131"/>
      <c r="C1844" s="130" t="s">
        <v>429</v>
      </c>
      <c r="D1844" s="130" t="s">
        <v>361</v>
      </c>
      <c r="E1844" s="124">
        <v>0</v>
      </c>
      <c r="F1844" s="124">
        <v>0</v>
      </c>
      <c r="G1844" s="129">
        <v>133160628.78</v>
      </c>
      <c r="H1844" s="129">
        <v>133160628.78</v>
      </c>
      <c r="I1844" s="124">
        <v>0</v>
      </c>
      <c r="J1844" s="128">
        <v>0</v>
      </c>
    </row>
    <row r="1845" spans="1:10" ht="22.5" hidden="1" customHeight="1" x14ac:dyDescent="0.25">
      <c r="A1845" s="131" t="s">
        <v>428</v>
      </c>
      <c r="B1845" s="131"/>
      <c r="C1845" s="130" t="s">
        <v>427</v>
      </c>
      <c r="D1845" s="130" t="s">
        <v>361</v>
      </c>
      <c r="E1845" s="124">
        <v>0</v>
      </c>
      <c r="F1845" s="124">
        <v>0</v>
      </c>
      <c r="G1845" s="129">
        <v>4010400</v>
      </c>
      <c r="H1845" s="129">
        <v>4010400</v>
      </c>
      <c r="I1845" s="124">
        <v>0</v>
      </c>
      <c r="J1845" s="128">
        <v>0</v>
      </c>
    </row>
    <row r="1846" spans="1:10" ht="23.25" hidden="1" customHeight="1" x14ac:dyDescent="0.25">
      <c r="A1846" s="131" t="s">
        <v>426</v>
      </c>
      <c r="B1846" s="131"/>
      <c r="C1846" s="130" t="s">
        <v>425</v>
      </c>
      <c r="D1846" s="130" t="s">
        <v>361</v>
      </c>
      <c r="E1846" s="124">
        <v>0</v>
      </c>
      <c r="F1846" s="124">
        <v>0</v>
      </c>
      <c r="G1846" s="129">
        <v>34865680.409999996</v>
      </c>
      <c r="H1846" s="129">
        <v>34865680.409999996</v>
      </c>
      <c r="I1846" s="124">
        <v>0</v>
      </c>
      <c r="J1846" s="128">
        <v>0</v>
      </c>
    </row>
    <row r="1847" spans="1:10" ht="23.25" hidden="1" customHeight="1" x14ac:dyDescent="0.25">
      <c r="A1847" s="131" t="s">
        <v>424</v>
      </c>
      <c r="B1847" s="131"/>
      <c r="C1847" s="130" t="s">
        <v>423</v>
      </c>
      <c r="D1847" s="130" t="s">
        <v>361</v>
      </c>
      <c r="E1847" s="124">
        <v>0</v>
      </c>
      <c r="F1847" s="124">
        <v>0</v>
      </c>
      <c r="G1847" s="129">
        <v>13043245.460000001</v>
      </c>
      <c r="H1847" s="129">
        <v>13043245.460000001</v>
      </c>
      <c r="I1847" s="124">
        <v>0</v>
      </c>
      <c r="J1847" s="128">
        <v>0</v>
      </c>
    </row>
    <row r="1848" spans="1:10" ht="23.25" hidden="1" customHeight="1" x14ac:dyDescent="0.25">
      <c r="A1848" s="131" t="s">
        <v>422</v>
      </c>
      <c r="B1848" s="131"/>
      <c r="C1848" s="130" t="s">
        <v>421</v>
      </c>
      <c r="D1848" s="130" t="s">
        <v>361</v>
      </c>
      <c r="E1848" s="124">
        <v>0</v>
      </c>
      <c r="F1848" s="124">
        <v>0</v>
      </c>
      <c r="G1848" s="129">
        <v>446019</v>
      </c>
      <c r="H1848" s="129">
        <v>446019</v>
      </c>
      <c r="I1848" s="124">
        <v>0</v>
      </c>
      <c r="J1848" s="128">
        <v>0</v>
      </c>
    </row>
    <row r="1849" spans="1:10" ht="22.5" hidden="1" customHeight="1" x14ac:dyDescent="0.25">
      <c r="A1849" s="131" t="s">
        <v>420</v>
      </c>
      <c r="B1849" s="131"/>
      <c r="C1849" s="130" t="s">
        <v>419</v>
      </c>
      <c r="D1849" s="130" t="s">
        <v>361</v>
      </c>
      <c r="E1849" s="124">
        <v>0</v>
      </c>
      <c r="F1849" s="124">
        <v>0</v>
      </c>
      <c r="G1849" s="129">
        <v>29839677.879999999</v>
      </c>
      <c r="H1849" s="129">
        <v>29839677.879999999</v>
      </c>
      <c r="I1849" s="124">
        <v>0</v>
      </c>
      <c r="J1849" s="128">
        <v>0</v>
      </c>
    </row>
    <row r="1850" spans="1:10" ht="23.25" hidden="1" customHeight="1" x14ac:dyDescent="0.25">
      <c r="A1850" s="131" t="s">
        <v>418</v>
      </c>
      <c r="B1850" s="131"/>
      <c r="C1850" s="130" t="s">
        <v>417</v>
      </c>
      <c r="D1850" s="130" t="s">
        <v>361</v>
      </c>
      <c r="E1850" s="124">
        <v>0</v>
      </c>
      <c r="F1850" s="124">
        <v>0</v>
      </c>
      <c r="G1850" s="129">
        <v>442991783.70999998</v>
      </c>
      <c r="H1850" s="129">
        <v>442991783.70999998</v>
      </c>
      <c r="I1850" s="124">
        <v>0</v>
      </c>
      <c r="J1850" s="128">
        <v>0</v>
      </c>
    </row>
    <row r="1851" spans="1:10" ht="23.25" hidden="1" customHeight="1" x14ac:dyDescent="0.25">
      <c r="A1851" s="131" t="s">
        <v>416</v>
      </c>
      <c r="B1851" s="131"/>
      <c r="C1851" s="130" t="s">
        <v>415</v>
      </c>
      <c r="D1851" s="130" t="s">
        <v>361</v>
      </c>
      <c r="E1851" s="124">
        <v>0</v>
      </c>
      <c r="F1851" s="124">
        <v>0</v>
      </c>
      <c r="G1851" s="129">
        <v>39135058.590000004</v>
      </c>
      <c r="H1851" s="129">
        <v>39135058.590000004</v>
      </c>
      <c r="I1851" s="124">
        <v>0</v>
      </c>
      <c r="J1851" s="128">
        <v>0</v>
      </c>
    </row>
    <row r="1852" spans="1:10" ht="23.25" hidden="1" customHeight="1" x14ac:dyDescent="0.25">
      <c r="A1852" s="131" t="s">
        <v>414</v>
      </c>
      <c r="B1852" s="131"/>
      <c r="C1852" s="130" t="s">
        <v>413</v>
      </c>
      <c r="D1852" s="130" t="s">
        <v>361</v>
      </c>
      <c r="E1852" s="124">
        <v>0</v>
      </c>
      <c r="F1852" s="124">
        <v>0</v>
      </c>
      <c r="G1852" s="129">
        <v>344756.1</v>
      </c>
      <c r="H1852" s="129">
        <v>344756.1</v>
      </c>
      <c r="I1852" s="124">
        <v>0</v>
      </c>
      <c r="J1852" s="128">
        <v>0</v>
      </c>
    </row>
    <row r="1853" spans="1:10" ht="22.5" hidden="1" customHeight="1" x14ac:dyDescent="0.25">
      <c r="A1853" s="131" t="s">
        <v>412</v>
      </c>
      <c r="B1853" s="131"/>
      <c r="C1853" s="130" t="s">
        <v>411</v>
      </c>
      <c r="D1853" s="130" t="s">
        <v>361</v>
      </c>
      <c r="E1853" s="124">
        <v>0</v>
      </c>
      <c r="F1853" s="124">
        <v>0</v>
      </c>
      <c r="G1853" s="129">
        <v>12694398.77</v>
      </c>
      <c r="H1853" s="129">
        <v>12694398.77</v>
      </c>
      <c r="I1853" s="124">
        <v>0</v>
      </c>
      <c r="J1853" s="128">
        <v>0</v>
      </c>
    </row>
    <row r="1854" spans="1:10" ht="23.25" hidden="1" customHeight="1" x14ac:dyDescent="0.25">
      <c r="A1854" s="131" t="s">
        <v>410</v>
      </c>
      <c r="B1854" s="131"/>
      <c r="C1854" s="130" t="s">
        <v>409</v>
      </c>
      <c r="D1854" s="130" t="s">
        <v>361</v>
      </c>
      <c r="E1854" s="124">
        <v>0</v>
      </c>
      <c r="F1854" s="124">
        <v>0</v>
      </c>
      <c r="G1854" s="129">
        <v>31500000</v>
      </c>
      <c r="H1854" s="129">
        <v>31500000</v>
      </c>
      <c r="I1854" s="124">
        <v>0</v>
      </c>
      <c r="J1854" s="128">
        <v>0</v>
      </c>
    </row>
    <row r="1855" spans="1:10" ht="23.25" hidden="1" customHeight="1" x14ac:dyDescent="0.25">
      <c r="A1855" s="131" t="s">
        <v>408</v>
      </c>
      <c r="B1855" s="131"/>
      <c r="C1855" s="130" t="s">
        <v>407</v>
      </c>
      <c r="D1855" s="130" t="s">
        <v>361</v>
      </c>
      <c r="E1855" s="124">
        <v>0</v>
      </c>
      <c r="F1855" s="124">
        <v>0</v>
      </c>
      <c r="G1855" s="129">
        <v>741775861.92999995</v>
      </c>
      <c r="H1855" s="129">
        <v>741775861.92999995</v>
      </c>
      <c r="I1855" s="124">
        <v>0</v>
      </c>
      <c r="J1855" s="128">
        <v>0</v>
      </c>
    </row>
    <row r="1856" spans="1:10" ht="23.25" hidden="1" customHeight="1" x14ac:dyDescent="0.25">
      <c r="A1856" s="131" t="s">
        <v>406</v>
      </c>
      <c r="B1856" s="131"/>
      <c r="C1856" s="130" t="s">
        <v>405</v>
      </c>
      <c r="D1856" s="130" t="s">
        <v>361</v>
      </c>
      <c r="E1856" s="124">
        <v>0</v>
      </c>
      <c r="F1856" s="124">
        <v>0</v>
      </c>
      <c r="G1856" s="129">
        <v>64581336.82</v>
      </c>
      <c r="H1856" s="129">
        <v>64581336.82</v>
      </c>
      <c r="I1856" s="124">
        <v>0</v>
      </c>
      <c r="J1856" s="128">
        <v>0</v>
      </c>
    </row>
    <row r="1857" spans="1:10" ht="22.5" hidden="1" customHeight="1" x14ac:dyDescent="0.25">
      <c r="A1857" s="131" t="s">
        <v>377</v>
      </c>
      <c r="B1857" s="131"/>
      <c r="C1857" s="130" t="s">
        <v>404</v>
      </c>
      <c r="D1857" s="130" t="s">
        <v>361</v>
      </c>
      <c r="E1857" s="124">
        <v>0</v>
      </c>
      <c r="F1857" s="124">
        <v>0</v>
      </c>
      <c r="G1857" s="129">
        <v>360192190.75999999</v>
      </c>
      <c r="H1857" s="129">
        <v>360192190.75999999</v>
      </c>
      <c r="I1857" s="124">
        <v>0</v>
      </c>
      <c r="J1857" s="128">
        <v>0</v>
      </c>
    </row>
    <row r="1858" spans="1:10" ht="23.25" hidden="1" customHeight="1" x14ac:dyDescent="0.25">
      <c r="A1858" s="131" t="s">
        <v>403</v>
      </c>
      <c r="B1858" s="131"/>
      <c r="C1858" s="130" t="s">
        <v>402</v>
      </c>
      <c r="D1858" s="130" t="s">
        <v>361</v>
      </c>
      <c r="E1858" s="124">
        <v>0</v>
      </c>
      <c r="F1858" s="124">
        <v>0</v>
      </c>
      <c r="G1858" s="129">
        <v>6294113.6399999997</v>
      </c>
      <c r="H1858" s="129">
        <v>6294113.6399999997</v>
      </c>
      <c r="I1858" s="124">
        <v>0</v>
      </c>
      <c r="J1858" s="128">
        <v>0</v>
      </c>
    </row>
    <row r="1859" spans="1:10" ht="23.25" hidden="1" customHeight="1" x14ac:dyDescent="0.25">
      <c r="A1859" s="131" t="s">
        <v>401</v>
      </c>
      <c r="B1859" s="131"/>
      <c r="C1859" s="130" t="s">
        <v>400</v>
      </c>
      <c r="D1859" s="130" t="s">
        <v>361</v>
      </c>
      <c r="E1859" s="124">
        <v>0</v>
      </c>
      <c r="F1859" s="124">
        <v>0</v>
      </c>
      <c r="G1859" s="129">
        <v>3742675.12</v>
      </c>
      <c r="H1859" s="129">
        <v>3742675.12</v>
      </c>
      <c r="I1859" s="124">
        <v>0</v>
      </c>
      <c r="J1859" s="128">
        <v>0</v>
      </c>
    </row>
    <row r="1860" spans="1:10" ht="23.25" hidden="1" customHeight="1" x14ac:dyDescent="0.25">
      <c r="A1860" s="131" t="s">
        <v>399</v>
      </c>
      <c r="B1860" s="131"/>
      <c r="C1860" s="130" t="s">
        <v>398</v>
      </c>
      <c r="D1860" s="130" t="s">
        <v>361</v>
      </c>
      <c r="E1860" s="124">
        <v>0</v>
      </c>
      <c r="F1860" s="124">
        <v>0</v>
      </c>
      <c r="G1860" s="129">
        <v>595815726.97000003</v>
      </c>
      <c r="H1860" s="129">
        <v>595815726.97000003</v>
      </c>
      <c r="I1860" s="124">
        <v>0</v>
      </c>
      <c r="J1860" s="128">
        <v>0</v>
      </c>
    </row>
    <row r="1861" spans="1:10" ht="22.5" hidden="1" customHeight="1" x14ac:dyDescent="0.25">
      <c r="A1861" s="131" t="s">
        <v>397</v>
      </c>
      <c r="B1861" s="131"/>
      <c r="C1861" s="130" t="s">
        <v>396</v>
      </c>
      <c r="D1861" s="130" t="s">
        <v>361</v>
      </c>
      <c r="E1861" s="124">
        <v>0</v>
      </c>
      <c r="F1861" s="124">
        <v>0</v>
      </c>
      <c r="G1861" s="129">
        <v>16217635</v>
      </c>
      <c r="H1861" s="129">
        <v>16217635</v>
      </c>
      <c r="I1861" s="124">
        <v>0</v>
      </c>
      <c r="J1861" s="128">
        <v>0</v>
      </c>
    </row>
    <row r="1862" spans="1:10" ht="23.25" hidden="1" customHeight="1" x14ac:dyDescent="0.25">
      <c r="A1862" s="131" t="s">
        <v>395</v>
      </c>
      <c r="B1862" s="131"/>
      <c r="C1862" s="130" t="s">
        <v>394</v>
      </c>
      <c r="D1862" s="130" t="s">
        <v>361</v>
      </c>
      <c r="E1862" s="124">
        <v>0</v>
      </c>
      <c r="F1862" s="124">
        <v>0</v>
      </c>
      <c r="G1862" s="129">
        <v>75325613.370000005</v>
      </c>
      <c r="H1862" s="129">
        <v>75325613.370000005</v>
      </c>
      <c r="I1862" s="124">
        <v>0</v>
      </c>
      <c r="J1862" s="128">
        <v>0</v>
      </c>
    </row>
    <row r="1863" spans="1:10" ht="23.25" hidden="1" customHeight="1" x14ac:dyDescent="0.25">
      <c r="A1863" s="131" t="s">
        <v>393</v>
      </c>
      <c r="B1863" s="131"/>
      <c r="C1863" s="130" t="s">
        <v>392</v>
      </c>
      <c r="D1863" s="130" t="s">
        <v>361</v>
      </c>
      <c r="E1863" s="124">
        <v>0</v>
      </c>
      <c r="F1863" s="124">
        <v>0</v>
      </c>
      <c r="G1863" s="129">
        <v>29394983.829999998</v>
      </c>
      <c r="H1863" s="129">
        <v>29394983.829999998</v>
      </c>
      <c r="I1863" s="124">
        <v>0</v>
      </c>
      <c r="J1863" s="128">
        <v>0</v>
      </c>
    </row>
    <row r="1864" spans="1:10" ht="12" hidden="1" customHeight="1" x14ac:dyDescent="0.25">
      <c r="A1864" s="127" t="s">
        <v>360</v>
      </c>
      <c r="B1864" s="127"/>
      <c r="C1864" s="127"/>
      <c r="D1864" s="127"/>
      <c r="E1864" s="126">
        <v>0</v>
      </c>
      <c r="F1864" s="126">
        <v>0</v>
      </c>
      <c r="G1864" s="126">
        <v>2638681679.1399999</v>
      </c>
      <c r="H1864" s="126">
        <v>2638681679.1399999</v>
      </c>
      <c r="I1864" s="126">
        <v>0</v>
      </c>
      <c r="J1864" s="126">
        <v>0</v>
      </c>
    </row>
    <row r="1865" spans="1:10" ht="2.25" hidden="1" customHeight="1" x14ac:dyDescent="0.25">
      <c r="A1865" s="127"/>
      <c r="B1865" s="127"/>
      <c r="C1865" s="127"/>
      <c r="D1865" s="127"/>
      <c r="E1865" s="126"/>
      <c r="F1865" s="126"/>
      <c r="G1865" s="126"/>
      <c r="H1865" s="126"/>
      <c r="I1865" s="126"/>
      <c r="J1865" s="125"/>
    </row>
    <row r="1866" spans="1:10" ht="14.25" hidden="1" customHeight="1" x14ac:dyDescent="0.25">
      <c r="A1866" s="132" t="s">
        <v>391</v>
      </c>
      <c r="B1866" s="132"/>
      <c r="C1866" s="132"/>
      <c r="D1866" s="132"/>
      <c r="E1866" s="132"/>
      <c r="F1866" s="132"/>
      <c r="G1866" s="132"/>
      <c r="H1866" s="132"/>
      <c r="I1866" s="132"/>
      <c r="J1866" s="132"/>
    </row>
    <row r="1867" spans="1:10" ht="23.25" hidden="1" customHeight="1" x14ac:dyDescent="0.25">
      <c r="A1867" s="131" t="s">
        <v>390</v>
      </c>
      <c r="B1867" s="131"/>
      <c r="C1867" s="130" t="s">
        <v>389</v>
      </c>
      <c r="D1867" s="130" t="s">
        <v>361</v>
      </c>
      <c r="E1867" s="124">
        <v>0</v>
      </c>
      <c r="F1867" s="124">
        <v>0</v>
      </c>
      <c r="G1867" s="129">
        <v>18613024.370000001</v>
      </c>
      <c r="H1867" s="129">
        <v>18613024.370000001</v>
      </c>
      <c r="I1867" s="124">
        <v>0</v>
      </c>
      <c r="J1867" s="128">
        <v>0</v>
      </c>
    </row>
    <row r="1868" spans="1:10" ht="23.25" hidden="1" customHeight="1" x14ac:dyDescent="0.25">
      <c r="A1868" s="131" t="s">
        <v>388</v>
      </c>
      <c r="B1868" s="131"/>
      <c r="C1868" s="130" t="s">
        <v>387</v>
      </c>
      <c r="D1868" s="130" t="s">
        <v>361</v>
      </c>
      <c r="E1868" s="124">
        <v>0</v>
      </c>
      <c r="F1868" s="124">
        <v>0</v>
      </c>
      <c r="G1868" s="129">
        <v>156504076.19999999</v>
      </c>
      <c r="H1868" s="129">
        <v>156504076.19999999</v>
      </c>
      <c r="I1868" s="124">
        <v>0</v>
      </c>
      <c r="J1868" s="128">
        <v>0</v>
      </c>
    </row>
    <row r="1869" spans="1:10" ht="12" hidden="1" customHeight="1" x14ac:dyDescent="0.25">
      <c r="A1869" s="127" t="s">
        <v>360</v>
      </c>
      <c r="B1869" s="127"/>
      <c r="C1869" s="127"/>
      <c r="D1869" s="127"/>
      <c r="E1869" s="126">
        <v>0</v>
      </c>
      <c r="F1869" s="126">
        <v>0</v>
      </c>
      <c r="G1869" s="126">
        <v>175117100.56999999</v>
      </c>
      <c r="H1869" s="126">
        <v>175117100.56999999</v>
      </c>
      <c r="I1869" s="126">
        <v>0</v>
      </c>
      <c r="J1869" s="126">
        <v>0</v>
      </c>
    </row>
    <row r="1870" spans="1:10" ht="2.25" hidden="1" customHeight="1" x14ac:dyDescent="0.25">
      <c r="A1870" s="127"/>
      <c r="B1870" s="127"/>
      <c r="C1870" s="127"/>
      <c r="D1870" s="127"/>
      <c r="E1870" s="126"/>
      <c r="F1870" s="126"/>
      <c r="G1870" s="126"/>
      <c r="H1870" s="126"/>
      <c r="I1870" s="126"/>
      <c r="J1870" s="125"/>
    </row>
    <row r="1871" spans="1:10" ht="14.25" hidden="1" customHeight="1" x14ac:dyDescent="0.25">
      <c r="A1871" s="132" t="s">
        <v>386</v>
      </c>
      <c r="B1871" s="132"/>
      <c r="C1871" s="132"/>
      <c r="D1871" s="132"/>
      <c r="E1871" s="132"/>
      <c r="F1871" s="132"/>
      <c r="G1871" s="132"/>
      <c r="H1871" s="132"/>
      <c r="I1871" s="132"/>
      <c r="J1871" s="132"/>
    </row>
    <row r="1872" spans="1:10" ht="23.25" hidden="1" customHeight="1" x14ac:dyDescent="0.25">
      <c r="A1872" s="131" t="s">
        <v>385</v>
      </c>
      <c r="B1872" s="131"/>
      <c r="C1872" s="130" t="s">
        <v>384</v>
      </c>
      <c r="D1872" s="130" t="s">
        <v>361</v>
      </c>
      <c r="E1872" s="124">
        <v>0</v>
      </c>
      <c r="F1872" s="124">
        <v>0</v>
      </c>
      <c r="G1872" s="129">
        <v>444208.08</v>
      </c>
      <c r="H1872" s="129">
        <v>444208.08</v>
      </c>
      <c r="I1872" s="124">
        <v>0</v>
      </c>
      <c r="J1872" s="128">
        <v>0</v>
      </c>
    </row>
    <row r="1873" spans="1:10" ht="12" hidden="1" customHeight="1" x14ac:dyDescent="0.25">
      <c r="A1873" s="127" t="s">
        <v>360</v>
      </c>
      <c r="B1873" s="127"/>
      <c r="C1873" s="127"/>
      <c r="D1873" s="127"/>
      <c r="E1873" s="126">
        <v>0</v>
      </c>
      <c r="F1873" s="126">
        <v>0</v>
      </c>
      <c r="G1873" s="126">
        <v>444208.08</v>
      </c>
      <c r="H1873" s="126">
        <v>444208.08</v>
      </c>
      <c r="I1873" s="126">
        <v>0</v>
      </c>
      <c r="J1873" s="126">
        <v>0</v>
      </c>
    </row>
    <row r="1874" spans="1:10" ht="2.25" hidden="1" customHeight="1" x14ac:dyDescent="0.25">
      <c r="A1874" s="127"/>
      <c r="B1874" s="127"/>
      <c r="C1874" s="127"/>
      <c r="D1874" s="127"/>
      <c r="E1874" s="126"/>
      <c r="F1874" s="126"/>
      <c r="G1874" s="126"/>
      <c r="H1874" s="126"/>
      <c r="I1874" s="126"/>
      <c r="J1874" s="125"/>
    </row>
    <row r="1875" spans="1:10" ht="14.25" hidden="1" customHeight="1" x14ac:dyDescent="0.25">
      <c r="A1875" s="132" t="s">
        <v>10</v>
      </c>
      <c r="B1875" s="132"/>
      <c r="C1875" s="132"/>
      <c r="D1875" s="132"/>
      <c r="E1875" s="132"/>
      <c r="F1875" s="132"/>
      <c r="G1875" s="132"/>
      <c r="H1875" s="132"/>
      <c r="I1875" s="132"/>
      <c r="J1875" s="132"/>
    </row>
    <row r="1876" spans="1:10" ht="23.25" hidden="1" customHeight="1" x14ac:dyDescent="0.25">
      <c r="A1876" s="131" t="s">
        <v>383</v>
      </c>
      <c r="B1876" s="131"/>
      <c r="C1876" s="130" t="s">
        <v>382</v>
      </c>
      <c r="D1876" s="130" t="s">
        <v>361</v>
      </c>
      <c r="E1876" s="124">
        <v>0</v>
      </c>
      <c r="F1876" s="124">
        <v>0</v>
      </c>
      <c r="G1876" s="129">
        <v>4703523.41</v>
      </c>
      <c r="H1876" s="129">
        <v>4703523.41</v>
      </c>
      <c r="I1876" s="124">
        <v>0</v>
      </c>
      <c r="J1876" s="128">
        <v>0</v>
      </c>
    </row>
    <row r="1877" spans="1:10" ht="23.25" hidden="1" customHeight="1" x14ac:dyDescent="0.25">
      <c r="A1877" s="131" t="s">
        <v>381</v>
      </c>
      <c r="B1877" s="131"/>
      <c r="C1877" s="130" t="s">
        <v>380</v>
      </c>
      <c r="D1877" s="130" t="s">
        <v>361</v>
      </c>
      <c r="E1877" s="124">
        <v>0</v>
      </c>
      <c r="F1877" s="124">
        <v>0</v>
      </c>
      <c r="G1877" s="129">
        <v>40436363.659999996</v>
      </c>
      <c r="H1877" s="129">
        <v>40436363.659999996</v>
      </c>
      <c r="I1877" s="124">
        <v>0</v>
      </c>
      <c r="J1877" s="128">
        <v>0</v>
      </c>
    </row>
    <row r="1878" spans="1:10" ht="23.25" hidden="1" customHeight="1" x14ac:dyDescent="0.25">
      <c r="A1878" s="131" t="s">
        <v>379</v>
      </c>
      <c r="B1878" s="131"/>
      <c r="C1878" s="130" t="s">
        <v>378</v>
      </c>
      <c r="D1878" s="130" t="s">
        <v>361</v>
      </c>
      <c r="E1878" s="124">
        <v>0</v>
      </c>
      <c r="F1878" s="124">
        <v>0</v>
      </c>
      <c r="G1878" s="129">
        <v>14453181.640000001</v>
      </c>
      <c r="H1878" s="129">
        <v>14453181.640000001</v>
      </c>
      <c r="I1878" s="124">
        <v>0</v>
      </c>
      <c r="J1878" s="128">
        <v>0</v>
      </c>
    </row>
    <row r="1879" spans="1:10" ht="22.5" hidden="1" customHeight="1" x14ac:dyDescent="0.25">
      <c r="A1879" s="131" t="s">
        <v>377</v>
      </c>
      <c r="B1879" s="131"/>
      <c r="C1879" s="130" t="s">
        <v>376</v>
      </c>
      <c r="D1879" s="130" t="s">
        <v>361</v>
      </c>
      <c r="E1879" s="124">
        <v>0</v>
      </c>
      <c r="F1879" s="124">
        <v>0</v>
      </c>
      <c r="G1879" s="129">
        <v>187119972.78</v>
      </c>
      <c r="H1879" s="129">
        <v>187119972.78</v>
      </c>
      <c r="I1879" s="124">
        <v>0</v>
      </c>
      <c r="J1879" s="128">
        <v>0</v>
      </c>
    </row>
    <row r="1880" spans="1:10" ht="23.25" hidden="1" customHeight="1" x14ac:dyDescent="0.25">
      <c r="A1880" s="131" t="s">
        <v>375</v>
      </c>
      <c r="B1880" s="131"/>
      <c r="C1880" s="130" t="s">
        <v>374</v>
      </c>
      <c r="D1880" s="130" t="s">
        <v>361</v>
      </c>
      <c r="E1880" s="124">
        <v>0</v>
      </c>
      <c r="F1880" s="124">
        <v>0</v>
      </c>
      <c r="G1880" s="129">
        <v>412554100.30000001</v>
      </c>
      <c r="H1880" s="129">
        <v>412554100.30000001</v>
      </c>
      <c r="I1880" s="124">
        <v>0</v>
      </c>
      <c r="J1880" s="128">
        <v>0</v>
      </c>
    </row>
    <row r="1881" spans="1:10" ht="23.25" hidden="1" customHeight="1" x14ac:dyDescent="0.25">
      <c r="A1881" s="131" t="s">
        <v>373</v>
      </c>
      <c r="B1881" s="131"/>
      <c r="C1881" s="130" t="s">
        <v>372</v>
      </c>
      <c r="D1881" s="130" t="s">
        <v>361</v>
      </c>
      <c r="E1881" s="124">
        <v>0</v>
      </c>
      <c r="F1881" s="124">
        <v>0</v>
      </c>
      <c r="G1881" s="129">
        <v>28403089.469999999</v>
      </c>
      <c r="H1881" s="129">
        <v>28403089.469999999</v>
      </c>
      <c r="I1881" s="124">
        <v>0</v>
      </c>
      <c r="J1881" s="128">
        <v>0</v>
      </c>
    </row>
    <row r="1882" spans="1:10" ht="23.25" hidden="1" customHeight="1" x14ac:dyDescent="0.25">
      <c r="A1882" s="131" t="s">
        <v>371</v>
      </c>
      <c r="B1882" s="131"/>
      <c r="C1882" s="130" t="s">
        <v>370</v>
      </c>
      <c r="D1882" s="130" t="s">
        <v>361</v>
      </c>
      <c r="E1882" s="124">
        <v>0</v>
      </c>
      <c r="F1882" s="124">
        <v>0</v>
      </c>
      <c r="G1882" s="129">
        <v>28657090.899999999</v>
      </c>
      <c r="H1882" s="129">
        <v>28657090.899999999</v>
      </c>
      <c r="I1882" s="124">
        <v>0</v>
      </c>
      <c r="J1882" s="128">
        <v>0</v>
      </c>
    </row>
    <row r="1883" spans="1:10" ht="23.25" hidden="1" customHeight="1" x14ac:dyDescent="0.25">
      <c r="A1883" s="131" t="s">
        <v>369</v>
      </c>
      <c r="B1883" s="131"/>
      <c r="C1883" s="130" t="s">
        <v>368</v>
      </c>
      <c r="D1883" s="130" t="s">
        <v>361</v>
      </c>
      <c r="E1883" s="124">
        <v>0</v>
      </c>
      <c r="F1883" s="124">
        <v>0</v>
      </c>
      <c r="G1883" s="129">
        <v>2282254.5499999998</v>
      </c>
      <c r="H1883" s="129">
        <v>2282254.5499999998</v>
      </c>
      <c r="I1883" s="124">
        <v>0</v>
      </c>
      <c r="J1883" s="128">
        <v>0</v>
      </c>
    </row>
    <row r="1884" spans="1:10" ht="22.5" hidden="1" customHeight="1" x14ac:dyDescent="0.25">
      <c r="A1884" s="131" t="s">
        <v>367</v>
      </c>
      <c r="B1884" s="131"/>
      <c r="C1884" s="130" t="s">
        <v>366</v>
      </c>
      <c r="D1884" s="130" t="s">
        <v>361</v>
      </c>
      <c r="E1884" s="124">
        <v>0</v>
      </c>
      <c r="F1884" s="124">
        <v>0</v>
      </c>
      <c r="G1884" s="129">
        <v>1695000</v>
      </c>
      <c r="H1884" s="129">
        <v>1695000</v>
      </c>
      <c r="I1884" s="124">
        <v>0</v>
      </c>
      <c r="J1884" s="128">
        <v>0</v>
      </c>
    </row>
    <row r="1885" spans="1:10" ht="12.75" hidden="1" customHeight="1" x14ac:dyDescent="0.25">
      <c r="A1885" s="127" t="s">
        <v>360</v>
      </c>
      <c r="B1885" s="127"/>
      <c r="C1885" s="127"/>
      <c r="D1885" s="127"/>
      <c r="E1885" s="126">
        <v>0</v>
      </c>
      <c r="F1885" s="126">
        <v>0</v>
      </c>
      <c r="G1885" s="126">
        <v>720304576.71000004</v>
      </c>
      <c r="H1885" s="126">
        <v>720304576.71000004</v>
      </c>
      <c r="I1885" s="126">
        <v>0</v>
      </c>
      <c r="J1885" s="126">
        <v>0</v>
      </c>
    </row>
    <row r="1886" spans="1:10" ht="1.5" hidden="1" customHeight="1" x14ac:dyDescent="0.25">
      <c r="A1886" s="127"/>
      <c r="B1886" s="127"/>
      <c r="C1886" s="127"/>
      <c r="D1886" s="127"/>
      <c r="E1886" s="126"/>
      <c r="F1886" s="126"/>
      <c r="G1886" s="126"/>
      <c r="H1886" s="126"/>
      <c r="I1886" s="126"/>
      <c r="J1886" s="125"/>
    </row>
    <row r="1887" spans="1:10" ht="15" hidden="1" customHeight="1" x14ac:dyDescent="0.25">
      <c r="A1887" s="132" t="s">
        <v>363</v>
      </c>
      <c r="B1887" s="132"/>
      <c r="C1887" s="132"/>
      <c r="D1887" s="132"/>
      <c r="E1887" s="132"/>
      <c r="F1887" s="132"/>
      <c r="G1887" s="132"/>
      <c r="H1887" s="132"/>
      <c r="I1887" s="132"/>
      <c r="J1887" s="132"/>
    </row>
    <row r="1888" spans="1:10" ht="22.5" hidden="1" customHeight="1" x14ac:dyDescent="0.25">
      <c r="A1888" s="131" t="s">
        <v>365</v>
      </c>
      <c r="B1888" s="131"/>
      <c r="C1888" s="130" t="s">
        <v>364</v>
      </c>
      <c r="D1888" s="130" t="s">
        <v>361</v>
      </c>
      <c r="E1888" s="124">
        <v>0</v>
      </c>
      <c r="F1888" s="124">
        <v>0</v>
      </c>
      <c r="G1888" s="129">
        <v>1861302.44</v>
      </c>
      <c r="H1888" s="129">
        <v>1861302.44</v>
      </c>
      <c r="I1888" s="124">
        <v>0</v>
      </c>
      <c r="J1888" s="128">
        <v>0</v>
      </c>
    </row>
    <row r="1889" spans="1:11" ht="12.75" hidden="1" customHeight="1" x14ac:dyDescent="0.25">
      <c r="A1889" s="127" t="s">
        <v>360</v>
      </c>
      <c r="B1889" s="127"/>
      <c r="C1889" s="127"/>
      <c r="D1889" s="127"/>
      <c r="E1889" s="126">
        <v>0</v>
      </c>
      <c r="F1889" s="126">
        <v>0</v>
      </c>
      <c r="G1889" s="126">
        <v>1861302.44</v>
      </c>
      <c r="H1889" s="126">
        <v>1861302.44</v>
      </c>
      <c r="I1889" s="126">
        <v>0</v>
      </c>
      <c r="J1889" s="126">
        <v>0</v>
      </c>
    </row>
    <row r="1890" spans="1:11" ht="2.25" hidden="1" customHeight="1" x14ac:dyDescent="0.25">
      <c r="A1890" s="127"/>
      <c r="B1890" s="127"/>
      <c r="C1890" s="127"/>
      <c r="D1890" s="127"/>
      <c r="E1890" s="126"/>
      <c r="F1890" s="126"/>
      <c r="G1890" s="126"/>
      <c r="H1890" s="126"/>
      <c r="I1890" s="126"/>
      <c r="J1890" s="125"/>
    </row>
    <row r="1891" spans="1:11" ht="14.25" hidden="1" customHeight="1" x14ac:dyDescent="0.25">
      <c r="A1891" s="132" t="s">
        <v>363</v>
      </c>
      <c r="B1891" s="132"/>
      <c r="C1891" s="132"/>
      <c r="D1891" s="132"/>
      <c r="E1891" s="132"/>
      <c r="F1891" s="132"/>
      <c r="G1891" s="132"/>
      <c r="H1891" s="132"/>
      <c r="I1891" s="132"/>
      <c r="J1891" s="132"/>
    </row>
    <row r="1892" spans="1:11" ht="23.25" hidden="1" customHeight="1" x14ac:dyDescent="0.25">
      <c r="A1892" s="131" t="s">
        <v>363</v>
      </c>
      <c r="B1892" s="131"/>
      <c r="C1892" s="130" t="s">
        <v>362</v>
      </c>
      <c r="D1892" s="130" t="s">
        <v>361</v>
      </c>
      <c r="E1892" s="124">
        <v>0</v>
      </c>
      <c r="F1892" s="124">
        <v>0</v>
      </c>
      <c r="G1892" s="129">
        <v>65911154668.279999</v>
      </c>
      <c r="H1892" s="129">
        <v>65911154668.279999</v>
      </c>
      <c r="I1892" s="124">
        <v>0</v>
      </c>
      <c r="J1892" s="128">
        <v>0</v>
      </c>
    </row>
    <row r="1893" spans="1:11" ht="12" hidden="1" customHeight="1" x14ac:dyDescent="0.25">
      <c r="A1893" s="127" t="s">
        <v>360</v>
      </c>
      <c r="B1893" s="127"/>
      <c r="C1893" s="127"/>
      <c r="D1893" s="127"/>
      <c r="E1893" s="126">
        <v>0</v>
      </c>
      <c r="F1893" s="126">
        <v>0</v>
      </c>
      <c r="G1893" s="126">
        <v>65911154668.279999</v>
      </c>
      <c r="H1893" s="126">
        <v>65911154668.279999</v>
      </c>
      <c r="I1893" s="126">
        <v>0</v>
      </c>
      <c r="J1893" s="126">
        <v>0</v>
      </c>
    </row>
    <row r="1894" spans="1:11" ht="2.25" hidden="1" customHeight="1" x14ac:dyDescent="0.25">
      <c r="A1894" s="127"/>
      <c r="B1894" s="127"/>
      <c r="C1894" s="127"/>
      <c r="D1894" s="127"/>
      <c r="E1894" s="126"/>
      <c r="F1894" s="126"/>
      <c r="G1894" s="126"/>
      <c r="H1894" s="126"/>
      <c r="I1894" s="126"/>
      <c r="J1894" s="125"/>
    </row>
    <row r="1895" spans="1:11" ht="12" hidden="1" customHeight="1" x14ac:dyDescent="0.25">
      <c r="A1895" s="127" t="s">
        <v>359</v>
      </c>
      <c r="B1895" s="127"/>
      <c r="C1895" s="127"/>
      <c r="D1895" s="127"/>
      <c r="E1895" s="126">
        <v>345824634569.72998</v>
      </c>
      <c r="F1895" s="126">
        <v>345824634569.72998</v>
      </c>
      <c r="G1895" s="126">
        <v>1028241494330.5601</v>
      </c>
      <c r="H1895" s="126">
        <v>1028241494330.5601</v>
      </c>
      <c r="I1895" s="126">
        <v>350542321212.87</v>
      </c>
      <c r="J1895" s="126">
        <v>350542321212.87</v>
      </c>
    </row>
    <row r="1896" spans="1:11" ht="6" customHeight="1" x14ac:dyDescent="0.25">
      <c r="A1896" s="127"/>
      <c r="B1896" s="127"/>
      <c r="C1896" s="127"/>
      <c r="D1896" s="127"/>
      <c r="E1896" s="126"/>
      <c r="F1896" s="126"/>
      <c r="G1896" s="126"/>
      <c r="H1896" s="126"/>
      <c r="I1896" s="126"/>
      <c r="J1896" s="125"/>
    </row>
    <row r="1897" spans="1:11" x14ac:dyDescent="0.25">
      <c r="E1897" s="163">
        <f>+E88+E82+E77+E65+E57+E49</f>
        <v>35609996072.990005</v>
      </c>
      <c r="G1897" s="163">
        <f>+G94+G88+G82+G77+G70+G65+G57+G49</f>
        <v>20991245119.880001</v>
      </c>
      <c r="H1897" s="163">
        <f>+H94+H88+H82+H77+H70+H65+H57+H49</f>
        <v>16986514094.230001</v>
      </c>
      <c r="I1897" s="163"/>
      <c r="J1897" s="164"/>
    </row>
    <row r="1898" spans="1:11" x14ac:dyDescent="0.25">
      <c r="E1898" s="124">
        <f>SUMIF($K$10:$K$1893, $K1898, E$10:E$1893)</f>
        <v>11020581.800000001</v>
      </c>
      <c r="G1898" s="164">
        <f>+G1897-G94-G70</f>
        <v>17976235084.919998</v>
      </c>
      <c r="H1898" s="164">
        <f>+H1897-H94-H70</f>
        <v>13271718942.030001</v>
      </c>
      <c r="I1898" s="124">
        <f>SUMIF($K$10:$K$1893, $K1898, I$10:I$1893)</f>
        <v>10346863.49</v>
      </c>
      <c r="K1898" s="123" t="s">
        <v>3355</v>
      </c>
    </row>
    <row r="1899" spans="1:11" x14ac:dyDescent="0.25">
      <c r="E1899" s="124">
        <f>SUMIF($K$10:$K$1893, $K1899, E$10:E$1893)</f>
        <v>18609907.899999999</v>
      </c>
      <c r="I1899" s="124">
        <f>SUMIF($K$10:$K$1893, $K1899, I$10:I$1893)</f>
        <v>1163618460.6800001</v>
      </c>
      <c r="K1899" s="123" t="s">
        <v>3356</v>
      </c>
    </row>
    <row r="1900" spans="1:11" s="146" customFormat="1" x14ac:dyDescent="0.25">
      <c r="E1900" s="147">
        <f>SUM(E1898:E1899)</f>
        <v>29630489.699999999</v>
      </c>
      <c r="I1900" s="147">
        <f>SUM(I1898:I1899)</f>
        <v>1173965324.1700001</v>
      </c>
    </row>
    <row r="1902" spans="1:11" x14ac:dyDescent="0.25">
      <c r="E1902" s="124">
        <f>SUMIF($K$10:$K$1893, $K1902, E$10:E$1893)</f>
        <v>35609996072.989998</v>
      </c>
      <c r="G1902" s="124">
        <f>SUMIF($K$10:$K$1893, $K1902, G$10:G$1893)</f>
        <v>17976235084.919998</v>
      </c>
      <c r="H1902" s="124">
        <f>SUMIF($K$10:$K$1893, $K1902, H$10:H$1893)</f>
        <v>13271718942.029999</v>
      </c>
      <c r="I1902" s="124">
        <f>SUMIF($K$10:$K$1893, $K1902, I$10:I$1893)</f>
        <v>40314512215.880013</v>
      </c>
      <c r="K1902" s="123" t="s">
        <v>3357</v>
      </c>
    </row>
    <row r="1903" spans="1:11" x14ac:dyDescent="0.25">
      <c r="E1903" s="124">
        <f>SUMIF($K$10:$K$1893, $K1903, E$10:E$1893)</f>
        <v>-1945216887.48</v>
      </c>
      <c r="G1903" s="124">
        <f>SUMIF($K$10:$K$1893, $K1903, G$10:G$1893)</f>
        <v>28403089.469999999</v>
      </c>
      <c r="H1903" s="124">
        <f>SUMIF($K$10:$K$1893, $K1903, H$10:H$1893)</f>
        <v>639952152.40999997</v>
      </c>
      <c r="I1903" s="124">
        <f t="shared" ref="I1903" si="0">SUMIF($K$10:$K$1893, $K1903, I$10:I$1893)</f>
        <v>-2556765950.4200001</v>
      </c>
      <c r="K1903" s="123" t="s">
        <v>3358</v>
      </c>
    </row>
    <row r="1904" spans="1:11" s="146" customFormat="1" x14ac:dyDescent="0.25">
      <c r="E1904" s="148">
        <f>SUM(E1902:E1903)</f>
        <v>33664779185.509998</v>
      </c>
      <c r="G1904" s="148">
        <f>SUM(G1902:G1903)</f>
        <v>18004638174.389999</v>
      </c>
      <c r="H1904" s="148">
        <f>SUM(H1902:H1903)</f>
        <v>13911671094.439999</v>
      </c>
      <c r="I1904" s="148">
        <f>SUM(I1902:I1903)</f>
        <v>37757746265.460014</v>
      </c>
    </row>
    <row r="1906" spans="5:11" x14ac:dyDescent="0.25">
      <c r="E1906" s="124">
        <f>SUMIF($K$10:$K$1893, $K1906, E$10:E$1893)</f>
        <v>291112390.20999998</v>
      </c>
      <c r="I1906" s="124">
        <f>SUMIF($K$10:$K$1893, $K1906, I$10:I$1893)</f>
        <v>304700045.43000001</v>
      </c>
      <c r="K1906" s="123" t="s">
        <v>3359</v>
      </c>
    </row>
    <row r="1908" spans="5:11" x14ac:dyDescent="0.25">
      <c r="E1908" s="124">
        <f t="shared" ref="E1908:E1917" si="1">SUMIF($K$10:$K$1893, $K1908, E$10:E$1893)</f>
        <v>1377109059.8800001</v>
      </c>
      <c r="G1908" s="124">
        <f t="shared" ref="G1908:I1917" si="2">SUMIF($K$10:$K$1893, $K1908, G$10:G$1893)</f>
        <v>48082666921.610001</v>
      </c>
      <c r="H1908" s="124">
        <f t="shared" si="2"/>
        <v>46971066091.299995</v>
      </c>
      <c r="I1908" s="124">
        <f t="shared" si="2"/>
        <v>2488709890.1899996</v>
      </c>
      <c r="K1908" s="123" t="s">
        <v>3362</v>
      </c>
    </row>
    <row r="1909" spans="5:11" x14ac:dyDescent="0.25">
      <c r="E1909" s="124">
        <f t="shared" si="1"/>
        <v>9880618926.7600021</v>
      </c>
      <c r="G1909" s="124">
        <f t="shared" si="2"/>
        <v>54242086132.549995</v>
      </c>
      <c r="H1909" s="124">
        <f t="shared" si="2"/>
        <v>55326568234.059998</v>
      </c>
      <c r="I1909" s="124">
        <f t="shared" si="2"/>
        <v>8796136825.25</v>
      </c>
      <c r="K1909" s="123" t="s">
        <v>3366</v>
      </c>
    </row>
    <row r="1910" spans="5:11" x14ac:dyDescent="0.25">
      <c r="E1910" s="124">
        <f>SUMIF($K$10:$K$1893, $K1910, E$10:E$1893)</f>
        <v>2198903690.5</v>
      </c>
      <c r="G1910" s="124">
        <f t="shared" si="2"/>
        <v>17204426424.809998</v>
      </c>
      <c r="H1910" s="124">
        <f t="shared" si="2"/>
        <v>16763244842.970001</v>
      </c>
      <c r="I1910" s="124">
        <f t="shared" si="2"/>
        <v>2640085272.3399997</v>
      </c>
      <c r="K1910" s="123" t="s">
        <v>3360</v>
      </c>
    </row>
    <row r="1911" spans="5:11" x14ac:dyDescent="0.25">
      <c r="E1911" s="124">
        <f t="shared" si="1"/>
        <v>131275062.44</v>
      </c>
      <c r="G1911" s="124">
        <f t="shared" si="2"/>
        <v>3758938494.27</v>
      </c>
      <c r="H1911" s="124">
        <f t="shared" si="2"/>
        <v>3694973860.75</v>
      </c>
      <c r="I1911" s="124">
        <f t="shared" si="2"/>
        <v>195239695.96000004</v>
      </c>
      <c r="K1911" s="123" t="s">
        <v>3368</v>
      </c>
    </row>
    <row r="1912" spans="5:11" x14ac:dyDescent="0.25">
      <c r="E1912" s="124">
        <f t="shared" si="1"/>
        <v>3505450110.0999994</v>
      </c>
      <c r="G1912" s="124">
        <f t="shared" si="2"/>
        <v>10505118098.400002</v>
      </c>
      <c r="H1912" s="124">
        <f t="shared" si="2"/>
        <v>10181345785.720005</v>
      </c>
      <c r="I1912" s="124">
        <f t="shared" si="2"/>
        <v>3829222422.7799997</v>
      </c>
      <c r="K1912" s="123" t="s">
        <v>3369</v>
      </c>
    </row>
    <row r="1913" spans="5:11" x14ac:dyDescent="0.25">
      <c r="E1913" s="124">
        <f t="shared" si="1"/>
        <v>87435321.959999979</v>
      </c>
      <c r="G1913" s="124">
        <f t="shared" si="2"/>
        <v>366254345.30999994</v>
      </c>
      <c r="H1913" s="124">
        <f t="shared" si="2"/>
        <v>380242666.13</v>
      </c>
      <c r="I1913" s="124">
        <f t="shared" si="2"/>
        <v>73447001.139999986</v>
      </c>
      <c r="K1913" s="123" t="s">
        <v>3370</v>
      </c>
    </row>
    <row r="1914" spans="5:11" x14ac:dyDescent="0.25">
      <c r="E1914" s="124">
        <f t="shared" si="1"/>
        <v>381569919.58000004</v>
      </c>
      <c r="G1914" s="124">
        <f t="shared" si="2"/>
        <v>1319394895.0599999</v>
      </c>
      <c r="H1914" s="124">
        <f t="shared" si="2"/>
        <v>1446319816.7400002</v>
      </c>
      <c r="I1914" s="124">
        <f t="shared" si="2"/>
        <v>254644997.89999995</v>
      </c>
      <c r="K1914" s="123" t="s">
        <v>3371</v>
      </c>
    </row>
    <row r="1915" spans="5:11" x14ac:dyDescent="0.25">
      <c r="E1915" s="124">
        <f t="shared" si="1"/>
        <v>100998205.14</v>
      </c>
      <c r="G1915" s="124">
        <f t="shared" si="2"/>
        <v>1698167942.6099999</v>
      </c>
      <c r="H1915" s="124">
        <f t="shared" si="2"/>
        <v>1709672810.0400002</v>
      </c>
      <c r="I1915" s="124">
        <f t="shared" si="2"/>
        <v>89493337.709999993</v>
      </c>
      <c r="K1915" s="123" t="s">
        <v>3374</v>
      </c>
    </row>
    <row r="1916" spans="5:11" x14ac:dyDescent="0.25">
      <c r="E1916" s="124">
        <f t="shared" si="1"/>
        <v>375162644</v>
      </c>
      <c r="G1916" s="124">
        <f t="shared" si="2"/>
        <v>1014376850.9100001</v>
      </c>
      <c r="H1916" s="124">
        <f t="shared" si="2"/>
        <v>584356515.97000003</v>
      </c>
      <c r="I1916" s="124">
        <f t="shared" si="2"/>
        <v>805182978.93999982</v>
      </c>
      <c r="K1916" s="123" t="s">
        <v>3372</v>
      </c>
    </row>
    <row r="1917" spans="5:11" x14ac:dyDescent="0.25">
      <c r="E1917" s="124">
        <f t="shared" si="1"/>
        <v>-1017679906.3099999</v>
      </c>
      <c r="G1917" s="124">
        <f t="shared" si="2"/>
        <v>412554100.30000001</v>
      </c>
      <c r="H1917" s="124">
        <f t="shared" si="2"/>
        <v>595815726.97000003</v>
      </c>
      <c r="I1917" s="124">
        <f t="shared" si="2"/>
        <v>-1200941532.98</v>
      </c>
      <c r="K1917" s="123" t="s">
        <v>3373</v>
      </c>
    </row>
    <row r="1918" spans="5:11" s="146" customFormat="1" x14ac:dyDescent="0.25">
      <c r="E1918" s="147">
        <f>SUM(E1908:E1917)</f>
        <v>17020843034.050005</v>
      </c>
      <c r="G1918" s="147">
        <f>SUM(G1908:G1917)</f>
        <v>138603984205.82999</v>
      </c>
      <c r="H1918" s="147">
        <f>SUM(H1908:H1917)</f>
        <v>137653606350.64999</v>
      </c>
      <c r="I1918" s="147">
        <f>SUM(I1908:I1917)</f>
        <v>17971220889.229996</v>
      </c>
    </row>
    <row r="1920" spans="5:11" x14ac:dyDescent="0.25">
      <c r="E1920" s="124">
        <f>SUMIF($K$10:$K$1893, $K1920, E$10:E$1893)</f>
        <v>410682448.18000001</v>
      </c>
      <c r="G1920" s="124">
        <f>SUMIF($K$10:$K$1893, $K1920, G$10:G$1893)</f>
        <v>0</v>
      </c>
      <c r="H1920" s="124">
        <f>SUMIF($K$10:$K$1893, $K1920, H$10:H$1893)</f>
        <v>0</v>
      </c>
      <c r="I1920" s="124">
        <f>SUMIF($K$10:$K$1893, $K1920, I$10:I$1893)</f>
        <v>410682448.18000001</v>
      </c>
      <c r="K1920" s="122" t="s">
        <v>3377</v>
      </c>
    </row>
    <row r="1922" spans="5:11" x14ac:dyDescent="0.25">
      <c r="E1922" s="124">
        <f>SUMIF($K$10:$K$1893, $K1922, E$10:E$1893)</f>
        <v>348966924.93000001</v>
      </c>
      <c r="G1922" s="124">
        <f t="shared" ref="G1922:I1926" si="3">SUMIF($K$10:$K$1893, $K1922, G$10:G$1893)</f>
        <v>14271202181.139999</v>
      </c>
      <c r="H1922" s="124">
        <f t="shared" si="3"/>
        <v>13249780286.02</v>
      </c>
      <c r="I1922" s="124">
        <f t="shared" si="3"/>
        <v>1370388820.05</v>
      </c>
      <c r="K1922" s="122" t="s">
        <v>3378</v>
      </c>
    </row>
    <row r="1923" spans="5:11" x14ac:dyDescent="0.25">
      <c r="E1923" s="124">
        <f>SUMIF($K$10:$K$1893, $K1923, E$10:E$1893)</f>
        <v>1971282.75</v>
      </c>
      <c r="G1923" s="124">
        <f t="shared" si="3"/>
        <v>896334244.72000003</v>
      </c>
      <c r="H1923" s="124">
        <f t="shared" si="3"/>
        <v>877238383.47000003</v>
      </c>
      <c r="I1923" s="124">
        <f t="shared" si="3"/>
        <v>21067144</v>
      </c>
      <c r="K1923" s="122" t="s">
        <v>3382</v>
      </c>
    </row>
    <row r="1924" spans="5:11" x14ac:dyDescent="0.25">
      <c r="E1924" s="124">
        <f>SUMIF($K$10:$K$1893, $K1924, E$10:E$1893)</f>
        <v>0.25</v>
      </c>
      <c r="G1924" s="124">
        <f t="shared" si="3"/>
        <v>1331424684.48</v>
      </c>
      <c r="H1924" s="124">
        <f t="shared" si="3"/>
        <v>1331424684.73</v>
      </c>
      <c r="I1924" s="124">
        <f t="shared" si="3"/>
        <v>0</v>
      </c>
      <c r="K1924" s="122" t="s">
        <v>3381</v>
      </c>
    </row>
    <row r="1925" spans="5:11" x14ac:dyDescent="0.25">
      <c r="E1925" s="124">
        <f>SUMIF($K$10:$K$1893, $K1925, E$10:E$1893)</f>
        <v>0</v>
      </c>
      <c r="G1925" s="124">
        <f t="shared" si="3"/>
        <v>14636807390.75</v>
      </c>
      <c r="H1925" s="124">
        <f t="shared" si="3"/>
        <v>14631629884.27</v>
      </c>
      <c r="I1925" s="124">
        <f t="shared" si="3"/>
        <v>5177506.4800000004</v>
      </c>
      <c r="K1925" s="122" t="s">
        <v>3380</v>
      </c>
    </row>
    <row r="1926" spans="5:11" x14ac:dyDescent="0.25">
      <c r="E1926" s="124">
        <f>SUMIF($K$10:$K$1893, $K1926, E$10:E$1893)</f>
        <v>-50911854.75</v>
      </c>
      <c r="G1926" s="124">
        <f t="shared" si="3"/>
        <v>0</v>
      </c>
      <c r="H1926" s="124">
        <f t="shared" si="3"/>
        <v>101823709.52</v>
      </c>
      <c r="I1926" s="124">
        <f t="shared" si="3"/>
        <v>-152735564.27000001</v>
      </c>
      <c r="K1926" s="122" t="s">
        <v>3386</v>
      </c>
    </row>
    <row r="1927" spans="5:11" x14ac:dyDescent="0.25">
      <c r="E1927" s="147">
        <f>SUM(E1922:E1926)</f>
        <v>300026353.18000001</v>
      </c>
      <c r="G1927" s="147">
        <f t="shared" ref="G1927:I1927" si="4">SUM(G1922:G1926)</f>
        <v>31135768501.089996</v>
      </c>
      <c r="H1927" s="147">
        <f t="shared" si="4"/>
        <v>30191896948.009998</v>
      </c>
      <c r="I1927" s="147">
        <f t="shared" si="4"/>
        <v>1243897906.26</v>
      </c>
    </row>
    <row r="1929" spans="5:11" x14ac:dyDescent="0.25">
      <c r="F1929" s="124">
        <f t="shared" ref="F1929:F1934" si="5">SUMIF($K$10:$K$1893, $K1929, F$10:F$1893)</f>
        <v>8142850941.1300001</v>
      </c>
      <c r="G1929" s="124">
        <f t="shared" ref="G1929:H1944" si="6">SUMIF($K$10:$K$1893, $K1929, G$10:G$1893)</f>
        <v>26787158308.799999</v>
      </c>
      <c r="H1929" s="124">
        <f t="shared" si="6"/>
        <v>26033517482.68</v>
      </c>
      <c r="J1929" s="124">
        <f t="shared" ref="J1929:J1934" si="7">SUMIF($K$10:$K$1893, $K1929, J$10:J$1893)</f>
        <v>7389210115.0100002</v>
      </c>
      <c r="K1929" s="122" t="s">
        <v>3390</v>
      </c>
    </row>
    <row r="1930" spans="5:11" x14ac:dyDescent="0.25">
      <c r="F1930" s="124">
        <f t="shared" si="5"/>
        <v>33028876.260000002</v>
      </c>
      <c r="G1930" s="124">
        <f t="shared" si="6"/>
        <v>180280066.08000001</v>
      </c>
      <c r="H1930" s="124">
        <f t="shared" si="6"/>
        <v>163767204.30000001</v>
      </c>
      <c r="J1930" s="124">
        <f t="shared" si="7"/>
        <v>16516014.48</v>
      </c>
      <c r="K1930" s="122" t="s">
        <v>325</v>
      </c>
    </row>
    <row r="1931" spans="5:11" x14ac:dyDescent="0.25">
      <c r="F1931" s="124">
        <f t="shared" si="5"/>
        <v>4867098.8499999996</v>
      </c>
      <c r="G1931" s="124">
        <f t="shared" si="6"/>
        <v>15273350.710000001</v>
      </c>
      <c r="H1931" s="124">
        <f t="shared" si="6"/>
        <v>13353931.4</v>
      </c>
      <c r="J1931" s="124">
        <f t="shared" si="7"/>
        <v>2947679.54</v>
      </c>
      <c r="K1931" s="122" t="s">
        <v>326</v>
      </c>
    </row>
    <row r="1932" spans="5:11" x14ac:dyDescent="0.25">
      <c r="F1932" s="124">
        <f t="shared" si="5"/>
        <v>1460414.04</v>
      </c>
      <c r="G1932" s="124">
        <f t="shared" si="6"/>
        <v>23463005.489999998</v>
      </c>
      <c r="H1932" s="124">
        <f t="shared" si="6"/>
        <v>23924181.449999999</v>
      </c>
      <c r="J1932" s="124">
        <f t="shared" si="7"/>
        <v>1921590</v>
      </c>
      <c r="K1932" s="122" t="s">
        <v>327</v>
      </c>
    </row>
    <row r="1933" spans="5:11" x14ac:dyDescent="0.25">
      <c r="F1933" s="124">
        <f t="shared" si="5"/>
        <v>39651694.109999999</v>
      </c>
      <c r="G1933" s="124">
        <f t="shared" si="6"/>
        <v>146816966.91</v>
      </c>
      <c r="H1933" s="124">
        <f t="shared" si="6"/>
        <v>130384457.73999999</v>
      </c>
      <c r="J1933" s="124">
        <f t="shared" si="7"/>
        <v>23219184.940000001</v>
      </c>
      <c r="K1933" s="122" t="s">
        <v>3391</v>
      </c>
    </row>
    <row r="1934" spans="5:11" x14ac:dyDescent="0.25">
      <c r="F1934" s="124">
        <f t="shared" si="5"/>
        <v>47173</v>
      </c>
      <c r="G1934" s="124">
        <f t="shared" si="6"/>
        <v>133333412</v>
      </c>
      <c r="H1934" s="124">
        <f t="shared" si="6"/>
        <v>139428240</v>
      </c>
      <c r="J1934" s="124">
        <f t="shared" si="7"/>
        <v>6142001</v>
      </c>
      <c r="K1934" s="122" t="s">
        <v>3392</v>
      </c>
    </row>
    <row r="1935" spans="5:11" x14ac:dyDescent="0.25">
      <c r="F1935" s="147">
        <f>SUM(F1929:F1934)</f>
        <v>8221906197.3900003</v>
      </c>
      <c r="G1935" s="147">
        <f t="shared" ref="G1935:J1935" si="8">SUM(G1929:G1934)</f>
        <v>27286325109.990002</v>
      </c>
      <c r="H1935" s="147">
        <f t="shared" si="8"/>
        <v>26504375497.570004</v>
      </c>
      <c r="I1935" s="147">
        <f t="shared" si="8"/>
        <v>0</v>
      </c>
      <c r="J1935" s="147">
        <f t="shared" si="8"/>
        <v>7439956584.9699993</v>
      </c>
    </row>
    <row r="1937" spans="6:12" x14ac:dyDescent="0.25">
      <c r="F1937" s="124">
        <f t="shared" ref="F1937:F1948" si="9">SUMIF($K$10:$K$1893, $K1937, F$10:F$1893)</f>
        <v>12327272.199999999</v>
      </c>
      <c r="G1937" s="124">
        <f t="shared" si="6"/>
        <v>0</v>
      </c>
      <c r="H1937" s="124">
        <f t="shared" si="6"/>
        <v>1861302.44</v>
      </c>
      <c r="J1937" s="124">
        <f t="shared" ref="J1937:J1948" si="10">SUMIF($K$10:$K$1893, $K1937, J$10:J$1893)</f>
        <v>14188574.640000001</v>
      </c>
      <c r="K1937" s="356" t="s">
        <v>328</v>
      </c>
      <c r="L1937" s="357"/>
    </row>
    <row r="1938" spans="6:12" x14ac:dyDescent="0.25">
      <c r="F1938" s="124">
        <f t="shared" si="9"/>
        <v>85507222.680000007</v>
      </c>
      <c r="G1938" s="124">
        <f t="shared" si="6"/>
        <v>178294190.25999999</v>
      </c>
      <c r="H1938" s="124">
        <f t="shared" si="6"/>
        <v>121699755.84999999</v>
      </c>
      <c r="J1938" s="124">
        <f t="shared" si="10"/>
        <v>28912788.27</v>
      </c>
      <c r="K1938" s="356" t="s">
        <v>3395</v>
      </c>
      <c r="L1938" s="357"/>
    </row>
    <row r="1939" spans="6:12" x14ac:dyDescent="0.25">
      <c r="F1939" s="124">
        <f t="shared" si="9"/>
        <v>5029815883.6899996</v>
      </c>
      <c r="G1939" s="124">
        <f t="shared" si="6"/>
        <v>3054921991.7800002</v>
      </c>
      <c r="H1939" s="124">
        <f t="shared" si="6"/>
        <v>2404053848.27</v>
      </c>
      <c r="J1939" s="124">
        <f t="shared" si="10"/>
        <v>4378947740.1800003</v>
      </c>
      <c r="K1939" s="356" t="s">
        <v>3397</v>
      </c>
      <c r="L1939" s="357"/>
    </row>
    <row r="1940" spans="6:12" x14ac:dyDescent="0.25">
      <c r="F1940" s="124">
        <f t="shared" si="9"/>
        <v>54326104.520000003</v>
      </c>
      <c r="G1940" s="124">
        <f t="shared" si="6"/>
        <v>57430321.670000002</v>
      </c>
      <c r="H1940" s="124">
        <f t="shared" si="6"/>
        <v>566627274.72000003</v>
      </c>
      <c r="J1940" s="124">
        <f t="shared" si="10"/>
        <v>563523057.57000005</v>
      </c>
      <c r="K1940" s="356" t="s">
        <v>3389</v>
      </c>
      <c r="L1940" s="357"/>
    </row>
    <row r="1941" spans="6:12" x14ac:dyDescent="0.25">
      <c r="F1941" s="124">
        <f t="shared" si="9"/>
        <v>12296814.810000001</v>
      </c>
      <c r="G1941" s="124">
        <f t="shared" si="6"/>
        <v>31007292.989999998</v>
      </c>
      <c r="H1941" s="124">
        <f t="shared" si="6"/>
        <v>18710478.18</v>
      </c>
      <c r="J1941" s="124">
        <f t="shared" si="10"/>
        <v>0</v>
      </c>
      <c r="K1941" s="356" t="s">
        <v>330</v>
      </c>
      <c r="L1941" s="357"/>
    </row>
    <row r="1942" spans="6:12" x14ac:dyDescent="0.25">
      <c r="F1942" s="124">
        <f t="shared" si="9"/>
        <v>6973239445.2700005</v>
      </c>
      <c r="G1942" s="124">
        <f t="shared" si="6"/>
        <v>3409849028.71</v>
      </c>
      <c r="H1942" s="124">
        <f t="shared" si="6"/>
        <v>5166419238.0699997</v>
      </c>
      <c r="J1942" s="124">
        <f t="shared" si="10"/>
        <v>8729809654.6299992</v>
      </c>
      <c r="K1942" s="356" t="s">
        <v>794</v>
      </c>
      <c r="L1942" s="357"/>
    </row>
    <row r="1943" spans="6:12" x14ac:dyDescent="0.25">
      <c r="F1943" s="124">
        <f t="shared" si="9"/>
        <v>0</v>
      </c>
      <c r="G1943" s="124">
        <f t="shared" si="6"/>
        <v>3648800</v>
      </c>
      <c r="H1943" s="124">
        <f t="shared" si="6"/>
        <v>3648800</v>
      </c>
      <c r="J1943" s="124">
        <f t="shared" si="10"/>
        <v>0</v>
      </c>
      <c r="K1943" s="356" t="s">
        <v>846</v>
      </c>
      <c r="L1943" s="357"/>
    </row>
    <row r="1944" spans="6:12" x14ac:dyDescent="0.25">
      <c r="F1944" s="124">
        <f t="shared" si="9"/>
        <v>1492055606.73</v>
      </c>
      <c r="G1944" s="124">
        <f t="shared" si="6"/>
        <v>1095238444.5899999</v>
      </c>
      <c r="H1944" s="124">
        <f t="shared" si="6"/>
        <v>847116837.50999999</v>
      </c>
      <c r="J1944" s="124">
        <f t="shared" si="10"/>
        <v>1243933999.6500001</v>
      </c>
      <c r="K1944" s="356" t="s">
        <v>796</v>
      </c>
      <c r="L1944" s="357"/>
    </row>
    <row r="1945" spans="6:12" x14ac:dyDescent="0.25">
      <c r="F1945" s="124">
        <f t="shared" si="9"/>
        <v>43402977.479999997</v>
      </c>
      <c r="G1945" s="124">
        <f t="shared" ref="G1945:H1953" si="11">SUMIF($K$10:$K$1893, $K1945, G$10:G$1893)</f>
        <v>0.4</v>
      </c>
      <c r="H1945" s="124">
        <f t="shared" si="11"/>
        <v>10905046.380000001</v>
      </c>
      <c r="J1945" s="124">
        <f t="shared" si="10"/>
        <v>54308023.460000001</v>
      </c>
      <c r="K1945" s="364" t="s">
        <v>3396</v>
      </c>
      <c r="L1945" s="365"/>
    </row>
    <row r="1946" spans="6:12" x14ac:dyDescent="0.25">
      <c r="F1946" s="124">
        <f t="shared" si="9"/>
        <v>79511974.599999994</v>
      </c>
      <c r="G1946" s="124">
        <f t="shared" si="11"/>
        <v>97261958.769999996</v>
      </c>
      <c r="H1946" s="124">
        <f t="shared" si="11"/>
        <v>101723966.77</v>
      </c>
      <c r="J1946" s="124">
        <f t="shared" si="10"/>
        <v>83973982.599999994</v>
      </c>
      <c r="K1946" s="356" t="s">
        <v>3393</v>
      </c>
      <c r="L1946" s="357"/>
    </row>
    <row r="1947" spans="6:12" x14ac:dyDescent="0.25">
      <c r="F1947" s="124">
        <f t="shared" si="9"/>
        <v>191664</v>
      </c>
      <c r="G1947" s="124">
        <f t="shared" si="11"/>
        <v>3121708</v>
      </c>
      <c r="H1947" s="124">
        <f t="shared" si="11"/>
        <v>2930044</v>
      </c>
      <c r="J1947" s="124">
        <f t="shared" si="10"/>
        <v>0</v>
      </c>
      <c r="K1947" s="356" t="s">
        <v>331</v>
      </c>
      <c r="L1947" s="357"/>
    </row>
    <row r="1948" spans="6:12" x14ac:dyDescent="0.25">
      <c r="F1948" s="124">
        <f t="shared" si="9"/>
        <v>88946361.799999997</v>
      </c>
      <c r="G1948" s="124">
        <f t="shared" si="11"/>
        <v>219926627.80000001</v>
      </c>
      <c r="H1948" s="124">
        <f t="shared" si="11"/>
        <v>130980266</v>
      </c>
      <c r="J1948" s="124">
        <f t="shared" si="10"/>
        <v>0</v>
      </c>
      <c r="K1948" s="356" t="s">
        <v>3394</v>
      </c>
      <c r="L1948" s="357"/>
    </row>
    <row r="1949" spans="6:12" x14ac:dyDescent="0.25">
      <c r="F1949" s="147">
        <f>SUM(F1937:F1948)</f>
        <v>13871621327.780001</v>
      </c>
      <c r="G1949" s="147">
        <f t="shared" ref="G1949:J1949" si="12">SUM(G1937:G1948)</f>
        <v>8150700364.9700003</v>
      </c>
      <c r="H1949" s="147">
        <f t="shared" si="12"/>
        <v>9376676858.1899986</v>
      </c>
      <c r="I1949" s="147">
        <f t="shared" si="12"/>
        <v>0</v>
      </c>
      <c r="J1949" s="147">
        <f t="shared" si="12"/>
        <v>15097597820.999998</v>
      </c>
    </row>
    <row r="1951" spans="6:12" x14ac:dyDescent="0.25">
      <c r="F1951" s="124">
        <f>SUMIF($K$10:$K$1893, $K1951, F$10:F$1893)</f>
        <v>8500000000</v>
      </c>
      <c r="G1951" s="124">
        <f t="shared" si="11"/>
        <v>10600000000</v>
      </c>
      <c r="H1951" s="124">
        <f t="shared" si="11"/>
        <v>2100000000</v>
      </c>
      <c r="J1951" s="124">
        <f>SUMIF($K$10:$K$1893, $K1951, J$10:J$1893)</f>
        <v>0</v>
      </c>
      <c r="K1951" s="356" t="s">
        <v>3398</v>
      </c>
      <c r="L1951" s="357"/>
    </row>
    <row r="1952" spans="6:12" x14ac:dyDescent="0.25">
      <c r="F1952" s="124">
        <f>SUMIF($K$10:$K$1893, $K1952, F$10:F$1893)</f>
        <v>20000000000</v>
      </c>
      <c r="G1952" s="124">
        <f t="shared" si="11"/>
        <v>24350065157.639999</v>
      </c>
      <c r="H1952" s="124">
        <f t="shared" si="11"/>
        <v>4693796181.8999996</v>
      </c>
      <c r="J1952" s="124">
        <f>SUMIF($K$10:$K$1893, $K1952, J$10:J$1893)</f>
        <v>343731024.25999999</v>
      </c>
      <c r="K1952" s="356" t="s">
        <v>3399</v>
      </c>
      <c r="L1952" s="357"/>
    </row>
    <row r="1953" spans="6:12" x14ac:dyDescent="0.25">
      <c r="F1953" s="124">
        <f>SUMIF($K$10:$K$1893, $K1953, F$10:F$1893)</f>
        <v>40883973.109999999</v>
      </c>
      <c r="G1953" s="124">
        <f t="shared" si="11"/>
        <v>40883973.109999999</v>
      </c>
      <c r="H1953" s="124">
        <f t="shared" si="11"/>
        <v>0</v>
      </c>
      <c r="J1953" s="124">
        <f>SUMIF($K$10:$K$1893, $K1953, J$10:J$1893)</f>
        <v>0</v>
      </c>
      <c r="K1953" s="356" t="s">
        <v>3400</v>
      </c>
      <c r="L1953" s="357"/>
    </row>
    <row r="1954" spans="6:12" x14ac:dyDescent="0.25">
      <c r="F1954" s="147">
        <f>SUM(F1951:F1953)</f>
        <v>28540883973.110001</v>
      </c>
      <c r="G1954" s="147">
        <f t="shared" ref="G1954:J1954" si="13">SUM(G1951:G1953)</f>
        <v>34990949130.75</v>
      </c>
      <c r="H1954" s="147">
        <f t="shared" si="13"/>
        <v>6793796181.8999996</v>
      </c>
      <c r="I1954" s="147">
        <f t="shared" si="13"/>
        <v>0</v>
      </c>
      <c r="J1954" s="147">
        <f t="shared" si="13"/>
        <v>343731024.25999999</v>
      </c>
    </row>
    <row r="1956" spans="6:12" x14ac:dyDescent="0.25">
      <c r="F1956" s="124">
        <f>SUMIF($K$10:$K$1893, $K1956, F$10:F$1893)</f>
        <v>530116241</v>
      </c>
      <c r="G1956" s="124">
        <f t="shared" ref="G1956:H1959" si="14">SUMIF($K$10:$K$1893, $K1956, G$10:G$1893)</f>
        <v>10762421988</v>
      </c>
      <c r="H1956" s="124">
        <f t="shared" si="14"/>
        <v>10744482045</v>
      </c>
      <c r="J1956" s="124">
        <f>SUMIF($K$10:$K$1893, $K1956, J$10:J$1893)</f>
        <v>512176298</v>
      </c>
      <c r="K1956" s="43" t="s">
        <v>9</v>
      </c>
      <c r="L1956" s="86"/>
    </row>
    <row r="1957" spans="6:12" x14ac:dyDescent="0.25">
      <c r="F1957" s="124">
        <f>SUMIF($K$10:$K$1893, $K1957, F$10:F$1893)</f>
        <v>3116995440.1799998</v>
      </c>
      <c r="G1957" s="124">
        <f t="shared" si="14"/>
        <v>8366441445.4899998</v>
      </c>
      <c r="H1957" s="124">
        <f t="shared" si="14"/>
        <v>9312470881.210001</v>
      </c>
      <c r="J1957" s="124">
        <f>SUMIF($K$10:$K$1893, $K1957, J$10:J$1893)</f>
        <v>4063024875.9000001</v>
      </c>
      <c r="K1957" s="43" t="s">
        <v>333</v>
      </c>
      <c r="L1957" s="86"/>
    </row>
    <row r="1958" spans="6:12" x14ac:dyDescent="0.25">
      <c r="F1958" s="124">
        <f>SUMIF($K$10:$K$1893, $K1958, F$10:F$1893)</f>
        <v>70135168.659999996</v>
      </c>
      <c r="G1958" s="124">
        <f t="shared" si="14"/>
        <v>295735168.66000003</v>
      </c>
      <c r="H1958" s="124">
        <f t="shared" si="14"/>
        <v>225600000</v>
      </c>
      <c r="J1958" s="124">
        <f>SUMIF($K$10:$K$1893, $K1958, J$10:J$1893)</f>
        <v>0</v>
      </c>
      <c r="K1958" s="43" t="s">
        <v>3401</v>
      </c>
      <c r="L1958" s="86"/>
    </row>
    <row r="1959" spans="6:12" x14ac:dyDescent="0.25">
      <c r="F1959" s="124">
        <f>SUMIF($K$10:$K$1893, $K1959, F$10:F$1893)</f>
        <v>3783694230.04</v>
      </c>
      <c r="G1959" s="124">
        <f t="shared" si="14"/>
        <v>49140542190.260002</v>
      </c>
      <c r="H1959" s="124">
        <f t="shared" si="14"/>
        <v>67718338453.069992</v>
      </c>
      <c r="J1959" s="124">
        <f>SUMIF($K$10:$K$1893, $K1959, J$10:J$1893)</f>
        <v>22361490492.850002</v>
      </c>
      <c r="K1959" s="43" t="s">
        <v>334</v>
      </c>
      <c r="L1959" s="86"/>
    </row>
    <row r="1960" spans="6:12" x14ac:dyDescent="0.25">
      <c r="F1960" s="147">
        <f>SUM(F1956:F1959)</f>
        <v>7500941079.8799992</v>
      </c>
      <c r="G1960" s="147">
        <f t="shared" ref="G1960" si="15">SUM(G1956:G1959)</f>
        <v>68565140792.410004</v>
      </c>
      <c r="H1960" s="147">
        <f t="shared" ref="H1960" si="16">SUM(H1956:H1959)</f>
        <v>88000891379.279999</v>
      </c>
      <c r="I1960" s="147">
        <f t="shared" ref="I1960" si="17">SUM(I1956:I1959)</f>
        <v>0</v>
      </c>
      <c r="J1960" s="147">
        <f t="shared" ref="J1960" si="18">SUM(J1956:J1959)</f>
        <v>26936691666.75</v>
      </c>
    </row>
    <row r="1962" spans="6:12" x14ac:dyDescent="0.25">
      <c r="F1962" s="124">
        <f>SUMIF($K$10:$K$1893, $K1962, F$10:F$1893)</f>
        <v>23173872000</v>
      </c>
      <c r="G1962" s="124"/>
      <c r="H1962" s="124"/>
      <c r="J1962" s="124">
        <f>SUMIF($K$10:$K$1893, $K1962, J$10:J$1893)</f>
        <v>54919899397.259995</v>
      </c>
      <c r="K1962" s="401" t="s">
        <v>3403</v>
      </c>
      <c r="L1962" s="402"/>
    </row>
    <row r="1963" spans="6:12" x14ac:dyDescent="0.25">
      <c r="F1963" s="124">
        <f>SUMIF($K$10:$K$1893, $K1963, F$10:F$1893)</f>
        <v>19033885527.169998</v>
      </c>
      <c r="G1963" s="124"/>
      <c r="H1963" s="124"/>
      <c r="J1963" s="124">
        <f>SUMIF($K$10:$K$1893, $K1963, J$10:J$1893)</f>
        <v>2033355346.4400001</v>
      </c>
      <c r="K1963" s="401" t="s">
        <v>3404</v>
      </c>
      <c r="L1963" s="402"/>
    </row>
    <row r="1964" spans="6:12" x14ac:dyDescent="0.25">
      <c r="F1964" s="124">
        <f>SUMIF($K$10:$K$1893, $K1964, F$10:F$1893)</f>
        <v>483687086.94</v>
      </c>
      <c r="G1964" s="124"/>
      <c r="H1964" s="124"/>
      <c r="J1964" s="124">
        <f>SUMIF($K$10:$K$1893, $K1964, J$10:J$1893)</f>
        <v>483687086.94</v>
      </c>
      <c r="K1964" s="152" t="s">
        <v>329</v>
      </c>
      <c r="L1964" s="153"/>
    </row>
    <row r="1965" spans="6:12" ht="15" customHeight="1" x14ac:dyDescent="0.25">
      <c r="F1965" s="124">
        <f>SUMIF($K$10:$K$1893, $K1965, F$10:F$1893)</f>
        <v>259812368</v>
      </c>
      <c r="G1965" s="124"/>
      <c r="H1965" s="124"/>
      <c r="J1965" s="124">
        <f>SUMIF($K$10:$K$1893, $K1965, J$10:J$1893)</f>
        <v>407278199</v>
      </c>
      <c r="K1965" s="403" t="s">
        <v>777</v>
      </c>
      <c r="L1965" s="404"/>
    </row>
    <row r="1966" spans="6:12" x14ac:dyDescent="0.25">
      <c r="F1966" s="147">
        <f>SUM(F1962:F1965)</f>
        <v>42951256982.110001</v>
      </c>
      <c r="G1966" s="147">
        <f t="shared" ref="G1966" si="19">SUM(G1962:G1965)</f>
        <v>0</v>
      </c>
      <c r="H1966" s="147">
        <f t="shared" ref="H1966" si="20">SUM(H1962:H1965)</f>
        <v>0</v>
      </c>
      <c r="I1966" s="147">
        <f t="shared" ref="I1966" si="21">SUM(I1962:I1965)</f>
        <v>0</v>
      </c>
      <c r="J1966" s="147">
        <f t="shared" ref="J1966" si="22">SUM(J1962:J1965)</f>
        <v>57844220029.639999</v>
      </c>
    </row>
    <row r="1968" spans="6:12" x14ac:dyDescent="0.25">
      <c r="G1968" s="124">
        <f>SUMIF($K$10:$K$1893, $K1968, G$10:G$1893)</f>
        <v>51843879536.260017</v>
      </c>
      <c r="H1968" s="124">
        <f>SUMIF($K$10:$K$1893, $K1968, H$10:H$1893)</f>
        <v>51843879536.260017</v>
      </c>
      <c r="K1968" s="401" t="s">
        <v>3406</v>
      </c>
      <c r="L1968" s="402"/>
    </row>
    <row r="1969" spans="7:12" x14ac:dyDescent="0.25">
      <c r="G1969" s="124">
        <f>SUMIF($K$10:$K$1893, $K1969, G$10:G$1893)</f>
        <v>56397092.159999996</v>
      </c>
      <c r="H1969" s="124">
        <f>SUMIF($K$10:$K$1893, $K1969, H$10:H$1893)</f>
        <v>56397092.159999996</v>
      </c>
      <c r="K1969" s="401" t="s">
        <v>3407</v>
      </c>
      <c r="L1969" s="402"/>
    </row>
    <row r="1970" spans="7:12" x14ac:dyDescent="0.25">
      <c r="G1970" s="147">
        <f>SUM(G1968:G1969)</f>
        <v>51900276628.420021</v>
      </c>
      <c r="H1970" s="147">
        <f>SUM(H1968:H1969)</f>
        <v>51900276628.420021</v>
      </c>
    </row>
  </sheetData>
  <autoFilter ref="A8:K11"/>
  <customSheetViews>
    <customSheetView guid="{66252ACB-4469-47A0-863D-EE5C52C90E05}" showGridLines="0" fitToPage="1" showAutoFilter="1" hiddenRows="1">
      <pane xSplit="9" ySplit="44" topLeftCell="K46" activePane="bottomRight" state="frozen"/>
      <selection pane="bottomRight" activeCell="E6" sqref="E6:J62"/>
      <pageMargins left="0.7" right="0.7" top="0.75" bottom="0.75" header="0.3" footer="0.3"/>
      <pageSetup scale="62" fitToHeight="0" orientation="landscape" horizontalDpi="0" verticalDpi="0" r:id="rId1"/>
      <autoFilter ref="A8:K11"/>
    </customSheetView>
    <customSheetView guid="{25AE0644-CB4F-4F60-8440-67FEC8EE2F9F}" showGridLines="0">
      <pane xSplit="10" ySplit="8" topLeftCell="K1457" activePane="bottomRight" state="frozen"/>
      <selection pane="bottomRight" activeCell="J1476" sqref="J1476"/>
      <pageMargins left="0.7" right="0.7" top="0.75" bottom="0.75" header="0.3" footer="0.3"/>
    </customSheetView>
    <customSheetView guid="{FAC98FA6-DAA8-4169-B3C9-DE3B5115C8CF}" showGridLines="0">
      <pane xSplit="10" ySplit="8" topLeftCell="K1906" activePane="bottomRight" state="frozen"/>
      <selection pane="bottomRight" activeCell="J1476" sqref="J1476"/>
      <pageMargins left="0.7" right="0.7" top="0.75" bottom="0.75" header="0.3" footer="0.3"/>
    </customSheetView>
    <customSheetView guid="{AF8B735C-93A2-404B-A02D-DFB6EDDEB5BC}" showPageBreaks="1" showGridLines="0" fitToPage="1" showAutoFilter="1" hiddenRows="1">
      <pane xSplit="10" ySplit="44" topLeftCell="K72" activePane="bottomRight" state="frozen"/>
      <selection pane="bottomRight" activeCell="A2" sqref="A2:J1898"/>
      <pageMargins left="0.7" right="0.7" top="0.75" bottom="0.75" header="0.3" footer="0.3"/>
      <pageSetup scale="62" fitToHeight="0" orientation="landscape" horizontalDpi="0" verticalDpi="0" r:id="rId2"/>
      <autoFilter ref="A8:K11"/>
    </customSheetView>
  </customSheetViews>
  <mergeCells count="56">
    <mergeCell ref="E1:J1"/>
    <mergeCell ref="E5:F5"/>
    <mergeCell ref="A1:D1"/>
    <mergeCell ref="A2:J2"/>
    <mergeCell ref="A3:H3"/>
    <mergeCell ref="A5:B5"/>
    <mergeCell ref="K1446:L1446"/>
    <mergeCell ref="K1450:L1450"/>
    <mergeCell ref="A7:B7"/>
    <mergeCell ref="I3:J3"/>
    <mergeCell ref="I5:J5"/>
    <mergeCell ref="G5:H5"/>
    <mergeCell ref="K1436:L1436"/>
    <mergeCell ref="K1437:L1437"/>
    <mergeCell ref="K1438:L1438"/>
    <mergeCell ref="K1439:L1439"/>
    <mergeCell ref="K1440:L1440"/>
    <mergeCell ref="K1414:L1414"/>
    <mergeCell ref="K1423:L1423"/>
    <mergeCell ref="K1422:L1422"/>
    <mergeCell ref="K1421:L1421"/>
    <mergeCell ref="K1427:L1427"/>
    <mergeCell ref="K1452:L1452"/>
    <mergeCell ref="K1454:L1454"/>
    <mergeCell ref="K1451:L1451"/>
    <mergeCell ref="K1453:L1453"/>
    <mergeCell ref="K1937:L1937"/>
    <mergeCell ref="K1486:L1486"/>
    <mergeCell ref="K1482:L1482"/>
    <mergeCell ref="K1490:L1490"/>
    <mergeCell ref="K1506:L1506"/>
    <mergeCell ref="K1513:L1513"/>
    <mergeCell ref="K1507:L1507"/>
    <mergeCell ref="K1511:L1511"/>
    <mergeCell ref="K1512:L1512"/>
    <mergeCell ref="K1953:L1953"/>
    <mergeCell ref="K1948:L1948"/>
    <mergeCell ref="K1458:L1458"/>
    <mergeCell ref="K1951:L1951"/>
    <mergeCell ref="K1952:L1952"/>
    <mergeCell ref="K1943:L1943"/>
    <mergeCell ref="K1944:L1944"/>
    <mergeCell ref="K1945:L1945"/>
    <mergeCell ref="K1946:L1946"/>
    <mergeCell ref="K1947:L1947"/>
    <mergeCell ref="K1938:L1938"/>
    <mergeCell ref="K1939:L1939"/>
    <mergeCell ref="K1940:L1940"/>
    <mergeCell ref="K1941:L1941"/>
    <mergeCell ref="K1942:L1942"/>
    <mergeCell ref="K1502:L1502"/>
    <mergeCell ref="K1962:L1962"/>
    <mergeCell ref="K1963:L1963"/>
    <mergeCell ref="K1965:L1965"/>
    <mergeCell ref="K1968:L1968"/>
    <mergeCell ref="K1969:L1969"/>
  </mergeCells>
  <pageMargins left="0.7" right="0.7" top="0.75" bottom="0.75" header="0.3" footer="0.3"/>
  <pageSetup scale="62" fitToHeight="0" orientation="landscape" horizontalDpi="0" verticalDpi="0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view="pageLayout" zoomScaleNormal="100" workbookViewId="0">
      <selection activeCell="D28" sqref="D28"/>
    </sheetView>
  </sheetViews>
  <sheetFormatPr defaultColWidth="12.85546875" defaultRowHeight="12.75" x14ac:dyDescent="0.2"/>
  <cols>
    <col min="1" max="1" width="5.85546875" style="91" customWidth="1"/>
    <col min="2" max="2" width="8.7109375" style="91" customWidth="1"/>
    <col min="3" max="3" width="20.5703125" style="91" customWidth="1"/>
    <col min="4" max="4" width="17.28515625" style="91" customWidth="1"/>
    <col min="5" max="6" width="13" style="91" customWidth="1"/>
    <col min="7" max="7" width="14.42578125" style="91" customWidth="1"/>
    <col min="8" max="8" width="14.85546875" style="91" customWidth="1"/>
    <col min="9" max="9" width="15.7109375" style="91" customWidth="1"/>
    <col min="10" max="10" width="13.140625" style="91" customWidth="1"/>
    <col min="11" max="11" width="10.5703125" style="91" customWidth="1"/>
    <col min="12" max="12" width="16" style="91" customWidth="1"/>
    <col min="13" max="13" width="18.28515625" style="91" customWidth="1"/>
    <col min="14" max="185" width="12.85546875" style="91"/>
    <col min="186" max="186" width="5.85546875" style="91" customWidth="1"/>
    <col min="187" max="187" width="8.7109375" style="91" customWidth="1"/>
    <col min="188" max="188" width="20.5703125" style="91" customWidth="1"/>
    <col min="189" max="189" width="17.28515625" style="91" customWidth="1"/>
    <col min="190" max="191" width="13" style="91" customWidth="1"/>
    <col min="192" max="192" width="14.42578125" style="91" customWidth="1"/>
    <col min="193" max="193" width="14.85546875" style="91" customWidth="1"/>
    <col min="194" max="194" width="15.7109375" style="91" customWidth="1"/>
    <col min="195" max="195" width="13.140625" style="91" customWidth="1"/>
    <col min="196" max="196" width="10.5703125" style="91" customWidth="1"/>
    <col min="197" max="197" width="16" style="91" customWidth="1"/>
    <col min="198" max="198" width="18.28515625" style="91" customWidth="1"/>
    <col min="199" max="441" width="12.85546875" style="91"/>
    <col min="442" max="442" width="5.85546875" style="91" customWidth="1"/>
    <col min="443" max="443" width="8.7109375" style="91" customWidth="1"/>
    <col min="444" max="444" width="20.5703125" style="91" customWidth="1"/>
    <col min="445" max="445" width="17.28515625" style="91" customWidth="1"/>
    <col min="446" max="447" width="13" style="91" customWidth="1"/>
    <col min="448" max="448" width="14.42578125" style="91" customWidth="1"/>
    <col min="449" max="449" width="14.85546875" style="91" customWidth="1"/>
    <col min="450" max="450" width="15.7109375" style="91" customWidth="1"/>
    <col min="451" max="451" width="13.140625" style="91" customWidth="1"/>
    <col min="452" max="452" width="10.5703125" style="91" customWidth="1"/>
    <col min="453" max="453" width="16" style="91" customWidth="1"/>
    <col min="454" max="454" width="18.28515625" style="91" customWidth="1"/>
    <col min="455" max="697" width="12.85546875" style="91"/>
    <col min="698" max="698" width="5.85546875" style="91" customWidth="1"/>
    <col min="699" max="699" width="8.7109375" style="91" customWidth="1"/>
    <col min="700" max="700" width="20.5703125" style="91" customWidth="1"/>
    <col min="701" max="701" width="17.28515625" style="91" customWidth="1"/>
    <col min="702" max="703" width="13" style="91" customWidth="1"/>
    <col min="704" max="704" width="14.42578125" style="91" customWidth="1"/>
    <col min="705" max="705" width="14.85546875" style="91" customWidth="1"/>
    <col min="706" max="706" width="15.7109375" style="91" customWidth="1"/>
    <col min="707" max="707" width="13.140625" style="91" customWidth="1"/>
    <col min="708" max="708" width="10.5703125" style="91" customWidth="1"/>
    <col min="709" max="709" width="16" style="91" customWidth="1"/>
    <col min="710" max="710" width="18.28515625" style="91" customWidth="1"/>
    <col min="711" max="953" width="12.85546875" style="91"/>
    <col min="954" max="954" width="5.85546875" style="91" customWidth="1"/>
    <col min="955" max="955" width="8.7109375" style="91" customWidth="1"/>
    <col min="956" max="956" width="20.5703125" style="91" customWidth="1"/>
    <col min="957" max="957" width="17.28515625" style="91" customWidth="1"/>
    <col min="958" max="959" width="13" style="91" customWidth="1"/>
    <col min="960" max="960" width="14.42578125" style="91" customWidth="1"/>
    <col min="961" max="961" width="14.85546875" style="91" customWidth="1"/>
    <col min="962" max="962" width="15.7109375" style="91" customWidth="1"/>
    <col min="963" max="963" width="13.140625" style="91" customWidth="1"/>
    <col min="964" max="964" width="10.5703125" style="91" customWidth="1"/>
    <col min="965" max="965" width="16" style="91" customWidth="1"/>
    <col min="966" max="966" width="18.28515625" style="91" customWidth="1"/>
    <col min="967" max="1209" width="12.85546875" style="91"/>
    <col min="1210" max="1210" width="5.85546875" style="91" customWidth="1"/>
    <col min="1211" max="1211" width="8.7109375" style="91" customWidth="1"/>
    <col min="1212" max="1212" width="20.5703125" style="91" customWidth="1"/>
    <col min="1213" max="1213" width="17.28515625" style="91" customWidth="1"/>
    <col min="1214" max="1215" width="13" style="91" customWidth="1"/>
    <col min="1216" max="1216" width="14.42578125" style="91" customWidth="1"/>
    <col min="1217" max="1217" width="14.85546875" style="91" customWidth="1"/>
    <col min="1218" max="1218" width="15.7109375" style="91" customWidth="1"/>
    <col min="1219" max="1219" width="13.140625" style="91" customWidth="1"/>
    <col min="1220" max="1220" width="10.5703125" style="91" customWidth="1"/>
    <col min="1221" max="1221" width="16" style="91" customWidth="1"/>
    <col min="1222" max="1222" width="18.28515625" style="91" customWidth="1"/>
    <col min="1223" max="1465" width="12.85546875" style="91"/>
    <col min="1466" max="1466" width="5.85546875" style="91" customWidth="1"/>
    <col min="1467" max="1467" width="8.7109375" style="91" customWidth="1"/>
    <col min="1468" max="1468" width="20.5703125" style="91" customWidth="1"/>
    <col min="1469" max="1469" width="17.28515625" style="91" customWidth="1"/>
    <col min="1470" max="1471" width="13" style="91" customWidth="1"/>
    <col min="1472" max="1472" width="14.42578125" style="91" customWidth="1"/>
    <col min="1473" max="1473" width="14.85546875" style="91" customWidth="1"/>
    <col min="1474" max="1474" width="15.7109375" style="91" customWidth="1"/>
    <col min="1475" max="1475" width="13.140625" style="91" customWidth="1"/>
    <col min="1476" max="1476" width="10.5703125" style="91" customWidth="1"/>
    <col min="1477" max="1477" width="16" style="91" customWidth="1"/>
    <col min="1478" max="1478" width="18.28515625" style="91" customWidth="1"/>
    <col min="1479" max="1721" width="12.85546875" style="91"/>
    <col min="1722" max="1722" width="5.85546875" style="91" customWidth="1"/>
    <col min="1723" max="1723" width="8.7109375" style="91" customWidth="1"/>
    <col min="1724" max="1724" width="20.5703125" style="91" customWidth="1"/>
    <col min="1725" max="1725" width="17.28515625" style="91" customWidth="1"/>
    <col min="1726" max="1727" width="13" style="91" customWidth="1"/>
    <col min="1728" max="1728" width="14.42578125" style="91" customWidth="1"/>
    <col min="1729" max="1729" width="14.85546875" style="91" customWidth="1"/>
    <col min="1730" max="1730" width="15.7109375" style="91" customWidth="1"/>
    <col min="1731" max="1731" width="13.140625" style="91" customWidth="1"/>
    <col min="1732" max="1732" width="10.5703125" style="91" customWidth="1"/>
    <col min="1733" max="1733" width="16" style="91" customWidth="1"/>
    <col min="1734" max="1734" width="18.28515625" style="91" customWidth="1"/>
    <col min="1735" max="1977" width="12.85546875" style="91"/>
    <col min="1978" max="1978" width="5.85546875" style="91" customWidth="1"/>
    <col min="1979" max="1979" width="8.7109375" style="91" customWidth="1"/>
    <col min="1980" max="1980" width="20.5703125" style="91" customWidth="1"/>
    <col min="1981" max="1981" width="17.28515625" style="91" customWidth="1"/>
    <col min="1982" max="1983" width="13" style="91" customWidth="1"/>
    <col min="1984" max="1984" width="14.42578125" style="91" customWidth="1"/>
    <col min="1985" max="1985" width="14.85546875" style="91" customWidth="1"/>
    <col min="1986" max="1986" width="15.7109375" style="91" customWidth="1"/>
    <col min="1987" max="1987" width="13.140625" style="91" customWidth="1"/>
    <col min="1988" max="1988" width="10.5703125" style="91" customWidth="1"/>
    <col min="1989" max="1989" width="16" style="91" customWidth="1"/>
    <col min="1990" max="1990" width="18.28515625" style="91" customWidth="1"/>
    <col min="1991" max="2233" width="12.85546875" style="91"/>
    <col min="2234" max="2234" width="5.85546875" style="91" customWidth="1"/>
    <col min="2235" max="2235" width="8.7109375" style="91" customWidth="1"/>
    <col min="2236" max="2236" width="20.5703125" style="91" customWidth="1"/>
    <col min="2237" max="2237" width="17.28515625" style="91" customWidth="1"/>
    <col min="2238" max="2239" width="13" style="91" customWidth="1"/>
    <col min="2240" max="2240" width="14.42578125" style="91" customWidth="1"/>
    <col min="2241" max="2241" width="14.85546875" style="91" customWidth="1"/>
    <col min="2242" max="2242" width="15.7109375" style="91" customWidth="1"/>
    <col min="2243" max="2243" width="13.140625" style="91" customWidth="1"/>
    <col min="2244" max="2244" width="10.5703125" style="91" customWidth="1"/>
    <col min="2245" max="2245" width="16" style="91" customWidth="1"/>
    <col min="2246" max="2246" width="18.28515625" style="91" customWidth="1"/>
    <col min="2247" max="2489" width="12.85546875" style="91"/>
    <col min="2490" max="2490" width="5.85546875" style="91" customWidth="1"/>
    <col min="2491" max="2491" width="8.7109375" style="91" customWidth="1"/>
    <col min="2492" max="2492" width="20.5703125" style="91" customWidth="1"/>
    <col min="2493" max="2493" width="17.28515625" style="91" customWidth="1"/>
    <col min="2494" max="2495" width="13" style="91" customWidth="1"/>
    <col min="2496" max="2496" width="14.42578125" style="91" customWidth="1"/>
    <col min="2497" max="2497" width="14.85546875" style="91" customWidth="1"/>
    <col min="2498" max="2498" width="15.7109375" style="91" customWidth="1"/>
    <col min="2499" max="2499" width="13.140625" style="91" customWidth="1"/>
    <col min="2500" max="2500" width="10.5703125" style="91" customWidth="1"/>
    <col min="2501" max="2501" width="16" style="91" customWidth="1"/>
    <col min="2502" max="2502" width="18.28515625" style="91" customWidth="1"/>
    <col min="2503" max="2745" width="12.85546875" style="91"/>
    <col min="2746" max="2746" width="5.85546875" style="91" customWidth="1"/>
    <col min="2747" max="2747" width="8.7109375" style="91" customWidth="1"/>
    <col min="2748" max="2748" width="20.5703125" style="91" customWidth="1"/>
    <col min="2749" max="2749" width="17.28515625" style="91" customWidth="1"/>
    <col min="2750" max="2751" width="13" style="91" customWidth="1"/>
    <col min="2752" max="2752" width="14.42578125" style="91" customWidth="1"/>
    <col min="2753" max="2753" width="14.85546875" style="91" customWidth="1"/>
    <col min="2754" max="2754" width="15.7109375" style="91" customWidth="1"/>
    <col min="2755" max="2755" width="13.140625" style="91" customWidth="1"/>
    <col min="2756" max="2756" width="10.5703125" style="91" customWidth="1"/>
    <col min="2757" max="2757" width="16" style="91" customWidth="1"/>
    <col min="2758" max="2758" width="18.28515625" style="91" customWidth="1"/>
    <col min="2759" max="3001" width="12.85546875" style="91"/>
    <col min="3002" max="3002" width="5.85546875" style="91" customWidth="1"/>
    <col min="3003" max="3003" width="8.7109375" style="91" customWidth="1"/>
    <col min="3004" max="3004" width="20.5703125" style="91" customWidth="1"/>
    <col min="3005" max="3005" width="17.28515625" style="91" customWidth="1"/>
    <col min="3006" max="3007" width="13" style="91" customWidth="1"/>
    <col min="3008" max="3008" width="14.42578125" style="91" customWidth="1"/>
    <col min="3009" max="3009" width="14.85546875" style="91" customWidth="1"/>
    <col min="3010" max="3010" width="15.7109375" style="91" customWidth="1"/>
    <col min="3011" max="3011" width="13.140625" style="91" customWidth="1"/>
    <col min="3012" max="3012" width="10.5703125" style="91" customWidth="1"/>
    <col min="3013" max="3013" width="16" style="91" customWidth="1"/>
    <col min="3014" max="3014" width="18.28515625" style="91" customWidth="1"/>
    <col min="3015" max="3257" width="12.85546875" style="91"/>
    <col min="3258" max="3258" width="5.85546875" style="91" customWidth="1"/>
    <col min="3259" max="3259" width="8.7109375" style="91" customWidth="1"/>
    <col min="3260" max="3260" width="20.5703125" style="91" customWidth="1"/>
    <col min="3261" max="3261" width="17.28515625" style="91" customWidth="1"/>
    <col min="3262" max="3263" width="13" style="91" customWidth="1"/>
    <col min="3264" max="3264" width="14.42578125" style="91" customWidth="1"/>
    <col min="3265" max="3265" width="14.85546875" style="91" customWidth="1"/>
    <col min="3266" max="3266" width="15.7109375" style="91" customWidth="1"/>
    <col min="3267" max="3267" width="13.140625" style="91" customWidth="1"/>
    <col min="3268" max="3268" width="10.5703125" style="91" customWidth="1"/>
    <col min="3269" max="3269" width="16" style="91" customWidth="1"/>
    <col min="3270" max="3270" width="18.28515625" style="91" customWidth="1"/>
    <col min="3271" max="3513" width="12.85546875" style="91"/>
    <col min="3514" max="3514" width="5.85546875" style="91" customWidth="1"/>
    <col min="3515" max="3515" width="8.7109375" style="91" customWidth="1"/>
    <col min="3516" max="3516" width="20.5703125" style="91" customWidth="1"/>
    <col min="3517" max="3517" width="17.28515625" style="91" customWidth="1"/>
    <col min="3518" max="3519" width="13" style="91" customWidth="1"/>
    <col min="3520" max="3520" width="14.42578125" style="91" customWidth="1"/>
    <col min="3521" max="3521" width="14.85546875" style="91" customWidth="1"/>
    <col min="3522" max="3522" width="15.7109375" style="91" customWidth="1"/>
    <col min="3523" max="3523" width="13.140625" style="91" customWidth="1"/>
    <col min="3524" max="3524" width="10.5703125" style="91" customWidth="1"/>
    <col min="3525" max="3525" width="16" style="91" customWidth="1"/>
    <col min="3526" max="3526" width="18.28515625" style="91" customWidth="1"/>
    <col min="3527" max="3769" width="12.85546875" style="91"/>
    <col min="3770" max="3770" width="5.85546875" style="91" customWidth="1"/>
    <col min="3771" max="3771" width="8.7109375" style="91" customWidth="1"/>
    <col min="3772" max="3772" width="20.5703125" style="91" customWidth="1"/>
    <col min="3773" max="3773" width="17.28515625" style="91" customWidth="1"/>
    <col min="3774" max="3775" width="13" style="91" customWidth="1"/>
    <col min="3776" max="3776" width="14.42578125" style="91" customWidth="1"/>
    <col min="3777" max="3777" width="14.85546875" style="91" customWidth="1"/>
    <col min="3778" max="3778" width="15.7109375" style="91" customWidth="1"/>
    <col min="3779" max="3779" width="13.140625" style="91" customWidth="1"/>
    <col min="3780" max="3780" width="10.5703125" style="91" customWidth="1"/>
    <col min="3781" max="3781" width="16" style="91" customWidth="1"/>
    <col min="3782" max="3782" width="18.28515625" style="91" customWidth="1"/>
    <col min="3783" max="4025" width="12.85546875" style="91"/>
    <col min="4026" max="4026" width="5.85546875" style="91" customWidth="1"/>
    <col min="4027" max="4027" width="8.7109375" style="91" customWidth="1"/>
    <col min="4028" max="4028" width="20.5703125" style="91" customWidth="1"/>
    <col min="4029" max="4029" width="17.28515625" style="91" customWidth="1"/>
    <col min="4030" max="4031" width="13" style="91" customWidth="1"/>
    <col min="4032" max="4032" width="14.42578125" style="91" customWidth="1"/>
    <col min="4033" max="4033" width="14.85546875" style="91" customWidth="1"/>
    <col min="4034" max="4034" width="15.7109375" style="91" customWidth="1"/>
    <col min="4035" max="4035" width="13.140625" style="91" customWidth="1"/>
    <col min="4036" max="4036" width="10.5703125" style="91" customWidth="1"/>
    <col min="4037" max="4037" width="16" style="91" customWidth="1"/>
    <col min="4038" max="4038" width="18.28515625" style="91" customWidth="1"/>
    <col min="4039" max="4281" width="12.85546875" style="91"/>
    <col min="4282" max="4282" width="5.85546875" style="91" customWidth="1"/>
    <col min="4283" max="4283" width="8.7109375" style="91" customWidth="1"/>
    <col min="4284" max="4284" width="20.5703125" style="91" customWidth="1"/>
    <col min="4285" max="4285" width="17.28515625" style="91" customWidth="1"/>
    <col min="4286" max="4287" width="13" style="91" customWidth="1"/>
    <col min="4288" max="4288" width="14.42578125" style="91" customWidth="1"/>
    <col min="4289" max="4289" width="14.85546875" style="91" customWidth="1"/>
    <col min="4290" max="4290" width="15.7109375" style="91" customWidth="1"/>
    <col min="4291" max="4291" width="13.140625" style="91" customWidth="1"/>
    <col min="4292" max="4292" width="10.5703125" style="91" customWidth="1"/>
    <col min="4293" max="4293" width="16" style="91" customWidth="1"/>
    <col min="4294" max="4294" width="18.28515625" style="91" customWidth="1"/>
    <col min="4295" max="4537" width="12.85546875" style="91"/>
    <col min="4538" max="4538" width="5.85546875" style="91" customWidth="1"/>
    <col min="4539" max="4539" width="8.7109375" style="91" customWidth="1"/>
    <col min="4540" max="4540" width="20.5703125" style="91" customWidth="1"/>
    <col min="4541" max="4541" width="17.28515625" style="91" customWidth="1"/>
    <col min="4542" max="4543" width="13" style="91" customWidth="1"/>
    <col min="4544" max="4544" width="14.42578125" style="91" customWidth="1"/>
    <col min="4545" max="4545" width="14.85546875" style="91" customWidth="1"/>
    <col min="4546" max="4546" width="15.7109375" style="91" customWidth="1"/>
    <col min="4547" max="4547" width="13.140625" style="91" customWidth="1"/>
    <col min="4548" max="4548" width="10.5703125" style="91" customWidth="1"/>
    <col min="4549" max="4549" width="16" style="91" customWidth="1"/>
    <col min="4550" max="4550" width="18.28515625" style="91" customWidth="1"/>
    <col min="4551" max="4793" width="12.85546875" style="91"/>
    <col min="4794" max="4794" width="5.85546875" style="91" customWidth="1"/>
    <col min="4795" max="4795" width="8.7109375" style="91" customWidth="1"/>
    <col min="4796" max="4796" width="20.5703125" style="91" customWidth="1"/>
    <col min="4797" max="4797" width="17.28515625" style="91" customWidth="1"/>
    <col min="4798" max="4799" width="13" style="91" customWidth="1"/>
    <col min="4800" max="4800" width="14.42578125" style="91" customWidth="1"/>
    <col min="4801" max="4801" width="14.85546875" style="91" customWidth="1"/>
    <col min="4802" max="4802" width="15.7109375" style="91" customWidth="1"/>
    <col min="4803" max="4803" width="13.140625" style="91" customWidth="1"/>
    <col min="4804" max="4804" width="10.5703125" style="91" customWidth="1"/>
    <col min="4805" max="4805" width="16" style="91" customWidth="1"/>
    <col min="4806" max="4806" width="18.28515625" style="91" customWidth="1"/>
    <col min="4807" max="5049" width="12.85546875" style="91"/>
    <col min="5050" max="5050" width="5.85546875" style="91" customWidth="1"/>
    <col min="5051" max="5051" width="8.7109375" style="91" customWidth="1"/>
    <col min="5052" max="5052" width="20.5703125" style="91" customWidth="1"/>
    <col min="5053" max="5053" width="17.28515625" style="91" customWidth="1"/>
    <col min="5054" max="5055" width="13" style="91" customWidth="1"/>
    <col min="5056" max="5056" width="14.42578125" style="91" customWidth="1"/>
    <col min="5057" max="5057" width="14.85546875" style="91" customWidth="1"/>
    <col min="5058" max="5058" width="15.7109375" style="91" customWidth="1"/>
    <col min="5059" max="5059" width="13.140625" style="91" customWidth="1"/>
    <col min="5060" max="5060" width="10.5703125" style="91" customWidth="1"/>
    <col min="5061" max="5061" width="16" style="91" customWidth="1"/>
    <col min="5062" max="5062" width="18.28515625" style="91" customWidth="1"/>
    <col min="5063" max="5305" width="12.85546875" style="91"/>
    <col min="5306" max="5306" width="5.85546875" style="91" customWidth="1"/>
    <col min="5307" max="5307" width="8.7109375" style="91" customWidth="1"/>
    <col min="5308" max="5308" width="20.5703125" style="91" customWidth="1"/>
    <col min="5309" max="5309" width="17.28515625" style="91" customWidth="1"/>
    <col min="5310" max="5311" width="13" style="91" customWidth="1"/>
    <col min="5312" max="5312" width="14.42578125" style="91" customWidth="1"/>
    <col min="5313" max="5313" width="14.85546875" style="91" customWidth="1"/>
    <col min="5314" max="5314" width="15.7109375" style="91" customWidth="1"/>
    <col min="5315" max="5315" width="13.140625" style="91" customWidth="1"/>
    <col min="5316" max="5316" width="10.5703125" style="91" customWidth="1"/>
    <col min="5317" max="5317" width="16" style="91" customWidth="1"/>
    <col min="5318" max="5318" width="18.28515625" style="91" customWidth="1"/>
    <col min="5319" max="5561" width="12.85546875" style="91"/>
    <col min="5562" max="5562" width="5.85546875" style="91" customWidth="1"/>
    <col min="5563" max="5563" width="8.7109375" style="91" customWidth="1"/>
    <col min="5564" max="5564" width="20.5703125" style="91" customWidth="1"/>
    <col min="5565" max="5565" width="17.28515625" style="91" customWidth="1"/>
    <col min="5566" max="5567" width="13" style="91" customWidth="1"/>
    <col min="5568" max="5568" width="14.42578125" style="91" customWidth="1"/>
    <col min="5569" max="5569" width="14.85546875" style="91" customWidth="1"/>
    <col min="5570" max="5570" width="15.7109375" style="91" customWidth="1"/>
    <col min="5571" max="5571" width="13.140625" style="91" customWidth="1"/>
    <col min="5572" max="5572" width="10.5703125" style="91" customWidth="1"/>
    <col min="5573" max="5573" width="16" style="91" customWidth="1"/>
    <col min="5574" max="5574" width="18.28515625" style="91" customWidth="1"/>
    <col min="5575" max="5817" width="12.85546875" style="91"/>
    <col min="5818" max="5818" width="5.85546875" style="91" customWidth="1"/>
    <col min="5819" max="5819" width="8.7109375" style="91" customWidth="1"/>
    <col min="5820" max="5820" width="20.5703125" style="91" customWidth="1"/>
    <col min="5821" max="5821" width="17.28515625" style="91" customWidth="1"/>
    <col min="5822" max="5823" width="13" style="91" customWidth="1"/>
    <col min="5824" max="5824" width="14.42578125" style="91" customWidth="1"/>
    <col min="5825" max="5825" width="14.85546875" style="91" customWidth="1"/>
    <col min="5826" max="5826" width="15.7109375" style="91" customWidth="1"/>
    <col min="5827" max="5827" width="13.140625" style="91" customWidth="1"/>
    <col min="5828" max="5828" width="10.5703125" style="91" customWidth="1"/>
    <col min="5829" max="5829" width="16" style="91" customWidth="1"/>
    <col min="5830" max="5830" width="18.28515625" style="91" customWidth="1"/>
    <col min="5831" max="6073" width="12.85546875" style="91"/>
    <col min="6074" max="6074" width="5.85546875" style="91" customWidth="1"/>
    <col min="6075" max="6075" width="8.7109375" style="91" customWidth="1"/>
    <col min="6076" max="6076" width="20.5703125" style="91" customWidth="1"/>
    <col min="6077" max="6077" width="17.28515625" style="91" customWidth="1"/>
    <col min="6078" max="6079" width="13" style="91" customWidth="1"/>
    <col min="6080" max="6080" width="14.42578125" style="91" customWidth="1"/>
    <col min="6081" max="6081" width="14.85546875" style="91" customWidth="1"/>
    <col min="6082" max="6082" width="15.7109375" style="91" customWidth="1"/>
    <col min="6083" max="6083" width="13.140625" style="91" customWidth="1"/>
    <col min="6084" max="6084" width="10.5703125" style="91" customWidth="1"/>
    <col min="6085" max="6085" width="16" style="91" customWidth="1"/>
    <col min="6086" max="6086" width="18.28515625" style="91" customWidth="1"/>
    <col min="6087" max="6329" width="12.85546875" style="91"/>
    <col min="6330" max="6330" width="5.85546875" style="91" customWidth="1"/>
    <col min="6331" max="6331" width="8.7109375" style="91" customWidth="1"/>
    <col min="6332" max="6332" width="20.5703125" style="91" customWidth="1"/>
    <col min="6333" max="6333" width="17.28515625" style="91" customWidth="1"/>
    <col min="6334" max="6335" width="13" style="91" customWidth="1"/>
    <col min="6336" max="6336" width="14.42578125" style="91" customWidth="1"/>
    <col min="6337" max="6337" width="14.85546875" style="91" customWidth="1"/>
    <col min="6338" max="6338" width="15.7109375" style="91" customWidth="1"/>
    <col min="6339" max="6339" width="13.140625" style="91" customWidth="1"/>
    <col min="6340" max="6340" width="10.5703125" style="91" customWidth="1"/>
    <col min="6341" max="6341" width="16" style="91" customWidth="1"/>
    <col min="6342" max="6342" width="18.28515625" style="91" customWidth="1"/>
    <col min="6343" max="6585" width="12.85546875" style="91"/>
    <col min="6586" max="6586" width="5.85546875" style="91" customWidth="1"/>
    <col min="6587" max="6587" width="8.7109375" style="91" customWidth="1"/>
    <col min="6588" max="6588" width="20.5703125" style="91" customWidth="1"/>
    <col min="6589" max="6589" width="17.28515625" style="91" customWidth="1"/>
    <col min="6590" max="6591" width="13" style="91" customWidth="1"/>
    <col min="6592" max="6592" width="14.42578125" style="91" customWidth="1"/>
    <col min="6593" max="6593" width="14.85546875" style="91" customWidth="1"/>
    <col min="6594" max="6594" width="15.7109375" style="91" customWidth="1"/>
    <col min="6595" max="6595" width="13.140625" style="91" customWidth="1"/>
    <col min="6596" max="6596" width="10.5703125" style="91" customWidth="1"/>
    <col min="6597" max="6597" width="16" style="91" customWidth="1"/>
    <col min="6598" max="6598" width="18.28515625" style="91" customWidth="1"/>
    <col min="6599" max="6841" width="12.85546875" style="91"/>
    <col min="6842" max="6842" width="5.85546875" style="91" customWidth="1"/>
    <col min="6843" max="6843" width="8.7109375" style="91" customWidth="1"/>
    <col min="6844" max="6844" width="20.5703125" style="91" customWidth="1"/>
    <col min="6845" max="6845" width="17.28515625" style="91" customWidth="1"/>
    <col min="6846" max="6847" width="13" style="91" customWidth="1"/>
    <col min="6848" max="6848" width="14.42578125" style="91" customWidth="1"/>
    <col min="6849" max="6849" width="14.85546875" style="91" customWidth="1"/>
    <col min="6850" max="6850" width="15.7109375" style="91" customWidth="1"/>
    <col min="6851" max="6851" width="13.140625" style="91" customWidth="1"/>
    <col min="6852" max="6852" width="10.5703125" style="91" customWidth="1"/>
    <col min="6853" max="6853" width="16" style="91" customWidth="1"/>
    <col min="6854" max="6854" width="18.28515625" style="91" customWidth="1"/>
    <col min="6855" max="7097" width="12.85546875" style="91"/>
    <col min="7098" max="7098" width="5.85546875" style="91" customWidth="1"/>
    <col min="7099" max="7099" width="8.7109375" style="91" customWidth="1"/>
    <col min="7100" max="7100" width="20.5703125" style="91" customWidth="1"/>
    <col min="7101" max="7101" width="17.28515625" style="91" customWidth="1"/>
    <col min="7102" max="7103" width="13" style="91" customWidth="1"/>
    <col min="7104" max="7104" width="14.42578125" style="91" customWidth="1"/>
    <col min="7105" max="7105" width="14.85546875" style="91" customWidth="1"/>
    <col min="7106" max="7106" width="15.7109375" style="91" customWidth="1"/>
    <col min="7107" max="7107" width="13.140625" style="91" customWidth="1"/>
    <col min="7108" max="7108" width="10.5703125" style="91" customWidth="1"/>
    <col min="7109" max="7109" width="16" style="91" customWidth="1"/>
    <col min="7110" max="7110" width="18.28515625" style="91" customWidth="1"/>
    <col min="7111" max="7353" width="12.85546875" style="91"/>
    <col min="7354" max="7354" width="5.85546875" style="91" customWidth="1"/>
    <col min="7355" max="7355" width="8.7109375" style="91" customWidth="1"/>
    <col min="7356" max="7356" width="20.5703125" style="91" customWidth="1"/>
    <col min="7357" max="7357" width="17.28515625" style="91" customWidth="1"/>
    <col min="7358" max="7359" width="13" style="91" customWidth="1"/>
    <col min="7360" max="7360" width="14.42578125" style="91" customWidth="1"/>
    <col min="7361" max="7361" width="14.85546875" style="91" customWidth="1"/>
    <col min="7362" max="7362" width="15.7109375" style="91" customWidth="1"/>
    <col min="7363" max="7363" width="13.140625" style="91" customWidth="1"/>
    <col min="7364" max="7364" width="10.5703125" style="91" customWidth="1"/>
    <col min="7365" max="7365" width="16" style="91" customWidth="1"/>
    <col min="7366" max="7366" width="18.28515625" style="91" customWidth="1"/>
    <col min="7367" max="7609" width="12.85546875" style="91"/>
    <col min="7610" max="7610" width="5.85546875" style="91" customWidth="1"/>
    <col min="7611" max="7611" width="8.7109375" style="91" customWidth="1"/>
    <col min="7612" max="7612" width="20.5703125" style="91" customWidth="1"/>
    <col min="7613" max="7613" width="17.28515625" style="91" customWidth="1"/>
    <col min="7614" max="7615" width="13" style="91" customWidth="1"/>
    <col min="7616" max="7616" width="14.42578125" style="91" customWidth="1"/>
    <col min="7617" max="7617" width="14.85546875" style="91" customWidth="1"/>
    <col min="7618" max="7618" width="15.7109375" style="91" customWidth="1"/>
    <col min="7619" max="7619" width="13.140625" style="91" customWidth="1"/>
    <col min="7620" max="7620" width="10.5703125" style="91" customWidth="1"/>
    <col min="7621" max="7621" width="16" style="91" customWidth="1"/>
    <col min="7622" max="7622" width="18.28515625" style="91" customWidth="1"/>
    <col min="7623" max="7865" width="12.85546875" style="91"/>
    <col min="7866" max="7866" width="5.85546875" style="91" customWidth="1"/>
    <col min="7867" max="7867" width="8.7109375" style="91" customWidth="1"/>
    <col min="7868" max="7868" width="20.5703125" style="91" customWidth="1"/>
    <col min="7869" max="7869" width="17.28515625" style="91" customWidth="1"/>
    <col min="7870" max="7871" width="13" style="91" customWidth="1"/>
    <col min="7872" max="7872" width="14.42578125" style="91" customWidth="1"/>
    <col min="7873" max="7873" width="14.85546875" style="91" customWidth="1"/>
    <col min="7874" max="7874" width="15.7109375" style="91" customWidth="1"/>
    <col min="7875" max="7875" width="13.140625" style="91" customWidth="1"/>
    <col min="7876" max="7876" width="10.5703125" style="91" customWidth="1"/>
    <col min="7877" max="7877" width="16" style="91" customWidth="1"/>
    <col min="7878" max="7878" width="18.28515625" style="91" customWidth="1"/>
    <col min="7879" max="8121" width="12.85546875" style="91"/>
    <col min="8122" max="8122" width="5.85546875" style="91" customWidth="1"/>
    <col min="8123" max="8123" width="8.7109375" style="91" customWidth="1"/>
    <col min="8124" max="8124" width="20.5703125" style="91" customWidth="1"/>
    <col min="8125" max="8125" width="17.28515625" style="91" customWidth="1"/>
    <col min="8126" max="8127" width="13" style="91" customWidth="1"/>
    <col min="8128" max="8128" width="14.42578125" style="91" customWidth="1"/>
    <col min="8129" max="8129" width="14.85546875" style="91" customWidth="1"/>
    <col min="8130" max="8130" width="15.7109375" style="91" customWidth="1"/>
    <col min="8131" max="8131" width="13.140625" style="91" customWidth="1"/>
    <col min="8132" max="8132" width="10.5703125" style="91" customWidth="1"/>
    <col min="8133" max="8133" width="16" style="91" customWidth="1"/>
    <col min="8134" max="8134" width="18.28515625" style="91" customWidth="1"/>
    <col min="8135" max="8377" width="12.85546875" style="91"/>
    <col min="8378" max="8378" width="5.85546875" style="91" customWidth="1"/>
    <col min="8379" max="8379" width="8.7109375" style="91" customWidth="1"/>
    <col min="8380" max="8380" width="20.5703125" style="91" customWidth="1"/>
    <col min="8381" max="8381" width="17.28515625" style="91" customWidth="1"/>
    <col min="8382" max="8383" width="13" style="91" customWidth="1"/>
    <col min="8384" max="8384" width="14.42578125" style="91" customWidth="1"/>
    <col min="8385" max="8385" width="14.85546875" style="91" customWidth="1"/>
    <col min="8386" max="8386" width="15.7109375" style="91" customWidth="1"/>
    <col min="8387" max="8387" width="13.140625" style="91" customWidth="1"/>
    <col min="8388" max="8388" width="10.5703125" style="91" customWidth="1"/>
    <col min="8389" max="8389" width="16" style="91" customWidth="1"/>
    <col min="8390" max="8390" width="18.28515625" style="91" customWidth="1"/>
    <col min="8391" max="8633" width="12.85546875" style="91"/>
    <col min="8634" max="8634" width="5.85546875" style="91" customWidth="1"/>
    <col min="8635" max="8635" width="8.7109375" style="91" customWidth="1"/>
    <col min="8636" max="8636" width="20.5703125" style="91" customWidth="1"/>
    <col min="8637" max="8637" width="17.28515625" style="91" customWidth="1"/>
    <col min="8638" max="8639" width="13" style="91" customWidth="1"/>
    <col min="8640" max="8640" width="14.42578125" style="91" customWidth="1"/>
    <col min="8641" max="8641" width="14.85546875" style="91" customWidth="1"/>
    <col min="8642" max="8642" width="15.7109375" style="91" customWidth="1"/>
    <col min="8643" max="8643" width="13.140625" style="91" customWidth="1"/>
    <col min="8644" max="8644" width="10.5703125" style="91" customWidth="1"/>
    <col min="8645" max="8645" width="16" style="91" customWidth="1"/>
    <col min="8646" max="8646" width="18.28515625" style="91" customWidth="1"/>
    <col min="8647" max="8889" width="12.85546875" style="91"/>
    <col min="8890" max="8890" width="5.85546875" style="91" customWidth="1"/>
    <col min="8891" max="8891" width="8.7109375" style="91" customWidth="1"/>
    <col min="8892" max="8892" width="20.5703125" style="91" customWidth="1"/>
    <col min="8893" max="8893" width="17.28515625" style="91" customWidth="1"/>
    <col min="8894" max="8895" width="13" style="91" customWidth="1"/>
    <col min="8896" max="8896" width="14.42578125" style="91" customWidth="1"/>
    <col min="8897" max="8897" width="14.85546875" style="91" customWidth="1"/>
    <col min="8898" max="8898" width="15.7109375" style="91" customWidth="1"/>
    <col min="8899" max="8899" width="13.140625" style="91" customWidth="1"/>
    <col min="8900" max="8900" width="10.5703125" style="91" customWidth="1"/>
    <col min="8901" max="8901" width="16" style="91" customWidth="1"/>
    <col min="8902" max="8902" width="18.28515625" style="91" customWidth="1"/>
    <col min="8903" max="9145" width="12.85546875" style="91"/>
    <col min="9146" max="9146" width="5.85546875" style="91" customWidth="1"/>
    <col min="9147" max="9147" width="8.7109375" style="91" customWidth="1"/>
    <col min="9148" max="9148" width="20.5703125" style="91" customWidth="1"/>
    <col min="9149" max="9149" width="17.28515625" style="91" customWidth="1"/>
    <col min="9150" max="9151" width="13" style="91" customWidth="1"/>
    <col min="9152" max="9152" width="14.42578125" style="91" customWidth="1"/>
    <col min="9153" max="9153" width="14.85546875" style="91" customWidth="1"/>
    <col min="9154" max="9154" width="15.7109375" style="91" customWidth="1"/>
    <col min="9155" max="9155" width="13.140625" style="91" customWidth="1"/>
    <col min="9156" max="9156" width="10.5703125" style="91" customWidth="1"/>
    <col min="9157" max="9157" width="16" style="91" customWidth="1"/>
    <col min="9158" max="9158" width="18.28515625" style="91" customWidth="1"/>
    <col min="9159" max="9401" width="12.85546875" style="91"/>
    <col min="9402" max="9402" width="5.85546875" style="91" customWidth="1"/>
    <col min="9403" max="9403" width="8.7109375" style="91" customWidth="1"/>
    <col min="9404" max="9404" width="20.5703125" style="91" customWidth="1"/>
    <col min="9405" max="9405" width="17.28515625" style="91" customWidth="1"/>
    <col min="9406" max="9407" width="13" style="91" customWidth="1"/>
    <col min="9408" max="9408" width="14.42578125" style="91" customWidth="1"/>
    <col min="9409" max="9409" width="14.85546875" style="91" customWidth="1"/>
    <col min="9410" max="9410" width="15.7109375" style="91" customWidth="1"/>
    <col min="9411" max="9411" width="13.140625" style="91" customWidth="1"/>
    <col min="9412" max="9412" width="10.5703125" style="91" customWidth="1"/>
    <col min="9413" max="9413" width="16" style="91" customWidth="1"/>
    <col min="9414" max="9414" width="18.28515625" style="91" customWidth="1"/>
    <col min="9415" max="9657" width="12.85546875" style="91"/>
    <col min="9658" max="9658" width="5.85546875" style="91" customWidth="1"/>
    <col min="9659" max="9659" width="8.7109375" style="91" customWidth="1"/>
    <col min="9660" max="9660" width="20.5703125" style="91" customWidth="1"/>
    <col min="9661" max="9661" width="17.28515625" style="91" customWidth="1"/>
    <col min="9662" max="9663" width="13" style="91" customWidth="1"/>
    <col min="9664" max="9664" width="14.42578125" style="91" customWidth="1"/>
    <col min="9665" max="9665" width="14.85546875" style="91" customWidth="1"/>
    <col min="9666" max="9666" width="15.7109375" style="91" customWidth="1"/>
    <col min="9667" max="9667" width="13.140625" style="91" customWidth="1"/>
    <col min="9668" max="9668" width="10.5703125" style="91" customWidth="1"/>
    <col min="9669" max="9669" width="16" style="91" customWidth="1"/>
    <col min="9670" max="9670" width="18.28515625" style="91" customWidth="1"/>
    <col min="9671" max="9913" width="12.85546875" style="91"/>
    <col min="9914" max="9914" width="5.85546875" style="91" customWidth="1"/>
    <col min="9915" max="9915" width="8.7109375" style="91" customWidth="1"/>
    <col min="9916" max="9916" width="20.5703125" style="91" customWidth="1"/>
    <col min="9917" max="9917" width="17.28515625" style="91" customWidth="1"/>
    <col min="9918" max="9919" width="13" style="91" customWidth="1"/>
    <col min="9920" max="9920" width="14.42578125" style="91" customWidth="1"/>
    <col min="9921" max="9921" width="14.85546875" style="91" customWidth="1"/>
    <col min="9922" max="9922" width="15.7109375" style="91" customWidth="1"/>
    <col min="9923" max="9923" width="13.140625" style="91" customWidth="1"/>
    <col min="9924" max="9924" width="10.5703125" style="91" customWidth="1"/>
    <col min="9925" max="9925" width="16" style="91" customWidth="1"/>
    <col min="9926" max="9926" width="18.28515625" style="91" customWidth="1"/>
    <col min="9927" max="10169" width="12.85546875" style="91"/>
    <col min="10170" max="10170" width="5.85546875" style="91" customWidth="1"/>
    <col min="10171" max="10171" width="8.7109375" style="91" customWidth="1"/>
    <col min="10172" max="10172" width="20.5703125" style="91" customWidth="1"/>
    <col min="10173" max="10173" width="17.28515625" style="91" customWidth="1"/>
    <col min="10174" max="10175" width="13" style="91" customWidth="1"/>
    <col min="10176" max="10176" width="14.42578125" style="91" customWidth="1"/>
    <col min="10177" max="10177" width="14.85546875" style="91" customWidth="1"/>
    <col min="10178" max="10178" width="15.7109375" style="91" customWidth="1"/>
    <col min="10179" max="10179" width="13.140625" style="91" customWidth="1"/>
    <col min="10180" max="10180" width="10.5703125" style="91" customWidth="1"/>
    <col min="10181" max="10181" width="16" style="91" customWidth="1"/>
    <col min="10182" max="10182" width="18.28515625" style="91" customWidth="1"/>
    <col min="10183" max="10425" width="12.85546875" style="91"/>
    <col min="10426" max="10426" width="5.85546875" style="91" customWidth="1"/>
    <col min="10427" max="10427" width="8.7109375" style="91" customWidth="1"/>
    <col min="10428" max="10428" width="20.5703125" style="91" customWidth="1"/>
    <col min="10429" max="10429" width="17.28515625" style="91" customWidth="1"/>
    <col min="10430" max="10431" width="13" style="91" customWidth="1"/>
    <col min="10432" max="10432" width="14.42578125" style="91" customWidth="1"/>
    <col min="10433" max="10433" width="14.85546875" style="91" customWidth="1"/>
    <col min="10434" max="10434" width="15.7109375" style="91" customWidth="1"/>
    <col min="10435" max="10435" width="13.140625" style="91" customWidth="1"/>
    <col min="10436" max="10436" width="10.5703125" style="91" customWidth="1"/>
    <col min="10437" max="10437" width="16" style="91" customWidth="1"/>
    <col min="10438" max="10438" width="18.28515625" style="91" customWidth="1"/>
    <col min="10439" max="10681" width="12.85546875" style="91"/>
    <col min="10682" max="10682" width="5.85546875" style="91" customWidth="1"/>
    <col min="10683" max="10683" width="8.7109375" style="91" customWidth="1"/>
    <col min="10684" max="10684" width="20.5703125" style="91" customWidth="1"/>
    <col min="10685" max="10685" width="17.28515625" style="91" customWidth="1"/>
    <col min="10686" max="10687" width="13" style="91" customWidth="1"/>
    <col min="10688" max="10688" width="14.42578125" style="91" customWidth="1"/>
    <col min="10689" max="10689" width="14.85546875" style="91" customWidth="1"/>
    <col min="10690" max="10690" width="15.7109375" style="91" customWidth="1"/>
    <col min="10691" max="10691" width="13.140625" style="91" customWidth="1"/>
    <col min="10692" max="10692" width="10.5703125" style="91" customWidth="1"/>
    <col min="10693" max="10693" width="16" style="91" customWidth="1"/>
    <col min="10694" max="10694" width="18.28515625" style="91" customWidth="1"/>
    <col min="10695" max="10937" width="12.85546875" style="91"/>
    <col min="10938" max="10938" width="5.85546875" style="91" customWidth="1"/>
    <col min="10939" max="10939" width="8.7109375" style="91" customWidth="1"/>
    <col min="10940" max="10940" width="20.5703125" style="91" customWidth="1"/>
    <col min="10941" max="10941" width="17.28515625" style="91" customWidth="1"/>
    <col min="10942" max="10943" width="13" style="91" customWidth="1"/>
    <col min="10944" max="10944" width="14.42578125" style="91" customWidth="1"/>
    <col min="10945" max="10945" width="14.85546875" style="91" customWidth="1"/>
    <col min="10946" max="10946" width="15.7109375" style="91" customWidth="1"/>
    <col min="10947" max="10947" width="13.140625" style="91" customWidth="1"/>
    <col min="10948" max="10948" width="10.5703125" style="91" customWidth="1"/>
    <col min="10949" max="10949" width="16" style="91" customWidth="1"/>
    <col min="10950" max="10950" width="18.28515625" style="91" customWidth="1"/>
    <col min="10951" max="11193" width="12.85546875" style="91"/>
    <col min="11194" max="11194" width="5.85546875" style="91" customWidth="1"/>
    <col min="11195" max="11195" width="8.7109375" style="91" customWidth="1"/>
    <col min="11196" max="11196" width="20.5703125" style="91" customWidth="1"/>
    <col min="11197" max="11197" width="17.28515625" style="91" customWidth="1"/>
    <col min="11198" max="11199" width="13" style="91" customWidth="1"/>
    <col min="11200" max="11200" width="14.42578125" style="91" customWidth="1"/>
    <col min="11201" max="11201" width="14.85546875" style="91" customWidth="1"/>
    <col min="11202" max="11202" width="15.7109375" style="91" customWidth="1"/>
    <col min="11203" max="11203" width="13.140625" style="91" customWidth="1"/>
    <col min="11204" max="11204" width="10.5703125" style="91" customWidth="1"/>
    <col min="11205" max="11205" width="16" style="91" customWidth="1"/>
    <col min="11206" max="11206" width="18.28515625" style="91" customWidth="1"/>
    <col min="11207" max="11449" width="12.85546875" style="91"/>
    <col min="11450" max="11450" width="5.85546875" style="91" customWidth="1"/>
    <col min="11451" max="11451" width="8.7109375" style="91" customWidth="1"/>
    <col min="11452" max="11452" width="20.5703125" style="91" customWidth="1"/>
    <col min="11453" max="11453" width="17.28515625" style="91" customWidth="1"/>
    <col min="11454" max="11455" width="13" style="91" customWidth="1"/>
    <col min="11456" max="11456" width="14.42578125" style="91" customWidth="1"/>
    <col min="11457" max="11457" width="14.85546875" style="91" customWidth="1"/>
    <col min="11458" max="11458" width="15.7109375" style="91" customWidth="1"/>
    <col min="11459" max="11459" width="13.140625" style="91" customWidth="1"/>
    <col min="11460" max="11460" width="10.5703125" style="91" customWidth="1"/>
    <col min="11461" max="11461" width="16" style="91" customWidth="1"/>
    <col min="11462" max="11462" width="18.28515625" style="91" customWidth="1"/>
    <col min="11463" max="11705" width="12.85546875" style="91"/>
    <col min="11706" max="11706" width="5.85546875" style="91" customWidth="1"/>
    <col min="11707" max="11707" width="8.7109375" style="91" customWidth="1"/>
    <col min="11708" max="11708" width="20.5703125" style="91" customWidth="1"/>
    <col min="11709" max="11709" width="17.28515625" style="91" customWidth="1"/>
    <col min="11710" max="11711" width="13" style="91" customWidth="1"/>
    <col min="11712" max="11712" width="14.42578125" style="91" customWidth="1"/>
    <col min="11713" max="11713" width="14.85546875" style="91" customWidth="1"/>
    <col min="11714" max="11714" width="15.7109375" style="91" customWidth="1"/>
    <col min="11715" max="11715" width="13.140625" style="91" customWidth="1"/>
    <col min="11716" max="11716" width="10.5703125" style="91" customWidth="1"/>
    <col min="11717" max="11717" width="16" style="91" customWidth="1"/>
    <col min="11718" max="11718" width="18.28515625" style="91" customWidth="1"/>
    <col min="11719" max="11961" width="12.85546875" style="91"/>
    <col min="11962" max="11962" width="5.85546875" style="91" customWidth="1"/>
    <col min="11963" max="11963" width="8.7109375" style="91" customWidth="1"/>
    <col min="11964" max="11964" width="20.5703125" style="91" customWidth="1"/>
    <col min="11965" max="11965" width="17.28515625" style="91" customWidth="1"/>
    <col min="11966" max="11967" width="13" style="91" customWidth="1"/>
    <col min="11968" max="11968" width="14.42578125" style="91" customWidth="1"/>
    <col min="11969" max="11969" width="14.85546875" style="91" customWidth="1"/>
    <col min="11970" max="11970" width="15.7109375" style="91" customWidth="1"/>
    <col min="11971" max="11971" width="13.140625" style="91" customWidth="1"/>
    <col min="11972" max="11972" width="10.5703125" style="91" customWidth="1"/>
    <col min="11973" max="11973" width="16" style="91" customWidth="1"/>
    <col min="11974" max="11974" width="18.28515625" style="91" customWidth="1"/>
    <col min="11975" max="12217" width="12.85546875" style="91"/>
    <col min="12218" max="12218" width="5.85546875" style="91" customWidth="1"/>
    <col min="12219" max="12219" width="8.7109375" style="91" customWidth="1"/>
    <col min="12220" max="12220" width="20.5703125" style="91" customWidth="1"/>
    <col min="12221" max="12221" width="17.28515625" style="91" customWidth="1"/>
    <col min="12222" max="12223" width="13" style="91" customWidth="1"/>
    <col min="12224" max="12224" width="14.42578125" style="91" customWidth="1"/>
    <col min="12225" max="12225" width="14.85546875" style="91" customWidth="1"/>
    <col min="12226" max="12226" width="15.7109375" style="91" customWidth="1"/>
    <col min="12227" max="12227" width="13.140625" style="91" customWidth="1"/>
    <col min="12228" max="12228" width="10.5703125" style="91" customWidth="1"/>
    <col min="12229" max="12229" width="16" style="91" customWidth="1"/>
    <col min="12230" max="12230" width="18.28515625" style="91" customWidth="1"/>
    <col min="12231" max="12473" width="12.85546875" style="91"/>
    <col min="12474" max="12474" width="5.85546875" style="91" customWidth="1"/>
    <col min="12475" max="12475" width="8.7109375" style="91" customWidth="1"/>
    <col min="12476" max="12476" width="20.5703125" style="91" customWidth="1"/>
    <col min="12477" max="12477" width="17.28515625" style="91" customWidth="1"/>
    <col min="12478" max="12479" width="13" style="91" customWidth="1"/>
    <col min="12480" max="12480" width="14.42578125" style="91" customWidth="1"/>
    <col min="12481" max="12481" width="14.85546875" style="91" customWidth="1"/>
    <col min="12482" max="12482" width="15.7109375" style="91" customWidth="1"/>
    <col min="12483" max="12483" width="13.140625" style="91" customWidth="1"/>
    <col min="12484" max="12484" width="10.5703125" style="91" customWidth="1"/>
    <col min="12485" max="12485" width="16" style="91" customWidth="1"/>
    <col min="12486" max="12486" width="18.28515625" style="91" customWidth="1"/>
    <col min="12487" max="12729" width="12.85546875" style="91"/>
    <col min="12730" max="12730" width="5.85546875" style="91" customWidth="1"/>
    <col min="12731" max="12731" width="8.7109375" style="91" customWidth="1"/>
    <col min="12732" max="12732" width="20.5703125" style="91" customWidth="1"/>
    <col min="12733" max="12733" width="17.28515625" style="91" customWidth="1"/>
    <col min="12734" max="12735" width="13" style="91" customWidth="1"/>
    <col min="12736" max="12736" width="14.42578125" style="91" customWidth="1"/>
    <col min="12737" max="12737" width="14.85546875" style="91" customWidth="1"/>
    <col min="12738" max="12738" width="15.7109375" style="91" customWidth="1"/>
    <col min="12739" max="12739" width="13.140625" style="91" customWidth="1"/>
    <col min="12740" max="12740" width="10.5703125" style="91" customWidth="1"/>
    <col min="12741" max="12741" width="16" style="91" customWidth="1"/>
    <col min="12742" max="12742" width="18.28515625" style="91" customWidth="1"/>
    <col min="12743" max="12985" width="12.85546875" style="91"/>
    <col min="12986" max="12986" width="5.85546875" style="91" customWidth="1"/>
    <col min="12987" max="12987" width="8.7109375" style="91" customWidth="1"/>
    <col min="12988" max="12988" width="20.5703125" style="91" customWidth="1"/>
    <col min="12989" max="12989" width="17.28515625" style="91" customWidth="1"/>
    <col min="12990" max="12991" width="13" style="91" customWidth="1"/>
    <col min="12992" max="12992" width="14.42578125" style="91" customWidth="1"/>
    <col min="12993" max="12993" width="14.85546875" style="91" customWidth="1"/>
    <col min="12994" max="12994" width="15.7109375" style="91" customWidth="1"/>
    <col min="12995" max="12995" width="13.140625" style="91" customWidth="1"/>
    <col min="12996" max="12996" width="10.5703125" style="91" customWidth="1"/>
    <col min="12997" max="12997" width="16" style="91" customWidth="1"/>
    <col min="12998" max="12998" width="18.28515625" style="91" customWidth="1"/>
    <col min="12999" max="13241" width="12.85546875" style="91"/>
    <col min="13242" max="13242" width="5.85546875" style="91" customWidth="1"/>
    <col min="13243" max="13243" width="8.7109375" style="91" customWidth="1"/>
    <col min="13244" max="13244" width="20.5703125" style="91" customWidth="1"/>
    <col min="13245" max="13245" width="17.28515625" style="91" customWidth="1"/>
    <col min="13246" max="13247" width="13" style="91" customWidth="1"/>
    <col min="13248" max="13248" width="14.42578125" style="91" customWidth="1"/>
    <col min="13249" max="13249" width="14.85546875" style="91" customWidth="1"/>
    <col min="13250" max="13250" width="15.7109375" style="91" customWidth="1"/>
    <col min="13251" max="13251" width="13.140625" style="91" customWidth="1"/>
    <col min="13252" max="13252" width="10.5703125" style="91" customWidth="1"/>
    <col min="13253" max="13253" width="16" style="91" customWidth="1"/>
    <col min="13254" max="13254" width="18.28515625" style="91" customWidth="1"/>
    <col min="13255" max="13497" width="12.85546875" style="91"/>
    <col min="13498" max="13498" width="5.85546875" style="91" customWidth="1"/>
    <col min="13499" max="13499" width="8.7109375" style="91" customWidth="1"/>
    <col min="13500" max="13500" width="20.5703125" style="91" customWidth="1"/>
    <col min="13501" max="13501" width="17.28515625" style="91" customWidth="1"/>
    <col min="13502" max="13503" width="13" style="91" customWidth="1"/>
    <col min="13504" max="13504" width="14.42578125" style="91" customWidth="1"/>
    <col min="13505" max="13505" width="14.85546875" style="91" customWidth="1"/>
    <col min="13506" max="13506" width="15.7109375" style="91" customWidth="1"/>
    <col min="13507" max="13507" width="13.140625" style="91" customWidth="1"/>
    <col min="13508" max="13508" width="10.5703125" style="91" customWidth="1"/>
    <col min="13509" max="13509" width="16" style="91" customWidth="1"/>
    <col min="13510" max="13510" width="18.28515625" style="91" customWidth="1"/>
    <col min="13511" max="13753" width="12.85546875" style="91"/>
    <col min="13754" max="13754" width="5.85546875" style="91" customWidth="1"/>
    <col min="13755" max="13755" width="8.7109375" style="91" customWidth="1"/>
    <col min="13756" max="13756" width="20.5703125" style="91" customWidth="1"/>
    <col min="13757" max="13757" width="17.28515625" style="91" customWidth="1"/>
    <col min="13758" max="13759" width="13" style="91" customWidth="1"/>
    <col min="13760" max="13760" width="14.42578125" style="91" customWidth="1"/>
    <col min="13761" max="13761" width="14.85546875" style="91" customWidth="1"/>
    <col min="13762" max="13762" width="15.7109375" style="91" customWidth="1"/>
    <col min="13763" max="13763" width="13.140625" style="91" customWidth="1"/>
    <col min="13764" max="13764" width="10.5703125" style="91" customWidth="1"/>
    <col min="13765" max="13765" width="16" style="91" customWidth="1"/>
    <col min="13766" max="13766" width="18.28515625" style="91" customWidth="1"/>
    <col min="13767" max="14009" width="12.85546875" style="91"/>
    <col min="14010" max="14010" width="5.85546875" style="91" customWidth="1"/>
    <col min="14011" max="14011" width="8.7109375" style="91" customWidth="1"/>
    <col min="14012" max="14012" width="20.5703125" style="91" customWidth="1"/>
    <col min="14013" max="14013" width="17.28515625" style="91" customWidth="1"/>
    <col min="14014" max="14015" width="13" style="91" customWidth="1"/>
    <col min="14016" max="14016" width="14.42578125" style="91" customWidth="1"/>
    <col min="14017" max="14017" width="14.85546875" style="91" customWidth="1"/>
    <col min="14018" max="14018" width="15.7109375" style="91" customWidth="1"/>
    <col min="14019" max="14019" width="13.140625" style="91" customWidth="1"/>
    <col min="14020" max="14020" width="10.5703125" style="91" customWidth="1"/>
    <col min="14021" max="14021" width="16" style="91" customWidth="1"/>
    <col min="14022" max="14022" width="18.28515625" style="91" customWidth="1"/>
    <col min="14023" max="14265" width="12.85546875" style="91"/>
    <col min="14266" max="14266" width="5.85546875" style="91" customWidth="1"/>
    <col min="14267" max="14267" width="8.7109375" style="91" customWidth="1"/>
    <col min="14268" max="14268" width="20.5703125" style="91" customWidth="1"/>
    <col min="14269" max="14269" width="17.28515625" style="91" customWidth="1"/>
    <col min="14270" max="14271" width="13" style="91" customWidth="1"/>
    <col min="14272" max="14272" width="14.42578125" style="91" customWidth="1"/>
    <col min="14273" max="14273" width="14.85546875" style="91" customWidth="1"/>
    <col min="14274" max="14274" width="15.7109375" style="91" customWidth="1"/>
    <col min="14275" max="14275" width="13.140625" style="91" customWidth="1"/>
    <col min="14276" max="14276" width="10.5703125" style="91" customWidth="1"/>
    <col min="14277" max="14277" width="16" style="91" customWidth="1"/>
    <col min="14278" max="14278" width="18.28515625" style="91" customWidth="1"/>
    <col min="14279" max="14521" width="12.85546875" style="91"/>
    <col min="14522" max="14522" width="5.85546875" style="91" customWidth="1"/>
    <col min="14523" max="14523" width="8.7109375" style="91" customWidth="1"/>
    <col min="14524" max="14524" width="20.5703125" style="91" customWidth="1"/>
    <col min="14525" max="14525" width="17.28515625" style="91" customWidth="1"/>
    <col min="14526" max="14527" width="13" style="91" customWidth="1"/>
    <col min="14528" max="14528" width="14.42578125" style="91" customWidth="1"/>
    <col min="14529" max="14529" width="14.85546875" style="91" customWidth="1"/>
    <col min="14530" max="14530" width="15.7109375" style="91" customWidth="1"/>
    <col min="14531" max="14531" width="13.140625" style="91" customWidth="1"/>
    <col min="14532" max="14532" width="10.5703125" style="91" customWidth="1"/>
    <col min="14533" max="14533" width="16" style="91" customWidth="1"/>
    <col min="14534" max="14534" width="18.28515625" style="91" customWidth="1"/>
    <col min="14535" max="14777" width="12.85546875" style="91"/>
    <col min="14778" max="14778" width="5.85546875" style="91" customWidth="1"/>
    <col min="14779" max="14779" width="8.7109375" style="91" customWidth="1"/>
    <col min="14780" max="14780" width="20.5703125" style="91" customWidth="1"/>
    <col min="14781" max="14781" width="17.28515625" style="91" customWidth="1"/>
    <col min="14782" max="14783" width="13" style="91" customWidth="1"/>
    <col min="14784" max="14784" width="14.42578125" style="91" customWidth="1"/>
    <col min="14785" max="14785" width="14.85546875" style="91" customWidth="1"/>
    <col min="14786" max="14786" width="15.7109375" style="91" customWidth="1"/>
    <col min="14787" max="14787" width="13.140625" style="91" customWidth="1"/>
    <col min="14788" max="14788" width="10.5703125" style="91" customWidth="1"/>
    <col min="14789" max="14789" width="16" style="91" customWidth="1"/>
    <col min="14790" max="14790" width="18.28515625" style="91" customWidth="1"/>
    <col min="14791" max="15033" width="12.85546875" style="91"/>
    <col min="15034" max="15034" width="5.85546875" style="91" customWidth="1"/>
    <col min="15035" max="15035" width="8.7109375" style="91" customWidth="1"/>
    <col min="15036" max="15036" width="20.5703125" style="91" customWidth="1"/>
    <col min="15037" max="15037" width="17.28515625" style="91" customWidth="1"/>
    <col min="15038" max="15039" width="13" style="91" customWidth="1"/>
    <col min="15040" max="15040" width="14.42578125" style="91" customWidth="1"/>
    <col min="15041" max="15041" width="14.85546875" style="91" customWidth="1"/>
    <col min="15042" max="15042" width="15.7109375" style="91" customWidth="1"/>
    <col min="15043" max="15043" width="13.140625" style="91" customWidth="1"/>
    <col min="15044" max="15044" width="10.5703125" style="91" customWidth="1"/>
    <col min="15045" max="15045" width="16" style="91" customWidth="1"/>
    <col min="15046" max="15046" width="18.28515625" style="91" customWidth="1"/>
    <col min="15047" max="15289" width="12.85546875" style="91"/>
    <col min="15290" max="15290" width="5.85546875" style="91" customWidth="1"/>
    <col min="15291" max="15291" width="8.7109375" style="91" customWidth="1"/>
    <col min="15292" max="15292" width="20.5703125" style="91" customWidth="1"/>
    <col min="15293" max="15293" width="17.28515625" style="91" customWidth="1"/>
    <col min="15294" max="15295" width="13" style="91" customWidth="1"/>
    <col min="15296" max="15296" width="14.42578125" style="91" customWidth="1"/>
    <col min="15297" max="15297" width="14.85546875" style="91" customWidth="1"/>
    <col min="15298" max="15298" width="15.7109375" style="91" customWidth="1"/>
    <col min="15299" max="15299" width="13.140625" style="91" customWidth="1"/>
    <col min="15300" max="15300" width="10.5703125" style="91" customWidth="1"/>
    <col min="15301" max="15301" width="16" style="91" customWidth="1"/>
    <col min="15302" max="15302" width="18.28515625" style="91" customWidth="1"/>
    <col min="15303" max="15545" width="12.85546875" style="91"/>
    <col min="15546" max="15546" width="5.85546875" style="91" customWidth="1"/>
    <col min="15547" max="15547" width="8.7109375" style="91" customWidth="1"/>
    <col min="15548" max="15548" width="20.5703125" style="91" customWidth="1"/>
    <col min="15549" max="15549" width="17.28515625" style="91" customWidth="1"/>
    <col min="15550" max="15551" width="13" style="91" customWidth="1"/>
    <col min="15552" max="15552" width="14.42578125" style="91" customWidth="1"/>
    <col min="15553" max="15553" width="14.85546875" style="91" customWidth="1"/>
    <col min="15554" max="15554" width="15.7109375" style="91" customWidth="1"/>
    <col min="15555" max="15555" width="13.140625" style="91" customWidth="1"/>
    <col min="15556" max="15556" width="10.5703125" style="91" customWidth="1"/>
    <col min="15557" max="15557" width="16" style="91" customWidth="1"/>
    <col min="15558" max="15558" width="18.28515625" style="91" customWidth="1"/>
    <col min="15559" max="15801" width="12.85546875" style="91"/>
    <col min="15802" max="15802" width="5.85546875" style="91" customWidth="1"/>
    <col min="15803" max="15803" width="8.7109375" style="91" customWidth="1"/>
    <col min="15804" max="15804" width="20.5703125" style="91" customWidth="1"/>
    <col min="15805" max="15805" width="17.28515625" style="91" customWidth="1"/>
    <col min="15806" max="15807" width="13" style="91" customWidth="1"/>
    <col min="15808" max="15808" width="14.42578125" style="91" customWidth="1"/>
    <col min="15809" max="15809" width="14.85546875" style="91" customWidth="1"/>
    <col min="15810" max="15810" width="15.7109375" style="91" customWidth="1"/>
    <col min="15811" max="15811" width="13.140625" style="91" customWidth="1"/>
    <col min="15812" max="15812" width="10.5703125" style="91" customWidth="1"/>
    <col min="15813" max="15813" width="16" style="91" customWidth="1"/>
    <col min="15814" max="15814" width="18.28515625" style="91" customWidth="1"/>
    <col min="15815" max="16057" width="12.85546875" style="91"/>
    <col min="16058" max="16058" width="5.85546875" style="91" customWidth="1"/>
    <col min="16059" max="16059" width="8.7109375" style="91" customWidth="1"/>
    <col min="16060" max="16060" width="20.5703125" style="91" customWidth="1"/>
    <col min="16061" max="16061" width="17.28515625" style="91" customWidth="1"/>
    <col min="16062" max="16063" width="13" style="91" customWidth="1"/>
    <col min="16064" max="16064" width="14.42578125" style="91" customWidth="1"/>
    <col min="16065" max="16065" width="14.85546875" style="91" customWidth="1"/>
    <col min="16066" max="16066" width="15.7109375" style="91" customWidth="1"/>
    <col min="16067" max="16067" width="13.140625" style="91" customWidth="1"/>
    <col min="16068" max="16068" width="10.5703125" style="91" customWidth="1"/>
    <col min="16069" max="16069" width="16" style="91" customWidth="1"/>
    <col min="16070" max="16070" width="18.28515625" style="91" customWidth="1"/>
    <col min="16071" max="16384" width="12.85546875" style="91"/>
  </cols>
  <sheetData>
    <row r="1" spans="1:13" x14ac:dyDescent="0.2">
      <c r="A1" s="427" t="s">
        <v>286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3" spans="1:13" s="92" customFormat="1" ht="18" customHeight="1" x14ac:dyDescent="0.25">
      <c r="A3" s="418" t="s">
        <v>12</v>
      </c>
      <c r="B3" s="423" t="s">
        <v>2</v>
      </c>
      <c r="C3" s="424"/>
      <c r="D3" s="418" t="s">
        <v>32</v>
      </c>
      <c r="E3" s="420" t="s">
        <v>287</v>
      </c>
      <c r="F3" s="421"/>
      <c r="G3" s="421"/>
      <c r="H3" s="421"/>
      <c r="I3" s="421"/>
      <c r="J3" s="421"/>
      <c r="K3" s="421"/>
      <c r="L3" s="422"/>
      <c r="M3" s="418" t="s">
        <v>33</v>
      </c>
    </row>
    <row r="4" spans="1:13" s="92" customFormat="1" ht="51.75" customHeight="1" x14ac:dyDescent="0.25">
      <c r="A4" s="419"/>
      <c r="B4" s="425"/>
      <c r="C4" s="426"/>
      <c r="D4" s="419"/>
      <c r="E4" s="93" t="s">
        <v>346</v>
      </c>
      <c r="F4" s="93" t="s">
        <v>347</v>
      </c>
      <c r="G4" s="93" t="s">
        <v>348</v>
      </c>
      <c r="H4" s="94" t="s">
        <v>349</v>
      </c>
      <c r="I4" s="93" t="s">
        <v>350</v>
      </c>
      <c r="J4" s="93" t="s">
        <v>351</v>
      </c>
      <c r="K4" s="93" t="s">
        <v>348</v>
      </c>
      <c r="L4" s="93" t="s">
        <v>276</v>
      </c>
      <c r="M4" s="419"/>
    </row>
    <row r="5" spans="1:13" s="92" customFormat="1" x14ac:dyDescent="0.25">
      <c r="A5" s="95">
        <v>1</v>
      </c>
      <c r="B5" s="414" t="s">
        <v>296</v>
      </c>
      <c r="C5" s="415"/>
      <c r="D5" s="96"/>
      <c r="E5" s="96"/>
      <c r="F5" s="96"/>
      <c r="G5" s="96"/>
      <c r="H5" s="97">
        <f t="shared" ref="H5:H16" si="0">SUM(E5:G5)</f>
        <v>0</v>
      </c>
      <c r="I5" s="96"/>
      <c r="J5" s="96"/>
      <c r="K5" s="96"/>
      <c r="L5" s="96">
        <f>SUM(I5:K5)</f>
        <v>0</v>
      </c>
      <c r="M5" s="96"/>
    </row>
    <row r="6" spans="1:13" s="92" customFormat="1" x14ac:dyDescent="0.25">
      <c r="A6" s="95">
        <v>1.1000000000000001</v>
      </c>
      <c r="B6" s="414" t="s">
        <v>86</v>
      </c>
      <c r="C6" s="415"/>
      <c r="D6" s="96"/>
      <c r="E6" s="96"/>
      <c r="F6" s="96"/>
      <c r="G6" s="96"/>
      <c r="H6" s="97">
        <f t="shared" si="0"/>
        <v>0</v>
      </c>
      <c r="I6" s="96"/>
      <c r="J6" s="96"/>
      <c r="K6" s="96"/>
      <c r="L6" s="96">
        <f t="shared" ref="L6:L16" si="1">SUM(I6:K6)</f>
        <v>0</v>
      </c>
      <c r="M6" s="97">
        <f t="shared" ref="M6:M16" si="2">+D6+H6-L6</f>
        <v>0</v>
      </c>
    </row>
    <row r="7" spans="1:13" s="92" customFormat="1" x14ac:dyDescent="0.25">
      <c r="A7" s="95">
        <v>1.2</v>
      </c>
      <c r="B7" s="428" t="s">
        <v>87</v>
      </c>
      <c r="C7" s="429"/>
      <c r="D7" s="98">
        <v>231227936345.10001</v>
      </c>
      <c r="E7" s="96">
        <v>95279925.170000002</v>
      </c>
      <c r="F7" s="96">
        <f>22866+22638829.62</f>
        <v>22661695.620000001</v>
      </c>
      <c r="G7" s="96"/>
      <c r="H7" s="97">
        <f t="shared" si="0"/>
        <v>117941620.79000001</v>
      </c>
      <c r="I7" s="96">
        <v>6804230561.21</v>
      </c>
      <c r="J7" s="96"/>
      <c r="K7" s="96"/>
      <c r="L7" s="96">
        <f t="shared" si="1"/>
        <v>6804230561.21</v>
      </c>
      <c r="M7" s="97">
        <f t="shared" si="2"/>
        <v>224541647404.68002</v>
      </c>
    </row>
    <row r="8" spans="1:13" s="92" customFormat="1" x14ac:dyDescent="0.25">
      <c r="A8" s="99" t="s">
        <v>4</v>
      </c>
      <c r="B8" s="100" t="s">
        <v>297</v>
      </c>
      <c r="C8" s="101" t="s">
        <v>298</v>
      </c>
      <c r="D8" s="98"/>
      <c r="E8" s="98"/>
      <c r="F8" s="96"/>
      <c r="G8" s="98"/>
      <c r="H8" s="97">
        <f t="shared" si="0"/>
        <v>0</v>
      </c>
      <c r="I8" s="98"/>
      <c r="J8" s="98"/>
      <c r="K8" s="98"/>
      <c r="L8" s="96">
        <f t="shared" si="1"/>
        <v>0</v>
      </c>
      <c r="M8" s="97">
        <f t="shared" si="2"/>
        <v>0</v>
      </c>
    </row>
    <row r="9" spans="1:13" s="92" customFormat="1" x14ac:dyDescent="0.25">
      <c r="A9" s="102" t="s">
        <v>5</v>
      </c>
      <c r="B9" s="414" t="s">
        <v>299</v>
      </c>
      <c r="C9" s="415"/>
      <c r="D9" s="103"/>
      <c r="E9" s="103"/>
      <c r="F9" s="103"/>
      <c r="G9" s="103"/>
      <c r="H9" s="97">
        <f t="shared" si="0"/>
        <v>0</v>
      </c>
      <c r="I9" s="103"/>
      <c r="J9" s="103"/>
      <c r="K9" s="103"/>
      <c r="L9" s="96">
        <f t="shared" si="1"/>
        <v>0</v>
      </c>
      <c r="M9" s="97">
        <f t="shared" si="2"/>
        <v>0</v>
      </c>
    </row>
    <row r="10" spans="1:13" s="92" customFormat="1" x14ac:dyDescent="0.25">
      <c r="A10" s="95">
        <v>1.3</v>
      </c>
      <c r="B10" s="414" t="s">
        <v>300</v>
      </c>
      <c r="C10" s="415"/>
      <c r="D10" s="104"/>
      <c r="E10" s="96"/>
      <c r="F10" s="96"/>
      <c r="G10" s="96"/>
      <c r="H10" s="97">
        <f t="shared" si="0"/>
        <v>0</v>
      </c>
      <c r="I10" s="96"/>
      <c r="J10" s="96"/>
      <c r="K10" s="96"/>
      <c r="L10" s="96">
        <f t="shared" si="1"/>
        <v>0</v>
      </c>
      <c r="M10" s="97">
        <f t="shared" si="2"/>
        <v>0</v>
      </c>
    </row>
    <row r="11" spans="1:13" s="92" customFormat="1" x14ac:dyDescent="0.25">
      <c r="A11" s="95">
        <v>1.4</v>
      </c>
      <c r="B11" s="414" t="s">
        <v>89</v>
      </c>
      <c r="C11" s="415"/>
      <c r="D11" s="96"/>
      <c r="E11" s="96"/>
      <c r="F11" s="96"/>
      <c r="G11" s="96"/>
      <c r="H11" s="97">
        <f t="shared" si="0"/>
        <v>0</v>
      </c>
      <c r="I11" s="96"/>
      <c r="J11" s="96"/>
      <c r="K11" s="96"/>
      <c r="L11" s="96">
        <f t="shared" si="1"/>
        <v>0</v>
      </c>
      <c r="M11" s="97">
        <f t="shared" si="2"/>
        <v>0</v>
      </c>
    </row>
    <row r="12" spans="1:13" s="92" customFormat="1" x14ac:dyDescent="0.25">
      <c r="A12" s="95">
        <v>1.5</v>
      </c>
      <c r="B12" s="414" t="s">
        <v>90</v>
      </c>
      <c r="C12" s="415"/>
      <c r="D12" s="96"/>
      <c r="E12" s="96"/>
      <c r="F12" s="96"/>
      <c r="G12" s="96"/>
      <c r="H12" s="97">
        <f t="shared" si="0"/>
        <v>0</v>
      </c>
      <c r="I12" s="96"/>
      <c r="J12" s="96"/>
      <c r="K12" s="96"/>
      <c r="L12" s="96">
        <f t="shared" si="1"/>
        <v>0</v>
      </c>
      <c r="M12" s="97">
        <f t="shared" si="2"/>
        <v>0</v>
      </c>
    </row>
    <row r="13" spans="1:13" s="92" customFormat="1" x14ac:dyDescent="0.25">
      <c r="A13" s="95">
        <v>1.6</v>
      </c>
      <c r="B13" s="414" t="s">
        <v>91</v>
      </c>
      <c r="C13" s="415"/>
      <c r="D13" s="96"/>
      <c r="E13" s="96"/>
      <c r="F13" s="96"/>
      <c r="G13" s="96"/>
      <c r="H13" s="97">
        <f t="shared" si="0"/>
        <v>0</v>
      </c>
      <c r="I13" s="96"/>
      <c r="J13" s="96"/>
      <c r="K13" s="96"/>
      <c r="L13" s="96">
        <f t="shared" si="1"/>
        <v>0</v>
      </c>
      <c r="M13" s="97">
        <f t="shared" si="2"/>
        <v>0</v>
      </c>
    </row>
    <row r="14" spans="1:13" s="92" customFormat="1" x14ac:dyDescent="0.25">
      <c r="A14" s="95">
        <v>1.7</v>
      </c>
      <c r="B14" s="414" t="s">
        <v>7</v>
      </c>
      <c r="C14" s="415"/>
      <c r="D14" s="96"/>
      <c r="E14" s="96"/>
      <c r="F14" s="96"/>
      <c r="G14" s="96"/>
      <c r="H14" s="97">
        <f t="shared" si="0"/>
        <v>0</v>
      </c>
      <c r="I14" s="96"/>
      <c r="J14" s="96"/>
      <c r="K14" s="96"/>
      <c r="L14" s="96">
        <f t="shared" si="1"/>
        <v>0</v>
      </c>
      <c r="M14" s="97">
        <f t="shared" si="2"/>
        <v>0</v>
      </c>
    </row>
    <row r="15" spans="1:13" s="92" customFormat="1" x14ac:dyDescent="0.25">
      <c r="A15" s="95">
        <v>1.8</v>
      </c>
      <c r="B15" s="414" t="s">
        <v>301</v>
      </c>
      <c r="C15" s="415"/>
      <c r="D15" s="96"/>
      <c r="E15" s="96"/>
      <c r="F15" s="96"/>
      <c r="G15" s="96"/>
      <c r="H15" s="97">
        <f t="shared" si="0"/>
        <v>0</v>
      </c>
      <c r="I15" s="96"/>
      <c r="J15" s="96"/>
      <c r="K15" s="96"/>
      <c r="L15" s="96">
        <f t="shared" si="1"/>
        <v>0</v>
      </c>
      <c r="M15" s="97">
        <f t="shared" si="2"/>
        <v>0</v>
      </c>
    </row>
    <row r="16" spans="1:13" s="92" customFormat="1" x14ac:dyDescent="0.25">
      <c r="A16" s="95">
        <v>1.9</v>
      </c>
      <c r="B16" s="414" t="s">
        <v>302</v>
      </c>
      <c r="C16" s="415"/>
      <c r="D16" s="96">
        <v>0</v>
      </c>
      <c r="E16" s="96"/>
      <c r="F16" s="96"/>
      <c r="G16" s="96"/>
      <c r="H16" s="97">
        <f t="shared" si="0"/>
        <v>0</v>
      </c>
      <c r="I16" s="96"/>
      <c r="J16" s="96"/>
      <c r="K16" s="96"/>
      <c r="L16" s="96">
        <f t="shared" si="1"/>
        <v>0</v>
      </c>
      <c r="M16" s="97">
        <f t="shared" si="2"/>
        <v>0</v>
      </c>
    </row>
    <row r="17" spans="1:13" s="92" customFormat="1" x14ac:dyDescent="0.25">
      <c r="A17" s="105">
        <v>1.1000000000000001</v>
      </c>
      <c r="B17" s="416" t="s">
        <v>303</v>
      </c>
      <c r="C17" s="417"/>
      <c r="D17" s="97">
        <f>SUM(D7:D16)</f>
        <v>231227936345.10001</v>
      </c>
      <c r="E17" s="97">
        <f t="shared" ref="E17:M17" si="3">SUM(E6:E16)</f>
        <v>95279925.170000002</v>
      </c>
      <c r="F17" s="97">
        <f t="shared" si="3"/>
        <v>22661695.620000001</v>
      </c>
      <c r="G17" s="97">
        <f t="shared" si="3"/>
        <v>0</v>
      </c>
      <c r="H17" s="97">
        <f t="shared" si="3"/>
        <v>117941620.79000001</v>
      </c>
      <c r="I17" s="97">
        <f t="shared" si="3"/>
        <v>6804230561.21</v>
      </c>
      <c r="J17" s="97">
        <f>SUM(J6:J16)</f>
        <v>0</v>
      </c>
      <c r="K17" s="97">
        <f t="shared" si="3"/>
        <v>0</v>
      </c>
      <c r="L17" s="97">
        <f t="shared" si="3"/>
        <v>6804230561.21</v>
      </c>
      <c r="M17" s="97">
        <f t="shared" si="3"/>
        <v>224541647404.68002</v>
      </c>
    </row>
    <row r="18" spans="1:13" s="92" customFormat="1" x14ac:dyDescent="0.25">
      <c r="A18" s="95">
        <v>2</v>
      </c>
      <c r="B18" s="414" t="s">
        <v>304</v>
      </c>
      <c r="C18" s="415"/>
      <c r="D18" s="96"/>
      <c r="E18" s="96"/>
      <c r="F18" s="96"/>
      <c r="G18" s="96"/>
      <c r="H18" s="97">
        <f t="shared" ref="H18:H28" si="4">SUM(E18:G18)</f>
        <v>0</v>
      </c>
      <c r="I18" s="96"/>
      <c r="J18" s="96"/>
      <c r="K18" s="96"/>
      <c r="L18" s="96">
        <f t="shared" ref="L18:L28" si="5">SUM(I18:K18)</f>
        <v>0</v>
      </c>
      <c r="M18" s="97">
        <f t="shared" ref="M18:M32" si="6">+D18+H18-L18</f>
        <v>0</v>
      </c>
    </row>
    <row r="19" spans="1:13" s="92" customFormat="1" x14ac:dyDescent="0.25">
      <c r="A19" s="95">
        <v>2.1</v>
      </c>
      <c r="B19" s="414" t="s">
        <v>120</v>
      </c>
      <c r="C19" s="415"/>
      <c r="D19" s="96"/>
      <c r="E19" s="96"/>
      <c r="F19" s="96"/>
      <c r="G19" s="96"/>
      <c r="H19" s="97">
        <f t="shared" si="4"/>
        <v>0</v>
      </c>
      <c r="I19" s="96"/>
      <c r="J19" s="96"/>
      <c r="K19" s="96"/>
      <c r="L19" s="96">
        <f t="shared" si="5"/>
        <v>0</v>
      </c>
      <c r="M19" s="97">
        <f t="shared" si="6"/>
        <v>0</v>
      </c>
    </row>
    <row r="20" spans="1:13" s="92" customFormat="1" x14ac:dyDescent="0.25">
      <c r="A20" s="95">
        <v>2.2000000000000002</v>
      </c>
      <c r="B20" s="414" t="s">
        <v>121</v>
      </c>
      <c r="C20" s="415"/>
      <c r="D20" s="96"/>
      <c r="E20" s="96"/>
      <c r="F20" s="96"/>
      <c r="G20" s="96"/>
      <c r="H20" s="97">
        <f t="shared" si="4"/>
        <v>0</v>
      </c>
      <c r="I20" s="96"/>
      <c r="J20" s="96"/>
      <c r="K20" s="96"/>
      <c r="L20" s="96">
        <f t="shared" si="5"/>
        <v>0</v>
      </c>
      <c r="M20" s="97">
        <f t="shared" si="6"/>
        <v>0</v>
      </c>
    </row>
    <row r="21" spans="1:13" s="92" customFormat="1" x14ac:dyDescent="0.25">
      <c r="A21" s="95" t="s">
        <v>305</v>
      </c>
      <c r="B21" s="414" t="s">
        <v>306</v>
      </c>
      <c r="C21" s="415"/>
      <c r="D21" s="96"/>
      <c r="E21" s="96"/>
      <c r="F21" s="96"/>
      <c r="G21" s="96"/>
      <c r="H21" s="97">
        <f t="shared" si="4"/>
        <v>0</v>
      </c>
      <c r="I21" s="96"/>
      <c r="J21" s="96"/>
      <c r="K21" s="96"/>
      <c r="L21" s="96">
        <f t="shared" si="5"/>
        <v>0</v>
      </c>
      <c r="M21" s="97">
        <f t="shared" si="6"/>
        <v>0</v>
      </c>
    </row>
    <row r="22" spans="1:13" s="92" customFormat="1" x14ac:dyDescent="0.25">
      <c r="A22" s="95" t="s">
        <v>307</v>
      </c>
      <c r="B22" s="414" t="s">
        <v>308</v>
      </c>
      <c r="C22" s="415"/>
      <c r="D22" s="96"/>
      <c r="E22" s="96"/>
      <c r="F22" s="96"/>
      <c r="G22" s="96"/>
      <c r="H22" s="97">
        <f t="shared" si="4"/>
        <v>0</v>
      </c>
      <c r="I22" s="96"/>
      <c r="J22" s="96"/>
      <c r="K22" s="96"/>
      <c r="L22" s="96">
        <f t="shared" si="5"/>
        <v>0</v>
      </c>
      <c r="M22" s="97">
        <f t="shared" si="6"/>
        <v>0</v>
      </c>
    </row>
    <row r="23" spans="1:13" s="92" customFormat="1" x14ac:dyDescent="0.25">
      <c r="A23" s="95">
        <v>2.2999999999999998</v>
      </c>
      <c r="B23" s="414" t="s">
        <v>122</v>
      </c>
      <c r="C23" s="415"/>
      <c r="D23" s="96"/>
      <c r="E23" s="96"/>
      <c r="F23" s="96"/>
      <c r="G23" s="96"/>
      <c r="H23" s="97">
        <f t="shared" si="4"/>
        <v>0</v>
      </c>
      <c r="I23" s="96"/>
      <c r="J23" s="96"/>
      <c r="K23" s="96"/>
      <c r="L23" s="96">
        <f t="shared" si="5"/>
        <v>0</v>
      </c>
      <c r="M23" s="97">
        <f t="shared" si="6"/>
        <v>0</v>
      </c>
    </row>
    <row r="24" spans="1:13" s="92" customFormat="1" x14ac:dyDescent="0.25">
      <c r="A24" s="95">
        <v>2.4</v>
      </c>
      <c r="B24" s="414" t="s">
        <v>123</v>
      </c>
      <c r="C24" s="415"/>
      <c r="D24" s="96">
        <v>0</v>
      </c>
      <c r="E24" s="96"/>
      <c r="F24" s="96"/>
      <c r="G24" s="96"/>
      <c r="H24" s="97">
        <f t="shared" si="4"/>
        <v>0</v>
      </c>
      <c r="I24" s="96"/>
      <c r="J24" s="96"/>
      <c r="K24" s="96"/>
      <c r="L24" s="96">
        <f t="shared" si="5"/>
        <v>0</v>
      </c>
      <c r="M24" s="97">
        <f t="shared" si="6"/>
        <v>0</v>
      </c>
    </row>
    <row r="25" spans="1:13" s="92" customFormat="1" x14ac:dyDescent="0.25">
      <c r="A25" s="95">
        <v>2.5</v>
      </c>
      <c r="B25" s="414" t="s">
        <v>124</v>
      </c>
      <c r="C25" s="415"/>
      <c r="D25" s="96">
        <v>0</v>
      </c>
      <c r="E25" s="96"/>
      <c r="F25" s="96"/>
      <c r="G25" s="96"/>
      <c r="H25" s="97">
        <f t="shared" si="4"/>
        <v>0</v>
      </c>
      <c r="I25" s="96"/>
      <c r="J25" s="96"/>
      <c r="K25" s="96"/>
      <c r="L25" s="96">
        <f t="shared" si="5"/>
        <v>0</v>
      </c>
      <c r="M25" s="97">
        <f t="shared" si="6"/>
        <v>0</v>
      </c>
    </row>
    <row r="26" spans="1:13" s="92" customFormat="1" x14ac:dyDescent="0.25">
      <c r="A26" s="95">
        <v>2.6</v>
      </c>
      <c r="B26" s="414" t="s">
        <v>125</v>
      </c>
      <c r="C26" s="415"/>
      <c r="D26" s="96">
        <v>0</v>
      </c>
      <c r="E26" s="96"/>
      <c r="F26" s="96"/>
      <c r="G26" s="96"/>
      <c r="H26" s="97">
        <f t="shared" si="4"/>
        <v>0</v>
      </c>
      <c r="I26" s="96"/>
      <c r="J26" s="96"/>
      <c r="K26" s="96"/>
      <c r="L26" s="96">
        <f t="shared" si="5"/>
        <v>0</v>
      </c>
      <c r="M26" s="97">
        <f t="shared" si="6"/>
        <v>0</v>
      </c>
    </row>
    <row r="27" spans="1:13" s="92" customFormat="1" x14ac:dyDescent="0.25">
      <c r="A27" s="95">
        <v>2.7</v>
      </c>
      <c r="B27" s="414" t="s">
        <v>126</v>
      </c>
      <c r="C27" s="415"/>
      <c r="D27" s="96"/>
      <c r="E27" s="96"/>
      <c r="F27" s="96"/>
      <c r="G27" s="96"/>
      <c r="H27" s="97">
        <f t="shared" si="4"/>
        <v>0</v>
      </c>
      <c r="I27" s="96"/>
      <c r="J27" s="96"/>
      <c r="K27" s="96"/>
      <c r="L27" s="96">
        <f t="shared" si="5"/>
        <v>0</v>
      </c>
      <c r="M27" s="97">
        <f t="shared" si="6"/>
        <v>0</v>
      </c>
    </row>
    <row r="28" spans="1:13" s="92" customFormat="1" ht="38.25" x14ac:dyDescent="0.25">
      <c r="A28" s="95" t="s">
        <v>309</v>
      </c>
      <c r="B28" s="106" t="s">
        <v>297</v>
      </c>
      <c r="C28" s="107" t="s">
        <v>310</v>
      </c>
      <c r="D28" s="96">
        <v>0</v>
      </c>
      <c r="E28" s="96"/>
      <c r="F28" s="96"/>
      <c r="G28" s="96"/>
      <c r="H28" s="97">
        <f t="shared" si="4"/>
        <v>0</v>
      </c>
      <c r="I28" s="96"/>
      <c r="J28" s="96"/>
      <c r="K28" s="96"/>
      <c r="L28" s="96">
        <f t="shared" si="5"/>
        <v>0</v>
      </c>
      <c r="M28" s="97">
        <f t="shared" si="6"/>
        <v>0</v>
      </c>
    </row>
    <row r="29" spans="1:13" s="92" customFormat="1" ht="18" customHeight="1" x14ac:dyDescent="0.25">
      <c r="A29" s="418" t="s">
        <v>12</v>
      </c>
      <c r="B29" s="423" t="s">
        <v>2</v>
      </c>
      <c r="C29" s="424"/>
      <c r="D29" s="418" t="s">
        <v>32</v>
      </c>
      <c r="E29" s="420" t="s">
        <v>287</v>
      </c>
      <c r="F29" s="421"/>
      <c r="G29" s="421"/>
      <c r="H29" s="421"/>
      <c r="I29" s="421"/>
      <c r="J29" s="421"/>
      <c r="K29" s="421"/>
      <c r="L29" s="422"/>
      <c r="M29" s="418" t="s">
        <v>33</v>
      </c>
    </row>
    <row r="30" spans="1:13" s="92" customFormat="1" ht="51.75" customHeight="1" x14ac:dyDescent="0.25">
      <c r="A30" s="419"/>
      <c r="B30" s="425"/>
      <c r="C30" s="426"/>
      <c r="D30" s="419"/>
      <c r="E30" s="93" t="s">
        <v>346</v>
      </c>
      <c r="F30" s="93" t="s">
        <v>352</v>
      </c>
      <c r="G30" s="93" t="s">
        <v>348</v>
      </c>
      <c r="H30" s="94" t="s">
        <v>349</v>
      </c>
      <c r="I30" s="93" t="s">
        <v>350</v>
      </c>
      <c r="J30" s="93" t="s">
        <v>351</v>
      </c>
      <c r="K30" s="93" t="s">
        <v>348</v>
      </c>
      <c r="L30" s="93" t="s">
        <v>276</v>
      </c>
      <c r="M30" s="419"/>
    </row>
    <row r="31" spans="1:13" s="92" customFormat="1" x14ac:dyDescent="0.25">
      <c r="A31" s="105">
        <v>2.8</v>
      </c>
      <c r="B31" s="416" t="s">
        <v>311</v>
      </c>
      <c r="C31" s="417"/>
      <c r="D31" s="97">
        <f>SUM(D19:D28)</f>
        <v>0</v>
      </c>
      <c r="E31" s="97">
        <f t="shared" ref="E31:L31" si="7">SUM(E19:E28)</f>
        <v>0</v>
      </c>
      <c r="F31" s="97">
        <f t="shared" si="7"/>
        <v>0</v>
      </c>
      <c r="G31" s="97">
        <f t="shared" si="7"/>
        <v>0</v>
      </c>
      <c r="H31" s="97">
        <f t="shared" si="7"/>
        <v>0</v>
      </c>
      <c r="I31" s="97">
        <f t="shared" si="7"/>
        <v>0</v>
      </c>
      <c r="J31" s="97">
        <f>SUM(J19:J28)</f>
        <v>0</v>
      </c>
      <c r="K31" s="97">
        <f t="shared" si="7"/>
        <v>0</v>
      </c>
      <c r="L31" s="97">
        <f t="shared" si="7"/>
        <v>0</v>
      </c>
      <c r="M31" s="97">
        <f t="shared" si="6"/>
        <v>0</v>
      </c>
    </row>
    <row r="32" spans="1:13" s="92" customFormat="1" x14ac:dyDescent="0.25">
      <c r="A32" s="105">
        <v>3</v>
      </c>
      <c r="B32" s="416" t="s">
        <v>312</v>
      </c>
      <c r="C32" s="417"/>
      <c r="D32" s="97">
        <v>5701112321.3299999</v>
      </c>
      <c r="E32" s="97"/>
      <c r="F32" s="97">
        <f>32001830+33553725.5</f>
        <v>65555555.5</v>
      </c>
      <c r="G32" s="97">
        <v>110423544.91</v>
      </c>
      <c r="H32" s="97">
        <f>SUM(E32:G32)</f>
        <v>175979100.41</v>
      </c>
      <c r="I32" s="97"/>
      <c r="J32" s="97">
        <f>36246769.03+31580753.81</f>
        <v>67827522.840000004</v>
      </c>
      <c r="K32" s="97"/>
      <c r="L32" s="97">
        <f>SUM(I32:K32)</f>
        <v>67827522.840000004</v>
      </c>
      <c r="M32" s="97">
        <f t="shared" si="6"/>
        <v>5809263898.8999996</v>
      </c>
    </row>
    <row r="33" spans="1:13" s="92" customFormat="1" x14ac:dyDescent="0.25">
      <c r="A33" s="95">
        <v>3.1</v>
      </c>
      <c r="B33" s="414" t="s">
        <v>313</v>
      </c>
      <c r="C33" s="415"/>
      <c r="D33" s="96"/>
      <c r="E33" s="96"/>
      <c r="F33" s="96"/>
      <c r="G33" s="96"/>
      <c r="H33" s="97"/>
      <c r="I33" s="96"/>
      <c r="J33" s="96"/>
      <c r="K33" s="96"/>
      <c r="L33" s="96"/>
      <c r="M33" s="96"/>
    </row>
    <row r="34" spans="1:13" s="92" customFormat="1" x14ac:dyDescent="0.25">
      <c r="A34" s="95">
        <v>3.2</v>
      </c>
      <c r="B34" s="414" t="s">
        <v>6</v>
      </c>
      <c r="C34" s="415"/>
      <c r="D34" s="96"/>
      <c r="E34" s="96"/>
      <c r="F34" s="96"/>
      <c r="G34" s="96"/>
      <c r="H34" s="97"/>
      <c r="I34" s="96"/>
      <c r="J34" s="96"/>
      <c r="K34" s="96"/>
      <c r="L34" s="96"/>
      <c r="M34" s="96"/>
    </row>
    <row r="35" spans="1:13" s="92" customFormat="1" x14ac:dyDescent="0.25">
      <c r="A35" s="105">
        <v>4</v>
      </c>
      <c r="B35" s="416" t="s">
        <v>13</v>
      </c>
      <c r="C35" s="417"/>
      <c r="D35" s="97">
        <f>+D17+D31+D32</f>
        <v>236929048666.42999</v>
      </c>
      <c r="E35" s="97">
        <f t="shared" ref="E35:M35" si="8">+E17+E31+E32</f>
        <v>95279925.170000002</v>
      </c>
      <c r="F35" s="97">
        <f t="shared" si="8"/>
        <v>88217251.120000005</v>
      </c>
      <c r="G35" s="97">
        <f t="shared" si="8"/>
        <v>110423544.91</v>
      </c>
      <c r="H35" s="97">
        <f t="shared" si="8"/>
        <v>293920721.19999999</v>
      </c>
      <c r="I35" s="97">
        <f t="shared" si="8"/>
        <v>6804230561.21</v>
      </c>
      <c r="J35" s="97">
        <f>+J17+J31+J32</f>
        <v>67827522.840000004</v>
      </c>
      <c r="K35" s="97">
        <f t="shared" si="8"/>
        <v>0</v>
      </c>
      <c r="L35" s="97">
        <f t="shared" si="8"/>
        <v>6872058084.0500002</v>
      </c>
      <c r="M35" s="97">
        <f t="shared" si="8"/>
        <v>230350911303.58002</v>
      </c>
    </row>
    <row r="37" spans="1:13" x14ac:dyDescent="0.2">
      <c r="A37" s="91" t="s">
        <v>314</v>
      </c>
    </row>
  </sheetData>
  <customSheetViews>
    <customSheetView guid="{66252ACB-4469-47A0-863D-EE5C52C90E05}" showPageBreaks="1" fitToPage="1" view="pageLayout">
      <selection activeCell="D28" sqref="D28"/>
      <pageMargins left="0.34" right="0.16" top="0.44" bottom="0.23" header="0.22" footer="0.16"/>
      <pageSetup paperSize="9" scale="78" orientation="landscape" r:id="rId1"/>
    </customSheetView>
    <customSheetView guid="{25AE0644-CB4F-4F60-8440-67FEC8EE2F9F}" showPageBreaks="1" fitToPage="1" view="pageLayout">
      <selection activeCell="M18" sqref="M18"/>
      <pageMargins left="0.34" right="0.16" top="0.44" bottom="0.23" header="0.22" footer="0.16"/>
      <pageSetup paperSize="9" scale="78" orientation="landscape" r:id="rId2"/>
    </customSheetView>
    <customSheetView guid="{FAC98FA6-DAA8-4169-B3C9-DE3B5115C8CF}" showPageBreaks="1" fitToPage="1" view="pageLayout" topLeftCell="A4">
      <selection activeCell="M18" sqref="M18"/>
      <pageMargins left="0.34" right="0.16" top="0.44" bottom="0.23" header="0.22" footer="0.16"/>
      <pageSetup paperSize="9" scale="78" orientation="landscape" r:id="rId3"/>
    </customSheetView>
    <customSheetView guid="{AF8B735C-93A2-404B-A02D-DFB6EDDEB5BC}" showPageBreaks="1" fitToPage="1" view="pageLayout">
      <selection activeCell="M18" sqref="M18"/>
      <pageMargins left="0.34" right="0.16" top="0.44" bottom="0.23" header="0.22" footer="0.16"/>
      <pageSetup paperSize="9" scale="78" orientation="landscape" r:id="rId4"/>
    </customSheetView>
  </customSheetViews>
  <mergeCells count="38">
    <mergeCell ref="B11:C11"/>
    <mergeCell ref="A1:M1"/>
    <mergeCell ref="A3:A4"/>
    <mergeCell ref="B3:C4"/>
    <mergeCell ref="D3:D4"/>
    <mergeCell ref="E3:L3"/>
    <mergeCell ref="M3:M4"/>
    <mergeCell ref="B5:C5"/>
    <mergeCell ref="B6:C6"/>
    <mergeCell ref="B7:C7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B27:C27"/>
    <mergeCell ref="A29:A30"/>
    <mergeCell ref="B29:C30"/>
    <mergeCell ref="B34:C34"/>
    <mergeCell ref="B35:C35"/>
    <mergeCell ref="D29:D30"/>
    <mergeCell ref="E29:L29"/>
    <mergeCell ref="M29:M30"/>
    <mergeCell ref="B31:C31"/>
    <mergeCell ref="B32:C32"/>
    <mergeCell ref="B33:C33"/>
  </mergeCells>
  <pageMargins left="0.34" right="0.16" top="0.44" bottom="0.23" header="0.22" footer="0.16"/>
  <pageSetup paperSize="9" scale="78" orientation="landscape"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workbookViewId="0">
      <selection activeCell="D10" sqref="D10:E20"/>
    </sheetView>
  </sheetViews>
  <sheetFormatPr defaultRowHeight="12" x14ac:dyDescent="0.2"/>
  <cols>
    <col min="1" max="1" width="4.7109375" style="20" customWidth="1"/>
    <col min="2" max="2" width="12.42578125" style="20" customWidth="1"/>
    <col min="3" max="3" width="12" style="20" customWidth="1"/>
    <col min="4" max="4" width="14.7109375" style="20" customWidth="1"/>
    <col min="5" max="5" width="14.85546875" style="20" customWidth="1"/>
    <col min="6" max="7" width="9.140625" style="20"/>
    <col min="8" max="8" width="9" style="20" customWidth="1"/>
    <col min="9" max="13" width="9.140625" style="20"/>
    <col min="14" max="14" width="13.7109375" style="20" customWidth="1"/>
    <col min="15" max="15" width="15.42578125" style="20" customWidth="1"/>
    <col min="16" max="16384" width="9.140625" style="20"/>
  </cols>
  <sheetData>
    <row r="1" spans="1:15" x14ac:dyDescent="0.2">
      <c r="A1" s="430" t="s">
        <v>286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9" customFormat="1" x14ac:dyDescent="0.25">
      <c r="A4" s="353" t="s">
        <v>12</v>
      </c>
      <c r="B4" s="431" t="s">
        <v>2</v>
      </c>
      <c r="C4" s="432"/>
      <c r="D4" s="353" t="s">
        <v>32</v>
      </c>
      <c r="E4" s="302" t="s">
        <v>287</v>
      </c>
      <c r="F4" s="335"/>
      <c r="G4" s="335"/>
      <c r="H4" s="335"/>
      <c r="I4" s="335"/>
      <c r="J4" s="335"/>
      <c r="K4" s="335"/>
      <c r="L4" s="335"/>
      <c r="M4" s="335"/>
      <c r="N4" s="303"/>
      <c r="O4" s="353" t="s">
        <v>33</v>
      </c>
    </row>
    <row r="5" spans="1:15" s="29" customFormat="1" ht="48" x14ac:dyDescent="0.25">
      <c r="A5" s="355"/>
      <c r="B5" s="433"/>
      <c r="C5" s="434"/>
      <c r="D5" s="355"/>
      <c r="E5" s="5" t="s">
        <v>288</v>
      </c>
      <c r="F5" s="5" t="s">
        <v>289</v>
      </c>
      <c r="G5" s="5" t="s">
        <v>290</v>
      </c>
      <c r="H5" s="5" t="s">
        <v>342</v>
      </c>
      <c r="I5" s="5" t="s">
        <v>291</v>
      </c>
      <c r="J5" s="5" t="s">
        <v>292</v>
      </c>
      <c r="K5" s="5" t="s">
        <v>293</v>
      </c>
      <c r="L5" s="5" t="s">
        <v>294</v>
      </c>
      <c r="M5" s="5" t="s">
        <v>295</v>
      </c>
      <c r="N5" s="5" t="s">
        <v>276</v>
      </c>
      <c r="O5" s="355"/>
    </row>
    <row r="6" spans="1:15" s="29" customFormat="1" x14ac:dyDescent="0.25">
      <c r="A6" s="8">
        <v>1</v>
      </c>
      <c r="B6" s="298" t="s">
        <v>296</v>
      </c>
      <c r="C6" s="299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29" customFormat="1" x14ac:dyDescent="0.25">
      <c r="A7" s="8">
        <v>1.1000000000000001</v>
      </c>
      <c r="B7" s="298" t="s">
        <v>86</v>
      </c>
      <c r="C7" s="299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29" customFormat="1" x14ac:dyDescent="0.25">
      <c r="A8" s="8">
        <v>1.2</v>
      </c>
      <c r="B8" s="435" t="s">
        <v>87</v>
      </c>
      <c r="C8" s="436"/>
      <c r="D8" s="56">
        <v>14543019482</v>
      </c>
      <c r="E8" s="25">
        <v>299027266.38999999</v>
      </c>
      <c r="F8" s="25"/>
      <c r="G8" s="25"/>
      <c r="H8" s="25"/>
      <c r="I8" s="25"/>
      <c r="J8" s="25"/>
      <c r="K8" s="25"/>
      <c r="L8" s="25"/>
      <c r="M8" s="25"/>
      <c r="N8" s="25">
        <f>SUM(E8:M8)</f>
        <v>299027266.38999999</v>
      </c>
      <c r="O8" s="25">
        <f>+D8+N8</f>
        <v>14842046748.389999</v>
      </c>
    </row>
    <row r="9" spans="1:15" s="29" customFormat="1" ht="24" x14ac:dyDescent="0.25">
      <c r="A9" s="57" t="s">
        <v>4</v>
      </c>
      <c r="B9" s="58" t="s">
        <v>297</v>
      </c>
      <c r="C9" s="59" t="s">
        <v>298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25">
        <f t="shared" ref="N9:N28" si="0">SUM(E9:M9)</f>
        <v>0</v>
      </c>
      <c r="O9" s="25">
        <f t="shared" ref="O9:O29" si="1">+D9+N9</f>
        <v>0</v>
      </c>
    </row>
    <row r="10" spans="1:15" s="29" customFormat="1" x14ac:dyDescent="0.25">
      <c r="A10" s="9" t="s">
        <v>5</v>
      </c>
      <c r="B10" s="298" t="s">
        <v>299</v>
      </c>
      <c r="C10" s="29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5">
        <f t="shared" si="0"/>
        <v>0</v>
      </c>
      <c r="O10" s="25">
        <f t="shared" si="1"/>
        <v>0</v>
      </c>
    </row>
    <row r="11" spans="1:15" s="29" customFormat="1" x14ac:dyDescent="0.25">
      <c r="A11" s="8">
        <v>1.3</v>
      </c>
      <c r="B11" s="298" t="s">
        <v>300</v>
      </c>
      <c r="C11" s="299"/>
      <c r="D11" s="60">
        <v>23811702885.540001</v>
      </c>
      <c r="E11" s="25">
        <v>803455361.10000002</v>
      </c>
      <c r="F11" s="25"/>
      <c r="G11" s="25"/>
      <c r="H11" s="25"/>
      <c r="I11" s="25"/>
      <c r="J11" s="25"/>
      <c r="K11" s="25"/>
      <c r="L11" s="25"/>
      <c r="M11" s="25"/>
      <c r="N11" s="25">
        <f t="shared" si="0"/>
        <v>803455361.10000002</v>
      </c>
      <c r="O11" s="25">
        <f t="shared" si="1"/>
        <v>24615158246.639999</v>
      </c>
    </row>
    <row r="12" spans="1:15" s="29" customFormat="1" x14ac:dyDescent="0.25">
      <c r="A12" s="8">
        <v>1.4</v>
      </c>
      <c r="B12" s="298" t="s">
        <v>89</v>
      </c>
      <c r="C12" s="299"/>
      <c r="D12" s="25">
        <v>3604981415</v>
      </c>
      <c r="E12" s="25">
        <v>65500000</v>
      </c>
      <c r="F12" s="25"/>
      <c r="G12" s="25"/>
      <c r="H12" s="25"/>
      <c r="I12" s="25"/>
      <c r="J12" s="25"/>
      <c r="K12" s="25"/>
      <c r="L12" s="25"/>
      <c r="M12" s="25"/>
      <c r="N12" s="25">
        <f t="shared" si="0"/>
        <v>65500000</v>
      </c>
      <c r="O12" s="25">
        <f t="shared" si="1"/>
        <v>3670481415</v>
      </c>
    </row>
    <row r="13" spans="1:15" s="29" customFormat="1" x14ac:dyDescent="0.25">
      <c r="A13" s="8">
        <v>1.5</v>
      </c>
      <c r="B13" s="298" t="s">
        <v>90</v>
      </c>
      <c r="C13" s="299"/>
      <c r="D13" s="25">
        <v>614269434.70000005</v>
      </c>
      <c r="E13" s="25">
        <v>3924117.85</v>
      </c>
      <c r="F13" s="25"/>
      <c r="G13" s="25"/>
      <c r="H13" s="25"/>
      <c r="I13" s="25"/>
      <c r="J13" s="25"/>
      <c r="K13" s="25"/>
      <c r="L13" s="25"/>
      <c r="M13" s="25"/>
      <c r="N13" s="25">
        <f t="shared" si="0"/>
        <v>3924117.85</v>
      </c>
      <c r="O13" s="25">
        <f t="shared" si="1"/>
        <v>618193552.55000007</v>
      </c>
    </row>
    <row r="14" spans="1:15" s="29" customFormat="1" x14ac:dyDescent="0.25">
      <c r="A14" s="8">
        <v>1.6</v>
      </c>
      <c r="B14" s="298" t="s">
        <v>91</v>
      </c>
      <c r="C14" s="299"/>
      <c r="D14" s="25">
        <v>332135965.45999998</v>
      </c>
      <c r="E14" s="25">
        <v>309081.82</v>
      </c>
      <c r="F14" s="25"/>
      <c r="G14" s="25"/>
      <c r="H14" s="25"/>
      <c r="I14" s="25"/>
      <c r="J14" s="25"/>
      <c r="K14" s="25"/>
      <c r="L14" s="25"/>
      <c r="M14" s="25"/>
      <c r="N14" s="25">
        <f t="shared" si="0"/>
        <v>309081.82</v>
      </c>
      <c r="O14" s="25">
        <f t="shared" si="1"/>
        <v>332445047.27999997</v>
      </c>
    </row>
    <row r="15" spans="1:15" s="29" customFormat="1" x14ac:dyDescent="0.25">
      <c r="A15" s="8">
        <v>1.7</v>
      </c>
      <c r="B15" s="298" t="s">
        <v>7</v>
      </c>
      <c r="C15" s="299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>
        <f t="shared" si="0"/>
        <v>0</v>
      </c>
      <c r="O15" s="25">
        <f t="shared" si="1"/>
        <v>0</v>
      </c>
    </row>
    <row r="16" spans="1:15" s="29" customFormat="1" x14ac:dyDescent="0.25">
      <c r="A16" s="8">
        <v>1.8</v>
      </c>
      <c r="B16" s="298" t="s">
        <v>301</v>
      </c>
      <c r="C16" s="29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>
        <f t="shared" si="0"/>
        <v>0</v>
      </c>
      <c r="O16" s="25">
        <f t="shared" si="1"/>
        <v>0</v>
      </c>
    </row>
    <row r="17" spans="1:15" s="29" customFormat="1" x14ac:dyDescent="0.25">
      <c r="A17" s="8">
        <v>1.9</v>
      </c>
      <c r="B17" s="298" t="s">
        <v>302</v>
      </c>
      <c r="C17" s="299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>
        <f t="shared" si="0"/>
        <v>0</v>
      </c>
      <c r="O17" s="25">
        <f t="shared" si="1"/>
        <v>0</v>
      </c>
    </row>
    <row r="18" spans="1:15" s="29" customFormat="1" x14ac:dyDescent="0.25">
      <c r="A18" s="7">
        <v>1.1000000000000001</v>
      </c>
      <c r="B18" s="393" t="s">
        <v>303</v>
      </c>
      <c r="C18" s="394"/>
      <c r="D18" s="41">
        <f>SUM(D7:D17)</f>
        <v>42906109182.699997</v>
      </c>
      <c r="E18" s="41">
        <f>SUM(E7:E17)</f>
        <v>1172215827.1599998</v>
      </c>
      <c r="F18" s="41">
        <f t="shared" ref="F18:O18" si="2">SUM(F7:F17)</f>
        <v>0</v>
      </c>
      <c r="G18" s="41">
        <f t="shared" si="2"/>
        <v>0</v>
      </c>
      <c r="H18" s="41">
        <f t="shared" si="2"/>
        <v>0</v>
      </c>
      <c r="I18" s="41">
        <f t="shared" si="2"/>
        <v>0</v>
      </c>
      <c r="J18" s="41">
        <f t="shared" si="2"/>
        <v>0</v>
      </c>
      <c r="K18" s="41">
        <f t="shared" si="2"/>
        <v>0</v>
      </c>
      <c r="L18" s="41">
        <f t="shared" si="2"/>
        <v>0</v>
      </c>
      <c r="M18" s="41">
        <f t="shared" si="2"/>
        <v>0</v>
      </c>
      <c r="N18" s="41">
        <f t="shared" si="2"/>
        <v>1172215827.1599998</v>
      </c>
      <c r="O18" s="41">
        <f t="shared" si="2"/>
        <v>44078325009.860001</v>
      </c>
    </row>
    <row r="19" spans="1:15" s="29" customFormat="1" x14ac:dyDescent="0.25">
      <c r="A19" s="8">
        <v>2</v>
      </c>
      <c r="B19" s="298" t="s">
        <v>304</v>
      </c>
      <c r="C19" s="299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29" customFormat="1" x14ac:dyDescent="0.25">
      <c r="A20" s="8">
        <v>2.1</v>
      </c>
      <c r="B20" s="298" t="s">
        <v>120</v>
      </c>
      <c r="C20" s="299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>
        <f t="shared" si="0"/>
        <v>0</v>
      </c>
      <c r="O20" s="25">
        <f t="shared" si="1"/>
        <v>0</v>
      </c>
    </row>
    <row r="21" spans="1:15" s="29" customFormat="1" x14ac:dyDescent="0.25">
      <c r="A21" s="8">
        <v>2.2000000000000002</v>
      </c>
      <c r="B21" s="298" t="s">
        <v>121</v>
      </c>
      <c r="C21" s="299"/>
      <c r="D21" s="25">
        <v>14606211.380000001</v>
      </c>
      <c r="E21" s="25">
        <v>7439974.5499999998</v>
      </c>
      <c r="F21" s="25"/>
      <c r="G21" s="25"/>
      <c r="H21" s="25"/>
      <c r="I21" s="25"/>
      <c r="J21" s="25"/>
      <c r="K21" s="25"/>
      <c r="L21" s="25"/>
      <c r="M21" s="25"/>
      <c r="N21" s="25">
        <f t="shared" si="0"/>
        <v>7439974.5499999998</v>
      </c>
      <c r="O21" s="25">
        <f t="shared" si="1"/>
        <v>22046185.93</v>
      </c>
    </row>
    <row r="22" spans="1:15" s="29" customFormat="1" x14ac:dyDescent="0.25">
      <c r="A22" s="8" t="s">
        <v>305</v>
      </c>
      <c r="B22" s="298" t="s">
        <v>306</v>
      </c>
      <c r="C22" s="299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>
        <f t="shared" si="0"/>
        <v>0</v>
      </c>
      <c r="O22" s="25">
        <f t="shared" si="1"/>
        <v>0</v>
      </c>
    </row>
    <row r="23" spans="1:15" s="29" customFormat="1" x14ac:dyDescent="0.25">
      <c r="A23" s="8" t="s">
        <v>307</v>
      </c>
      <c r="B23" s="298" t="s">
        <v>308</v>
      </c>
      <c r="C23" s="299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>
        <f t="shared" si="0"/>
        <v>0</v>
      </c>
      <c r="O23" s="25">
        <f t="shared" si="1"/>
        <v>0</v>
      </c>
    </row>
    <row r="24" spans="1:15" s="29" customFormat="1" x14ac:dyDescent="0.25">
      <c r="A24" s="8">
        <v>2.2999999999999998</v>
      </c>
      <c r="B24" s="298" t="s">
        <v>122</v>
      </c>
      <c r="C24" s="29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>
        <f t="shared" si="0"/>
        <v>0</v>
      </c>
      <c r="O24" s="25">
        <f t="shared" si="1"/>
        <v>0</v>
      </c>
    </row>
    <row r="25" spans="1:15" s="29" customFormat="1" x14ac:dyDescent="0.25">
      <c r="A25" s="8">
        <v>2.4</v>
      </c>
      <c r="B25" s="298" t="s">
        <v>123</v>
      </c>
      <c r="C25" s="299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>
        <f t="shared" si="0"/>
        <v>0</v>
      </c>
      <c r="O25" s="25">
        <f t="shared" si="1"/>
        <v>0</v>
      </c>
    </row>
    <row r="26" spans="1:15" s="29" customFormat="1" x14ac:dyDescent="0.25">
      <c r="A26" s="8">
        <v>2.5</v>
      </c>
      <c r="B26" s="298" t="s">
        <v>124</v>
      </c>
      <c r="C26" s="299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>
        <f t="shared" si="0"/>
        <v>0</v>
      </c>
      <c r="O26" s="25">
        <f t="shared" si="1"/>
        <v>0</v>
      </c>
    </row>
    <row r="27" spans="1:15" s="29" customFormat="1" x14ac:dyDescent="0.25">
      <c r="A27" s="8">
        <v>2.6</v>
      </c>
      <c r="B27" s="298" t="s">
        <v>125</v>
      </c>
      <c r="C27" s="299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>
        <f t="shared" si="0"/>
        <v>0</v>
      </c>
      <c r="O27" s="25">
        <f t="shared" si="1"/>
        <v>0</v>
      </c>
    </row>
    <row r="28" spans="1:15" s="29" customFormat="1" x14ac:dyDescent="0.25">
      <c r="A28" s="8">
        <v>2.7</v>
      </c>
      <c r="B28" s="298" t="s">
        <v>126</v>
      </c>
      <c r="C28" s="299"/>
      <c r="D28" s="25">
        <v>132427939.7</v>
      </c>
      <c r="E28" s="25">
        <v>15189291.59</v>
      </c>
      <c r="F28" s="25"/>
      <c r="G28" s="25"/>
      <c r="H28" s="25"/>
      <c r="I28" s="25"/>
      <c r="J28" s="25"/>
      <c r="K28" s="25"/>
      <c r="L28" s="25"/>
      <c r="M28" s="25"/>
      <c r="N28" s="25">
        <f t="shared" si="0"/>
        <v>15189291.59</v>
      </c>
      <c r="O28" s="25">
        <f t="shared" si="1"/>
        <v>147617231.28999999</v>
      </c>
    </row>
    <row r="29" spans="1:15" s="29" customFormat="1" ht="60" x14ac:dyDescent="0.25">
      <c r="A29" s="8" t="s">
        <v>309</v>
      </c>
      <c r="B29" s="54" t="s">
        <v>297</v>
      </c>
      <c r="C29" s="55" t="s">
        <v>310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>
        <f t="shared" si="1"/>
        <v>0</v>
      </c>
    </row>
    <row r="30" spans="1:15" s="29" customFormat="1" x14ac:dyDescent="0.25">
      <c r="A30" s="7">
        <v>2.8</v>
      </c>
      <c r="B30" s="393" t="s">
        <v>311</v>
      </c>
      <c r="C30" s="394"/>
      <c r="D30" s="41">
        <f>SUM(D20:D29)</f>
        <v>147034151.08000001</v>
      </c>
      <c r="E30" s="41">
        <f t="shared" ref="E30:O30" si="3">SUM(E20:E29)</f>
        <v>22629266.140000001</v>
      </c>
      <c r="F30" s="41">
        <f t="shared" si="3"/>
        <v>0</v>
      </c>
      <c r="G30" s="41">
        <f t="shared" si="3"/>
        <v>0</v>
      </c>
      <c r="H30" s="41">
        <f t="shared" si="3"/>
        <v>0</v>
      </c>
      <c r="I30" s="41">
        <f t="shared" si="3"/>
        <v>0</v>
      </c>
      <c r="J30" s="41">
        <f t="shared" si="3"/>
        <v>0</v>
      </c>
      <c r="K30" s="41">
        <f t="shared" si="3"/>
        <v>0</v>
      </c>
      <c r="L30" s="41">
        <f t="shared" si="3"/>
        <v>0</v>
      </c>
      <c r="M30" s="41">
        <f t="shared" si="3"/>
        <v>0</v>
      </c>
      <c r="N30" s="41">
        <f t="shared" si="3"/>
        <v>22629266.140000001</v>
      </c>
      <c r="O30" s="41">
        <f t="shared" si="3"/>
        <v>169663417.22</v>
      </c>
    </row>
    <row r="31" spans="1:15" s="29" customFormat="1" x14ac:dyDescent="0.25">
      <c r="A31" s="7">
        <v>3</v>
      </c>
      <c r="B31" s="393" t="s">
        <v>312</v>
      </c>
      <c r="C31" s="39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>
        <f>SUM(E31:M31)</f>
        <v>0</v>
      </c>
      <c r="O31" s="41"/>
    </row>
    <row r="32" spans="1:15" s="29" customFormat="1" x14ac:dyDescent="0.25">
      <c r="A32" s="8">
        <v>3.1</v>
      </c>
      <c r="B32" s="298" t="s">
        <v>313</v>
      </c>
      <c r="C32" s="29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29" customFormat="1" x14ac:dyDescent="0.25">
      <c r="A33" s="8">
        <v>3.2</v>
      </c>
      <c r="B33" s="298" t="s">
        <v>6</v>
      </c>
      <c r="C33" s="29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s="29" customFormat="1" x14ac:dyDescent="0.25">
      <c r="A34" s="7">
        <v>4</v>
      </c>
      <c r="B34" s="393" t="s">
        <v>13</v>
      </c>
      <c r="C34" s="394"/>
      <c r="D34" s="41">
        <f>+D18+D30+D31</f>
        <v>43053143333.779999</v>
      </c>
      <c r="E34" s="41">
        <f>+E18+E30+E31</f>
        <v>1194845093.3</v>
      </c>
      <c r="F34" s="41">
        <f t="shared" ref="F34:O34" si="4">+F18+F30+F31</f>
        <v>0</v>
      </c>
      <c r="G34" s="41">
        <f t="shared" si="4"/>
        <v>0</v>
      </c>
      <c r="H34" s="41">
        <f t="shared" si="4"/>
        <v>0</v>
      </c>
      <c r="I34" s="41">
        <f t="shared" si="4"/>
        <v>0</v>
      </c>
      <c r="J34" s="41">
        <f t="shared" si="4"/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  <c r="N34" s="41">
        <f t="shared" si="4"/>
        <v>1194845093.3</v>
      </c>
      <c r="O34" s="41">
        <f t="shared" si="4"/>
        <v>44247988427.080002</v>
      </c>
    </row>
    <row r="36" spans="1:15" x14ac:dyDescent="0.2">
      <c r="A36" s="20" t="s">
        <v>314</v>
      </c>
    </row>
  </sheetData>
  <customSheetViews>
    <customSheetView guid="{66252ACB-4469-47A0-863D-EE5C52C90E05}" fitToPage="1">
      <selection activeCell="D10" sqref="D10:E20"/>
      <pageMargins left="0.7" right="0.7" top="0.99" bottom="0.6" header="0.94" footer="0.3"/>
      <pageSetup paperSize="9" scale="81" orientation="landscape" verticalDpi="0" r:id="rId1"/>
    </customSheetView>
    <customSheetView guid="{25AE0644-CB4F-4F60-8440-67FEC8EE2F9F}" fitToPage="1">
      <selection activeCell="L23" sqref="L23"/>
      <pageMargins left="0.7" right="0.7" top="0.99" bottom="0.6" header="0.94" footer="0.3"/>
      <pageSetup paperSize="9" scale="81" orientation="landscape" verticalDpi="0" r:id="rId2"/>
    </customSheetView>
    <customSheetView guid="{FAC98FA6-DAA8-4169-B3C9-DE3B5115C8CF}" fitToPage="1">
      <selection activeCell="L23" sqref="L23"/>
      <pageMargins left="0.7" right="0.7" top="0.99" bottom="0.6" header="0.94" footer="0.3"/>
      <pageSetup paperSize="9" scale="81" orientation="landscape" verticalDpi="0" r:id="rId3"/>
    </customSheetView>
    <customSheetView guid="{AF8B735C-93A2-404B-A02D-DFB6EDDEB5BC}" fitToPage="1">
      <selection activeCell="L23" sqref="L23"/>
      <pageMargins left="0.7" right="0.7" top="0.99" bottom="0.6" header="0.94" footer="0.3"/>
      <pageSetup paperSize="9" scale="81" orientation="landscape" verticalDpi="0" r:id="rId4"/>
    </customSheetView>
  </customSheetViews>
  <mergeCells count="33">
    <mergeCell ref="B12:C12"/>
    <mergeCell ref="A1:O1"/>
    <mergeCell ref="A4:A5"/>
    <mergeCell ref="B4:C5"/>
    <mergeCell ref="D4:D5"/>
    <mergeCell ref="E4:N4"/>
    <mergeCell ref="O4:O5"/>
    <mergeCell ref="B6:C6"/>
    <mergeCell ref="B7:C7"/>
    <mergeCell ref="B8:C8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2:C32"/>
    <mergeCell ref="B33:C33"/>
    <mergeCell ref="B34:C34"/>
    <mergeCell ref="B25:C25"/>
    <mergeCell ref="B26:C26"/>
    <mergeCell ref="B27:C27"/>
    <mergeCell ref="B28:C28"/>
    <mergeCell ref="B30:C30"/>
    <mergeCell ref="B31:C31"/>
  </mergeCells>
  <pageMargins left="0.7" right="0.7" top="0.99" bottom="0.6" header="0.94" footer="0.3"/>
  <pageSetup paperSize="9" scale="81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activeCell="E24" sqref="E24"/>
    </sheetView>
  </sheetViews>
  <sheetFormatPr defaultRowHeight="15" x14ac:dyDescent="0.25"/>
  <cols>
    <col min="1" max="1" width="8.28515625" style="440" customWidth="1"/>
    <col min="2" max="2" width="34" style="440" customWidth="1"/>
    <col min="3" max="3" width="20" style="440" customWidth="1"/>
    <col min="4" max="4" width="14.140625" style="440" customWidth="1"/>
    <col min="5" max="5" width="14.28515625" style="440" customWidth="1"/>
    <col min="6" max="6" width="9.140625" style="440"/>
    <col min="7" max="8" width="17.140625" style="440" hidden="1" customWidth="1"/>
    <col min="9" max="9" width="2.28515625" style="440" hidden="1" customWidth="1"/>
    <col min="10" max="10" width="17.140625" style="440" hidden="1" customWidth="1"/>
    <col min="11" max="11" width="19.28515625" style="440" hidden="1" customWidth="1"/>
    <col min="12" max="12" width="16.85546875" style="440" bestFit="1" customWidth="1"/>
    <col min="13" max="16384" width="9.140625" style="440"/>
  </cols>
  <sheetData>
    <row r="1" spans="1:12" ht="18" customHeight="1" x14ac:dyDescent="0.25">
      <c r="A1" s="509" t="s">
        <v>3352</v>
      </c>
      <c r="B1" s="509"/>
      <c r="C1" s="509"/>
      <c r="D1" s="509"/>
      <c r="E1" s="509"/>
      <c r="H1" s="510" t="s">
        <v>3352</v>
      </c>
      <c r="K1" s="510" t="s">
        <v>3582</v>
      </c>
    </row>
    <row r="2" spans="1:12" ht="18" customHeight="1" x14ac:dyDescent="0.25">
      <c r="A2" s="511" t="s">
        <v>3583</v>
      </c>
      <c r="B2" s="511"/>
      <c r="C2" s="511"/>
      <c r="D2" s="511"/>
      <c r="E2" s="511"/>
    </row>
    <row r="3" spans="1:12" ht="14.25" customHeight="1" x14ac:dyDescent="0.25"/>
    <row r="4" spans="1:12" ht="14.25" customHeight="1" x14ac:dyDescent="0.25">
      <c r="A4" s="450"/>
      <c r="B4" s="450"/>
      <c r="C4" s="512" t="s">
        <v>3350</v>
      </c>
      <c r="D4" s="509" t="s">
        <v>3463</v>
      </c>
      <c r="E4" s="509"/>
      <c r="G4" s="513" t="s">
        <v>3463</v>
      </c>
      <c r="H4" s="513"/>
      <c r="I4" s="507"/>
      <c r="J4" s="513" t="s">
        <v>3463</v>
      </c>
      <c r="K4" s="513"/>
    </row>
    <row r="5" spans="1:12" ht="14.25" customHeight="1" x14ac:dyDescent="0.25">
      <c r="A5" s="514" t="s">
        <v>3464</v>
      </c>
      <c r="B5" s="514"/>
      <c r="C5" s="514"/>
      <c r="D5" s="514"/>
      <c r="E5" s="514"/>
    </row>
    <row r="6" spans="1:12" ht="29.25" customHeight="1" x14ac:dyDescent="0.25">
      <c r="A6" s="459" t="s">
        <v>3465</v>
      </c>
      <c r="B6" s="515" t="s">
        <v>2</v>
      </c>
      <c r="C6" s="515"/>
      <c r="D6" s="459" t="s">
        <v>203</v>
      </c>
      <c r="E6" s="460" t="s">
        <v>3584</v>
      </c>
      <c r="G6" s="459" t="s">
        <v>203</v>
      </c>
      <c r="H6" s="460" t="s">
        <v>3584</v>
      </c>
      <c r="J6" s="459" t="s">
        <v>203</v>
      </c>
      <c r="K6" s="460" t="s">
        <v>3584</v>
      </c>
    </row>
    <row r="7" spans="1:12" ht="13.5" customHeight="1" x14ac:dyDescent="0.25">
      <c r="A7" s="516" t="s">
        <v>3467</v>
      </c>
      <c r="B7" s="517" t="s">
        <v>3585</v>
      </c>
      <c r="C7" s="517"/>
      <c r="D7" s="518">
        <v>52097327824.423599</v>
      </c>
      <c r="E7" s="518">
        <f>+H7+K7</f>
        <v>66844775260.190002</v>
      </c>
      <c r="G7" s="519">
        <v>51782704076.589996</v>
      </c>
      <c r="H7" s="519">
        <v>65125456169.230003</v>
      </c>
      <c r="I7" s="439"/>
      <c r="J7" s="519">
        <v>314373747.82999998</v>
      </c>
      <c r="K7" s="519">
        <v>1719319090.96</v>
      </c>
      <c r="L7" s="439"/>
    </row>
    <row r="8" spans="1:12" ht="13.5" customHeight="1" x14ac:dyDescent="0.25">
      <c r="A8" s="516" t="s">
        <v>3511</v>
      </c>
      <c r="B8" s="520" t="s">
        <v>3586</v>
      </c>
      <c r="C8" s="520"/>
      <c r="D8" s="521">
        <v>51254826024.443596</v>
      </c>
      <c r="E8" s="521">
        <f>+H8+K8</f>
        <v>59770375903.989998</v>
      </c>
      <c r="G8" s="522">
        <v>50581792194.120003</v>
      </c>
      <c r="H8" s="522">
        <v>56284484550.629997</v>
      </c>
      <c r="I8" s="439"/>
      <c r="J8" s="522">
        <v>673033830.32000005</v>
      </c>
      <c r="K8" s="522">
        <v>3485891353.3600001</v>
      </c>
      <c r="L8" s="439"/>
    </row>
    <row r="9" spans="1:12" ht="14.25" customHeight="1" x14ac:dyDescent="0.25">
      <c r="A9" s="516" t="s">
        <v>3587</v>
      </c>
      <c r="B9" s="517" t="s">
        <v>3588</v>
      </c>
      <c r="C9" s="517"/>
      <c r="D9" s="518">
        <v>842501799.98000336</v>
      </c>
      <c r="E9" s="518">
        <f>+E7-E8</f>
        <v>7074399356.2000046</v>
      </c>
      <c r="G9" s="523">
        <f>+G7-G8</f>
        <v>1200911882.4699936</v>
      </c>
      <c r="H9" s="523">
        <f>+H7-H8</f>
        <v>8840971618.6000061</v>
      </c>
      <c r="I9" s="439"/>
      <c r="J9" s="523">
        <f>+J7-J8</f>
        <v>-358660082.49000007</v>
      </c>
      <c r="K9" s="523">
        <f>+K7-K8</f>
        <v>-1766572262.4000001</v>
      </c>
      <c r="L9" s="439"/>
    </row>
    <row r="10" spans="1:12" ht="13.5" customHeight="1" x14ac:dyDescent="0.25">
      <c r="A10" s="516" t="s">
        <v>3589</v>
      </c>
      <c r="B10" s="520" t="s">
        <v>3590</v>
      </c>
      <c r="C10" s="520"/>
      <c r="D10" s="521">
        <v>14731363.460000001</v>
      </c>
      <c r="E10" s="521">
        <f t="shared" ref="E10:E23" si="0">+H10+K10</f>
        <v>15186890.73</v>
      </c>
      <c r="G10" s="522">
        <v>14731363.460000001</v>
      </c>
      <c r="H10" s="522">
        <v>15186890.73</v>
      </c>
      <c r="I10" s="439"/>
      <c r="J10" s="522"/>
      <c r="K10" s="522"/>
      <c r="L10" s="439"/>
    </row>
    <row r="11" spans="1:12" ht="13.5" customHeight="1" x14ac:dyDescent="0.25">
      <c r="A11" s="516" t="s">
        <v>3591</v>
      </c>
      <c r="B11" s="520" t="s">
        <v>3592</v>
      </c>
      <c r="C11" s="520"/>
      <c r="D11" s="521">
        <v>175264099.37</v>
      </c>
      <c r="E11" s="521">
        <f t="shared" si="0"/>
        <v>48671733.130000003</v>
      </c>
      <c r="G11" s="522">
        <v>175117100.56999999</v>
      </c>
      <c r="H11" s="522">
        <v>47560465.710000001</v>
      </c>
      <c r="I11" s="439"/>
      <c r="J11" s="522">
        <v>73499.399999999994</v>
      </c>
      <c r="K11" s="522">
        <v>1111267.42</v>
      </c>
      <c r="L11" s="439"/>
    </row>
    <row r="12" spans="1:12" ht="13.5" customHeight="1" x14ac:dyDescent="0.25">
      <c r="A12" s="516" t="s">
        <v>3593</v>
      </c>
      <c r="B12" s="520" t="s">
        <v>3594</v>
      </c>
      <c r="C12" s="520"/>
      <c r="D12" s="521">
        <v>0</v>
      </c>
      <c r="E12" s="521">
        <f t="shared" si="0"/>
        <v>0</v>
      </c>
      <c r="G12" s="522">
        <v>0</v>
      </c>
      <c r="H12" s="522">
        <v>0</v>
      </c>
      <c r="I12" s="439"/>
      <c r="J12" s="522"/>
      <c r="K12" s="522"/>
      <c r="L12" s="439"/>
    </row>
    <row r="13" spans="1:12" ht="14.25" customHeight="1" x14ac:dyDescent="0.25">
      <c r="A13" s="516" t="s">
        <v>3595</v>
      </c>
      <c r="B13" s="520" t="s">
        <v>3596</v>
      </c>
      <c r="C13" s="520"/>
      <c r="D13" s="521">
        <v>0</v>
      </c>
      <c r="E13" s="521">
        <f t="shared" si="0"/>
        <v>0</v>
      </c>
      <c r="G13" s="522">
        <v>0</v>
      </c>
      <c r="H13" s="522">
        <v>0</v>
      </c>
      <c r="I13" s="439"/>
      <c r="J13" s="522"/>
      <c r="K13" s="522"/>
      <c r="L13" s="439"/>
    </row>
    <row r="14" spans="1:12" ht="13.5" customHeight="1" x14ac:dyDescent="0.25">
      <c r="A14" s="516" t="s">
        <v>3597</v>
      </c>
      <c r="B14" s="520" t="s">
        <v>3598</v>
      </c>
      <c r="C14" s="520"/>
      <c r="D14" s="521">
        <v>699473584.19000006</v>
      </c>
      <c r="E14" s="521">
        <f t="shared" si="0"/>
        <v>970006604.96000004</v>
      </c>
      <c r="G14" s="522">
        <v>698934304.19000006</v>
      </c>
      <c r="H14" s="522">
        <v>969071384.96000004</v>
      </c>
      <c r="I14" s="439"/>
      <c r="J14" s="522">
        <v>269640</v>
      </c>
      <c r="K14" s="522">
        <v>935220</v>
      </c>
      <c r="L14" s="439"/>
    </row>
    <row r="15" spans="1:12" ht="13.5" customHeight="1" x14ac:dyDescent="0.25">
      <c r="A15" s="516" t="s">
        <v>3599</v>
      </c>
      <c r="B15" s="520" t="s">
        <v>3600</v>
      </c>
      <c r="C15" s="520"/>
      <c r="D15" s="521">
        <v>1543060915.0199997</v>
      </c>
      <c r="E15" s="521">
        <f t="shared" si="0"/>
        <v>2824035985.6300001</v>
      </c>
      <c r="G15" s="522">
        <v>1545139965.4200001</v>
      </c>
      <c r="H15" s="522">
        <v>2824035985.6300001</v>
      </c>
      <c r="I15" s="439"/>
      <c r="J15" s="522">
        <v>0</v>
      </c>
      <c r="K15" s="522">
        <v>0</v>
      </c>
      <c r="L15" s="439"/>
    </row>
    <row r="16" spans="1:12" ht="14.25" customHeight="1" x14ac:dyDescent="0.25">
      <c r="A16" s="516" t="s">
        <v>3601</v>
      </c>
      <c r="B16" s="520" t="s">
        <v>3602</v>
      </c>
      <c r="C16" s="520"/>
      <c r="D16" s="521">
        <v>1702769186.9100001</v>
      </c>
      <c r="E16" s="521">
        <f t="shared" si="0"/>
        <v>1545413313.6599998</v>
      </c>
      <c r="G16" s="522">
        <v>1694191302.52</v>
      </c>
      <c r="H16" s="522">
        <v>1405143140.3599999</v>
      </c>
      <c r="I16" s="439"/>
      <c r="J16" s="522">
        <v>8577884.3900000006</v>
      </c>
      <c r="K16" s="522">
        <v>140270173.30000001</v>
      </c>
      <c r="L16" s="439"/>
    </row>
    <row r="17" spans="1:12" ht="13.5" customHeight="1" x14ac:dyDescent="0.25">
      <c r="A17" s="516" t="s">
        <v>3603</v>
      </c>
      <c r="B17" s="520" t="s">
        <v>3604</v>
      </c>
      <c r="C17" s="520"/>
      <c r="D17" s="521">
        <v>10260572234.274658</v>
      </c>
      <c r="E17" s="521">
        <f t="shared" si="0"/>
        <v>7769486731.7399998</v>
      </c>
      <c r="G17" s="522">
        <v>10260572234.26</v>
      </c>
      <c r="H17" s="522">
        <v>7769486731.7399998</v>
      </c>
      <c r="I17" s="439"/>
      <c r="J17" s="522"/>
      <c r="K17" s="522"/>
      <c r="L17" s="439"/>
    </row>
    <row r="18" spans="1:12" ht="13.5" customHeight="1" x14ac:dyDescent="0.25">
      <c r="A18" s="516" t="s">
        <v>3605</v>
      </c>
      <c r="B18" s="520" t="s">
        <v>3606</v>
      </c>
      <c r="C18" s="520"/>
      <c r="D18" s="521">
        <v>2596593764.5091119</v>
      </c>
      <c r="E18" s="521">
        <f t="shared" si="0"/>
        <v>3754276813.4000001</v>
      </c>
      <c r="G18" s="522">
        <v>2599985013.1799998</v>
      </c>
      <c r="H18" s="522">
        <v>3751180152.75</v>
      </c>
      <c r="I18" s="439"/>
      <c r="J18" s="522"/>
      <c r="K18" s="522">
        <v>3096660.65</v>
      </c>
      <c r="L18" s="439"/>
    </row>
    <row r="19" spans="1:12" ht="13.5" customHeight="1" x14ac:dyDescent="0.25">
      <c r="A19" s="516" t="s">
        <v>3607</v>
      </c>
      <c r="B19" s="520" t="s">
        <v>3608</v>
      </c>
      <c r="C19" s="520"/>
      <c r="D19" s="521">
        <v>247707.83</v>
      </c>
      <c r="E19" s="521">
        <f t="shared" si="0"/>
        <v>280165.02</v>
      </c>
      <c r="G19" s="522">
        <v>247707.83</v>
      </c>
      <c r="H19" s="522">
        <v>280165.02</v>
      </c>
      <c r="I19" s="439"/>
      <c r="J19" s="522"/>
      <c r="K19" s="522"/>
      <c r="L19" s="439"/>
    </row>
    <row r="20" spans="1:12" ht="14.25" customHeight="1" x14ac:dyDescent="0.25">
      <c r="A20" s="516" t="s">
        <v>3609</v>
      </c>
      <c r="B20" s="520" t="s">
        <v>3610</v>
      </c>
      <c r="C20" s="520"/>
      <c r="D20" s="521">
        <v>0</v>
      </c>
      <c r="E20" s="521">
        <f t="shared" si="0"/>
        <v>0</v>
      </c>
      <c r="G20" s="522">
        <v>0</v>
      </c>
      <c r="H20" s="522">
        <v>0</v>
      </c>
      <c r="I20" s="439"/>
      <c r="J20" s="522"/>
      <c r="K20" s="522"/>
      <c r="L20" s="439"/>
    </row>
    <row r="21" spans="1:12" ht="13.5" customHeight="1" x14ac:dyDescent="0.25">
      <c r="A21" s="516" t="s">
        <v>3611</v>
      </c>
      <c r="B21" s="520" t="s">
        <v>3612</v>
      </c>
      <c r="C21" s="520"/>
      <c r="D21" s="521">
        <v>0</v>
      </c>
      <c r="E21" s="521">
        <f t="shared" si="0"/>
        <v>0</v>
      </c>
      <c r="G21" s="522">
        <v>0</v>
      </c>
      <c r="H21" s="522">
        <v>0</v>
      </c>
      <c r="I21" s="439"/>
      <c r="J21" s="522"/>
      <c r="K21" s="522"/>
      <c r="L21" s="439"/>
    </row>
    <row r="22" spans="1:12" ht="13.5" customHeight="1" x14ac:dyDescent="0.25">
      <c r="A22" s="516" t="s">
        <v>3613</v>
      </c>
      <c r="B22" s="520" t="s">
        <v>3614</v>
      </c>
      <c r="C22" s="520"/>
      <c r="D22" s="521">
        <v>0</v>
      </c>
      <c r="E22" s="521">
        <f t="shared" si="0"/>
        <v>0</v>
      </c>
      <c r="G22" s="522">
        <v>0</v>
      </c>
      <c r="H22" s="522">
        <v>0</v>
      </c>
      <c r="I22" s="439"/>
      <c r="J22" s="522"/>
      <c r="K22" s="522"/>
      <c r="L22" s="439"/>
    </row>
    <row r="23" spans="1:12" ht="14.25" customHeight="1" x14ac:dyDescent="0.25">
      <c r="A23" s="516" t="s">
        <v>3615</v>
      </c>
      <c r="B23" s="520" t="s">
        <v>3616</v>
      </c>
      <c r="C23" s="520"/>
      <c r="D23" s="521">
        <v>0</v>
      </c>
      <c r="E23" s="521">
        <f t="shared" si="0"/>
        <v>0</v>
      </c>
      <c r="G23" s="522">
        <v>0</v>
      </c>
      <c r="H23" s="522">
        <v>0</v>
      </c>
      <c r="I23" s="439"/>
      <c r="J23" s="522"/>
      <c r="K23" s="522"/>
      <c r="L23" s="439"/>
    </row>
    <row r="24" spans="1:12" ht="13.5" customHeight="1" x14ac:dyDescent="0.25">
      <c r="A24" s="516" t="s">
        <v>3617</v>
      </c>
      <c r="B24" s="517" t="s">
        <v>3618</v>
      </c>
      <c r="C24" s="517"/>
      <c r="D24" s="518">
        <f>D9+SUM(D10:D14)-SUM(D15:D18)+SUM(D19:D23)</f>
        <v>-14370777545.883766</v>
      </c>
      <c r="E24" s="518">
        <f>E9+SUM(E10:E14)-SUM(E15:E18)+SUM(E19:E23)</f>
        <v>-7784668094.3899937</v>
      </c>
      <c r="G24" s="524">
        <f>G9+SUM(G10:G14)-SUM(G15:G18)+SUM(G19:G23)</f>
        <v>-14009946156.860008</v>
      </c>
      <c r="H24" s="524">
        <f>H9+SUM(H10:H14)-SUM(H15:H18)+SUM(H19:H23)</f>
        <v>-5876775485.4599934</v>
      </c>
      <c r="I24" s="439"/>
      <c r="J24" s="524">
        <f>J9+SUM(J10:J14)-SUM(J15:J18)+SUM(J19:J23)</f>
        <v>-366894827.48000008</v>
      </c>
      <c r="K24" s="524">
        <f>K9+SUM(K10:K14)-SUM(K15:K18)+SUM(K19:K23)</f>
        <v>-1907892608.9300001</v>
      </c>
      <c r="L24" s="439"/>
    </row>
    <row r="25" spans="1:12" ht="13.5" customHeight="1" x14ac:dyDescent="0.25">
      <c r="A25" s="516" t="s">
        <v>3619</v>
      </c>
      <c r="B25" s="520" t="s">
        <v>3620</v>
      </c>
      <c r="C25" s="520"/>
      <c r="D25" s="521">
        <f>+G25+J25</f>
        <v>1002870583.3200001</v>
      </c>
      <c r="E25" s="521">
        <f>+H25+K25</f>
        <v>1975400.51</v>
      </c>
      <c r="G25" s="522">
        <v>1002863233.38</v>
      </c>
      <c r="H25" s="522">
        <v>1864273.77</v>
      </c>
      <c r="I25" s="439"/>
      <c r="J25" s="522">
        <v>7349.94</v>
      </c>
      <c r="K25" s="522">
        <v>111126.74</v>
      </c>
      <c r="L25" s="439"/>
    </row>
    <row r="26" spans="1:12" ht="13.5" customHeight="1" x14ac:dyDescent="0.25">
      <c r="A26" s="516" t="s">
        <v>3621</v>
      </c>
      <c r="B26" s="517" t="s">
        <v>3622</v>
      </c>
      <c r="C26" s="517"/>
      <c r="D26" s="518">
        <f>+D24-D25</f>
        <v>-15373648129.203766</v>
      </c>
      <c r="E26" s="518">
        <f>+E24-E25</f>
        <v>-7786643494.8999939</v>
      </c>
      <c r="G26" s="525">
        <f>+G24-G25</f>
        <v>-15012809390.240007</v>
      </c>
      <c r="H26" s="525">
        <f>+H24-H25</f>
        <v>-5878639759.2299938</v>
      </c>
      <c r="I26" s="439"/>
      <c r="J26" s="525">
        <f>+J24-J25</f>
        <v>-366902177.42000008</v>
      </c>
      <c r="K26" s="525">
        <f>+K24-K25</f>
        <v>-1908003735.6700001</v>
      </c>
      <c r="L26" s="439"/>
    </row>
    <row r="27" spans="1:12" ht="14.25" customHeight="1" x14ac:dyDescent="0.25">
      <c r="A27" s="516" t="s">
        <v>3623</v>
      </c>
      <c r="B27" s="517" t="s">
        <v>3624</v>
      </c>
      <c r="C27" s="517"/>
      <c r="D27" s="518">
        <v>0</v>
      </c>
      <c r="E27" s="518">
        <v>0</v>
      </c>
      <c r="G27" s="519">
        <v>0</v>
      </c>
      <c r="H27" s="519">
        <v>0</v>
      </c>
      <c r="I27" s="439"/>
      <c r="J27" s="519"/>
      <c r="K27" s="519"/>
      <c r="L27" s="439"/>
    </row>
    <row r="28" spans="1:12" ht="13.5" customHeight="1" x14ac:dyDescent="0.25">
      <c r="A28" s="516" t="s">
        <v>3625</v>
      </c>
      <c r="B28" s="517" t="s">
        <v>3626</v>
      </c>
      <c r="C28" s="517"/>
      <c r="D28" s="518">
        <f>+D26</f>
        <v>-15373648129.203766</v>
      </c>
      <c r="E28" s="518">
        <f>+E26</f>
        <v>-7786643494.8999939</v>
      </c>
      <c r="G28" s="525">
        <f>+G26</f>
        <v>-15012809390.240007</v>
      </c>
      <c r="H28" s="525">
        <f>+H26</f>
        <v>-5878639759.2299938</v>
      </c>
      <c r="I28" s="439"/>
      <c r="J28" s="525">
        <f>+J26</f>
        <v>-366902177.42000008</v>
      </c>
      <c r="K28" s="525">
        <f>+K26</f>
        <v>-1908003735.6700001</v>
      </c>
      <c r="L28" s="439"/>
    </row>
    <row r="29" spans="1:12" ht="13.5" customHeight="1" x14ac:dyDescent="0.25">
      <c r="A29" s="516" t="s">
        <v>3627</v>
      </c>
      <c r="B29" s="520" t="s">
        <v>3628</v>
      </c>
      <c r="C29" s="520"/>
      <c r="D29" s="521">
        <f>+G29+J29</f>
        <v>0</v>
      </c>
      <c r="E29" s="521">
        <f>+H29+K29</f>
        <v>0</v>
      </c>
      <c r="G29" s="522">
        <v>0</v>
      </c>
      <c r="H29" s="522">
        <v>0</v>
      </c>
      <c r="I29" s="439"/>
      <c r="J29" s="522"/>
      <c r="K29" s="522"/>
      <c r="L29" s="439"/>
    </row>
    <row r="30" spans="1:12" ht="14.25" hidden="1" customHeight="1" x14ac:dyDescent="0.25">
      <c r="A30" s="516" t="s">
        <v>3629</v>
      </c>
      <c r="B30" s="520" t="s">
        <v>3630</v>
      </c>
      <c r="C30" s="520"/>
      <c r="D30" s="521">
        <v>2317554233.0500002</v>
      </c>
      <c r="E30" s="521">
        <v>0</v>
      </c>
      <c r="G30" s="522">
        <v>0</v>
      </c>
      <c r="H30" s="522">
        <v>0</v>
      </c>
      <c r="I30" s="439"/>
      <c r="J30" s="522"/>
      <c r="K30" s="522"/>
      <c r="L30" s="439"/>
    </row>
    <row r="31" spans="1:12" ht="13.5" hidden="1" customHeight="1" x14ac:dyDescent="0.25">
      <c r="A31" s="516" t="s">
        <v>3631</v>
      </c>
      <c r="B31" s="520" t="s">
        <v>3632</v>
      </c>
      <c r="C31" s="520"/>
      <c r="D31" s="521">
        <v>0</v>
      </c>
      <c r="E31" s="521">
        <v>0</v>
      </c>
      <c r="G31" s="522">
        <v>0</v>
      </c>
      <c r="H31" s="522">
        <v>0</v>
      </c>
      <c r="I31" s="439"/>
      <c r="J31" s="522"/>
      <c r="K31" s="522"/>
      <c r="L31" s="439"/>
    </row>
    <row r="32" spans="1:12" ht="13.5" hidden="1" customHeight="1" x14ac:dyDescent="0.25">
      <c r="A32" s="516" t="s">
        <v>3633</v>
      </c>
      <c r="B32" s="520" t="s">
        <v>3634</v>
      </c>
      <c r="C32" s="520"/>
      <c r="D32" s="521">
        <v>0</v>
      </c>
      <c r="E32" s="521">
        <v>0</v>
      </c>
      <c r="G32" s="522">
        <v>0</v>
      </c>
      <c r="H32" s="522">
        <v>0</v>
      </c>
      <c r="I32" s="439"/>
      <c r="J32" s="522"/>
      <c r="K32" s="522"/>
      <c r="L32" s="439"/>
    </row>
    <row r="33" spans="1:12" ht="13.5" customHeight="1" x14ac:dyDescent="0.25">
      <c r="A33" s="516" t="s">
        <v>3635</v>
      </c>
      <c r="B33" s="517" t="s">
        <v>3636</v>
      </c>
      <c r="C33" s="517"/>
      <c r="D33" s="518">
        <f>+D28+D29</f>
        <v>-15373648129.203766</v>
      </c>
      <c r="E33" s="518">
        <f>+E28+E29</f>
        <v>-7786643494.8999939</v>
      </c>
      <c r="G33" s="525">
        <f>+G28+G29</f>
        <v>-15012809390.240007</v>
      </c>
      <c r="H33" s="525">
        <f>+H28+H29</f>
        <v>-5878639759.2299938</v>
      </c>
      <c r="I33" s="439"/>
      <c r="J33" s="525">
        <f>+J28+J29</f>
        <v>-366902177.42000008</v>
      </c>
      <c r="K33" s="525">
        <f>+K28+K29</f>
        <v>-1908003735.6700001</v>
      </c>
      <c r="L33" s="439"/>
    </row>
    <row r="34" spans="1:12" ht="14.25" customHeight="1" x14ac:dyDescent="0.25">
      <c r="A34" s="516" t="s">
        <v>3637</v>
      </c>
      <c r="B34" s="517" t="s">
        <v>3638</v>
      </c>
      <c r="C34" s="517"/>
      <c r="D34" s="518">
        <v>0</v>
      </c>
      <c r="E34" s="518">
        <v>0</v>
      </c>
      <c r="G34" s="519">
        <v>0</v>
      </c>
      <c r="H34" s="519">
        <v>0</v>
      </c>
      <c r="J34" s="519"/>
      <c r="K34" s="519"/>
    </row>
    <row r="35" spans="1:12" ht="1.5" customHeight="1" x14ac:dyDescent="0.25">
      <c r="A35" s="526"/>
      <c r="B35" s="526"/>
      <c r="C35" s="526"/>
      <c r="D35" s="526"/>
      <c r="E35" s="526"/>
    </row>
    <row r="36" spans="1:12" ht="14.25" customHeight="1" x14ac:dyDescent="0.25">
      <c r="A36" s="527" t="s">
        <v>3639</v>
      </c>
      <c r="B36" s="528">
        <v>43513.954421296301</v>
      </c>
      <c r="C36" s="528"/>
      <c r="D36" s="527" t="s">
        <v>3640</v>
      </c>
      <c r="E36" s="529" t="s">
        <v>3641</v>
      </c>
      <c r="G36" s="527" t="s">
        <v>3640</v>
      </c>
      <c r="H36" s="529" t="s">
        <v>3641</v>
      </c>
      <c r="J36" s="527" t="s">
        <v>3640</v>
      </c>
      <c r="K36" s="529" t="s">
        <v>3641</v>
      </c>
    </row>
    <row r="38" spans="1:12" ht="24" customHeight="1" x14ac:dyDescent="0.25">
      <c r="B38" s="530" t="s">
        <v>3578</v>
      </c>
      <c r="C38" s="530"/>
      <c r="E38" s="531" t="s">
        <v>3579</v>
      </c>
      <c r="G38" s="531"/>
      <c r="H38" s="531"/>
    </row>
    <row r="39" spans="1:12" ht="24" customHeight="1" x14ac:dyDescent="0.25">
      <c r="B39" s="530" t="s">
        <v>3580</v>
      </c>
      <c r="C39" s="530"/>
      <c r="E39" s="531" t="s">
        <v>3581</v>
      </c>
      <c r="G39" s="531"/>
      <c r="H39" s="531"/>
    </row>
  </sheetData>
  <mergeCells count="40">
    <mergeCell ref="A35:E35"/>
    <mergeCell ref="B36:C36"/>
    <mergeCell ref="B38:C38"/>
    <mergeCell ref="B39:C39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5:E5"/>
    <mergeCell ref="B6:C6"/>
    <mergeCell ref="B7:C7"/>
    <mergeCell ref="B8:C8"/>
    <mergeCell ref="B9:C9"/>
    <mergeCell ref="B10:C10"/>
    <mergeCell ref="A1:E1"/>
    <mergeCell ref="A2:E2"/>
    <mergeCell ref="A4:B4"/>
    <mergeCell ref="D4:E4"/>
    <mergeCell ref="G4:H4"/>
    <mergeCell ref="J4:K4"/>
  </mergeCells>
  <pageMargins left="0.7" right="0.17" top="0.75" bottom="0.75" header="0.3" footer="0.3"/>
  <pageSetup paperSize="9" scale="9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showGridLines="0" workbookViewId="0">
      <pane xSplit="10" ySplit="7" topLeftCell="K8" activePane="bottomRight" state="frozen"/>
      <selection activeCell="F56" sqref="F56"/>
      <selection pane="topRight" activeCell="F56" sqref="F56"/>
      <selection pane="bottomLeft" activeCell="F56" sqref="F56"/>
      <selection pane="bottomRight" activeCell="I14" sqref="B14:I14"/>
    </sheetView>
  </sheetViews>
  <sheetFormatPr defaultRowHeight="15" x14ac:dyDescent="0.25"/>
  <cols>
    <col min="1" max="1" width="4.140625" style="440" customWidth="1"/>
    <col min="2" max="2" width="29.28515625" style="440" customWidth="1"/>
    <col min="3" max="3" width="13" style="507" customWidth="1"/>
    <col min="4" max="4" width="14.42578125" style="507" customWidth="1"/>
    <col min="5" max="5" width="13.140625" style="507" customWidth="1"/>
    <col min="6" max="6" width="18.140625" style="507" customWidth="1"/>
    <col min="7" max="7" width="12.28515625" style="507" customWidth="1"/>
    <col min="8" max="10" width="17.140625" style="507" customWidth="1"/>
    <col min="11" max="11" width="6" style="440" customWidth="1"/>
    <col min="12" max="12" width="14.42578125" style="440" customWidth="1"/>
    <col min="13" max="13" width="13.140625" style="440" customWidth="1"/>
    <col min="14" max="14" width="15.42578125" style="440" customWidth="1"/>
    <col min="15" max="15" width="12.28515625" style="440" customWidth="1"/>
    <col min="16" max="16" width="13.85546875" style="440" customWidth="1"/>
    <col min="17" max="18" width="17.5703125" style="440" customWidth="1"/>
    <col min="19" max="19" width="1.28515625" style="440" customWidth="1"/>
    <col min="20" max="20" width="0.85546875" style="440" customWidth="1"/>
    <col min="21" max="21" width="16.7109375" style="507" customWidth="1"/>
    <col min="22" max="28" width="16.140625" style="440" customWidth="1"/>
    <col min="29" max="29" width="1.28515625" style="440" customWidth="1"/>
    <col min="30" max="16384" width="9.140625" style="440"/>
  </cols>
  <sheetData>
    <row r="1" spans="1:29" ht="18" customHeight="1" x14ac:dyDescent="0.25">
      <c r="B1" s="532"/>
      <c r="C1" s="533"/>
      <c r="D1" s="533"/>
      <c r="E1" s="533"/>
      <c r="F1" s="533"/>
      <c r="G1" s="533"/>
      <c r="H1" s="533"/>
      <c r="I1" s="533"/>
      <c r="J1" s="534" t="s">
        <v>3352</v>
      </c>
      <c r="U1" s="533"/>
    </row>
    <row r="2" spans="1:29" ht="24" customHeight="1" x14ac:dyDescent="0.25">
      <c r="A2" s="511" t="s">
        <v>3642</v>
      </c>
      <c r="B2" s="511"/>
      <c r="C2" s="511"/>
      <c r="D2" s="511"/>
      <c r="E2" s="511"/>
      <c r="F2" s="511"/>
      <c r="G2" s="511"/>
      <c r="H2" s="511"/>
      <c r="I2" s="511"/>
      <c r="J2" s="511"/>
      <c r="U2" s="535"/>
    </row>
    <row r="3" spans="1:29" ht="25.5" customHeight="1" x14ac:dyDescent="0.25">
      <c r="I3" s="512" t="s">
        <v>3350</v>
      </c>
      <c r="J3" s="536" t="s">
        <v>3463</v>
      </c>
    </row>
    <row r="4" spans="1:29" ht="14.25" customHeight="1" x14ac:dyDescent="0.25">
      <c r="A4" s="537"/>
      <c r="B4" s="537"/>
      <c r="C4" s="533"/>
      <c r="D4" s="538"/>
      <c r="E4" s="538"/>
      <c r="F4" s="514" t="s">
        <v>3464</v>
      </c>
      <c r="G4" s="514"/>
      <c r="H4" s="514"/>
      <c r="I4" s="514"/>
      <c r="J4" s="514"/>
      <c r="M4" s="539"/>
      <c r="N4" s="512"/>
      <c r="O4" s="512"/>
      <c r="P4" s="512"/>
      <c r="Q4" s="512"/>
      <c r="R4" s="537"/>
      <c r="U4" s="533"/>
      <c r="V4" s="540"/>
      <c r="W4" s="540"/>
      <c r="X4" s="540"/>
      <c r="Y4" s="540"/>
      <c r="Z4" s="540"/>
      <c r="AA4" s="540"/>
      <c r="AB4" s="539"/>
    </row>
    <row r="5" spans="1:29" ht="5.25" customHeight="1" x14ac:dyDescent="0.25"/>
    <row r="6" spans="1:29" ht="43.5" customHeight="1" x14ac:dyDescent="0.25">
      <c r="A6" s="541"/>
      <c r="B6" s="541" t="s">
        <v>2</v>
      </c>
      <c r="C6" s="541" t="s">
        <v>3643</v>
      </c>
      <c r="D6" s="541" t="s">
        <v>759</v>
      </c>
      <c r="E6" s="541" t="s">
        <v>756</v>
      </c>
      <c r="F6" s="541" t="s">
        <v>3644</v>
      </c>
      <c r="G6" s="541" t="s">
        <v>3645</v>
      </c>
      <c r="H6" s="541" t="s">
        <v>3405</v>
      </c>
      <c r="I6" s="541" t="s">
        <v>3646</v>
      </c>
      <c r="J6" s="542" t="s">
        <v>13</v>
      </c>
      <c r="L6" s="541" t="s">
        <v>759</v>
      </c>
      <c r="M6" s="541" t="s">
        <v>756</v>
      </c>
      <c r="N6" s="543" t="s">
        <v>3644</v>
      </c>
      <c r="O6" s="541" t="s">
        <v>3645</v>
      </c>
      <c r="P6" s="541" t="s">
        <v>3405</v>
      </c>
      <c r="Q6" s="541" t="s">
        <v>3646</v>
      </c>
      <c r="R6" s="542" t="s">
        <v>13</v>
      </c>
      <c r="S6" s="542"/>
      <c r="U6" s="541" t="s">
        <v>3643</v>
      </c>
      <c r="V6" s="541" t="s">
        <v>759</v>
      </c>
      <c r="W6" s="541" t="s">
        <v>756</v>
      </c>
      <c r="X6" s="543" t="s">
        <v>3644</v>
      </c>
      <c r="Y6" s="541" t="s">
        <v>3645</v>
      </c>
      <c r="Z6" s="543" t="s">
        <v>3405</v>
      </c>
      <c r="AA6" s="543" t="s">
        <v>3646</v>
      </c>
      <c r="AB6" s="542" t="s">
        <v>13</v>
      </c>
      <c r="AC6" s="542"/>
    </row>
    <row r="7" spans="1:29" ht="14.25" customHeight="1" x14ac:dyDescent="0.25">
      <c r="A7" s="544">
        <v>1</v>
      </c>
      <c r="B7" s="545" t="s">
        <v>3647</v>
      </c>
      <c r="C7" s="546"/>
      <c r="D7" s="546">
        <f t="shared" ref="C7:J22" si="0">+L7+V7</f>
        <v>287084089300</v>
      </c>
      <c r="E7" s="546">
        <f t="shared" si="0"/>
        <v>0</v>
      </c>
      <c r="F7" s="546">
        <f t="shared" si="0"/>
        <v>43484169363.709999</v>
      </c>
      <c r="G7" s="546">
        <f t="shared" si="0"/>
        <v>0</v>
      </c>
      <c r="H7" s="546">
        <f t="shared" si="0"/>
        <v>1905957878.96</v>
      </c>
      <c r="I7" s="546">
        <f t="shared" si="0"/>
        <v>-97492524512.25</v>
      </c>
      <c r="J7" s="546">
        <f t="shared" si="0"/>
        <v>234981692030.42001</v>
      </c>
      <c r="L7" s="494">
        <v>287084089300</v>
      </c>
      <c r="M7" s="494">
        <v>0</v>
      </c>
      <c r="N7" s="547">
        <v>43484169363.709999</v>
      </c>
      <c r="O7" s="494">
        <v>0</v>
      </c>
      <c r="P7" s="494">
        <v>1905957878.96</v>
      </c>
      <c r="Q7" s="494">
        <v>-97492524512.25</v>
      </c>
      <c r="R7" s="548">
        <v>234981692030.42001</v>
      </c>
      <c r="S7" s="549"/>
      <c r="U7" s="546"/>
      <c r="V7" s="494"/>
      <c r="W7" s="494"/>
      <c r="X7" s="547"/>
      <c r="Y7" s="494"/>
      <c r="Z7" s="547"/>
      <c r="AA7" s="547"/>
      <c r="AB7" s="548">
        <f>SUM(U7:AA7)</f>
        <v>0</v>
      </c>
      <c r="AC7" s="549"/>
    </row>
    <row r="8" spans="1:29" ht="23.25" customHeight="1" x14ac:dyDescent="0.25">
      <c r="A8" s="544">
        <v>2</v>
      </c>
      <c r="B8" s="545" t="s">
        <v>3648</v>
      </c>
      <c r="C8" s="546"/>
      <c r="D8" s="546">
        <f t="shared" si="0"/>
        <v>0</v>
      </c>
      <c r="E8" s="546">
        <f t="shared" si="0"/>
        <v>0</v>
      </c>
      <c r="F8" s="546">
        <f t="shared" si="0"/>
        <v>0</v>
      </c>
      <c r="G8" s="546">
        <f t="shared" si="0"/>
        <v>0</v>
      </c>
      <c r="H8" s="546">
        <f t="shared" si="0"/>
        <v>0</v>
      </c>
      <c r="I8" s="546">
        <f t="shared" si="0"/>
        <v>-479368256.13</v>
      </c>
      <c r="J8" s="546">
        <f t="shared" si="0"/>
        <v>-479368256.13</v>
      </c>
      <c r="L8" s="486">
        <v>0</v>
      </c>
      <c r="M8" s="486">
        <v>0</v>
      </c>
      <c r="N8" s="550">
        <v>0</v>
      </c>
      <c r="O8" s="486">
        <v>0</v>
      </c>
      <c r="P8" s="486">
        <v>0</v>
      </c>
      <c r="Q8" s="551">
        <v>-479368256.13</v>
      </c>
      <c r="R8" s="552">
        <v>-479368256.13</v>
      </c>
      <c r="S8" s="553"/>
      <c r="U8" s="546"/>
      <c r="V8" s="486"/>
      <c r="W8" s="486"/>
      <c r="X8" s="550"/>
      <c r="Y8" s="486"/>
      <c r="Z8" s="554"/>
      <c r="AA8" s="550"/>
      <c r="AB8" s="548">
        <f t="shared" ref="AB8:AB16" si="1">SUM(U8:AA8)</f>
        <v>0</v>
      </c>
      <c r="AC8" s="553"/>
    </row>
    <row r="9" spans="1:29" ht="14.25" customHeight="1" x14ac:dyDescent="0.25">
      <c r="A9" s="544">
        <v>3</v>
      </c>
      <c r="B9" s="545" t="s">
        <v>3649</v>
      </c>
      <c r="C9" s="546"/>
      <c r="D9" s="546">
        <f t="shared" si="0"/>
        <v>287084089300</v>
      </c>
      <c r="E9" s="546">
        <f t="shared" si="0"/>
        <v>0</v>
      </c>
      <c r="F9" s="546">
        <f t="shared" si="0"/>
        <v>43484169363.709999</v>
      </c>
      <c r="G9" s="546">
        <f t="shared" si="0"/>
        <v>0</v>
      </c>
      <c r="H9" s="546">
        <f t="shared" si="0"/>
        <v>1905957878.96</v>
      </c>
      <c r="I9" s="546">
        <f t="shared" si="0"/>
        <v>-97971892768.380005</v>
      </c>
      <c r="J9" s="546">
        <f t="shared" si="0"/>
        <v>234502323774.28998</v>
      </c>
      <c r="L9" s="494">
        <v>287084089300</v>
      </c>
      <c r="M9" s="494">
        <v>0</v>
      </c>
      <c r="N9" s="550">
        <v>43484169363.709999</v>
      </c>
      <c r="O9" s="494">
        <v>0</v>
      </c>
      <c r="P9" s="494">
        <v>1905957878.96</v>
      </c>
      <c r="Q9" s="551">
        <v>-97971892768.380005</v>
      </c>
      <c r="R9" s="555">
        <v>234502323774.28998</v>
      </c>
      <c r="S9" s="555"/>
      <c r="U9" s="546"/>
      <c r="V9" s="494"/>
      <c r="W9" s="494"/>
      <c r="X9" s="550"/>
      <c r="Y9" s="494"/>
      <c r="Z9" s="547"/>
      <c r="AA9" s="550"/>
      <c r="AB9" s="548">
        <f t="shared" si="1"/>
        <v>0</v>
      </c>
      <c r="AC9" s="555"/>
    </row>
    <row r="10" spans="1:29" ht="14.25" customHeight="1" x14ac:dyDescent="0.25">
      <c r="A10" s="544">
        <v>4</v>
      </c>
      <c r="B10" s="545" t="s">
        <v>3650</v>
      </c>
      <c r="C10" s="546"/>
      <c r="D10" s="546">
        <f t="shared" si="0"/>
        <v>0</v>
      </c>
      <c r="E10" s="546">
        <f t="shared" si="0"/>
        <v>0</v>
      </c>
      <c r="F10" s="546">
        <f t="shared" si="0"/>
        <v>0</v>
      </c>
      <c r="G10" s="546">
        <f t="shared" si="0"/>
        <v>0</v>
      </c>
      <c r="H10" s="546">
        <f t="shared" si="0"/>
        <v>0</v>
      </c>
      <c r="I10" s="546">
        <f t="shared" si="0"/>
        <v>0</v>
      </c>
      <c r="J10" s="546">
        <f t="shared" si="0"/>
        <v>0</v>
      </c>
      <c r="L10" s="486">
        <v>0</v>
      </c>
      <c r="M10" s="486">
        <v>0</v>
      </c>
      <c r="N10" s="554">
        <v>0</v>
      </c>
      <c r="O10" s="486">
        <v>0</v>
      </c>
      <c r="P10" s="486">
        <v>0</v>
      </c>
      <c r="Q10" s="486">
        <v>0</v>
      </c>
      <c r="R10" s="552">
        <v>0</v>
      </c>
      <c r="S10" s="553"/>
      <c r="U10" s="546"/>
      <c r="V10" s="486"/>
      <c r="W10" s="486"/>
      <c r="X10" s="554"/>
      <c r="Y10" s="486"/>
      <c r="Z10" s="554"/>
      <c r="AA10" s="554"/>
      <c r="AB10" s="548">
        <f t="shared" si="1"/>
        <v>0</v>
      </c>
      <c r="AC10" s="553"/>
    </row>
    <row r="11" spans="1:29" ht="15" customHeight="1" x14ac:dyDescent="0.25">
      <c r="A11" s="544">
        <v>5</v>
      </c>
      <c r="B11" s="545" t="s">
        <v>3651</v>
      </c>
      <c r="C11" s="546">
        <f t="shared" si="0"/>
        <v>0</v>
      </c>
      <c r="D11" s="546">
        <f t="shared" si="0"/>
        <v>600000000</v>
      </c>
      <c r="E11" s="546">
        <f t="shared" si="0"/>
        <v>420000000</v>
      </c>
      <c r="F11" s="546">
        <f t="shared" si="0"/>
        <v>0</v>
      </c>
      <c r="G11" s="546">
        <f t="shared" si="0"/>
        <v>0</v>
      </c>
      <c r="H11" s="546">
        <f t="shared" si="0"/>
        <v>0</v>
      </c>
      <c r="I11" s="546">
        <f t="shared" si="0"/>
        <v>0</v>
      </c>
      <c r="J11" s="546">
        <f t="shared" si="0"/>
        <v>1020000000</v>
      </c>
      <c r="K11" s="439"/>
      <c r="L11" s="551">
        <v>600000000</v>
      </c>
      <c r="M11" s="494">
        <v>420000000</v>
      </c>
      <c r="N11" s="547">
        <v>0</v>
      </c>
      <c r="O11" s="494">
        <v>0</v>
      </c>
      <c r="P11" s="494">
        <v>0</v>
      </c>
      <c r="Q11" s="494">
        <v>0</v>
      </c>
      <c r="R11" s="555">
        <v>1020000000</v>
      </c>
      <c r="S11" s="555"/>
      <c r="U11" s="546"/>
      <c r="V11" s="551"/>
      <c r="W11" s="494"/>
      <c r="X11" s="547"/>
      <c r="Y11" s="494"/>
      <c r="Z11" s="547"/>
      <c r="AA11" s="547"/>
      <c r="AB11" s="548">
        <f t="shared" si="1"/>
        <v>0</v>
      </c>
      <c r="AC11" s="555"/>
    </row>
    <row r="12" spans="1:29" ht="14.25" customHeight="1" x14ac:dyDescent="0.25">
      <c r="A12" s="544">
        <v>6</v>
      </c>
      <c r="B12" s="545" t="s">
        <v>3652</v>
      </c>
      <c r="C12" s="546"/>
      <c r="D12" s="546">
        <f t="shared" si="0"/>
        <v>0</v>
      </c>
      <c r="E12" s="546">
        <f t="shared" si="0"/>
        <v>0</v>
      </c>
      <c r="F12" s="546">
        <f t="shared" si="0"/>
        <v>0</v>
      </c>
      <c r="G12" s="546">
        <f t="shared" si="0"/>
        <v>0</v>
      </c>
      <c r="H12" s="546">
        <f t="shared" si="0"/>
        <v>0</v>
      </c>
      <c r="I12" s="546">
        <f t="shared" si="0"/>
        <v>0</v>
      </c>
      <c r="J12" s="546">
        <f t="shared" si="0"/>
        <v>0</v>
      </c>
      <c r="L12" s="486">
        <v>0</v>
      </c>
      <c r="M12" s="486">
        <v>0</v>
      </c>
      <c r="N12" s="554">
        <v>0</v>
      </c>
      <c r="O12" s="486">
        <v>0</v>
      </c>
      <c r="P12" s="486">
        <v>0</v>
      </c>
      <c r="Q12" s="486">
        <v>0</v>
      </c>
      <c r="R12" s="552">
        <v>0</v>
      </c>
      <c r="S12" s="553"/>
      <c r="U12" s="546"/>
      <c r="V12" s="486"/>
      <c r="W12" s="486"/>
      <c r="X12" s="554"/>
      <c r="Y12" s="486"/>
      <c r="Z12" s="554"/>
      <c r="AA12" s="554"/>
      <c r="AB12" s="548">
        <f t="shared" si="1"/>
        <v>0</v>
      </c>
      <c r="AC12" s="553"/>
    </row>
    <row r="13" spans="1:29" ht="14.25" customHeight="1" x14ac:dyDescent="0.25">
      <c r="A13" s="544">
        <v>7</v>
      </c>
      <c r="B13" s="545" t="s">
        <v>3653</v>
      </c>
      <c r="C13" s="546"/>
      <c r="D13" s="546">
        <f t="shared" si="0"/>
        <v>0</v>
      </c>
      <c r="E13" s="546">
        <f t="shared" si="0"/>
        <v>0</v>
      </c>
      <c r="F13" s="546">
        <f t="shared" si="0"/>
        <v>0</v>
      </c>
      <c r="G13" s="546">
        <f t="shared" si="0"/>
        <v>0</v>
      </c>
      <c r="H13" s="546">
        <f t="shared" si="0"/>
        <v>0</v>
      </c>
      <c r="I13" s="546">
        <f t="shared" si="0"/>
        <v>-15379711567.66</v>
      </c>
      <c r="J13" s="546">
        <f t="shared" si="0"/>
        <v>-15379711567.66</v>
      </c>
      <c r="L13" s="494">
        <v>0</v>
      </c>
      <c r="M13" s="494">
        <v>0</v>
      </c>
      <c r="N13" s="547">
        <v>0</v>
      </c>
      <c r="O13" s="494">
        <v>0</v>
      </c>
      <c r="P13" s="494">
        <v>0</v>
      </c>
      <c r="Q13" s="494">
        <v>-15012809390.24</v>
      </c>
      <c r="R13" s="548">
        <v>-15012809390.24</v>
      </c>
      <c r="S13" s="549"/>
      <c r="U13" s="546"/>
      <c r="V13" s="494"/>
      <c r="W13" s="494"/>
      <c r="X13" s="547"/>
      <c r="Y13" s="494"/>
      <c r="Z13" s="547"/>
      <c r="AA13" s="547">
        <v>-366902177.42000002</v>
      </c>
      <c r="AB13" s="548">
        <f t="shared" si="1"/>
        <v>-366902177.42000002</v>
      </c>
      <c r="AC13" s="549"/>
    </row>
    <row r="14" spans="1:29" ht="23.25" customHeight="1" x14ac:dyDescent="0.25">
      <c r="A14" s="544">
        <v>8</v>
      </c>
      <c r="B14" s="545" t="s">
        <v>3654</v>
      </c>
      <c r="C14" s="546"/>
      <c r="D14" s="546">
        <f t="shared" si="0"/>
        <v>0</v>
      </c>
      <c r="E14" s="546">
        <f t="shared" si="0"/>
        <v>0</v>
      </c>
      <c r="F14" s="546">
        <f t="shared" si="0"/>
        <v>0</v>
      </c>
      <c r="G14" s="546">
        <f t="shared" si="0"/>
        <v>0</v>
      </c>
      <c r="H14" s="546">
        <f t="shared" si="0"/>
        <v>0</v>
      </c>
      <c r="I14" s="546">
        <f t="shared" si="0"/>
        <v>0</v>
      </c>
      <c r="J14" s="546">
        <f t="shared" si="0"/>
        <v>0</v>
      </c>
      <c r="L14" s="486">
        <v>0</v>
      </c>
      <c r="M14" s="486">
        <v>0</v>
      </c>
      <c r="N14" s="550">
        <v>-2200122572.7600002</v>
      </c>
      <c r="O14" s="486">
        <v>0</v>
      </c>
      <c r="P14" s="486">
        <v>0</v>
      </c>
      <c r="Q14" s="486">
        <v>0</v>
      </c>
      <c r="R14" s="556">
        <v>-2200122572.7600002</v>
      </c>
      <c r="S14" s="557"/>
      <c r="U14" s="546"/>
      <c r="V14" s="486"/>
      <c r="W14" s="486"/>
      <c r="X14" s="550">
        <v>2200122572.7600002</v>
      </c>
      <c r="Y14" s="486"/>
      <c r="Z14" s="554"/>
      <c r="AA14" s="554"/>
      <c r="AB14" s="548">
        <f t="shared" si="1"/>
        <v>2200122572.7600002</v>
      </c>
      <c r="AC14" s="557"/>
    </row>
    <row r="15" spans="1:29" ht="14.25" customHeight="1" x14ac:dyDescent="0.25">
      <c r="A15" s="544">
        <v>9</v>
      </c>
      <c r="B15" s="545" t="s">
        <v>3647</v>
      </c>
      <c r="C15" s="558">
        <f>+C11</f>
        <v>0</v>
      </c>
      <c r="D15" s="546">
        <f t="shared" si="0"/>
        <v>287684089300</v>
      </c>
      <c r="E15" s="546">
        <f t="shared" si="0"/>
        <v>420000000</v>
      </c>
      <c r="F15" s="546">
        <f t="shared" si="0"/>
        <v>43484169363.709999</v>
      </c>
      <c r="G15" s="546">
        <f t="shared" si="0"/>
        <v>0</v>
      </c>
      <c r="H15" s="546">
        <f t="shared" si="0"/>
        <v>1905957878.96</v>
      </c>
      <c r="I15" s="546">
        <f t="shared" si="0"/>
        <v>-113351604336.03999</v>
      </c>
      <c r="J15" s="546">
        <f t="shared" si="0"/>
        <v>220142612206.62997</v>
      </c>
      <c r="L15" s="486">
        <v>287684089300</v>
      </c>
      <c r="M15" s="486">
        <v>420000000</v>
      </c>
      <c r="N15" s="559">
        <v>41284046790.949997</v>
      </c>
      <c r="O15" s="486">
        <v>0</v>
      </c>
      <c r="P15" s="552">
        <v>1905957878.96</v>
      </c>
      <c r="Q15" s="556">
        <v>-112984702158.62</v>
      </c>
      <c r="R15" s="556">
        <v>218309391811.28998</v>
      </c>
      <c r="S15" s="557"/>
      <c r="U15" s="558">
        <f>+U11</f>
        <v>0</v>
      </c>
      <c r="V15" s="486">
        <v>0</v>
      </c>
      <c r="W15" s="486">
        <v>0</v>
      </c>
      <c r="X15" s="559">
        <v>2200122572.7600002</v>
      </c>
      <c r="Y15" s="486">
        <v>0</v>
      </c>
      <c r="Z15" s="560">
        <v>0</v>
      </c>
      <c r="AA15" s="559">
        <v>-366902177.42000002</v>
      </c>
      <c r="AB15" s="548">
        <f t="shared" si="1"/>
        <v>1833220395.3400002</v>
      </c>
      <c r="AC15" s="557"/>
    </row>
    <row r="16" spans="1:29" ht="23.25" customHeight="1" x14ac:dyDescent="0.25">
      <c r="A16" s="544">
        <v>10</v>
      </c>
      <c r="B16" s="545" t="s">
        <v>3648</v>
      </c>
      <c r="C16" s="546"/>
      <c r="D16" s="546">
        <f t="shared" si="0"/>
        <v>0</v>
      </c>
      <c r="E16" s="546">
        <f t="shared" si="0"/>
        <v>0</v>
      </c>
      <c r="F16" s="546">
        <f t="shared" si="0"/>
        <v>0</v>
      </c>
      <c r="G16" s="546">
        <f t="shared" si="0"/>
        <v>0</v>
      </c>
      <c r="H16" s="546">
        <f t="shared" si="0"/>
        <v>0</v>
      </c>
      <c r="I16" s="546">
        <f t="shared" si="0"/>
        <v>-64796953.640000001</v>
      </c>
      <c r="J16" s="546">
        <f t="shared" si="0"/>
        <v>-64796953.640000001</v>
      </c>
      <c r="L16" s="486">
        <v>0</v>
      </c>
      <c r="M16" s="486">
        <v>0</v>
      </c>
      <c r="N16" s="554">
        <v>0</v>
      </c>
      <c r="O16" s="486">
        <v>0</v>
      </c>
      <c r="P16" s="486">
        <v>0</v>
      </c>
      <c r="Q16" s="486">
        <v>-64796953.640000001</v>
      </c>
      <c r="R16" s="487">
        <v>-64796953.640000001</v>
      </c>
      <c r="S16" s="487"/>
      <c r="U16" s="546"/>
      <c r="V16" s="486"/>
      <c r="W16" s="486"/>
      <c r="X16" s="554"/>
      <c r="Y16" s="486"/>
      <c r="Z16" s="554"/>
      <c r="AA16" s="554"/>
      <c r="AB16" s="548">
        <f t="shared" si="1"/>
        <v>0</v>
      </c>
      <c r="AC16" s="487"/>
    </row>
    <row r="17" spans="1:29" ht="14.25" customHeight="1" x14ac:dyDescent="0.25">
      <c r="A17" s="544">
        <v>11</v>
      </c>
      <c r="B17" s="545" t="s">
        <v>3649</v>
      </c>
      <c r="C17" s="558"/>
      <c r="D17" s="546">
        <f t="shared" si="0"/>
        <v>287684089300</v>
      </c>
      <c r="E17" s="546">
        <f t="shared" si="0"/>
        <v>420000000</v>
      </c>
      <c r="F17" s="546">
        <f t="shared" si="0"/>
        <v>43484169363.709999</v>
      </c>
      <c r="G17" s="546">
        <f t="shared" si="0"/>
        <v>0</v>
      </c>
      <c r="H17" s="546">
        <f t="shared" si="0"/>
        <v>1905957878.96</v>
      </c>
      <c r="I17" s="546">
        <f t="shared" si="0"/>
        <v>-113416401289.67999</v>
      </c>
      <c r="J17" s="546">
        <f t="shared" si="0"/>
        <v>220077815252.98999</v>
      </c>
      <c r="L17" s="486">
        <v>287684089300</v>
      </c>
      <c r="M17" s="486">
        <v>420000000</v>
      </c>
      <c r="N17" s="554">
        <v>41284046790.949997</v>
      </c>
      <c r="O17" s="486">
        <v>0</v>
      </c>
      <c r="P17" s="486">
        <v>1905957878.96</v>
      </c>
      <c r="Q17" s="486">
        <v>-113049499112.25999</v>
      </c>
      <c r="R17" s="487">
        <v>218244594857.64999</v>
      </c>
      <c r="S17" s="487"/>
      <c r="U17" s="558"/>
      <c r="V17" s="486">
        <v>0</v>
      </c>
      <c r="W17" s="486">
        <v>0</v>
      </c>
      <c r="X17" s="554">
        <v>2200122572.7600002</v>
      </c>
      <c r="Y17" s="486">
        <v>0</v>
      </c>
      <c r="Z17" s="554">
        <v>0</v>
      </c>
      <c r="AA17" s="554">
        <v>-366902177.42000002</v>
      </c>
      <c r="AB17" s="548">
        <f>SUM(U17:AA17)</f>
        <v>1833220395.3400002</v>
      </c>
      <c r="AC17" s="487"/>
    </row>
    <row r="18" spans="1:29" ht="15" customHeight="1" x14ac:dyDescent="0.25">
      <c r="A18" s="544">
        <v>12</v>
      </c>
      <c r="B18" s="545" t="s">
        <v>3650</v>
      </c>
      <c r="C18" s="546"/>
      <c r="D18" s="546">
        <f t="shared" si="0"/>
        <v>0</v>
      </c>
      <c r="E18" s="546">
        <f t="shared" si="0"/>
        <v>0</v>
      </c>
      <c r="F18" s="546">
        <f t="shared" si="0"/>
        <v>0</v>
      </c>
      <c r="G18" s="546">
        <f t="shared" si="0"/>
        <v>0</v>
      </c>
      <c r="H18" s="546">
        <f t="shared" si="0"/>
        <v>0</v>
      </c>
      <c r="I18" s="546">
        <f t="shared" si="0"/>
        <v>0</v>
      </c>
      <c r="J18" s="546">
        <f t="shared" si="0"/>
        <v>0</v>
      </c>
      <c r="L18" s="486">
        <v>0</v>
      </c>
      <c r="M18" s="486">
        <v>0</v>
      </c>
      <c r="N18" s="554">
        <v>0</v>
      </c>
      <c r="O18" s="486">
        <v>0</v>
      </c>
      <c r="P18" s="486">
        <v>0</v>
      </c>
      <c r="Q18" s="486">
        <v>0</v>
      </c>
      <c r="R18" s="556">
        <v>0</v>
      </c>
      <c r="S18" s="557"/>
      <c r="U18" s="546"/>
      <c r="V18" s="486"/>
      <c r="W18" s="486"/>
      <c r="X18" s="554"/>
      <c r="Y18" s="486"/>
      <c r="Z18" s="554"/>
      <c r="AA18" s="554"/>
      <c r="AB18" s="556">
        <v>0</v>
      </c>
      <c r="AC18" s="557"/>
    </row>
    <row r="19" spans="1:29" ht="14.25" customHeight="1" x14ac:dyDescent="0.25">
      <c r="A19" s="544">
        <v>13</v>
      </c>
      <c r="B19" s="545" t="s">
        <v>3651</v>
      </c>
      <c r="C19" s="546"/>
      <c r="D19" s="546">
        <f t="shared" si="0"/>
        <v>0</v>
      </c>
      <c r="E19" s="546">
        <f t="shared" si="0"/>
        <v>0</v>
      </c>
      <c r="F19" s="546">
        <f t="shared" si="0"/>
        <v>0</v>
      </c>
      <c r="G19" s="546">
        <f t="shared" si="0"/>
        <v>0</v>
      </c>
      <c r="H19" s="546">
        <f t="shared" si="0"/>
        <v>0</v>
      </c>
      <c r="I19" s="546">
        <f t="shared" si="0"/>
        <v>0</v>
      </c>
      <c r="J19" s="546">
        <f t="shared" si="0"/>
        <v>0</v>
      </c>
      <c r="K19" s="439"/>
      <c r="L19" s="551">
        <v>0</v>
      </c>
      <c r="M19" s="551">
        <v>0</v>
      </c>
      <c r="N19" s="554">
        <v>0</v>
      </c>
      <c r="O19" s="486">
        <v>0</v>
      </c>
      <c r="P19" s="486">
        <v>0</v>
      </c>
      <c r="Q19" s="486">
        <v>0</v>
      </c>
      <c r="R19" s="556">
        <v>0</v>
      </c>
      <c r="S19" s="557"/>
      <c r="T19" s="561"/>
      <c r="U19" s="546"/>
      <c r="V19" s="551"/>
      <c r="W19" s="551"/>
      <c r="X19" s="554"/>
      <c r="Y19" s="486"/>
      <c r="Z19" s="554"/>
      <c r="AA19" s="554"/>
      <c r="AB19" s="556">
        <v>0</v>
      </c>
      <c r="AC19" s="557"/>
    </row>
    <row r="20" spans="1:29" ht="14.25" customHeight="1" x14ac:dyDescent="0.25">
      <c r="A20" s="544">
        <v>14</v>
      </c>
      <c r="B20" s="545" t="s">
        <v>3652</v>
      </c>
      <c r="C20" s="546"/>
      <c r="D20" s="546">
        <f t="shared" si="0"/>
        <v>0</v>
      </c>
      <c r="E20" s="546">
        <f t="shared" si="0"/>
        <v>0</v>
      </c>
      <c r="F20" s="546">
        <f t="shared" si="0"/>
        <v>0</v>
      </c>
      <c r="G20" s="546">
        <f t="shared" si="0"/>
        <v>0</v>
      </c>
      <c r="H20" s="546">
        <f t="shared" si="0"/>
        <v>0</v>
      </c>
      <c r="I20" s="546">
        <f t="shared" si="0"/>
        <v>0</v>
      </c>
      <c r="J20" s="546">
        <f t="shared" si="0"/>
        <v>0</v>
      </c>
      <c r="L20" s="486">
        <v>0</v>
      </c>
      <c r="M20" s="486">
        <v>0</v>
      </c>
      <c r="N20" s="554">
        <v>0</v>
      </c>
      <c r="O20" s="486">
        <v>0</v>
      </c>
      <c r="P20" s="486">
        <v>0</v>
      </c>
      <c r="Q20" s="486">
        <v>0</v>
      </c>
      <c r="R20" s="487">
        <v>0</v>
      </c>
      <c r="S20" s="487"/>
      <c r="U20" s="546"/>
      <c r="V20" s="486"/>
      <c r="W20" s="486"/>
      <c r="X20" s="554"/>
      <c r="Y20" s="486"/>
      <c r="Z20" s="554"/>
      <c r="AA20" s="554"/>
      <c r="AB20" s="487">
        <v>0</v>
      </c>
      <c r="AC20" s="487"/>
    </row>
    <row r="21" spans="1:29" ht="14.25" customHeight="1" x14ac:dyDescent="0.25">
      <c r="A21" s="544">
        <v>15</v>
      </c>
      <c r="B21" s="545" t="s">
        <v>3653</v>
      </c>
      <c r="C21" s="546"/>
      <c r="D21" s="546">
        <f t="shared" si="0"/>
        <v>0</v>
      </c>
      <c r="E21" s="546">
        <f t="shared" si="0"/>
        <v>0</v>
      </c>
      <c r="F21" s="546">
        <f t="shared" si="0"/>
        <v>0</v>
      </c>
      <c r="G21" s="546">
        <f t="shared" si="0"/>
        <v>0</v>
      </c>
      <c r="H21" s="546">
        <f t="shared" si="0"/>
        <v>0</v>
      </c>
      <c r="I21" s="546">
        <f t="shared" si="0"/>
        <v>-7786643494.8999996</v>
      </c>
      <c r="J21" s="546">
        <f t="shared" si="0"/>
        <v>-7786643494.8999996</v>
      </c>
      <c r="K21" s="439"/>
      <c r="L21" s="494">
        <v>0</v>
      </c>
      <c r="M21" s="494">
        <v>0</v>
      </c>
      <c r="N21" s="547">
        <v>0</v>
      </c>
      <c r="O21" s="494">
        <v>0</v>
      </c>
      <c r="P21" s="494">
        <v>0</v>
      </c>
      <c r="Q21" s="494">
        <v>-5878639759.2299995</v>
      </c>
      <c r="R21" s="548">
        <v>-5878639759.2299995</v>
      </c>
      <c r="S21" s="549"/>
      <c r="U21" s="546"/>
      <c r="V21" s="494"/>
      <c r="W21" s="494"/>
      <c r="X21" s="547"/>
      <c r="Y21" s="494"/>
      <c r="Z21" s="547"/>
      <c r="AA21" s="547">
        <v>-1908003735.6700001</v>
      </c>
      <c r="AB21" s="548">
        <v>-1908003735.6700001</v>
      </c>
      <c r="AC21" s="549"/>
    </row>
    <row r="22" spans="1:29" ht="24" customHeight="1" x14ac:dyDescent="0.25">
      <c r="A22" s="544">
        <v>16</v>
      </c>
      <c r="B22" s="545" t="s">
        <v>3654</v>
      </c>
      <c r="C22" s="546"/>
      <c r="D22" s="546">
        <f t="shared" si="0"/>
        <v>0</v>
      </c>
      <c r="E22" s="546">
        <f t="shared" si="0"/>
        <v>0</v>
      </c>
      <c r="F22" s="546">
        <f t="shared" si="0"/>
        <v>0</v>
      </c>
      <c r="G22" s="546">
        <f t="shared" si="0"/>
        <v>0</v>
      </c>
      <c r="H22" s="546">
        <f t="shared" si="0"/>
        <v>0</v>
      </c>
      <c r="I22" s="546">
        <f t="shared" si="0"/>
        <v>0</v>
      </c>
      <c r="J22" s="546">
        <f t="shared" si="0"/>
        <v>0</v>
      </c>
      <c r="L22" s="486">
        <v>0</v>
      </c>
      <c r="M22" s="486">
        <v>0</v>
      </c>
      <c r="N22" s="554">
        <v>0</v>
      </c>
      <c r="O22" s="486">
        <v>0</v>
      </c>
      <c r="P22" s="486">
        <v>0</v>
      </c>
      <c r="Q22" s="486">
        <v>0</v>
      </c>
      <c r="R22" s="487">
        <v>0</v>
      </c>
      <c r="S22" s="487"/>
      <c r="U22" s="546"/>
      <c r="V22" s="486"/>
      <c r="W22" s="486"/>
      <c r="X22" s="554"/>
      <c r="Y22" s="486"/>
      <c r="Z22" s="554"/>
      <c r="AA22" s="554"/>
      <c r="AB22" s="487">
        <v>0</v>
      </c>
      <c r="AC22" s="487"/>
    </row>
    <row r="23" spans="1:29" ht="15" customHeight="1" x14ac:dyDescent="0.25">
      <c r="A23" s="544">
        <v>17</v>
      </c>
      <c r="B23" s="545" t="s">
        <v>3655</v>
      </c>
      <c r="C23" s="546">
        <f>+C17</f>
        <v>0</v>
      </c>
      <c r="D23" s="546">
        <f t="shared" ref="D23:J23" si="2">+L23+V23</f>
        <v>287684089300</v>
      </c>
      <c r="E23" s="546">
        <f t="shared" si="2"/>
        <v>420000000</v>
      </c>
      <c r="F23" s="546">
        <f t="shared" si="2"/>
        <v>43484169363.709999</v>
      </c>
      <c r="G23" s="546">
        <f t="shared" si="2"/>
        <v>0</v>
      </c>
      <c r="H23" s="546">
        <f t="shared" si="2"/>
        <v>1905957878.96</v>
      </c>
      <c r="I23" s="546">
        <f t="shared" si="2"/>
        <v>-121203044784.58</v>
      </c>
      <c r="J23" s="546">
        <f t="shared" si="2"/>
        <v>212291171758.09003</v>
      </c>
      <c r="L23" s="486">
        <v>287684089300</v>
      </c>
      <c r="M23" s="486">
        <v>420000000</v>
      </c>
      <c r="N23" s="554">
        <v>41284046790.949997</v>
      </c>
      <c r="O23" s="486">
        <v>0</v>
      </c>
      <c r="P23" s="486">
        <v>1905957878.96</v>
      </c>
      <c r="Q23" s="556">
        <v>-118928138871.49001</v>
      </c>
      <c r="R23" s="556">
        <v>212365955098.42001</v>
      </c>
      <c r="S23" s="557"/>
      <c r="U23" s="546">
        <f>+U17</f>
        <v>0</v>
      </c>
      <c r="V23" s="486">
        <v>0</v>
      </c>
      <c r="W23" s="486">
        <v>0</v>
      </c>
      <c r="X23" s="554">
        <v>2200122572.7600002</v>
      </c>
      <c r="Y23" s="486">
        <v>0</v>
      </c>
      <c r="Z23" s="554">
        <v>0</v>
      </c>
      <c r="AA23" s="559">
        <v>-2274905913.0900002</v>
      </c>
      <c r="AB23" s="556">
        <f>+AB17+AB21</f>
        <v>-74783340.329999924</v>
      </c>
      <c r="AC23" s="557"/>
    </row>
    <row r="24" spans="1:29" ht="1.5" customHeight="1" x14ac:dyDescent="0.25">
      <c r="A24" s="562"/>
      <c r="B24" s="562"/>
      <c r="C24" s="562"/>
      <c r="D24" s="562"/>
      <c r="E24" s="562"/>
      <c r="F24" s="562"/>
      <c r="G24" s="562"/>
      <c r="H24" s="562"/>
      <c r="I24" s="562"/>
      <c r="J24" s="562"/>
      <c r="U24" s="562"/>
    </row>
    <row r="26" spans="1:29" x14ac:dyDescent="0.25">
      <c r="V26" s="507"/>
    </row>
    <row r="27" spans="1:29" ht="20.25" customHeight="1" x14ac:dyDescent="0.25">
      <c r="C27" s="530" t="s">
        <v>3578</v>
      </c>
      <c r="D27" s="530"/>
      <c r="H27" s="531" t="s">
        <v>3579</v>
      </c>
      <c r="U27" s="563">
        <f>+'[2]CT-2'!E33</f>
        <v>-7786643494.8999939</v>
      </c>
      <c r="V27" s="564">
        <f>+'[2]СТ-1'!F63</f>
        <v>212296171758.09003</v>
      </c>
    </row>
    <row r="28" spans="1:29" ht="20.25" customHeight="1" x14ac:dyDescent="0.25">
      <c r="C28" s="530" t="s">
        <v>3580</v>
      </c>
      <c r="D28" s="530"/>
      <c r="H28" s="531" t="s">
        <v>3581</v>
      </c>
      <c r="U28" s="563">
        <f>+I21-U27</f>
        <v>0</v>
      </c>
      <c r="V28" s="564">
        <f>+V27-J23</f>
        <v>5000000</v>
      </c>
    </row>
    <row r="29" spans="1:29" x14ac:dyDescent="0.25">
      <c r="C29" s="440"/>
      <c r="D29" s="440"/>
      <c r="V29" s="507"/>
    </row>
    <row r="30" spans="1:29" x14ac:dyDescent="0.25">
      <c r="C30" s="440"/>
      <c r="D30" s="440"/>
      <c r="U30" s="565">
        <f>+'[2]СТ-1'!F62</f>
        <v>-121203044784.58</v>
      </c>
      <c r="V30" s="563"/>
    </row>
    <row r="31" spans="1:29" x14ac:dyDescent="0.25">
      <c r="I31" s="565">
        <f>+U30-I23</f>
        <v>0</v>
      </c>
    </row>
  </sheetData>
  <mergeCells count="4">
    <mergeCell ref="A2:J2"/>
    <mergeCell ref="F4:J4"/>
    <mergeCell ref="C27:D27"/>
    <mergeCell ref="C28:D28"/>
  </mergeCells>
  <pageMargins left="0.39" right="0.2" top="0.75" bottom="0.75" header="0.3" footer="0.3"/>
  <pageSetup paperSize="9" scale="9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pane xSplit="7" ySplit="9" topLeftCell="H30" activePane="bottomRight" state="frozen"/>
      <selection activeCell="F56" sqref="F56"/>
      <selection pane="topRight" activeCell="F56" sqref="F56"/>
      <selection pane="bottomLeft" activeCell="F56" sqref="F56"/>
      <selection pane="bottomRight" sqref="A1:G62"/>
    </sheetView>
  </sheetViews>
  <sheetFormatPr defaultRowHeight="15" x14ac:dyDescent="0.25"/>
  <cols>
    <col min="1" max="1" width="8.28515625" style="440" customWidth="1"/>
    <col min="2" max="2" width="34" style="440" customWidth="1"/>
    <col min="3" max="3" width="14" style="440" customWidth="1"/>
    <col min="4" max="4" width="10.28515625" style="440" customWidth="1"/>
    <col min="5" max="5" width="17.140625" style="440" customWidth="1"/>
    <col min="6" max="6" width="17" style="440" customWidth="1"/>
    <col min="7" max="7" width="0.140625" style="440" customWidth="1"/>
    <col min="8" max="8" width="2.5703125" style="440" customWidth="1"/>
    <col min="9" max="9" width="17.140625" style="440" hidden="1" customWidth="1"/>
    <col min="10" max="10" width="17" style="440" hidden="1" customWidth="1"/>
    <col min="11" max="11" width="19.5703125" style="440" hidden="1" customWidth="1"/>
    <col min="12" max="12" width="17.140625" style="440" hidden="1" customWidth="1"/>
    <col min="13" max="13" width="17" style="440" hidden="1" customWidth="1"/>
    <col min="14" max="14" width="16" style="440" hidden="1" customWidth="1"/>
    <col min="15" max="15" width="0" style="440" hidden="1" customWidth="1"/>
    <col min="16" max="16" width="14.28515625" style="440" hidden="1" customWidth="1"/>
    <col min="17" max="16384" width="9.140625" style="440"/>
  </cols>
  <sheetData>
    <row r="1" spans="1:16" ht="18" customHeight="1" x14ac:dyDescent="0.25">
      <c r="A1" s="509" t="s">
        <v>3352</v>
      </c>
      <c r="B1" s="509"/>
      <c r="C1" s="509"/>
      <c r="D1" s="509"/>
      <c r="E1" s="509"/>
      <c r="F1" s="509"/>
      <c r="G1" s="509"/>
    </row>
    <row r="2" spans="1:16" ht="10.5" customHeight="1" x14ac:dyDescent="0.25"/>
    <row r="3" spans="1:16" ht="18" customHeight="1" x14ac:dyDescent="0.25">
      <c r="A3" s="511" t="s">
        <v>3656</v>
      </c>
      <c r="B3" s="511"/>
      <c r="C3" s="511"/>
      <c r="D3" s="511"/>
      <c r="E3" s="511"/>
      <c r="F3" s="511"/>
      <c r="G3" s="511"/>
    </row>
    <row r="4" spans="1:16" ht="8.25" customHeight="1" x14ac:dyDescent="0.25"/>
    <row r="5" spans="1:16" ht="12.75" customHeight="1" x14ac:dyDescent="0.25">
      <c r="A5" s="566"/>
      <c r="B5" s="566"/>
      <c r="C5" s="566"/>
      <c r="D5" s="512" t="s">
        <v>3350</v>
      </c>
      <c r="E5" s="509" t="s">
        <v>3463</v>
      </c>
      <c r="F5" s="509"/>
      <c r="G5" s="509"/>
    </row>
    <row r="6" spans="1:16" ht="13.5" customHeight="1" x14ac:dyDescent="0.25">
      <c r="A6" s="567" t="s">
        <v>3464</v>
      </c>
      <c r="B6" s="567"/>
      <c r="C6" s="567"/>
      <c r="D6" s="567"/>
      <c r="E6" s="567"/>
      <c r="F6" s="567"/>
      <c r="G6" s="567"/>
    </row>
    <row r="7" spans="1:16" ht="24.75" customHeight="1" x14ac:dyDescent="0.25">
      <c r="A7" s="459" t="s">
        <v>3465</v>
      </c>
      <c r="B7" s="515" t="s">
        <v>2</v>
      </c>
      <c r="C7" s="515"/>
      <c r="D7" s="515"/>
      <c r="E7" s="459" t="s">
        <v>203</v>
      </c>
      <c r="F7" s="568" t="s">
        <v>3584</v>
      </c>
      <c r="G7" s="568"/>
      <c r="I7" s="459" t="s">
        <v>203</v>
      </c>
      <c r="J7" s="569" t="s">
        <v>3584</v>
      </c>
      <c r="L7" s="459" t="s">
        <v>203</v>
      </c>
      <c r="M7" s="569" t="s">
        <v>3584</v>
      </c>
    </row>
    <row r="8" spans="1:16" ht="12.75" customHeight="1" x14ac:dyDescent="0.25">
      <c r="A8" s="570" t="s">
        <v>3467</v>
      </c>
      <c r="B8" s="571" t="s">
        <v>3657</v>
      </c>
      <c r="C8" s="571"/>
      <c r="D8" s="571"/>
      <c r="E8" s="572">
        <v>0</v>
      </c>
      <c r="F8" s="573">
        <v>0</v>
      </c>
      <c r="I8" s="572">
        <v>0</v>
      </c>
      <c r="J8" s="573">
        <v>0</v>
      </c>
      <c r="L8" s="572">
        <v>0</v>
      </c>
      <c r="M8" s="573">
        <v>0</v>
      </c>
    </row>
    <row r="9" spans="1:16" ht="13.5" customHeight="1" x14ac:dyDescent="0.25">
      <c r="A9" s="570" t="s">
        <v>3469</v>
      </c>
      <c r="B9" s="571" t="s">
        <v>3658</v>
      </c>
      <c r="C9" s="571"/>
      <c r="D9" s="571"/>
      <c r="E9" s="574">
        <v>66252942588.150009</v>
      </c>
      <c r="F9" s="575">
        <f>SUM(F10:F15)</f>
        <v>45070523057.51001</v>
      </c>
      <c r="H9" s="439"/>
      <c r="I9" s="574">
        <f>SUM(I10:I15)</f>
        <v>60593484044.379997</v>
      </c>
      <c r="J9" s="575">
        <f>SUM(J10:J15)</f>
        <v>44539486036.780006</v>
      </c>
      <c r="L9" s="574">
        <f>SUM(L10:L15)</f>
        <v>0</v>
      </c>
      <c r="M9" s="575">
        <f>SUM(M10:M15)</f>
        <v>531037020.72999996</v>
      </c>
    </row>
    <row r="10" spans="1:16" ht="12.75" customHeight="1" x14ac:dyDescent="0.25">
      <c r="A10" s="570" t="s">
        <v>3471</v>
      </c>
      <c r="B10" s="571" t="s">
        <v>3659</v>
      </c>
      <c r="C10" s="571"/>
      <c r="D10" s="571"/>
      <c r="E10" s="572">
        <v>66029797264.550003</v>
      </c>
      <c r="F10" s="573">
        <f>+J10+M10</f>
        <v>44503192904.100006</v>
      </c>
      <c r="H10" s="439"/>
      <c r="I10" s="572">
        <v>59783269011.629997</v>
      </c>
      <c r="J10" s="573">
        <f>43974504481.37</f>
        <v>43974504481.370003</v>
      </c>
      <c r="L10" s="572"/>
      <c r="M10" s="573">
        <f>635213445.31-N10</f>
        <v>528688422.72999996</v>
      </c>
      <c r="N10" s="508">
        <f>+P10-N15</f>
        <v>106525022.57999998</v>
      </c>
      <c r="P10" s="440">
        <v>487346807.81</v>
      </c>
    </row>
    <row r="11" spans="1:16" ht="12.75" customHeight="1" x14ac:dyDescent="0.25">
      <c r="A11" s="570" t="s">
        <v>3473</v>
      </c>
      <c r="B11" s="571" t="s">
        <v>3660</v>
      </c>
      <c r="C11" s="571"/>
      <c r="D11" s="571"/>
      <c r="E11" s="572">
        <v>0</v>
      </c>
      <c r="F11" s="573">
        <f t="shared" ref="F11:F15" si="0">+J11+M11</f>
        <v>0</v>
      </c>
      <c r="H11" s="439"/>
      <c r="I11" s="572">
        <v>0</v>
      </c>
      <c r="J11" s="573">
        <v>0</v>
      </c>
      <c r="L11" s="572"/>
      <c r="M11" s="573">
        <v>0</v>
      </c>
    </row>
    <row r="12" spans="1:16" ht="13.5" customHeight="1" x14ac:dyDescent="0.25">
      <c r="A12" s="570" t="s">
        <v>3475</v>
      </c>
      <c r="B12" s="571" t="s">
        <v>3661</v>
      </c>
      <c r="C12" s="571"/>
      <c r="D12" s="571"/>
      <c r="E12" s="572">
        <v>1695000</v>
      </c>
      <c r="F12" s="573">
        <f t="shared" si="0"/>
        <v>2348598</v>
      </c>
      <c r="H12" s="439"/>
      <c r="I12" s="572">
        <v>0</v>
      </c>
      <c r="J12" s="573">
        <v>0</v>
      </c>
      <c r="L12" s="572"/>
      <c r="M12" s="573">
        <v>2348598</v>
      </c>
      <c r="P12" s="576">
        <v>11655233</v>
      </c>
    </row>
    <row r="13" spans="1:16" ht="12.75" customHeight="1" x14ac:dyDescent="0.25">
      <c r="A13" s="570" t="s">
        <v>3477</v>
      </c>
      <c r="B13" s="571" t="s">
        <v>3662</v>
      </c>
      <c r="C13" s="571"/>
      <c r="D13" s="571"/>
      <c r="E13" s="572">
        <v>82379555.299999997</v>
      </c>
      <c r="F13" s="573">
        <f t="shared" si="0"/>
        <v>74101653.620000005</v>
      </c>
      <c r="H13" s="439"/>
      <c r="I13" s="572">
        <v>91271972.950000003</v>
      </c>
      <c r="J13" s="573">
        <v>74101653.620000005</v>
      </c>
      <c r="L13" s="572"/>
      <c r="M13" s="573">
        <v>0</v>
      </c>
    </row>
    <row r="14" spans="1:16" ht="12.75" customHeight="1" x14ac:dyDescent="0.25">
      <c r="A14" s="570" t="s">
        <v>3479</v>
      </c>
      <c r="B14" s="571" t="s">
        <v>3663</v>
      </c>
      <c r="C14" s="571"/>
      <c r="D14" s="571"/>
      <c r="E14" s="572">
        <v>0</v>
      </c>
      <c r="F14" s="573">
        <f t="shared" si="0"/>
        <v>0</v>
      </c>
      <c r="H14" s="439"/>
      <c r="I14" s="572">
        <v>0</v>
      </c>
      <c r="J14" s="573">
        <v>0</v>
      </c>
      <c r="L14" s="572"/>
      <c r="M14" s="573">
        <v>0</v>
      </c>
    </row>
    <row r="15" spans="1:16" ht="13.5" customHeight="1" x14ac:dyDescent="0.25">
      <c r="A15" s="570" t="s">
        <v>3481</v>
      </c>
      <c r="B15" s="571" t="s">
        <v>3664</v>
      </c>
      <c r="C15" s="571"/>
      <c r="D15" s="571"/>
      <c r="E15" s="572">
        <v>139070768.30000001</v>
      </c>
      <c r="F15" s="573">
        <f t="shared" si="0"/>
        <v>490879901.79000002</v>
      </c>
      <c r="H15" s="439"/>
      <c r="I15" s="572">
        <v>718943059.79999995</v>
      </c>
      <c r="J15" s="573">
        <f>502535134.79-P12</f>
        <v>490879901.79000002</v>
      </c>
      <c r="L15" s="572"/>
      <c r="M15" s="573">
        <f>380821785.23-N15</f>
        <v>0</v>
      </c>
      <c r="N15" s="573">
        <v>380821785.23000002</v>
      </c>
    </row>
    <row r="16" spans="1:16" ht="12.75" customHeight="1" x14ac:dyDescent="0.25">
      <c r="A16" s="577" t="s">
        <v>3491</v>
      </c>
      <c r="B16" s="578" t="s">
        <v>3665</v>
      </c>
      <c r="C16" s="578"/>
      <c r="D16" s="578"/>
      <c r="E16" s="579">
        <v>-52668187507.509987</v>
      </c>
      <c r="F16" s="580">
        <f>SUM(F17:F25)</f>
        <v>-34013822635.410004</v>
      </c>
      <c r="H16" s="439"/>
      <c r="I16" s="579">
        <f>SUM(I17:I25)</f>
        <v>-76524681331.720001</v>
      </c>
      <c r="J16" s="580">
        <f>SUM(J17:J25)</f>
        <v>-32987256991.960003</v>
      </c>
      <c r="L16" s="579">
        <f>SUM(L17:L25)</f>
        <v>0</v>
      </c>
      <c r="M16" s="580">
        <f>SUM(M17:M25)</f>
        <v>-1026565643.45</v>
      </c>
    </row>
    <row r="17" spans="1:14" ht="12.75" customHeight="1" x14ac:dyDescent="0.25">
      <c r="A17" s="577" t="s">
        <v>4</v>
      </c>
      <c r="B17" s="578" t="s">
        <v>3666</v>
      </c>
      <c r="C17" s="578"/>
      <c r="D17" s="578"/>
      <c r="E17" s="581">
        <v>-8958578682.6900005</v>
      </c>
      <c r="F17" s="582">
        <f>+J17+M17</f>
        <v>-9541805435.0900002</v>
      </c>
      <c r="H17" s="439"/>
      <c r="I17" s="581">
        <v>-9854516183.2000008</v>
      </c>
      <c r="J17" s="582">
        <v>-8960344815.3600006</v>
      </c>
      <c r="L17" s="581"/>
      <c r="M17" s="573">
        <v>-581460619.73000002</v>
      </c>
    </row>
    <row r="18" spans="1:14" ht="13.5" customHeight="1" x14ac:dyDescent="0.25">
      <c r="A18" s="577" t="s">
        <v>5</v>
      </c>
      <c r="B18" s="578" t="s">
        <v>3667</v>
      </c>
      <c r="C18" s="578"/>
      <c r="D18" s="578"/>
      <c r="E18" s="581">
        <v>-3056483876.2600002</v>
      </c>
      <c r="F18" s="582">
        <f t="shared" ref="F18:F26" si="1">+J18+M18</f>
        <v>-1046855000.5</v>
      </c>
      <c r="H18" s="439"/>
      <c r="I18" s="581">
        <v>-1946216000</v>
      </c>
      <c r="J18" s="582">
        <v>-999483318.5</v>
      </c>
      <c r="L18" s="581"/>
      <c r="M18" s="573">
        <f>-47371682</f>
        <v>-47371682</v>
      </c>
      <c r="N18" s="467"/>
    </row>
    <row r="19" spans="1:14" ht="12.75" customHeight="1" x14ac:dyDescent="0.25">
      <c r="A19" s="577" t="s">
        <v>3495</v>
      </c>
      <c r="B19" s="578" t="s">
        <v>3668</v>
      </c>
      <c r="C19" s="578"/>
      <c r="D19" s="578"/>
      <c r="E19" s="581">
        <v>-10097000925.190001</v>
      </c>
      <c r="F19" s="582">
        <f t="shared" si="1"/>
        <v>-5325490624.5200005</v>
      </c>
      <c r="H19" s="439"/>
      <c r="I19" s="581">
        <v>-6766449137.5699997</v>
      </c>
      <c r="J19" s="582">
        <v>-5185799449.4300003</v>
      </c>
      <c r="L19" s="581"/>
      <c r="M19" s="573">
        <v>-139691175.09</v>
      </c>
    </row>
    <row r="20" spans="1:14" ht="12.75" customHeight="1" x14ac:dyDescent="0.25">
      <c r="A20" s="577" t="s">
        <v>3497</v>
      </c>
      <c r="B20" s="578" t="s">
        <v>3669</v>
      </c>
      <c r="C20" s="578"/>
      <c r="D20" s="578"/>
      <c r="E20" s="581">
        <v>-7105324555.79</v>
      </c>
      <c r="F20" s="582">
        <f t="shared" si="1"/>
        <v>-4104728917.21</v>
      </c>
      <c r="H20" s="439"/>
      <c r="I20" s="581">
        <v>-9036477219.1700001</v>
      </c>
      <c r="J20" s="582">
        <v>-4104728917.21</v>
      </c>
      <c r="L20" s="581"/>
      <c r="M20" s="582">
        <v>0</v>
      </c>
    </row>
    <row r="21" spans="1:14" ht="13.5" customHeight="1" x14ac:dyDescent="0.25">
      <c r="A21" s="577" t="s">
        <v>3499</v>
      </c>
      <c r="B21" s="578" t="s">
        <v>3670</v>
      </c>
      <c r="C21" s="578"/>
      <c r="D21" s="578"/>
      <c r="E21" s="581">
        <v>-13013347323.77</v>
      </c>
      <c r="F21" s="582">
        <f t="shared" si="1"/>
        <v>-10025717725.200001</v>
      </c>
      <c r="H21" s="439"/>
      <c r="I21" s="581">
        <v>-6794596460.3599997</v>
      </c>
      <c r="J21" s="582">
        <v>-10025717725.200001</v>
      </c>
      <c r="L21" s="581"/>
      <c r="M21" s="582">
        <v>0</v>
      </c>
    </row>
    <row r="22" spans="1:14" ht="12.75" customHeight="1" x14ac:dyDescent="0.25">
      <c r="A22" s="577" t="s">
        <v>3501</v>
      </c>
      <c r="B22" s="578" t="s">
        <v>3671</v>
      </c>
      <c r="C22" s="578"/>
      <c r="D22" s="578"/>
      <c r="E22" s="581">
        <v>-8409598104.2299995</v>
      </c>
      <c r="F22" s="582">
        <f t="shared" si="1"/>
        <v>-3166148506.79</v>
      </c>
      <c r="H22" s="439"/>
      <c r="I22" s="581">
        <v>-7833566295.9399996</v>
      </c>
      <c r="J22" s="582">
        <v>-3166148506.79</v>
      </c>
      <c r="L22" s="581"/>
      <c r="M22" s="582">
        <v>0</v>
      </c>
    </row>
    <row r="23" spans="1:14" ht="12.75" customHeight="1" x14ac:dyDescent="0.25">
      <c r="A23" s="577" t="s">
        <v>3503</v>
      </c>
      <c r="B23" s="578" t="s">
        <v>3672</v>
      </c>
      <c r="C23" s="578"/>
      <c r="D23" s="578"/>
      <c r="E23" s="581">
        <v>-1425446822.7</v>
      </c>
      <c r="F23" s="582">
        <f t="shared" si="1"/>
        <v>-267208361.44999999</v>
      </c>
      <c r="H23" s="439"/>
      <c r="I23" s="581">
        <v>-2123064706.9100001</v>
      </c>
      <c r="J23" s="582">
        <v>-230918347.63</v>
      </c>
      <c r="L23" s="581"/>
      <c r="M23" s="582">
        <v>-36290013.82</v>
      </c>
    </row>
    <row r="24" spans="1:14" ht="13.5" customHeight="1" x14ac:dyDescent="0.25">
      <c r="A24" s="570" t="s">
        <v>3505</v>
      </c>
      <c r="B24" s="571" t="s">
        <v>3673</v>
      </c>
      <c r="C24" s="571"/>
      <c r="D24" s="571"/>
      <c r="E24" s="572">
        <v>0</v>
      </c>
      <c r="F24" s="582">
        <f t="shared" si="1"/>
        <v>0</v>
      </c>
      <c r="H24" s="439"/>
      <c r="I24" s="572">
        <v>0</v>
      </c>
      <c r="J24" s="573">
        <v>0</v>
      </c>
      <c r="L24" s="572"/>
      <c r="M24" s="573">
        <v>0</v>
      </c>
    </row>
    <row r="25" spans="1:14" ht="12.75" customHeight="1" x14ac:dyDescent="0.25">
      <c r="A25" s="577" t="s">
        <v>3674</v>
      </c>
      <c r="B25" s="578" t="s">
        <v>3675</v>
      </c>
      <c r="C25" s="578"/>
      <c r="D25" s="578"/>
      <c r="E25" s="581">
        <v>-602407216.88</v>
      </c>
      <c r="F25" s="582">
        <f>+J25+M25</f>
        <v>-535868064.64999998</v>
      </c>
      <c r="H25" s="439"/>
      <c r="I25" s="581">
        <f>-32169779328.57-16000</f>
        <v>-32169795328.57</v>
      </c>
      <c r="J25" s="582">
        <f>-801462719.65+K25</f>
        <v>-314115911.83999997</v>
      </c>
      <c r="K25" s="582">
        <f>+N15+N10</f>
        <v>487346807.81</v>
      </c>
      <c r="L25" s="581"/>
      <c r="M25" s="573">
        <f>-233407385.81+P12</f>
        <v>-221752152.81</v>
      </c>
    </row>
    <row r="26" spans="1:14" ht="12.75" customHeight="1" x14ac:dyDescent="0.25">
      <c r="A26" s="577" t="s">
        <v>3509</v>
      </c>
      <c r="B26" s="578" t="s">
        <v>3676</v>
      </c>
      <c r="C26" s="578"/>
      <c r="D26" s="578"/>
      <c r="E26" s="579">
        <v>13584755080.640022</v>
      </c>
      <c r="F26" s="580">
        <f>+F9+F16</f>
        <v>11056700422.100006</v>
      </c>
      <c r="H26" s="439"/>
      <c r="I26" s="579">
        <f>+I9+I16</f>
        <v>-15931197287.340004</v>
      </c>
      <c r="J26" s="580">
        <f>+J9+J16</f>
        <v>11552229044.820004</v>
      </c>
      <c r="L26" s="579">
        <f>+L9+L16</f>
        <v>0</v>
      </c>
      <c r="M26" s="580">
        <f>+M9+M16</f>
        <v>-495528622.72000009</v>
      </c>
    </row>
    <row r="27" spans="1:14" ht="13.5" customHeight="1" x14ac:dyDescent="0.25">
      <c r="A27" s="570" t="s">
        <v>3511</v>
      </c>
      <c r="B27" s="571" t="s">
        <v>3677</v>
      </c>
      <c r="C27" s="571"/>
      <c r="D27" s="571"/>
      <c r="E27" s="572">
        <v>0</v>
      </c>
      <c r="F27" s="573">
        <v>0</v>
      </c>
      <c r="H27" s="439"/>
      <c r="I27" s="572">
        <v>0</v>
      </c>
      <c r="J27" s="573">
        <v>0</v>
      </c>
      <c r="L27" s="572">
        <v>0</v>
      </c>
      <c r="M27" s="573">
        <v>0</v>
      </c>
    </row>
    <row r="28" spans="1:14" ht="12.75" customHeight="1" x14ac:dyDescent="0.25">
      <c r="A28" s="570" t="s">
        <v>3513</v>
      </c>
      <c r="B28" s="571" t="s">
        <v>3658</v>
      </c>
      <c r="C28" s="571"/>
      <c r="D28" s="571"/>
      <c r="E28" s="574">
        <v>18613024.370000001</v>
      </c>
      <c r="F28" s="575">
        <f>SUM(F29:F35)</f>
        <v>18642737.719999999</v>
      </c>
      <c r="H28" s="439"/>
      <c r="I28" s="574">
        <f>SUM(I29:I35)</f>
        <v>4271236.09</v>
      </c>
      <c r="J28" s="575">
        <f>SUM(J29:J35)</f>
        <v>18642737.719999999</v>
      </c>
      <c r="L28" s="574">
        <f>SUM(L29:L35)</f>
        <v>0</v>
      </c>
      <c r="M28" s="575">
        <f>SUM(M29:M35)</f>
        <v>0</v>
      </c>
    </row>
    <row r="29" spans="1:14" ht="12.75" customHeight="1" x14ac:dyDescent="0.25">
      <c r="A29" s="570" t="s">
        <v>3515</v>
      </c>
      <c r="B29" s="571" t="s">
        <v>3678</v>
      </c>
      <c r="C29" s="571"/>
      <c r="D29" s="571"/>
      <c r="E29" s="572">
        <v>0</v>
      </c>
      <c r="F29" s="573">
        <f t="shared" ref="F29:F35" si="2">+J29+M29</f>
        <v>0</v>
      </c>
      <c r="H29" s="439"/>
      <c r="I29" s="572">
        <v>0</v>
      </c>
      <c r="J29" s="573">
        <v>0</v>
      </c>
      <c r="L29" s="572">
        <v>0</v>
      </c>
      <c r="M29" s="573">
        <v>0</v>
      </c>
    </row>
    <row r="30" spans="1:14" ht="13.5" customHeight="1" x14ac:dyDescent="0.25">
      <c r="A30" s="570" t="s">
        <v>3541</v>
      </c>
      <c r="B30" s="571" t="s">
        <v>3679</v>
      </c>
      <c r="C30" s="571"/>
      <c r="D30" s="571"/>
      <c r="E30" s="572">
        <v>0</v>
      </c>
      <c r="F30" s="573">
        <f t="shared" si="2"/>
        <v>0</v>
      </c>
      <c r="H30" s="439"/>
      <c r="I30" s="572">
        <v>0</v>
      </c>
      <c r="J30" s="573">
        <v>0</v>
      </c>
      <c r="L30" s="572">
        <v>0</v>
      </c>
      <c r="M30" s="573">
        <v>0</v>
      </c>
    </row>
    <row r="31" spans="1:14" ht="12.75" customHeight="1" x14ac:dyDescent="0.25">
      <c r="A31" s="570" t="s">
        <v>3680</v>
      </c>
      <c r="B31" s="571" t="s">
        <v>3681</v>
      </c>
      <c r="C31" s="571"/>
      <c r="D31" s="571"/>
      <c r="E31" s="572">
        <v>0</v>
      </c>
      <c r="F31" s="573">
        <f t="shared" si="2"/>
        <v>0</v>
      </c>
      <c r="H31" s="439"/>
      <c r="I31" s="572">
        <v>0</v>
      </c>
      <c r="J31" s="573">
        <v>0</v>
      </c>
      <c r="L31" s="572">
        <v>0</v>
      </c>
      <c r="M31" s="573">
        <v>0</v>
      </c>
    </row>
    <row r="32" spans="1:14" ht="12.75" customHeight="1" x14ac:dyDescent="0.25">
      <c r="A32" s="570" t="s">
        <v>3682</v>
      </c>
      <c r="B32" s="571" t="s">
        <v>3683</v>
      </c>
      <c r="C32" s="571"/>
      <c r="D32" s="571"/>
      <c r="E32" s="572">
        <v>0</v>
      </c>
      <c r="F32" s="573">
        <f t="shared" si="2"/>
        <v>0</v>
      </c>
      <c r="H32" s="439"/>
      <c r="I32" s="572">
        <v>0</v>
      </c>
      <c r="J32" s="573">
        <v>0</v>
      </c>
      <c r="L32" s="572">
        <v>0</v>
      </c>
      <c r="M32" s="573">
        <v>0</v>
      </c>
    </row>
    <row r="33" spans="1:14" ht="12.75" customHeight="1" x14ac:dyDescent="0.25">
      <c r="A33" s="570" t="s">
        <v>3684</v>
      </c>
      <c r="B33" s="571" t="s">
        <v>3685</v>
      </c>
      <c r="C33" s="571"/>
      <c r="D33" s="571"/>
      <c r="E33" s="572">
        <v>0</v>
      </c>
      <c r="F33" s="573">
        <f t="shared" si="2"/>
        <v>0</v>
      </c>
      <c r="H33" s="439"/>
      <c r="I33" s="572">
        <v>0</v>
      </c>
      <c r="J33" s="573">
        <v>0</v>
      </c>
      <c r="L33" s="572">
        <v>0</v>
      </c>
      <c r="M33" s="573">
        <v>0</v>
      </c>
    </row>
    <row r="34" spans="1:14" ht="13.5" customHeight="1" x14ac:dyDescent="0.25">
      <c r="A34" s="570" t="s">
        <v>3686</v>
      </c>
      <c r="B34" s="571" t="s">
        <v>3687</v>
      </c>
      <c r="C34" s="571"/>
      <c r="D34" s="571"/>
      <c r="E34" s="572">
        <v>18613024.370000001</v>
      </c>
      <c r="F34" s="573">
        <f t="shared" si="2"/>
        <v>18642737.719999999</v>
      </c>
      <c r="H34" s="439"/>
      <c r="I34" s="572">
        <v>4271236.09</v>
      </c>
      <c r="J34" s="573">
        <v>18642737.719999999</v>
      </c>
      <c r="L34" s="572"/>
      <c r="M34" s="573"/>
    </row>
    <row r="35" spans="1:14" ht="12.75" customHeight="1" x14ac:dyDescent="0.25">
      <c r="A35" s="570" t="s">
        <v>3688</v>
      </c>
      <c r="B35" s="571" t="s">
        <v>3689</v>
      </c>
      <c r="C35" s="571"/>
      <c r="D35" s="571"/>
      <c r="E35" s="572">
        <v>0</v>
      </c>
      <c r="F35" s="573">
        <f t="shared" si="2"/>
        <v>0</v>
      </c>
      <c r="H35" s="439"/>
      <c r="I35" s="572">
        <v>0</v>
      </c>
      <c r="J35" s="573">
        <v>0</v>
      </c>
      <c r="L35" s="572">
        <v>0</v>
      </c>
      <c r="M35" s="573">
        <v>0</v>
      </c>
    </row>
    <row r="36" spans="1:14" ht="12.75" customHeight="1" x14ac:dyDescent="0.25">
      <c r="A36" s="577" t="s">
        <v>3553</v>
      </c>
      <c r="B36" s="578" t="s">
        <v>3665</v>
      </c>
      <c r="C36" s="578"/>
      <c r="D36" s="578"/>
      <c r="E36" s="579">
        <v>-10110636</v>
      </c>
      <c r="F36" s="580">
        <f>SUM(F37:F41)</f>
        <v>0</v>
      </c>
      <c r="H36" s="439"/>
      <c r="I36" s="579">
        <f>SUM(I37:I41)</f>
        <v>-15967470000</v>
      </c>
      <c r="J36" s="580">
        <f>SUM(J37:J41)</f>
        <v>0</v>
      </c>
      <c r="L36" s="579">
        <f>SUM(L37:L41)</f>
        <v>0</v>
      </c>
      <c r="M36" s="580">
        <f>SUM(M37:M41)</f>
        <v>0</v>
      </c>
    </row>
    <row r="37" spans="1:14" ht="13.5" customHeight="1" x14ac:dyDescent="0.25">
      <c r="A37" s="570" t="s">
        <v>305</v>
      </c>
      <c r="B37" s="571" t="s">
        <v>3690</v>
      </c>
      <c r="C37" s="571"/>
      <c r="D37" s="571"/>
      <c r="E37" s="572">
        <v>-5605000</v>
      </c>
      <c r="F37" s="573">
        <f t="shared" ref="F37:F41" si="3">+J37+M37</f>
        <v>0</v>
      </c>
      <c r="H37" s="439"/>
      <c r="I37" s="572">
        <v>0</v>
      </c>
      <c r="J37" s="573">
        <v>0</v>
      </c>
      <c r="L37" s="572">
        <v>0</v>
      </c>
      <c r="M37" s="573"/>
    </row>
    <row r="38" spans="1:14" ht="12.75" customHeight="1" x14ac:dyDescent="0.25">
      <c r="A38" s="570" t="s">
        <v>307</v>
      </c>
      <c r="B38" s="571" t="s">
        <v>3691</v>
      </c>
      <c r="C38" s="571"/>
      <c r="D38" s="571"/>
      <c r="E38" s="572">
        <v>-4505636</v>
      </c>
      <c r="F38" s="573">
        <f t="shared" si="3"/>
        <v>0</v>
      </c>
      <c r="H38" s="439"/>
      <c r="I38" s="572">
        <v>0</v>
      </c>
      <c r="J38" s="573">
        <v>0</v>
      </c>
      <c r="L38" s="572">
        <v>0</v>
      </c>
      <c r="M38" s="573"/>
    </row>
    <row r="39" spans="1:14" ht="12.75" customHeight="1" x14ac:dyDescent="0.25">
      <c r="A39" s="570" t="s">
        <v>3692</v>
      </c>
      <c r="B39" s="571" t="s">
        <v>3693</v>
      </c>
      <c r="C39" s="571"/>
      <c r="D39" s="571"/>
      <c r="E39" s="572">
        <v>0</v>
      </c>
      <c r="F39" s="573">
        <f t="shared" si="3"/>
        <v>0</v>
      </c>
      <c r="H39" s="439"/>
      <c r="I39" s="572">
        <v>0</v>
      </c>
      <c r="J39" s="573">
        <v>0</v>
      </c>
      <c r="L39" s="572">
        <v>0</v>
      </c>
      <c r="M39" s="573"/>
    </row>
    <row r="40" spans="1:14" ht="13.5" customHeight="1" x14ac:dyDescent="0.25">
      <c r="A40" s="577" t="s">
        <v>3694</v>
      </c>
      <c r="B40" s="578" t="s">
        <v>3695</v>
      </c>
      <c r="C40" s="578"/>
      <c r="D40" s="578"/>
      <c r="E40" s="581">
        <v>0</v>
      </c>
      <c r="F40" s="582">
        <f t="shared" si="3"/>
        <v>0</v>
      </c>
      <c r="H40" s="439"/>
      <c r="I40" s="581">
        <v>-15967470000</v>
      </c>
      <c r="J40" s="582">
        <v>0</v>
      </c>
      <c r="L40" s="581"/>
      <c r="M40" s="582"/>
    </row>
    <row r="41" spans="1:14" ht="12.75" customHeight="1" x14ac:dyDescent="0.25">
      <c r="A41" s="570" t="s">
        <v>3696</v>
      </c>
      <c r="B41" s="571" t="s">
        <v>3697</v>
      </c>
      <c r="C41" s="571"/>
      <c r="D41" s="571"/>
      <c r="E41" s="572">
        <v>0</v>
      </c>
      <c r="F41" s="573">
        <f t="shared" si="3"/>
        <v>0</v>
      </c>
      <c r="H41" s="439"/>
      <c r="I41" s="572">
        <v>0</v>
      </c>
      <c r="J41" s="573">
        <v>0</v>
      </c>
      <c r="L41" s="572">
        <v>0</v>
      </c>
      <c r="M41" s="573">
        <v>0</v>
      </c>
    </row>
    <row r="42" spans="1:14" ht="12.75" customHeight="1" x14ac:dyDescent="0.25">
      <c r="A42" s="577" t="s">
        <v>3555</v>
      </c>
      <c r="B42" s="578" t="s">
        <v>3698</v>
      </c>
      <c r="C42" s="578"/>
      <c r="D42" s="578"/>
      <c r="E42" s="579">
        <v>8502388.370000001</v>
      </c>
      <c r="F42" s="580">
        <f>+F28+F36</f>
        <v>18642737.719999999</v>
      </c>
      <c r="H42" s="439"/>
      <c r="I42" s="579">
        <f>+I28+I36</f>
        <v>-15963198763.91</v>
      </c>
      <c r="J42" s="580">
        <f>+J28+J36</f>
        <v>18642737.719999999</v>
      </c>
      <c r="L42" s="579">
        <f>+L28+L36</f>
        <v>0</v>
      </c>
      <c r="M42" s="580">
        <f>+M28+M36</f>
        <v>0</v>
      </c>
    </row>
    <row r="43" spans="1:14" ht="13.5" customHeight="1" x14ac:dyDescent="0.25">
      <c r="A43" s="570" t="s">
        <v>3587</v>
      </c>
      <c r="B43" s="571" t="s">
        <v>3699</v>
      </c>
      <c r="C43" s="571"/>
      <c r="D43" s="571"/>
      <c r="E43" s="572">
        <v>0</v>
      </c>
      <c r="F43" s="573">
        <v>0</v>
      </c>
      <c r="H43" s="439"/>
      <c r="I43" s="572">
        <v>0</v>
      </c>
      <c r="J43" s="573">
        <v>0</v>
      </c>
      <c r="L43" s="572">
        <v>0</v>
      </c>
      <c r="M43" s="573">
        <v>0</v>
      </c>
    </row>
    <row r="44" spans="1:14" ht="12.75" customHeight="1" x14ac:dyDescent="0.25">
      <c r="A44" s="570" t="s">
        <v>3700</v>
      </c>
      <c r="B44" s="571" t="s">
        <v>3658</v>
      </c>
      <c r="C44" s="571"/>
      <c r="D44" s="571"/>
      <c r="E44" s="574">
        <v>63322383845.07</v>
      </c>
      <c r="F44" s="575">
        <f>SUM(F45:F48)</f>
        <v>43308023695.139999</v>
      </c>
      <c r="H44" s="439"/>
      <c r="I44" s="574">
        <f>SUM(I45:I48)</f>
        <v>61228737641.709999</v>
      </c>
      <c r="J44" s="575">
        <f>SUM(J45:J48)</f>
        <v>43308023695.139999</v>
      </c>
      <c r="L44" s="574">
        <f>SUM(L45:L48)</f>
        <v>0</v>
      </c>
      <c r="M44" s="575">
        <f>SUM(M45:M48)</f>
        <v>0</v>
      </c>
    </row>
    <row r="45" spans="1:14" ht="12.75" customHeight="1" x14ac:dyDescent="0.25">
      <c r="A45" s="570" t="s">
        <v>3701</v>
      </c>
      <c r="B45" s="571" t="s">
        <v>3702</v>
      </c>
      <c r="C45" s="571"/>
      <c r="D45" s="571"/>
      <c r="E45" s="572">
        <v>62309041528.339996</v>
      </c>
      <c r="F45" s="573">
        <f t="shared" ref="F45:F48" si="4">+J45+M45</f>
        <v>43307640795.699997</v>
      </c>
      <c r="H45" s="439"/>
      <c r="I45" s="572">
        <v>61227857375.540001</v>
      </c>
      <c r="J45" s="573">
        <v>43307640795.699997</v>
      </c>
      <c r="L45" s="572"/>
      <c r="M45" s="573"/>
    </row>
    <row r="46" spans="1:14" ht="13.5" customHeight="1" x14ac:dyDescent="0.25">
      <c r="A46" s="570" t="s">
        <v>3703</v>
      </c>
      <c r="B46" s="571" t="s">
        <v>3704</v>
      </c>
      <c r="C46" s="571"/>
      <c r="D46" s="571"/>
      <c r="E46" s="572">
        <v>1013063500</v>
      </c>
      <c r="F46" s="573">
        <f t="shared" si="4"/>
        <v>0</v>
      </c>
      <c r="H46" s="439"/>
      <c r="I46" s="572">
        <v>0</v>
      </c>
      <c r="J46" s="573">
        <v>0</v>
      </c>
      <c r="L46" s="572"/>
      <c r="M46" s="573"/>
      <c r="N46" s="573"/>
    </row>
    <row r="47" spans="1:14" ht="12.75" customHeight="1" x14ac:dyDescent="0.25">
      <c r="A47" s="570" t="s">
        <v>3705</v>
      </c>
      <c r="B47" s="571" t="s">
        <v>3706</v>
      </c>
      <c r="C47" s="571"/>
      <c r="D47" s="571"/>
      <c r="E47" s="572">
        <v>0</v>
      </c>
      <c r="F47" s="573">
        <f t="shared" si="4"/>
        <v>0</v>
      </c>
      <c r="H47" s="439"/>
      <c r="I47" s="572">
        <v>0</v>
      </c>
      <c r="J47" s="573">
        <v>0</v>
      </c>
      <c r="L47" s="572"/>
      <c r="M47" s="573"/>
    </row>
    <row r="48" spans="1:14" ht="12.75" customHeight="1" x14ac:dyDescent="0.25">
      <c r="A48" s="570" t="s">
        <v>3707</v>
      </c>
      <c r="B48" s="571" t="s">
        <v>3708</v>
      </c>
      <c r="C48" s="571"/>
      <c r="D48" s="571"/>
      <c r="E48" s="572">
        <v>278816.73</v>
      </c>
      <c r="F48" s="573">
        <f>+J48+M48</f>
        <v>382899.44</v>
      </c>
      <c r="H48" s="439"/>
      <c r="I48" s="572">
        <v>880266.17</v>
      </c>
      <c r="J48" s="573">
        <v>382899.44</v>
      </c>
      <c r="L48" s="572"/>
      <c r="M48" s="573"/>
    </row>
    <row r="49" spans="1:13" ht="13.5" customHeight="1" x14ac:dyDescent="0.25">
      <c r="A49" s="577" t="s">
        <v>3709</v>
      </c>
      <c r="B49" s="578" t="s">
        <v>3665</v>
      </c>
      <c r="C49" s="578"/>
      <c r="D49" s="578"/>
      <c r="E49" s="579">
        <v>-75715089089.320007</v>
      </c>
      <c r="F49" s="580">
        <f>SUM(F50:F54)</f>
        <v>-55569487922.540001</v>
      </c>
      <c r="H49" s="439"/>
      <c r="I49" s="579">
        <f>SUM(I50:I54)</f>
        <v>-29411342603.41</v>
      </c>
      <c r="J49" s="580">
        <f>SUM(J50:J54)</f>
        <v>-55569487922.540001</v>
      </c>
      <c r="L49" s="579">
        <f>SUM(L50:L54)</f>
        <v>0</v>
      </c>
      <c r="M49" s="580">
        <f>SUM(M50:M54)</f>
        <v>0</v>
      </c>
    </row>
    <row r="50" spans="1:13" ht="12.75" customHeight="1" x14ac:dyDescent="0.25">
      <c r="A50" s="577" t="s">
        <v>3710</v>
      </c>
      <c r="B50" s="578" t="s">
        <v>3711</v>
      </c>
      <c r="C50" s="578"/>
      <c r="D50" s="578"/>
      <c r="E50" s="581">
        <v>-75714813287.550003</v>
      </c>
      <c r="F50" s="582">
        <f t="shared" ref="F50:F54" si="5">+J50+M50</f>
        <v>-55569385188.120003</v>
      </c>
      <c r="H50" s="439"/>
      <c r="I50" s="581">
        <v>-29411211053.990002</v>
      </c>
      <c r="J50" s="582">
        <v>-55569385188.120003</v>
      </c>
      <c r="L50" s="581"/>
      <c r="M50" s="582"/>
    </row>
    <row r="51" spans="1:13" ht="12.75" customHeight="1" x14ac:dyDescent="0.25">
      <c r="A51" s="570" t="s">
        <v>3712</v>
      </c>
      <c r="B51" s="571" t="s">
        <v>3713</v>
      </c>
      <c r="C51" s="571"/>
      <c r="D51" s="571"/>
      <c r="E51" s="572">
        <v>0</v>
      </c>
      <c r="F51" s="573">
        <f t="shared" si="5"/>
        <v>0</v>
      </c>
      <c r="H51" s="439"/>
      <c r="I51" s="572">
        <v>0</v>
      </c>
      <c r="J51" s="573">
        <v>0</v>
      </c>
      <c r="L51" s="572">
        <v>0</v>
      </c>
      <c r="M51" s="573">
        <v>0</v>
      </c>
    </row>
    <row r="52" spans="1:13" ht="13.5" customHeight="1" x14ac:dyDescent="0.25">
      <c r="A52" s="570" t="s">
        <v>3714</v>
      </c>
      <c r="B52" s="571" t="s">
        <v>3715</v>
      </c>
      <c r="C52" s="571"/>
      <c r="D52" s="571"/>
      <c r="E52" s="572">
        <v>0</v>
      </c>
      <c r="F52" s="573">
        <f t="shared" si="5"/>
        <v>0</v>
      </c>
      <c r="H52" s="439"/>
      <c r="I52" s="572">
        <v>0</v>
      </c>
      <c r="J52" s="573">
        <v>0</v>
      </c>
      <c r="L52" s="572">
        <v>0</v>
      </c>
      <c r="M52" s="573">
        <v>0</v>
      </c>
    </row>
    <row r="53" spans="1:13" ht="12.75" customHeight="1" x14ac:dyDescent="0.25">
      <c r="A53" s="570" t="s">
        <v>3716</v>
      </c>
      <c r="B53" s="571" t="s">
        <v>3717</v>
      </c>
      <c r="C53" s="571"/>
      <c r="D53" s="571"/>
      <c r="E53" s="572">
        <v>0</v>
      </c>
      <c r="F53" s="573">
        <f t="shared" si="5"/>
        <v>0</v>
      </c>
      <c r="H53" s="439"/>
      <c r="I53" s="572">
        <v>0</v>
      </c>
      <c r="J53" s="573">
        <v>0</v>
      </c>
      <c r="L53" s="572">
        <v>0</v>
      </c>
      <c r="M53" s="573">
        <v>0</v>
      </c>
    </row>
    <row r="54" spans="1:13" ht="12.75" customHeight="1" x14ac:dyDescent="0.25">
      <c r="A54" s="577" t="s">
        <v>3718</v>
      </c>
      <c r="B54" s="578" t="s">
        <v>3719</v>
      </c>
      <c r="C54" s="578"/>
      <c r="D54" s="578"/>
      <c r="E54" s="581">
        <v>-275801.77</v>
      </c>
      <c r="F54" s="582">
        <f>+J54+M54</f>
        <v>-102734.42</v>
      </c>
      <c r="H54" s="439"/>
      <c r="I54" s="581">
        <f>-131507.42-42</f>
        <v>-131549.42000000001</v>
      </c>
      <c r="J54" s="582">
        <v>-102734.42</v>
      </c>
      <c r="L54" s="581"/>
      <c r="M54" s="582"/>
    </row>
    <row r="55" spans="1:13" ht="13.5" customHeight="1" x14ac:dyDescent="0.25">
      <c r="A55" s="577" t="s">
        <v>3720</v>
      </c>
      <c r="B55" s="578" t="s">
        <v>3721</v>
      </c>
      <c r="C55" s="578"/>
      <c r="D55" s="578"/>
      <c r="E55" s="579">
        <v>-12392705244.250008</v>
      </c>
      <c r="F55" s="580">
        <f>+F44+F49</f>
        <v>-12261464227.400002</v>
      </c>
      <c r="H55" s="439"/>
      <c r="I55" s="579">
        <f>+I44+I49</f>
        <v>31817395038.299999</v>
      </c>
      <c r="J55" s="580">
        <f>+J44+J49</f>
        <v>-12261464227.400002</v>
      </c>
      <c r="L55" s="579">
        <f>+L44+L49</f>
        <v>0</v>
      </c>
      <c r="M55" s="580">
        <f>+M44+M49</f>
        <v>0</v>
      </c>
    </row>
    <row r="56" spans="1:13" ht="12.75" customHeight="1" x14ac:dyDescent="0.25">
      <c r="A56" s="577" t="s">
        <v>3589</v>
      </c>
      <c r="B56" s="578" t="s">
        <v>3722</v>
      </c>
      <c r="C56" s="578"/>
      <c r="D56" s="578"/>
      <c r="E56" s="579">
        <v>1200552224.7600155</v>
      </c>
      <c r="F56" s="580">
        <f>+F26+F42+F55</f>
        <v>-1186121067.5799961</v>
      </c>
      <c r="H56" s="439"/>
      <c r="I56" s="579">
        <f>+I26+I42+I55</f>
        <v>-77001012.950004578</v>
      </c>
      <c r="J56" s="580">
        <f>+J26+J42+J55</f>
        <v>-690592444.8599987</v>
      </c>
      <c r="L56" s="579">
        <f>+L26+L42+L55</f>
        <v>0</v>
      </c>
      <c r="M56" s="580">
        <f>+M26+M42+M55</f>
        <v>-495528622.72000009</v>
      </c>
    </row>
    <row r="57" spans="1:13" ht="12.75" customHeight="1" x14ac:dyDescent="0.25">
      <c r="A57" s="570" t="s">
        <v>3591</v>
      </c>
      <c r="B57" s="571" t="s">
        <v>3723</v>
      </c>
      <c r="C57" s="571"/>
      <c r="D57" s="571"/>
      <c r="E57" s="572">
        <v>29630489.699999999</v>
      </c>
      <c r="F57" s="573">
        <f>+J57+M57</f>
        <v>1230182714.46</v>
      </c>
      <c r="H57" s="439"/>
      <c r="I57" s="572">
        <v>106631502.65000001</v>
      </c>
      <c r="J57" s="573">
        <v>1173965324.1700001</v>
      </c>
      <c r="K57" s="442"/>
      <c r="L57" s="572"/>
      <c r="M57" s="583">
        <v>56217390.289999999</v>
      </c>
    </row>
    <row r="58" spans="1:13" ht="12.75" customHeight="1" x14ac:dyDescent="0.25">
      <c r="A58" s="570" t="s">
        <v>3593</v>
      </c>
      <c r="B58" s="571" t="s">
        <v>3724</v>
      </c>
      <c r="C58" s="571"/>
      <c r="D58" s="571"/>
      <c r="E58" s="572">
        <v>1230182714.4600155</v>
      </c>
      <c r="F58" s="572">
        <f>+F57+F56</f>
        <v>44061646.880003929</v>
      </c>
      <c r="H58" s="439"/>
      <c r="I58" s="572">
        <f>+I57+I56</f>
        <v>29630489.699995428</v>
      </c>
      <c r="J58" s="572">
        <f>+J57+J56</f>
        <v>483372879.31000137</v>
      </c>
      <c r="L58" s="572">
        <f>+L57+L56</f>
        <v>0</v>
      </c>
      <c r="M58" s="572">
        <f>+M57+M56</f>
        <v>-439311232.43000007</v>
      </c>
    </row>
    <row r="59" spans="1:13" x14ac:dyDescent="0.25">
      <c r="A59" s="584"/>
      <c r="B59" s="584"/>
      <c r="C59" s="584"/>
      <c r="D59" s="584"/>
      <c r="E59" s="585">
        <f>+E58-F57</f>
        <v>1.5497207641601563E-5</v>
      </c>
      <c r="F59" s="586">
        <f>+'[2]СТ-1'!F10-F58</f>
        <v>-3.9264559745788574E-6</v>
      </c>
      <c r="G59" s="584"/>
      <c r="I59" s="500">
        <f>+I58-J57</f>
        <v>-1144334834.4700046</v>
      </c>
      <c r="J59" s="584"/>
      <c r="L59" s="500">
        <f>+L58-M57</f>
        <v>-56217390.289999999</v>
      </c>
      <c r="M59" s="587">
        <f>+[3]Sheet!$N$59</f>
        <v>36380342.380000003</v>
      </c>
    </row>
    <row r="60" spans="1:13" ht="6.75" customHeight="1" x14ac:dyDescent="0.25"/>
    <row r="61" spans="1:13" ht="14.25" customHeight="1" x14ac:dyDescent="0.25">
      <c r="A61" s="588" t="s">
        <v>3578</v>
      </c>
      <c r="B61" s="588"/>
      <c r="C61" s="589" t="s">
        <v>3725</v>
      </c>
      <c r="D61" s="589"/>
      <c r="E61" s="590" t="s">
        <v>3579</v>
      </c>
      <c r="F61" s="590"/>
      <c r="G61" s="590"/>
      <c r="M61" s="467">
        <f>+M58-M59</f>
        <v>-475691574.81000006</v>
      </c>
    </row>
    <row r="62" spans="1:13" ht="21" customHeight="1" x14ac:dyDescent="0.25">
      <c r="A62" s="588" t="s">
        <v>3580</v>
      </c>
      <c r="B62" s="588"/>
      <c r="C62" s="589" t="s">
        <v>3725</v>
      </c>
      <c r="D62" s="589"/>
      <c r="E62" s="590" t="s">
        <v>3581</v>
      </c>
      <c r="F62" s="590"/>
      <c r="G62" s="590"/>
    </row>
    <row r="63" spans="1:13" ht="11.25" customHeight="1" x14ac:dyDescent="0.25"/>
    <row r="64" spans="1:13" ht="14.25" hidden="1" customHeight="1" x14ac:dyDescent="0.25">
      <c r="A64" s="527" t="s">
        <v>3639</v>
      </c>
      <c r="B64" s="528">
        <v>43514.004201388903</v>
      </c>
      <c r="C64" s="528"/>
      <c r="D64" s="528"/>
      <c r="E64" s="527" t="s">
        <v>3640</v>
      </c>
      <c r="F64" s="591" t="s">
        <v>3641</v>
      </c>
      <c r="G64" s="591"/>
      <c r="I64" s="527" t="s">
        <v>3640</v>
      </c>
      <c r="L64" s="527" t="s">
        <v>3640</v>
      </c>
    </row>
    <row r="65" spans="6:6" hidden="1" x14ac:dyDescent="0.25"/>
    <row r="66" spans="6:6" hidden="1" x14ac:dyDescent="0.25">
      <c r="F66" s="592">
        <f>+'[2]СТ-1'!F10</f>
        <v>44061646.880000003</v>
      </c>
    </row>
    <row r="67" spans="6:6" hidden="1" x14ac:dyDescent="0.25">
      <c r="F67" s="592">
        <f>+F66-F58</f>
        <v>-3.9264559745788574E-6</v>
      </c>
    </row>
    <row r="68" spans="6:6" hidden="1" x14ac:dyDescent="0.25"/>
    <row r="69" spans="6:6" hidden="1" x14ac:dyDescent="0.25">
      <c r="F69" s="592">
        <f>+'[2]СТ-1'!E10</f>
        <v>1230182714.46</v>
      </c>
    </row>
    <row r="70" spans="6:6" hidden="1" x14ac:dyDescent="0.25">
      <c r="F70" s="592">
        <f>+F69-F57</f>
        <v>0</v>
      </c>
    </row>
    <row r="71" spans="6:6" hidden="1" x14ac:dyDescent="0.25"/>
    <row r="72" spans="6:6" hidden="1" x14ac:dyDescent="0.25"/>
  </sheetData>
  <mergeCells count="66">
    <mergeCell ref="A62:B62"/>
    <mergeCell ref="C62:D62"/>
    <mergeCell ref="E62:G62"/>
    <mergeCell ref="B64:D64"/>
    <mergeCell ref="F64:G64"/>
    <mergeCell ref="B56:D56"/>
    <mergeCell ref="B57:D57"/>
    <mergeCell ref="B58:D58"/>
    <mergeCell ref="A61:B61"/>
    <mergeCell ref="C61:D61"/>
    <mergeCell ref="E61:G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A1:G1"/>
    <mergeCell ref="A3:G3"/>
    <mergeCell ref="A5:C5"/>
    <mergeCell ref="E5:G5"/>
    <mergeCell ref="A6:G6"/>
    <mergeCell ref="B7:D7"/>
    <mergeCell ref="F7:G7"/>
  </mergeCells>
  <pageMargins left="0.37" right="0.17" top="0.59" bottom="0.51" header="0.3" footer="0.3"/>
  <pageSetup paperSize="9" scale="9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" zoomScaleNormal="100" workbookViewId="0">
      <pane xSplit="9" ySplit="5" topLeftCell="J15" activePane="bottomRight" state="frozen"/>
      <selection activeCell="A3" sqref="A3"/>
      <selection pane="topRight" activeCell="J3" sqref="J3"/>
      <selection pane="bottomLeft" activeCell="A8" sqref="A8"/>
      <selection pane="bottomRight" activeCell="A3" sqref="A3:I57"/>
    </sheetView>
  </sheetViews>
  <sheetFormatPr defaultRowHeight="14.25" x14ac:dyDescent="0.2"/>
  <cols>
    <col min="1" max="16384" width="9.140625" style="1"/>
  </cols>
  <sheetData>
    <row r="1" spans="1:9" x14ac:dyDescent="0.2">
      <c r="A1" s="294" t="s">
        <v>14</v>
      </c>
      <c r="B1" s="294"/>
      <c r="C1" s="294"/>
      <c r="D1" s="294"/>
      <c r="E1" s="294"/>
      <c r="F1" s="294"/>
      <c r="G1" s="294"/>
      <c r="H1" s="294"/>
      <c r="I1" s="294"/>
    </row>
    <row r="2" spans="1:9" ht="7.5" customHeight="1" x14ac:dyDescent="0.2">
      <c r="A2" s="3"/>
      <c r="B2" s="3"/>
      <c r="C2" s="3"/>
      <c r="D2" s="3"/>
      <c r="E2" s="3"/>
      <c r="F2" s="3"/>
      <c r="G2" s="3"/>
      <c r="H2" s="3"/>
    </row>
    <row r="3" spans="1:9" x14ac:dyDescent="0.2">
      <c r="A3" s="294" t="s">
        <v>15</v>
      </c>
      <c r="B3" s="294"/>
      <c r="C3" s="294"/>
      <c r="D3" s="294"/>
      <c r="E3" s="294"/>
      <c r="F3" s="294"/>
      <c r="G3" s="294"/>
      <c r="H3" s="294"/>
      <c r="I3" s="294"/>
    </row>
    <row r="4" spans="1:9" x14ac:dyDescent="0.2">
      <c r="A4" s="16"/>
      <c r="B4" s="16"/>
      <c r="C4" s="16"/>
      <c r="D4" s="16"/>
      <c r="E4" s="16"/>
      <c r="F4" s="16"/>
      <c r="G4" s="16"/>
      <c r="H4" s="16"/>
    </row>
    <row r="5" spans="1:9" s="18" customFormat="1" x14ac:dyDescent="0.25">
      <c r="A5" s="17" t="str">
        <f>+[1]ST1!A3</f>
        <v xml:space="preserve">    "ЦЕМЕНТ ШОХОЙ "ХК</v>
      </c>
      <c r="G5" s="18" t="s">
        <v>3461</v>
      </c>
    </row>
    <row r="6" spans="1:9" s="18" customFormat="1" ht="12" x14ac:dyDescent="0.25">
      <c r="A6" s="19" t="s">
        <v>1</v>
      </c>
    </row>
    <row r="7" spans="1:9" s="2" customFormat="1" ht="12" x14ac:dyDescent="0.2"/>
    <row r="8" spans="1:9" s="2" customFormat="1" ht="12" x14ac:dyDescent="0.2">
      <c r="A8" s="2" t="s">
        <v>16</v>
      </c>
    </row>
    <row r="9" spans="1:9" s="2" customFormat="1" ht="12" x14ac:dyDescent="0.2"/>
    <row r="10" spans="1:9" s="2" customFormat="1" ht="12" x14ac:dyDescent="0.2">
      <c r="A10" s="2" t="s">
        <v>344</v>
      </c>
    </row>
    <row r="11" spans="1:9" s="2" customFormat="1" ht="12" x14ac:dyDescent="0.2">
      <c r="A11" s="2" t="s">
        <v>356</v>
      </c>
    </row>
    <row r="12" spans="1:9" s="2" customFormat="1" ht="12" x14ac:dyDescent="0.2">
      <c r="A12" s="2" t="s">
        <v>355</v>
      </c>
    </row>
    <row r="13" spans="1:9" s="2" customFormat="1" ht="12" x14ac:dyDescent="0.2"/>
    <row r="14" spans="1:9" s="2" customFormat="1" ht="12" x14ac:dyDescent="0.2">
      <c r="A14" s="2" t="s">
        <v>17</v>
      </c>
    </row>
    <row r="15" spans="1:9" s="2" customFormat="1" ht="12" x14ac:dyDescent="0.2"/>
    <row r="16" spans="1:9" s="2" customFormat="1" ht="12" x14ac:dyDescent="0.2">
      <c r="A16" s="2" t="s">
        <v>357</v>
      </c>
    </row>
    <row r="17" spans="1:8" s="2" customFormat="1" ht="12" x14ac:dyDescent="0.2">
      <c r="A17" s="2" t="s">
        <v>358</v>
      </c>
    </row>
    <row r="18" spans="1:8" s="2" customFormat="1" ht="12" x14ac:dyDescent="0.2">
      <c r="A18" s="2" t="s">
        <v>20</v>
      </c>
    </row>
    <row r="19" spans="1:8" s="2" customFormat="1" ht="12" x14ac:dyDescent="0.2"/>
    <row r="20" spans="1:8" s="2" customFormat="1" ht="12" x14ac:dyDescent="0.2">
      <c r="A20" s="2" t="s">
        <v>21</v>
      </c>
    </row>
    <row r="21" spans="1:8" s="2" customFormat="1" ht="12" x14ac:dyDescent="0.2"/>
    <row r="22" spans="1:8" s="2" customFormat="1" ht="12" x14ac:dyDescent="0.2">
      <c r="A22" s="2" t="s">
        <v>18</v>
      </c>
    </row>
    <row r="23" spans="1:8" s="2" customFormat="1" ht="12" x14ac:dyDescent="0.2">
      <c r="A23" s="2" t="s">
        <v>19</v>
      </c>
    </row>
    <row r="24" spans="1:8" s="2" customFormat="1" ht="12" x14ac:dyDescent="0.2">
      <c r="A24" s="2" t="s">
        <v>20</v>
      </c>
    </row>
    <row r="25" spans="1:8" s="2" customFormat="1" ht="12" x14ac:dyDescent="0.2"/>
    <row r="26" spans="1:8" s="2" customFormat="1" ht="12" x14ac:dyDescent="0.2"/>
    <row r="27" spans="1:8" s="2" customFormat="1" ht="12" x14ac:dyDescent="0.2">
      <c r="A27" s="295" t="s">
        <v>22</v>
      </c>
      <c r="B27" s="295"/>
      <c r="C27" s="295"/>
      <c r="D27" s="295"/>
      <c r="E27" s="295"/>
      <c r="F27" s="295"/>
      <c r="G27" s="295"/>
      <c r="H27" s="295"/>
    </row>
    <row r="28" spans="1:8" s="2" customFormat="1" ht="12" x14ac:dyDescent="0.2"/>
    <row r="29" spans="1:8" s="2" customFormat="1" ht="12" x14ac:dyDescent="0.2">
      <c r="A29" s="2" t="s">
        <v>23</v>
      </c>
    </row>
    <row r="30" spans="1:8" s="2" customFormat="1" ht="12" x14ac:dyDescent="0.2">
      <c r="A30" s="2" t="s">
        <v>24</v>
      </c>
    </row>
    <row r="31" spans="1:8" s="2" customFormat="1" ht="12" x14ac:dyDescent="0.2">
      <c r="A31" s="2" t="s">
        <v>23</v>
      </c>
    </row>
    <row r="32" spans="1:8" s="2" customFormat="1" ht="12" x14ac:dyDescent="0.2">
      <c r="A32" s="2" t="s">
        <v>25</v>
      </c>
    </row>
    <row r="33" spans="1:8" s="2" customFormat="1" ht="12" x14ac:dyDescent="0.2">
      <c r="A33" s="2" t="s">
        <v>23</v>
      </c>
    </row>
    <row r="34" spans="1:8" s="2" customFormat="1" ht="12" x14ac:dyDescent="0.2">
      <c r="A34" s="2" t="s">
        <v>26</v>
      </c>
    </row>
    <row r="35" spans="1:8" s="2" customFormat="1" ht="12" x14ac:dyDescent="0.2">
      <c r="A35" s="2" t="s">
        <v>27</v>
      </c>
    </row>
    <row r="36" spans="1:8" s="2" customFormat="1" ht="12" x14ac:dyDescent="0.2">
      <c r="A36" s="2" t="s">
        <v>23</v>
      </c>
    </row>
    <row r="37" spans="1:8" s="2" customFormat="1" ht="12" x14ac:dyDescent="0.2">
      <c r="A37" s="2" t="s">
        <v>23</v>
      </c>
    </row>
    <row r="38" spans="1:8" s="2" customFormat="1" ht="12" x14ac:dyDescent="0.2">
      <c r="A38" s="2" t="s">
        <v>23</v>
      </c>
    </row>
    <row r="39" spans="1:8" s="2" customFormat="1" ht="12" x14ac:dyDescent="0.2">
      <c r="A39" s="2" t="s">
        <v>23</v>
      </c>
    </row>
    <row r="40" spans="1:8" s="2" customFormat="1" ht="12" x14ac:dyDescent="0.2">
      <c r="A40" s="2" t="s">
        <v>23</v>
      </c>
    </row>
    <row r="41" spans="1:8" s="2" customFormat="1" ht="12" x14ac:dyDescent="0.2">
      <c r="A41" s="2" t="s">
        <v>23</v>
      </c>
    </row>
    <row r="42" spans="1:8" s="2" customFormat="1" ht="12" x14ac:dyDescent="0.2"/>
    <row r="43" spans="1:8" s="2" customFormat="1" ht="12" x14ac:dyDescent="0.2">
      <c r="A43" s="295" t="s">
        <v>28</v>
      </c>
      <c r="B43" s="295"/>
      <c r="C43" s="295"/>
      <c r="D43" s="295"/>
      <c r="E43" s="295"/>
      <c r="F43" s="295"/>
      <c r="G43" s="295"/>
      <c r="H43" s="295"/>
    </row>
    <row r="44" spans="1:8" s="2" customFormat="1" ht="12" x14ac:dyDescent="0.2"/>
    <row r="45" spans="1:8" s="2" customFormat="1" ht="12" x14ac:dyDescent="0.2">
      <c r="A45" s="2" t="s">
        <v>23</v>
      </c>
    </row>
    <row r="46" spans="1:8" s="2" customFormat="1" ht="12" x14ac:dyDescent="0.2">
      <c r="A46" s="2" t="s">
        <v>29</v>
      </c>
    </row>
    <row r="47" spans="1:8" s="2" customFormat="1" ht="12" x14ac:dyDescent="0.2">
      <c r="A47" s="2" t="s">
        <v>23</v>
      </c>
    </row>
    <row r="48" spans="1:8" s="2" customFormat="1" ht="12" x14ac:dyDescent="0.2">
      <c r="A48" s="2" t="s">
        <v>23</v>
      </c>
    </row>
    <row r="49" spans="1:1" s="2" customFormat="1" ht="12" x14ac:dyDescent="0.2">
      <c r="A49" s="2" t="s">
        <v>23</v>
      </c>
    </row>
    <row r="50" spans="1:1" s="2" customFormat="1" ht="12" x14ac:dyDescent="0.2">
      <c r="A50" s="2" t="s">
        <v>23</v>
      </c>
    </row>
    <row r="51" spans="1:1" s="2" customFormat="1" ht="12" x14ac:dyDescent="0.2">
      <c r="A51" s="2" t="s">
        <v>23</v>
      </c>
    </row>
    <row r="52" spans="1:1" s="2" customFormat="1" ht="12" x14ac:dyDescent="0.2">
      <c r="A52" s="2" t="s">
        <v>23</v>
      </c>
    </row>
    <row r="53" spans="1:1" s="2" customFormat="1" ht="12" x14ac:dyDescent="0.2">
      <c r="A53" s="2" t="s">
        <v>23</v>
      </c>
    </row>
    <row r="54" spans="1:1" s="2" customFormat="1" ht="12" x14ac:dyDescent="0.2">
      <c r="A54" s="2" t="s">
        <v>23</v>
      </c>
    </row>
    <row r="55" spans="1:1" s="2" customFormat="1" ht="12" x14ac:dyDescent="0.2">
      <c r="A55" s="2" t="s">
        <v>23</v>
      </c>
    </row>
    <row r="56" spans="1:1" s="2" customFormat="1" ht="12" x14ac:dyDescent="0.2">
      <c r="A56" s="2" t="s">
        <v>23</v>
      </c>
    </row>
  </sheetData>
  <customSheetViews>
    <customSheetView guid="{66252ACB-4469-47A0-863D-EE5C52C90E05}" topLeftCell="A3">
      <pane xSplit="9" ySplit="5" topLeftCell="J23" activePane="bottomRight" state="frozen"/>
      <selection pane="bottomRight" activeCell="K44" sqref="K44"/>
      <pageMargins left="0.7" right="0.7" top="0.75" bottom="0.75" header="0.3" footer="0.3"/>
      <pageSetup paperSize="9" orientation="portrait" r:id="rId1"/>
    </customSheetView>
    <customSheetView guid="{25AE0644-CB4F-4F60-8440-67FEC8EE2F9F}" topLeftCell="A3">
      <pane xSplit="9" ySplit="5" topLeftCell="J23" activePane="bottomRight" state="frozen"/>
      <selection pane="bottomRight" activeCell="O24" sqref="O24"/>
      <pageMargins left="0.7" right="0.7" top="0.75" bottom="0.75" header="0.3" footer="0.3"/>
      <pageSetup paperSize="9" orientation="portrait" r:id="rId2"/>
    </customSheetView>
    <customSheetView guid="{FAC98FA6-DAA8-4169-B3C9-DE3B5115C8CF}" topLeftCell="A3">
      <pane xSplit="9" ySplit="5" topLeftCell="J8" activePane="bottomRight" state="frozen"/>
      <selection pane="bottomRight" activeCell="O24" sqref="O24"/>
      <pageMargins left="0.7" right="0.7" top="0.75" bottom="0.75" header="0.3" footer="0.3"/>
      <pageSetup paperSize="9" orientation="portrait" r:id="rId3"/>
    </customSheetView>
    <customSheetView guid="{AF8B735C-93A2-404B-A02D-DFB6EDDEB5BC}" topLeftCell="A3">
      <pane xSplit="9" ySplit="5" topLeftCell="J23" activePane="bottomRight" state="frozen"/>
      <selection pane="bottomRight" activeCell="O24" sqref="O24"/>
      <pageMargins left="0.7" right="0.7" top="0.75" bottom="0.75" header="0.3" footer="0.3"/>
      <pageSetup paperSize="9" orientation="portrait" r:id="rId4"/>
    </customSheetView>
  </customSheetViews>
  <mergeCells count="4">
    <mergeCell ref="A1:I1"/>
    <mergeCell ref="A3:I3"/>
    <mergeCell ref="A27:H27"/>
    <mergeCell ref="A43:H43"/>
  </mergeCells>
  <pageMargins left="0.7" right="0.7" top="0.75" bottom="0.75" header="0.3" footer="0.3"/>
  <pageSetup paperSize="9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pane xSplit="5" ySplit="5" topLeftCell="I6" activePane="bottomRight" state="frozen"/>
      <selection pane="topRight" activeCell="F1" sqref="F1"/>
      <selection pane="bottomLeft" activeCell="A6" sqref="A6"/>
      <selection pane="bottomRight" activeCell="Q1" sqref="M1:Q48"/>
    </sheetView>
  </sheetViews>
  <sheetFormatPr defaultRowHeight="12" x14ac:dyDescent="0.2"/>
  <cols>
    <col min="1" max="1" width="3.85546875" style="20" customWidth="1"/>
    <col min="2" max="4" width="18.42578125" style="20" customWidth="1"/>
    <col min="5" max="5" width="23.85546875" style="20" customWidth="1"/>
    <col min="6" max="6" width="9.140625" style="20"/>
    <col min="7" max="7" width="4.85546875" style="20" customWidth="1"/>
    <col min="8" max="8" width="21" style="20" customWidth="1"/>
    <col min="9" max="9" width="21.28515625" style="20" customWidth="1"/>
    <col min="10" max="11" width="21.42578125" style="20" customWidth="1"/>
    <col min="12" max="12" width="9.140625" style="20"/>
    <col min="13" max="13" width="5.140625" style="20" customWidth="1"/>
    <col min="14" max="14" width="18.7109375" style="20" customWidth="1"/>
    <col min="15" max="15" width="19.7109375" style="20" customWidth="1"/>
    <col min="16" max="16" width="20" style="20" customWidth="1"/>
    <col min="17" max="17" width="18.5703125" style="20" customWidth="1"/>
    <col min="18" max="16384" width="9.140625" style="20"/>
  </cols>
  <sheetData>
    <row r="1" spans="1:17" x14ac:dyDescent="0.2">
      <c r="E1" s="280" t="s">
        <v>3457</v>
      </c>
      <c r="K1" s="280" t="s">
        <v>3458</v>
      </c>
      <c r="Q1" s="280" t="s">
        <v>3459</v>
      </c>
    </row>
    <row r="2" spans="1:17" ht="15" customHeight="1" x14ac:dyDescent="0.2">
      <c r="A2" s="304" t="s">
        <v>30</v>
      </c>
      <c r="B2" s="304"/>
      <c r="C2" s="304"/>
      <c r="D2" s="304"/>
      <c r="E2" s="304"/>
      <c r="G2" s="180"/>
      <c r="H2" s="180"/>
      <c r="I2" s="245" t="s">
        <v>30</v>
      </c>
      <c r="J2" s="180"/>
      <c r="K2" s="180"/>
      <c r="M2" s="304" t="s">
        <v>30</v>
      </c>
      <c r="N2" s="304"/>
      <c r="O2" s="304"/>
      <c r="P2" s="304"/>
      <c r="Q2" s="304"/>
    </row>
    <row r="4" spans="1:17" s="4" customFormat="1" x14ac:dyDescent="0.25">
      <c r="A4" s="21" t="s">
        <v>12</v>
      </c>
      <c r="B4" s="307" t="s">
        <v>31</v>
      </c>
      <c r="C4" s="308"/>
      <c r="D4" s="21" t="s">
        <v>32</v>
      </c>
      <c r="E4" s="21" t="s">
        <v>33</v>
      </c>
      <c r="G4" s="21" t="s">
        <v>12</v>
      </c>
      <c r="H4" s="181" t="s">
        <v>31</v>
      </c>
      <c r="I4" s="182"/>
      <c r="J4" s="21" t="s">
        <v>32</v>
      </c>
      <c r="K4" s="21" t="s">
        <v>33</v>
      </c>
      <c r="M4" s="21" t="s">
        <v>12</v>
      </c>
      <c r="N4" s="181" t="s">
        <v>31</v>
      </c>
      <c r="O4" s="182"/>
      <c r="P4" s="21" t="s">
        <v>32</v>
      </c>
      <c r="Q4" s="21" t="s">
        <v>33</v>
      </c>
    </row>
    <row r="5" spans="1:17" s="4" customFormat="1" x14ac:dyDescent="0.25">
      <c r="A5" s="21">
        <v>1</v>
      </c>
      <c r="B5" s="309" t="s">
        <v>34</v>
      </c>
      <c r="C5" s="310"/>
      <c r="D5" s="165">
        <v>10346863.49</v>
      </c>
      <c r="E5" s="165">
        <v>5244800</v>
      </c>
      <c r="G5" s="21">
        <v>1</v>
      </c>
      <c r="H5" s="183" t="s">
        <v>34</v>
      </c>
      <c r="I5" s="184"/>
      <c r="J5" s="165"/>
      <c r="K5" s="165">
        <v>1555384</v>
      </c>
      <c r="M5" s="21">
        <v>1</v>
      </c>
      <c r="N5" s="183" t="s">
        <v>34</v>
      </c>
      <c r="O5" s="184"/>
      <c r="P5" s="165">
        <f>+D5+J5</f>
        <v>10346863.49</v>
      </c>
      <c r="Q5" s="165">
        <f>+E5+K5</f>
        <v>6800184</v>
      </c>
    </row>
    <row r="6" spans="1:17" s="4" customFormat="1" x14ac:dyDescent="0.25">
      <c r="A6" s="21">
        <v>2</v>
      </c>
      <c r="B6" s="309" t="s">
        <v>35</v>
      </c>
      <c r="C6" s="310"/>
      <c r="D6" s="165">
        <v>1219835850.97</v>
      </c>
      <c r="E6" s="165">
        <v>2436504.5</v>
      </c>
      <c r="G6" s="21">
        <v>2</v>
      </c>
      <c r="H6" s="183" t="s">
        <v>35</v>
      </c>
      <c r="I6" s="184"/>
      <c r="J6" s="165">
        <v>56217390.289999999</v>
      </c>
      <c r="K6" s="165">
        <v>34824958.380000003</v>
      </c>
      <c r="M6" s="21">
        <v>2</v>
      </c>
      <c r="N6" s="183" t="s">
        <v>35</v>
      </c>
      <c r="O6" s="184"/>
      <c r="P6" s="165">
        <f>+D6+J6</f>
        <v>1276053241.26</v>
      </c>
      <c r="Q6" s="165">
        <f>+E6+K6</f>
        <v>37261462.880000003</v>
      </c>
    </row>
    <row r="7" spans="1:17" s="4" customFormat="1" x14ac:dyDescent="0.25">
      <c r="A7" s="21">
        <v>3</v>
      </c>
      <c r="B7" s="296" t="s">
        <v>36</v>
      </c>
      <c r="C7" s="297"/>
      <c r="D7" s="23"/>
      <c r="E7" s="23"/>
      <c r="G7" s="21">
        <v>3</v>
      </c>
      <c r="H7" s="185" t="s">
        <v>36</v>
      </c>
      <c r="I7" s="186"/>
      <c r="J7" s="23"/>
      <c r="K7" s="23"/>
      <c r="M7" s="21">
        <v>3</v>
      </c>
      <c r="N7" s="185" t="s">
        <v>36</v>
      </c>
      <c r="O7" s="186"/>
      <c r="P7" s="23"/>
      <c r="Q7" s="23"/>
    </row>
    <row r="8" spans="1:17" s="4" customFormat="1" x14ac:dyDescent="0.25">
      <c r="A8" s="21">
        <v>4</v>
      </c>
      <c r="B8" s="296" t="s">
        <v>13</v>
      </c>
      <c r="C8" s="297"/>
      <c r="D8" s="24">
        <f>SUM(D5:D7)</f>
        <v>1230182714.46</v>
      </c>
      <c r="E8" s="24">
        <f>SUM(E5:E7)</f>
        <v>7681304.5</v>
      </c>
      <c r="G8" s="21">
        <v>4</v>
      </c>
      <c r="H8" s="185" t="s">
        <v>13</v>
      </c>
      <c r="I8" s="186"/>
      <c r="J8" s="24">
        <f>SUM(J5:J7)</f>
        <v>56217390.289999999</v>
      </c>
      <c r="K8" s="24">
        <f>SUM(K5:K7)</f>
        <v>36380342.380000003</v>
      </c>
      <c r="M8" s="21">
        <v>4</v>
      </c>
      <c r="N8" s="185" t="s">
        <v>13</v>
      </c>
      <c r="O8" s="186"/>
      <c r="P8" s="24">
        <f>SUM(P5:P7)</f>
        <v>1286400104.75</v>
      </c>
      <c r="Q8" s="24">
        <f>SUM(Q5:Q7)</f>
        <v>44061646.880000003</v>
      </c>
    </row>
    <row r="9" spans="1:17" x14ac:dyDescent="0.2">
      <c r="G9" s="27"/>
      <c r="M9" s="27"/>
    </row>
    <row r="10" spans="1:17" x14ac:dyDescent="0.2">
      <c r="A10" s="20" t="s">
        <v>37</v>
      </c>
    </row>
    <row r="11" spans="1:17" x14ac:dyDescent="0.2">
      <c r="A11" s="20" t="s">
        <v>38</v>
      </c>
    </row>
    <row r="12" spans="1:17" x14ac:dyDescent="0.2">
      <c r="A12" s="20" t="s">
        <v>38</v>
      </c>
    </row>
    <row r="13" spans="1:17" x14ac:dyDescent="0.2">
      <c r="A13" s="20" t="s">
        <v>38</v>
      </c>
    </row>
    <row r="15" spans="1:17" ht="15" customHeight="1" x14ac:dyDescent="0.2">
      <c r="A15" s="304" t="s">
        <v>39</v>
      </c>
      <c r="B15" s="304"/>
      <c r="C15" s="304"/>
      <c r="D15" s="304"/>
      <c r="E15" s="304"/>
      <c r="G15" s="180"/>
      <c r="H15" s="180"/>
      <c r="I15" s="245" t="s">
        <v>39</v>
      </c>
      <c r="J15" s="180"/>
      <c r="K15" s="180"/>
      <c r="M15" s="304" t="s">
        <v>39</v>
      </c>
      <c r="N15" s="304"/>
      <c r="O15" s="304"/>
      <c r="P15" s="304"/>
      <c r="Q15" s="304"/>
    </row>
    <row r="17" spans="1:17" x14ac:dyDescent="0.2">
      <c r="A17" s="20" t="s">
        <v>40</v>
      </c>
      <c r="G17" s="20" t="s">
        <v>40</v>
      </c>
      <c r="M17" s="20" t="s">
        <v>40</v>
      </c>
    </row>
    <row r="19" spans="1:17" ht="24" x14ac:dyDescent="0.2">
      <c r="A19" s="5" t="s">
        <v>12</v>
      </c>
      <c r="B19" s="5" t="s">
        <v>2</v>
      </c>
      <c r="C19" s="5" t="s">
        <v>3</v>
      </c>
      <c r="D19" s="5" t="s">
        <v>41</v>
      </c>
      <c r="E19" s="5" t="s">
        <v>316</v>
      </c>
      <c r="G19" s="199" t="s">
        <v>12</v>
      </c>
      <c r="H19" s="199" t="s">
        <v>2</v>
      </c>
      <c r="I19" s="199" t="s">
        <v>3</v>
      </c>
      <c r="J19" s="199" t="s">
        <v>41</v>
      </c>
      <c r="K19" s="199" t="s">
        <v>316</v>
      </c>
      <c r="M19" s="199" t="s">
        <v>12</v>
      </c>
      <c r="N19" s="199" t="s">
        <v>2</v>
      </c>
      <c r="O19" s="199" t="s">
        <v>3</v>
      </c>
      <c r="P19" s="199" t="s">
        <v>41</v>
      </c>
      <c r="Q19" s="199" t="s">
        <v>316</v>
      </c>
    </row>
    <row r="20" spans="1:17" x14ac:dyDescent="0.2">
      <c r="A20" s="5">
        <v>1</v>
      </c>
      <c r="B20" s="8" t="s">
        <v>32</v>
      </c>
      <c r="C20" s="289">
        <f>35732524996.86+2709501514.69-304700045.43</f>
        <v>38137326466.120003</v>
      </c>
      <c r="D20" s="289">
        <v>-2556765950.4200001</v>
      </c>
      <c r="E20" s="289">
        <f>+C20+D20</f>
        <v>35580560515.700005</v>
      </c>
      <c r="G20" s="199">
        <v>1</v>
      </c>
      <c r="H20" s="86" t="s">
        <v>32</v>
      </c>
      <c r="I20" s="196">
        <v>384612088.92000002</v>
      </c>
      <c r="J20" s="196">
        <v>0</v>
      </c>
      <c r="K20" s="196">
        <f>+I20+J20</f>
        <v>384612088.92000002</v>
      </c>
      <c r="M20" s="199">
        <v>1</v>
      </c>
      <c r="N20" s="86" t="s">
        <v>32</v>
      </c>
      <c r="O20" s="196">
        <f>+C20+I20</f>
        <v>38521938555.040001</v>
      </c>
      <c r="P20" s="196">
        <f>+D20+J20</f>
        <v>-2556765950.4200001</v>
      </c>
      <c r="Q20" s="196">
        <f>+O20+P20</f>
        <v>35965172604.620003</v>
      </c>
    </row>
    <row r="21" spans="1:17" x14ac:dyDescent="0.2">
      <c r="A21" s="5">
        <v>2</v>
      </c>
      <c r="B21" s="8" t="s">
        <v>42</v>
      </c>
      <c r="C21" s="593">
        <f>(21603742811.62-2945109367.21-146583303.52)+-2896473252.9</f>
        <v>15615576887.99</v>
      </c>
      <c r="D21" s="39">
        <v>-2168178326.8899999</v>
      </c>
      <c r="E21" s="25">
        <f>+C21+D21</f>
        <v>13447398561.1</v>
      </c>
      <c r="G21" s="199">
        <v>2</v>
      </c>
      <c r="H21" s="86" t="s">
        <v>42</v>
      </c>
      <c r="I21" s="196">
        <v>1941080244.4300001</v>
      </c>
      <c r="J21" s="39">
        <v>0</v>
      </c>
      <c r="K21" s="196">
        <f>+I21+J21</f>
        <v>1941080244.4300001</v>
      </c>
      <c r="M21" s="199">
        <v>2</v>
      </c>
      <c r="N21" s="86" t="s">
        <v>42</v>
      </c>
      <c r="O21" s="196">
        <f t="shared" ref="O21:P23" si="0">+C21+I21</f>
        <v>17556657132.419998</v>
      </c>
      <c r="P21" s="196">
        <f t="shared" si="0"/>
        <v>-2168178326.8899999</v>
      </c>
      <c r="Q21" s="196">
        <f>+O21+P21</f>
        <v>15388478805.529999</v>
      </c>
    </row>
    <row r="22" spans="1:17" x14ac:dyDescent="0.2">
      <c r="A22" s="5">
        <v>3</v>
      </c>
      <c r="B22" s="8" t="s">
        <v>43</v>
      </c>
      <c r="C22" s="25"/>
      <c r="D22" s="25"/>
      <c r="E22" s="25">
        <f t="shared" ref="E22:E24" si="1">+C22+D22</f>
        <v>0</v>
      </c>
      <c r="G22" s="199">
        <v>3</v>
      </c>
      <c r="H22" s="86" t="s">
        <v>43</v>
      </c>
      <c r="I22" s="196">
        <v>1710811474.6900001</v>
      </c>
      <c r="J22" s="196">
        <v>0</v>
      </c>
      <c r="K22" s="196">
        <f t="shared" ref="K22:K24" si="2">+I22+J22</f>
        <v>1710811474.6900001</v>
      </c>
      <c r="M22" s="199">
        <v>3</v>
      </c>
      <c r="N22" s="86" t="s">
        <v>43</v>
      </c>
      <c r="O22" s="196">
        <f t="shared" si="0"/>
        <v>1710811474.6900001</v>
      </c>
      <c r="P22" s="196">
        <f t="shared" si="0"/>
        <v>0</v>
      </c>
      <c r="Q22" s="196">
        <f t="shared" ref="Q22:Q24" si="3">+O22+P22</f>
        <v>1710811474.6900001</v>
      </c>
    </row>
    <row r="23" spans="1:17" x14ac:dyDescent="0.2">
      <c r="A23" s="5"/>
      <c r="B23" s="8" t="s">
        <v>44</v>
      </c>
      <c r="C23" s="25">
        <v>12908347563.049999</v>
      </c>
      <c r="D23" s="25">
        <v>-146583303.52000001</v>
      </c>
      <c r="E23" s="25">
        <f t="shared" si="1"/>
        <v>12761764259.529999</v>
      </c>
      <c r="G23" s="199"/>
      <c r="H23" s="86" t="s">
        <v>44</v>
      </c>
      <c r="I23" s="196">
        <v>1710811474.6900001</v>
      </c>
      <c r="J23" s="196">
        <v>0</v>
      </c>
      <c r="K23" s="196">
        <f t="shared" si="2"/>
        <v>1710811474.6900001</v>
      </c>
      <c r="M23" s="199"/>
      <c r="N23" s="86" t="s">
        <v>44</v>
      </c>
      <c r="O23" s="196">
        <f t="shared" si="0"/>
        <v>14619159037.74</v>
      </c>
      <c r="P23" s="196">
        <f t="shared" si="0"/>
        <v>-146583303.52000001</v>
      </c>
      <c r="Q23" s="196">
        <f t="shared" si="3"/>
        <v>14472575734.219999</v>
      </c>
    </row>
    <row r="24" spans="1:17" ht="24" x14ac:dyDescent="0.2">
      <c r="A24" s="5"/>
      <c r="B24" s="8" t="s">
        <v>45</v>
      </c>
      <c r="C24" s="25">
        <v>0</v>
      </c>
      <c r="D24" s="25"/>
      <c r="E24" s="25">
        <f t="shared" si="1"/>
        <v>0</v>
      </c>
      <c r="G24" s="199"/>
      <c r="H24" s="86" t="s">
        <v>45</v>
      </c>
      <c r="I24" s="196">
        <v>0</v>
      </c>
      <c r="J24" s="196">
        <v>0</v>
      </c>
      <c r="K24" s="196">
        <f t="shared" si="2"/>
        <v>0</v>
      </c>
      <c r="M24" s="199"/>
      <c r="N24" s="86" t="s">
        <v>45</v>
      </c>
      <c r="O24" s="196">
        <v>0</v>
      </c>
      <c r="P24" s="196">
        <v>0</v>
      </c>
      <c r="Q24" s="196">
        <f t="shared" si="3"/>
        <v>0</v>
      </c>
    </row>
    <row r="25" spans="1:17" x14ac:dyDescent="0.2">
      <c r="A25" s="5">
        <v>4</v>
      </c>
      <c r="B25" s="8" t="s">
        <v>33</v>
      </c>
      <c r="C25" s="25">
        <f>+C20+C21-C23-C24</f>
        <v>40844555791.059998</v>
      </c>
      <c r="D25" s="109">
        <f>+D20+D21-D23-D24</f>
        <v>-4578360973.789999</v>
      </c>
      <c r="E25" s="109">
        <f>+E20+E21-E23-E24</f>
        <v>36266194817.270004</v>
      </c>
      <c r="G25" s="199">
        <v>4</v>
      </c>
      <c r="H25" s="86" t="s">
        <v>33</v>
      </c>
      <c r="I25" s="196">
        <f>+I20+I21-I23-I24</f>
        <v>614880858.65999985</v>
      </c>
      <c r="J25" s="196">
        <f>+J20+J21-J23-J24</f>
        <v>0</v>
      </c>
      <c r="K25" s="196">
        <f>+K20+K21-K23-K24</f>
        <v>614880858.65999985</v>
      </c>
      <c r="M25" s="199">
        <v>4</v>
      </c>
      <c r="N25" s="86" t="s">
        <v>33</v>
      </c>
      <c r="O25" s="196">
        <f>+O20+O21-O23-O24</f>
        <v>41459436649.720001</v>
      </c>
      <c r="P25" s="196">
        <f>+P20+P21-P23-P24</f>
        <v>-4578360973.789999</v>
      </c>
      <c r="Q25" s="196">
        <f>+Q20+Q21-Q23-Q24</f>
        <v>36881075675.93</v>
      </c>
    </row>
    <row r="26" spans="1:17" x14ac:dyDescent="0.2">
      <c r="C26" s="88" t="s">
        <v>0</v>
      </c>
      <c r="D26" s="88"/>
      <c r="E26" s="88">
        <v>36266194817.269997</v>
      </c>
    </row>
    <row r="27" spans="1:17" x14ac:dyDescent="0.2">
      <c r="A27" s="20" t="s">
        <v>46</v>
      </c>
      <c r="E27" s="27">
        <f>+E26-E25</f>
        <v>0</v>
      </c>
      <c r="G27" s="20" t="s">
        <v>46</v>
      </c>
      <c r="M27" s="20" t="s">
        <v>46</v>
      </c>
    </row>
    <row r="29" spans="1:17" s="6" customFormat="1" x14ac:dyDescent="0.25">
      <c r="A29" s="5" t="s">
        <v>12</v>
      </c>
      <c r="B29" s="302" t="s">
        <v>47</v>
      </c>
      <c r="C29" s="303"/>
      <c r="D29" s="5" t="s">
        <v>32</v>
      </c>
      <c r="E29" s="5" t="s">
        <v>33</v>
      </c>
      <c r="G29" s="199" t="s">
        <v>12</v>
      </c>
      <c r="H29" s="178" t="s">
        <v>47</v>
      </c>
      <c r="I29" s="179"/>
      <c r="J29" s="199" t="s">
        <v>32</v>
      </c>
      <c r="K29" s="199" t="s">
        <v>33</v>
      </c>
      <c r="M29" s="199" t="s">
        <v>12</v>
      </c>
      <c r="N29" s="178" t="s">
        <v>47</v>
      </c>
      <c r="O29" s="179"/>
      <c r="P29" s="199" t="s">
        <v>32</v>
      </c>
      <c r="Q29" s="199" t="s">
        <v>33</v>
      </c>
    </row>
    <row r="30" spans="1:17" s="6" customFormat="1" x14ac:dyDescent="0.25">
      <c r="A30" s="5">
        <v>1</v>
      </c>
      <c r="B30" s="296" t="s">
        <v>48</v>
      </c>
      <c r="C30" s="297"/>
      <c r="D30" s="9">
        <v>2650.06</v>
      </c>
      <c r="E30" s="11"/>
      <c r="G30" s="199">
        <v>1</v>
      </c>
      <c r="H30" s="185" t="s">
        <v>48</v>
      </c>
      <c r="I30" s="186"/>
      <c r="J30" s="10">
        <v>10000</v>
      </c>
      <c r="K30" s="11"/>
      <c r="M30" s="199">
        <v>1</v>
      </c>
      <c r="N30" s="185" t="s">
        <v>48</v>
      </c>
      <c r="O30" s="186"/>
      <c r="P30" s="10">
        <f>+D30+J30</f>
        <v>12650.06</v>
      </c>
      <c r="Q30" s="10">
        <f>+E30+K30</f>
        <v>0</v>
      </c>
    </row>
    <row r="31" spans="1:17" s="6" customFormat="1" x14ac:dyDescent="0.25">
      <c r="A31" s="5">
        <v>2</v>
      </c>
      <c r="B31" s="296" t="s">
        <v>49</v>
      </c>
      <c r="C31" s="297"/>
      <c r="D31" s="11">
        <v>306302354.32999998</v>
      </c>
      <c r="E31" s="65">
        <v>650026316.92999995</v>
      </c>
      <c r="G31" s="199">
        <v>2</v>
      </c>
      <c r="H31" s="185" t="s">
        <v>49</v>
      </c>
      <c r="I31" s="186"/>
      <c r="J31" s="11">
        <v>29286835.699999999</v>
      </c>
      <c r="K31" s="65">
        <v>211828796.68000001</v>
      </c>
      <c r="M31" s="199">
        <v>2</v>
      </c>
      <c r="N31" s="185" t="s">
        <v>49</v>
      </c>
      <c r="O31" s="186"/>
      <c r="P31" s="10">
        <f t="shared" ref="P31:P34" si="4">+D31+J31</f>
        <v>335589190.02999997</v>
      </c>
      <c r="Q31" s="10">
        <f t="shared" ref="Q31:Q34" si="5">+E31+K31</f>
        <v>861855113.6099999</v>
      </c>
    </row>
    <row r="32" spans="1:17" s="6" customFormat="1" x14ac:dyDescent="0.25">
      <c r="A32" s="5">
        <v>3</v>
      </c>
      <c r="B32" s="311" t="s">
        <v>315</v>
      </c>
      <c r="C32" s="312"/>
      <c r="D32" s="11">
        <v>792272</v>
      </c>
      <c r="E32" s="11">
        <f>+ГБаланс!I93</f>
        <v>792272</v>
      </c>
      <c r="G32" s="199">
        <v>3</v>
      </c>
      <c r="H32" s="246" t="s">
        <v>315</v>
      </c>
      <c r="I32" s="247"/>
      <c r="J32" s="11"/>
      <c r="K32" s="11"/>
      <c r="M32" s="199">
        <v>3</v>
      </c>
      <c r="N32" s="246" t="s">
        <v>315</v>
      </c>
      <c r="O32" s="247"/>
      <c r="P32" s="10">
        <f t="shared" si="4"/>
        <v>792272</v>
      </c>
      <c r="Q32" s="10">
        <f t="shared" si="5"/>
        <v>792272</v>
      </c>
    </row>
    <row r="33" spans="1:17" s="6" customFormat="1" x14ac:dyDescent="0.25">
      <c r="A33" s="28">
        <v>4</v>
      </c>
      <c r="B33" s="296" t="s">
        <v>50</v>
      </c>
      <c r="C33" s="297"/>
      <c r="D33" s="14">
        <v>0</v>
      </c>
      <c r="E33" s="11"/>
      <c r="G33" s="178">
        <v>4</v>
      </c>
      <c r="H33" s="185" t="s">
        <v>50</v>
      </c>
      <c r="I33" s="186"/>
      <c r="J33" s="14"/>
      <c r="K33" s="11"/>
      <c r="M33" s="178">
        <v>4</v>
      </c>
      <c r="N33" s="185" t="s">
        <v>50</v>
      </c>
      <c r="O33" s="186"/>
      <c r="P33" s="10">
        <f t="shared" si="4"/>
        <v>0</v>
      </c>
      <c r="Q33" s="10">
        <f t="shared" si="5"/>
        <v>0</v>
      </c>
    </row>
    <row r="34" spans="1:17" s="6" customFormat="1" ht="12" customHeight="1" x14ac:dyDescent="0.25">
      <c r="A34" s="61">
        <v>5</v>
      </c>
      <c r="B34" s="305" t="s">
        <v>345</v>
      </c>
      <c r="C34" s="306"/>
      <c r="D34" s="89">
        <v>2826029</v>
      </c>
      <c r="E34" s="90">
        <v>10230575</v>
      </c>
      <c r="G34" s="178">
        <v>5</v>
      </c>
      <c r="H34" s="248" t="s">
        <v>345</v>
      </c>
      <c r="I34" s="249"/>
      <c r="J34" s="89"/>
      <c r="K34" s="90"/>
      <c r="M34" s="178">
        <v>5</v>
      </c>
      <c r="N34" s="248" t="s">
        <v>345</v>
      </c>
      <c r="O34" s="249"/>
      <c r="P34" s="10">
        <f t="shared" si="4"/>
        <v>2826029</v>
      </c>
      <c r="Q34" s="10">
        <f t="shared" si="5"/>
        <v>10230575</v>
      </c>
    </row>
    <row r="35" spans="1:17" s="6" customFormat="1" x14ac:dyDescent="0.25">
      <c r="A35" s="5">
        <v>6</v>
      </c>
      <c r="B35" s="300" t="s">
        <v>13</v>
      </c>
      <c r="C35" s="301"/>
      <c r="D35" s="11">
        <f>SUM(D30:D34)</f>
        <v>309923305.38999999</v>
      </c>
      <c r="E35" s="11">
        <f>SUM(E30:E34)</f>
        <v>661049163.92999995</v>
      </c>
      <c r="G35" s="199">
        <v>6</v>
      </c>
      <c r="H35" s="250" t="s">
        <v>13</v>
      </c>
      <c r="I35" s="251"/>
      <c r="J35" s="11">
        <f>SUM(J30:J34)</f>
        <v>29296835.699999999</v>
      </c>
      <c r="K35" s="11">
        <f>SUM(K30:K34)</f>
        <v>211828796.68000001</v>
      </c>
      <c r="M35" s="199">
        <v>6</v>
      </c>
      <c r="N35" s="250" t="s">
        <v>13</v>
      </c>
      <c r="O35" s="251"/>
      <c r="P35" s="11">
        <f>SUM(P30:P34)</f>
        <v>339220141.08999997</v>
      </c>
      <c r="Q35" s="11">
        <f>SUM(Q30:Q34)</f>
        <v>872877960.6099999</v>
      </c>
    </row>
    <row r="37" spans="1:17" x14ac:dyDescent="0.2">
      <c r="A37" s="20" t="s">
        <v>51</v>
      </c>
      <c r="E37" s="20" t="s">
        <v>0</v>
      </c>
      <c r="G37" s="20" t="s">
        <v>51</v>
      </c>
      <c r="K37" s="20" t="s">
        <v>0</v>
      </c>
      <c r="M37" s="20" t="s">
        <v>51</v>
      </c>
      <c r="Q37" s="20" t="s">
        <v>0</v>
      </c>
    </row>
    <row r="39" spans="1:17" s="29" customFormat="1" x14ac:dyDescent="0.25">
      <c r="A39" s="5" t="s">
        <v>12</v>
      </c>
      <c r="B39" s="302" t="s">
        <v>47</v>
      </c>
      <c r="C39" s="303"/>
      <c r="D39" s="5" t="s">
        <v>32</v>
      </c>
      <c r="E39" s="5" t="s">
        <v>33</v>
      </c>
      <c r="G39" s="199" t="s">
        <v>12</v>
      </c>
      <c r="H39" s="178" t="s">
        <v>47</v>
      </c>
      <c r="I39" s="179"/>
      <c r="J39" s="199" t="s">
        <v>32</v>
      </c>
      <c r="K39" s="199" t="s">
        <v>33</v>
      </c>
      <c r="M39" s="199" t="s">
        <v>12</v>
      </c>
      <c r="N39" s="178" t="s">
        <v>47</v>
      </c>
      <c r="O39" s="179"/>
      <c r="P39" s="199" t="s">
        <v>32</v>
      </c>
      <c r="Q39" s="199" t="s">
        <v>33</v>
      </c>
    </row>
    <row r="40" spans="1:17" s="29" customFormat="1" x14ac:dyDescent="0.25">
      <c r="A40" s="5">
        <v>1</v>
      </c>
      <c r="B40" s="296" t="s">
        <v>52</v>
      </c>
      <c r="C40" s="297"/>
      <c r="D40" s="25"/>
      <c r="E40" s="25"/>
      <c r="G40" s="199">
        <v>1</v>
      </c>
      <c r="H40" s="185" t="s">
        <v>52</v>
      </c>
      <c r="I40" s="186"/>
      <c r="J40" s="196"/>
      <c r="K40" s="196"/>
      <c r="M40" s="199">
        <v>1</v>
      </c>
      <c r="N40" s="185" t="s">
        <v>52</v>
      </c>
      <c r="O40" s="186"/>
      <c r="P40" s="196"/>
      <c r="Q40" s="196"/>
    </row>
    <row r="41" spans="1:17" s="29" customFormat="1" x14ac:dyDescent="0.25">
      <c r="A41" s="5">
        <v>2</v>
      </c>
      <c r="B41" s="296" t="s">
        <v>53</v>
      </c>
      <c r="C41" s="297"/>
      <c r="D41" s="25"/>
      <c r="E41" s="25"/>
      <c r="G41" s="199">
        <v>2</v>
      </c>
      <c r="H41" s="185" t="s">
        <v>53</v>
      </c>
      <c r="I41" s="186"/>
      <c r="J41" s="196"/>
      <c r="K41" s="196"/>
      <c r="M41" s="199">
        <v>2</v>
      </c>
      <c r="N41" s="185" t="s">
        <v>53</v>
      </c>
      <c r="O41" s="186"/>
      <c r="P41" s="196"/>
      <c r="Q41" s="196"/>
    </row>
    <row r="42" spans="1:17" s="29" customFormat="1" x14ac:dyDescent="0.25">
      <c r="A42" s="5">
        <v>3</v>
      </c>
      <c r="B42" s="296" t="s">
        <v>54</v>
      </c>
      <c r="C42" s="297"/>
      <c r="D42" s="25"/>
      <c r="E42" s="25"/>
      <c r="G42" s="199">
        <v>3</v>
      </c>
      <c r="H42" s="185" t="s">
        <v>54</v>
      </c>
      <c r="I42" s="186"/>
      <c r="J42" s="196"/>
      <c r="K42" s="196"/>
      <c r="M42" s="199">
        <v>3</v>
      </c>
      <c r="N42" s="185" t="s">
        <v>54</v>
      </c>
      <c r="O42" s="186"/>
      <c r="P42" s="196"/>
      <c r="Q42" s="196"/>
    </row>
    <row r="43" spans="1:17" s="29" customFormat="1" x14ac:dyDescent="0.25">
      <c r="A43" s="5">
        <v>4</v>
      </c>
      <c r="B43" s="296" t="s">
        <v>55</v>
      </c>
      <c r="C43" s="297"/>
      <c r="D43" s="25"/>
      <c r="E43" s="25"/>
      <c r="G43" s="199">
        <v>4</v>
      </c>
      <c r="H43" s="185" t="s">
        <v>55</v>
      </c>
      <c r="I43" s="186"/>
      <c r="J43" s="196"/>
      <c r="K43" s="196"/>
      <c r="M43" s="199">
        <v>4</v>
      </c>
      <c r="N43" s="185" t="s">
        <v>55</v>
      </c>
      <c r="O43" s="186"/>
      <c r="P43" s="196"/>
      <c r="Q43" s="196"/>
    </row>
    <row r="44" spans="1:17" s="29" customFormat="1" x14ac:dyDescent="0.25">
      <c r="A44" s="5">
        <v>5</v>
      </c>
      <c r="B44" s="296" t="s">
        <v>56</v>
      </c>
      <c r="C44" s="297"/>
      <c r="D44" s="25"/>
      <c r="E44" s="25"/>
      <c r="G44" s="199">
        <v>5</v>
      </c>
      <c r="H44" s="185" t="s">
        <v>56</v>
      </c>
      <c r="I44" s="186"/>
      <c r="J44" s="196"/>
      <c r="K44" s="196"/>
      <c r="M44" s="199">
        <v>5</v>
      </c>
      <c r="N44" s="185" t="s">
        <v>56</v>
      </c>
      <c r="O44" s="186"/>
      <c r="P44" s="196"/>
      <c r="Q44" s="196"/>
    </row>
    <row r="45" spans="1:17" s="29" customFormat="1" x14ac:dyDescent="0.25">
      <c r="A45" s="5">
        <v>6</v>
      </c>
      <c r="B45" s="296" t="s">
        <v>57</v>
      </c>
      <c r="C45" s="297"/>
      <c r="D45" s="25"/>
      <c r="E45" s="25"/>
      <c r="G45" s="199">
        <v>6</v>
      </c>
      <c r="H45" s="185" t="s">
        <v>57</v>
      </c>
      <c r="I45" s="186"/>
      <c r="J45" s="196"/>
      <c r="K45" s="196">
        <v>299987.76</v>
      </c>
      <c r="M45" s="199">
        <v>6</v>
      </c>
      <c r="N45" s="185" t="s">
        <v>57</v>
      </c>
      <c r="O45" s="186"/>
      <c r="P45" s="196"/>
      <c r="Q45" s="196">
        <f>+K45</f>
        <v>299987.76</v>
      </c>
    </row>
    <row r="46" spans="1:17" s="29" customFormat="1" x14ac:dyDescent="0.25">
      <c r="A46" s="5">
        <v>7</v>
      </c>
      <c r="B46" s="296"/>
      <c r="C46" s="297"/>
      <c r="D46" s="25"/>
      <c r="E46" s="25"/>
      <c r="G46" s="199">
        <v>7</v>
      </c>
      <c r="H46" s="185"/>
      <c r="I46" s="186"/>
      <c r="J46" s="196"/>
      <c r="K46" s="196"/>
      <c r="M46" s="199">
        <v>7</v>
      </c>
      <c r="N46" s="185"/>
      <c r="O46" s="186"/>
      <c r="P46" s="196"/>
      <c r="Q46" s="196"/>
    </row>
    <row r="47" spans="1:17" s="29" customFormat="1" x14ac:dyDescent="0.25">
      <c r="A47" s="5">
        <v>8</v>
      </c>
      <c r="B47" s="298" t="s">
        <v>13</v>
      </c>
      <c r="C47" s="299"/>
      <c r="D47" s="25">
        <f>SUM(D40:D46)</f>
        <v>0</v>
      </c>
      <c r="E47" s="25">
        <f>SUM(E40:E46)</f>
        <v>0</v>
      </c>
      <c r="G47" s="199">
        <v>8</v>
      </c>
      <c r="H47" s="176" t="s">
        <v>13</v>
      </c>
      <c r="I47" s="177"/>
      <c r="J47" s="196">
        <f>SUM(J40:J46)</f>
        <v>0</v>
      </c>
      <c r="K47" s="196">
        <f>SUM(K40:K46)</f>
        <v>299987.76</v>
      </c>
      <c r="M47" s="199">
        <v>8</v>
      </c>
      <c r="N47" s="176" t="s">
        <v>13</v>
      </c>
      <c r="O47" s="177"/>
      <c r="P47" s="196">
        <f>SUM(P40:P46)</f>
        <v>0</v>
      </c>
      <c r="Q47" s="196">
        <f>SUM(Q40:Q46)</f>
        <v>299987.76</v>
      </c>
    </row>
    <row r="48" spans="1:17" x14ac:dyDescent="0.2">
      <c r="D48" s="83" t="s">
        <v>0</v>
      </c>
      <c r="E48" s="83" t="s">
        <v>0</v>
      </c>
    </row>
    <row r="49" spans="1:5" x14ac:dyDescent="0.2">
      <c r="E49" s="27"/>
    </row>
    <row r="50" spans="1:5" x14ac:dyDescent="0.2">
      <c r="A50" s="20" t="s">
        <v>58</v>
      </c>
    </row>
    <row r="51" spans="1:5" x14ac:dyDescent="0.2">
      <c r="A51" s="20" t="s">
        <v>59</v>
      </c>
    </row>
    <row r="52" spans="1:5" x14ac:dyDescent="0.2">
      <c r="A52" s="20" t="s">
        <v>60</v>
      </c>
    </row>
    <row r="54" spans="1:5" x14ac:dyDescent="0.2">
      <c r="A54" s="30" t="s">
        <v>61</v>
      </c>
    </row>
    <row r="55" spans="1:5" x14ac:dyDescent="0.2">
      <c r="A55" s="30" t="s">
        <v>62</v>
      </c>
    </row>
    <row r="56" spans="1:5" x14ac:dyDescent="0.2">
      <c r="A56" s="20" t="s">
        <v>38</v>
      </c>
    </row>
    <row r="57" spans="1:5" x14ac:dyDescent="0.2">
      <c r="A57" s="20" t="s">
        <v>38</v>
      </c>
    </row>
    <row r="61" spans="1:5" x14ac:dyDescent="0.2">
      <c r="E61" s="26"/>
    </row>
    <row r="62" spans="1:5" x14ac:dyDescent="0.2">
      <c r="E62" s="26"/>
    </row>
    <row r="63" spans="1:5" x14ac:dyDescent="0.2">
      <c r="E63" s="26"/>
    </row>
  </sheetData>
  <customSheetViews>
    <customSheetView guid="{66252ACB-4469-47A0-863D-EE5C52C90E05}">
      <pane xSplit="5" ySplit="5" topLeftCell="H6" activePane="bottomRight" state="frozen"/>
      <selection pane="bottomRight" activeCell="E1" sqref="E1"/>
      <pageMargins left="0.88541666666666663" right="0.7" top="0.75" bottom="0.75" header="0.3" footer="0.3"/>
      <pageSetup orientation="portrait" r:id="rId1"/>
    </customSheetView>
    <customSheetView guid="{25AE0644-CB4F-4F60-8440-67FEC8EE2F9F}">
      <pane xSplit="5" ySplit="4" topLeftCell="F5" activePane="bottomRight" state="frozen"/>
      <selection pane="bottomRight" activeCell="L47" sqref="L46:L47"/>
      <pageMargins left="0.88541666666666663" right="0.7" top="0.75" bottom="0.75" header="0.3" footer="0.3"/>
      <pageSetup orientation="portrait" r:id="rId2"/>
    </customSheetView>
    <customSheetView guid="{FAC98FA6-DAA8-4169-B3C9-DE3B5115C8CF}">
      <pane xSplit="5" ySplit="4" topLeftCell="F20" activePane="bottomRight" state="frozen"/>
      <selection pane="bottomRight" activeCell="L47" sqref="L46:L47"/>
      <pageMargins left="0.88541666666666663" right="0.7" top="0.75" bottom="0.75" header="0.3" footer="0.3"/>
      <pageSetup orientation="portrait" r:id="rId3"/>
    </customSheetView>
    <customSheetView guid="{AF8B735C-93A2-404B-A02D-DFB6EDDEB5BC}">
      <pane xSplit="5" ySplit="4" topLeftCell="F14" activePane="bottomRight" state="frozen"/>
      <selection pane="bottomRight" activeCell="D39" sqref="D39"/>
      <pageMargins left="0.88541666666666663" right="0.7" top="0.75" bottom="0.75" header="0.3" footer="0.3"/>
      <pageSetup orientation="portrait" r:id="rId4"/>
    </customSheetView>
  </customSheetViews>
  <mergeCells count="25">
    <mergeCell ref="M2:Q2"/>
    <mergeCell ref="M15:Q15"/>
    <mergeCell ref="B34:C34"/>
    <mergeCell ref="B33:C33"/>
    <mergeCell ref="A2:E2"/>
    <mergeCell ref="B4:C4"/>
    <mergeCell ref="B5:C5"/>
    <mergeCell ref="B6:C6"/>
    <mergeCell ref="B7:C7"/>
    <mergeCell ref="B8:C8"/>
    <mergeCell ref="A15:E15"/>
    <mergeCell ref="B29:C29"/>
    <mergeCell ref="B30:C30"/>
    <mergeCell ref="B31:C31"/>
    <mergeCell ref="B32:C32"/>
    <mergeCell ref="B44:C44"/>
    <mergeCell ref="B45:C45"/>
    <mergeCell ref="B46:C46"/>
    <mergeCell ref="B47:C47"/>
    <mergeCell ref="B35:C35"/>
    <mergeCell ref="B39:C39"/>
    <mergeCell ref="B40:C40"/>
    <mergeCell ref="B41:C41"/>
    <mergeCell ref="B42:C42"/>
    <mergeCell ref="B43:C43"/>
  </mergeCells>
  <pageMargins left="0.88541666666666663" right="0.7" top="0.75" bottom="0.75" header="0.3" footer="0.3"/>
  <pageSetup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54"/>
  <sheetViews>
    <sheetView topLeftCell="U31" workbookViewId="0">
      <selection activeCell="U1" sqref="U1:AG54"/>
    </sheetView>
  </sheetViews>
  <sheetFormatPr defaultRowHeight="12" x14ac:dyDescent="0.2"/>
  <cols>
    <col min="1" max="1" width="3.85546875" style="20" customWidth="1"/>
    <col min="2" max="2" width="24" style="20" customWidth="1"/>
    <col min="3" max="3" width="15.28515625" style="20" customWidth="1"/>
    <col min="4" max="4" width="16.28515625" style="20" customWidth="1"/>
    <col min="5" max="5" width="15.85546875" style="20" customWidth="1"/>
    <col min="6" max="6" width="15.140625" style="20" customWidth="1"/>
    <col min="7" max="7" width="15.7109375" style="20" customWidth="1"/>
    <col min="8" max="8" width="15" style="20" customWidth="1"/>
    <col min="9" max="9" width="14.42578125" style="20" customWidth="1"/>
    <col min="10" max="10" width="15.28515625" style="20" customWidth="1"/>
    <col min="11" max="11" width="15.5703125" style="20" customWidth="1"/>
    <col min="12" max="12" width="16.42578125" style="20" bestFit="1" customWidth="1"/>
    <col min="13" max="13" width="16.42578125" style="20" customWidth="1"/>
    <col min="14" max="14" width="14" style="20" bestFit="1" customWidth="1"/>
    <col min="15" max="15" width="9.140625" style="20"/>
    <col min="16" max="16" width="22.42578125" style="20" customWidth="1"/>
    <col min="17" max="17" width="15.28515625" style="20" customWidth="1"/>
    <col min="18" max="19" width="16.42578125" style="20" bestFit="1" customWidth="1"/>
    <col min="20" max="20" width="9.140625" style="20"/>
    <col min="21" max="21" width="3.42578125" style="20" customWidth="1"/>
    <col min="22" max="22" width="26.42578125" style="20" customWidth="1"/>
    <col min="23" max="31" width="15.5703125" style="20" customWidth="1"/>
    <col min="32" max="33" width="16.85546875" style="20" customWidth="1"/>
    <col min="34" max="16384" width="9.140625" style="20"/>
  </cols>
  <sheetData>
    <row r="2" spans="1:33" x14ac:dyDescent="0.2">
      <c r="M2" s="280" t="s">
        <v>3457</v>
      </c>
      <c r="AG2" s="280" t="s">
        <v>3459</v>
      </c>
    </row>
    <row r="3" spans="1:33" ht="15" customHeight="1" x14ac:dyDescent="0.2">
      <c r="A3" s="304" t="s">
        <v>63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U3" s="304" t="s">
        <v>63</v>
      </c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</row>
    <row r="5" spans="1:33" s="29" customFormat="1" x14ac:dyDescent="0.25">
      <c r="A5" s="5" t="s">
        <v>12</v>
      </c>
      <c r="B5" s="302" t="s">
        <v>47</v>
      </c>
      <c r="C5" s="335"/>
      <c r="D5" s="303"/>
      <c r="E5" s="302" t="s">
        <v>32</v>
      </c>
      <c r="F5" s="303"/>
      <c r="G5" s="302" t="s">
        <v>33</v>
      </c>
      <c r="H5" s="335"/>
      <c r="I5" s="335"/>
      <c r="J5" s="335"/>
      <c r="K5" s="335"/>
      <c r="L5" s="335"/>
      <c r="M5" s="303"/>
      <c r="U5" s="199" t="s">
        <v>12</v>
      </c>
      <c r="V5" s="302" t="s">
        <v>47</v>
      </c>
      <c r="W5" s="335"/>
      <c r="X5" s="303"/>
      <c r="Y5" s="302" t="s">
        <v>32</v>
      </c>
      <c r="Z5" s="303"/>
      <c r="AA5" s="302" t="s">
        <v>33</v>
      </c>
      <c r="AB5" s="335"/>
      <c r="AC5" s="335"/>
      <c r="AD5" s="335"/>
      <c r="AE5" s="335"/>
      <c r="AF5" s="335"/>
      <c r="AG5" s="303"/>
    </row>
    <row r="6" spans="1:33" s="29" customFormat="1" x14ac:dyDescent="0.25">
      <c r="A6" s="5">
        <v>1</v>
      </c>
      <c r="B6" s="298"/>
      <c r="C6" s="336"/>
      <c r="D6" s="299"/>
      <c r="E6" s="302"/>
      <c r="F6" s="303"/>
      <c r="G6" s="302"/>
      <c r="H6" s="335"/>
      <c r="I6" s="335"/>
      <c r="J6" s="335"/>
      <c r="K6" s="335"/>
      <c r="L6" s="335"/>
      <c r="M6" s="303"/>
      <c r="U6" s="199">
        <v>1</v>
      </c>
      <c r="V6" s="302"/>
      <c r="W6" s="335"/>
      <c r="X6" s="303"/>
      <c r="Y6" s="302"/>
      <c r="Z6" s="303"/>
      <c r="AA6" s="302"/>
      <c r="AB6" s="335"/>
      <c r="AC6" s="335"/>
      <c r="AD6" s="335"/>
      <c r="AE6" s="335"/>
      <c r="AF6" s="335"/>
      <c r="AG6" s="303"/>
    </row>
    <row r="7" spans="1:33" s="29" customFormat="1" x14ac:dyDescent="0.25">
      <c r="A7" s="5">
        <v>2</v>
      </c>
      <c r="B7" s="298"/>
      <c r="C7" s="336"/>
      <c r="D7" s="299"/>
      <c r="E7" s="302"/>
      <c r="F7" s="303"/>
      <c r="G7" s="302"/>
      <c r="H7" s="335"/>
      <c r="I7" s="335"/>
      <c r="J7" s="335"/>
      <c r="K7" s="335"/>
      <c r="L7" s="335"/>
      <c r="M7" s="303"/>
      <c r="U7" s="199">
        <v>2</v>
      </c>
      <c r="V7" s="302"/>
      <c r="W7" s="335"/>
      <c r="X7" s="303"/>
      <c r="Y7" s="302"/>
      <c r="Z7" s="303"/>
      <c r="AA7" s="302"/>
      <c r="AB7" s="335"/>
      <c r="AC7" s="335"/>
      <c r="AD7" s="335"/>
      <c r="AE7" s="335"/>
      <c r="AF7" s="335"/>
      <c r="AG7" s="303"/>
    </row>
    <row r="8" spans="1:33" s="29" customFormat="1" x14ac:dyDescent="0.25">
      <c r="A8" s="5">
        <v>3</v>
      </c>
      <c r="B8" s="298" t="s">
        <v>13</v>
      </c>
      <c r="C8" s="336"/>
      <c r="D8" s="299"/>
      <c r="E8" s="302">
        <f>SUM(E6:F7)</f>
        <v>0</v>
      </c>
      <c r="F8" s="303"/>
      <c r="G8" s="302">
        <f>SUM(G6:M7)</f>
        <v>0</v>
      </c>
      <c r="H8" s="335"/>
      <c r="I8" s="335"/>
      <c r="J8" s="335"/>
      <c r="K8" s="335"/>
      <c r="L8" s="335"/>
      <c r="M8" s="303"/>
      <c r="U8" s="199">
        <v>3</v>
      </c>
      <c r="V8" s="302" t="s">
        <v>13</v>
      </c>
      <c r="W8" s="335"/>
      <c r="X8" s="303"/>
      <c r="Y8" s="302">
        <f>SUM(Y6:Z7)</f>
        <v>0</v>
      </c>
      <c r="Z8" s="303"/>
      <c r="AA8" s="302">
        <f>SUM(AA6:AG7)</f>
        <v>0</v>
      </c>
      <c r="AB8" s="335"/>
      <c r="AC8" s="335"/>
      <c r="AD8" s="335"/>
      <c r="AE8" s="335"/>
      <c r="AF8" s="335"/>
      <c r="AG8" s="303"/>
    </row>
    <row r="10" spans="1:33" x14ac:dyDescent="0.2">
      <c r="S10" s="280" t="s">
        <v>3458</v>
      </c>
    </row>
    <row r="11" spans="1:33" ht="15" customHeight="1" x14ac:dyDescent="0.2">
      <c r="A11" s="330" t="s">
        <v>64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O11" s="198"/>
      <c r="P11" s="198"/>
      <c r="Q11" s="198" t="s">
        <v>64</v>
      </c>
      <c r="R11" s="198"/>
      <c r="S11" s="198"/>
      <c r="U11" s="330" t="s">
        <v>64</v>
      </c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</row>
    <row r="12" spans="1:33" x14ac:dyDescent="0.2">
      <c r="E12" s="292"/>
      <c r="F12" s="292"/>
      <c r="G12" s="292"/>
      <c r="H12" s="292"/>
      <c r="I12" s="292"/>
      <c r="J12" s="292"/>
      <c r="K12" s="292"/>
    </row>
    <row r="13" spans="1:33" s="110" customFormat="1" ht="12" customHeight="1" x14ac:dyDescent="0.25">
      <c r="A13" s="337" t="s">
        <v>12</v>
      </c>
      <c r="B13" s="337" t="s">
        <v>2</v>
      </c>
      <c r="C13" s="339" t="s">
        <v>319</v>
      </c>
      <c r="D13" s="340"/>
      <c r="E13" s="340"/>
      <c r="F13" s="340"/>
      <c r="G13" s="340"/>
      <c r="H13" s="340"/>
      <c r="I13" s="340"/>
      <c r="J13" s="340"/>
      <c r="K13" s="341"/>
      <c r="L13" s="113"/>
      <c r="M13" s="337" t="s">
        <v>13</v>
      </c>
      <c r="O13" s="201" t="s">
        <v>12</v>
      </c>
      <c r="P13" s="201" t="s">
        <v>2</v>
      </c>
      <c r="Q13" s="203" t="s">
        <v>319</v>
      </c>
      <c r="R13" s="113"/>
      <c r="S13" s="201" t="s">
        <v>13</v>
      </c>
      <c r="U13" s="201" t="s">
        <v>12</v>
      </c>
      <c r="V13" s="201" t="s">
        <v>2</v>
      </c>
      <c r="W13" s="203" t="s">
        <v>319</v>
      </c>
      <c r="X13" s="204"/>
      <c r="Y13" s="204"/>
      <c r="Z13" s="204"/>
      <c r="AA13" s="204"/>
      <c r="AB13" s="204"/>
      <c r="AC13" s="204"/>
      <c r="AD13" s="204"/>
      <c r="AE13" s="205"/>
      <c r="AF13" s="113"/>
      <c r="AG13" s="201" t="s">
        <v>13</v>
      </c>
    </row>
    <row r="14" spans="1:33" s="112" customFormat="1" ht="33" customHeight="1" x14ac:dyDescent="0.25">
      <c r="A14" s="338"/>
      <c r="B14" s="338"/>
      <c r="C14" s="111" t="s">
        <v>66</v>
      </c>
      <c r="D14" s="111" t="s">
        <v>1681</v>
      </c>
      <c r="E14" s="111" t="s">
        <v>3409</v>
      </c>
      <c r="F14" s="111" t="s">
        <v>317</v>
      </c>
      <c r="G14" s="112" t="s">
        <v>3365</v>
      </c>
      <c r="H14" s="111" t="s">
        <v>3363</v>
      </c>
      <c r="I14" s="111" t="s">
        <v>3364</v>
      </c>
      <c r="J14" s="111" t="s">
        <v>3375</v>
      </c>
      <c r="K14" s="111" t="s">
        <v>318</v>
      </c>
      <c r="L14" s="111" t="s">
        <v>3416</v>
      </c>
      <c r="M14" s="338"/>
      <c r="O14" s="202"/>
      <c r="P14" s="202"/>
      <c r="Q14" s="111" t="s">
        <v>65</v>
      </c>
      <c r="R14" s="111" t="s">
        <v>67</v>
      </c>
      <c r="S14" s="202"/>
      <c r="U14" s="202"/>
      <c r="V14" s="202"/>
      <c r="W14" s="111" t="s">
        <v>66</v>
      </c>
      <c r="X14" s="111" t="s">
        <v>1681</v>
      </c>
      <c r="Y14" s="111" t="s">
        <v>3409</v>
      </c>
      <c r="Z14" s="111" t="s">
        <v>317</v>
      </c>
      <c r="AA14" s="112" t="s">
        <v>3365</v>
      </c>
      <c r="AB14" s="111" t="s">
        <v>3363</v>
      </c>
      <c r="AC14" s="111" t="s">
        <v>3364</v>
      </c>
      <c r="AD14" s="111" t="s">
        <v>3375</v>
      </c>
      <c r="AE14" s="111" t="s">
        <v>318</v>
      </c>
      <c r="AF14" s="111" t="s">
        <v>3416</v>
      </c>
      <c r="AG14" s="202"/>
    </row>
    <row r="15" spans="1:33" s="110" customFormat="1" ht="13.5" customHeight="1" x14ac:dyDescent="0.25">
      <c r="A15" s="113">
        <v>1</v>
      </c>
      <c r="B15" s="114" t="s">
        <v>68</v>
      </c>
      <c r="C15" s="84">
        <v>2433626474.9400001</v>
      </c>
      <c r="D15" s="84">
        <v>8796136825.25</v>
      </c>
      <c r="E15" s="290">
        <v>2640085272.3399997</v>
      </c>
      <c r="F15" s="167">
        <v>195239695.96000001</v>
      </c>
      <c r="G15" s="290">
        <v>3829222422.7800002</v>
      </c>
      <c r="H15" s="167">
        <v>73447001.140000001</v>
      </c>
      <c r="I15" s="167">
        <v>254644997.90000001</v>
      </c>
      <c r="J15" s="167">
        <v>89493337.709999993</v>
      </c>
      <c r="K15" s="290">
        <v>805182978.94000006</v>
      </c>
      <c r="L15" s="167">
        <v>0</v>
      </c>
      <c r="M15" s="84">
        <f>SUM(C15:L15)</f>
        <v>19117079006.959999</v>
      </c>
      <c r="O15" s="113">
        <v>1</v>
      </c>
      <c r="P15" s="114" t="s">
        <v>68</v>
      </c>
      <c r="Q15" s="84">
        <v>124276209.16</v>
      </c>
      <c r="R15" s="167">
        <v>196226517.71000001</v>
      </c>
      <c r="S15" s="84">
        <f t="shared" ref="S15:S23" si="0">SUM(Q15:R15)</f>
        <v>320502726.87</v>
      </c>
      <c r="U15" s="113">
        <v>1</v>
      </c>
      <c r="V15" s="114" t="s">
        <v>68</v>
      </c>
      <c r="W15" s="84">
        <f>+C15</f>
        <v>2433626474.9400001</v>
      </c>
      <c r="X15" s="84">
        <f>+D15</f>
        <v>8796136825.25</v>
      </c>
      <c r="Y15" s="84">
        <f>+E15+Q15</f>
        <v>2764361481.4999995</v>
      </c>
      <c r="Z15" s="84">
        <f t="shared" ref="Z15:AF15" si="1">+F15</f>
        <v>195239695.96000001</v>
      </c>
      <c r="AA15" s="84">
        <f>+G15+R15</f>
        <v>4025448940.4900002</v>
      </c>
      <c r="AB15" s="84">
        <f t="shared" si="1"/>
        <v>73447001.140000001</v>
      </c>
      <c r="AC15" s="84">
        <f t="shared" si="1"/>
        <v>254644997.90000001</v>
      </c>
      <c r="AD15" s="84">
        <f t="shared" si="1"/>
        <v>89493337.709999993</v>
      </c>
      <c r="AE15" s="84">
        <f t="shared" si="1"/>
        <v>805182978.94000006</v>
      </c>
      <c r="AF15" s="84">
        <f t="shared" si="1"/>
        <v>0</v>
      </c>
      <c r="AG15" s="84">
        <f>SUM(W15:AF15)</f>
        <v>19437581733.829998</v>
      </c>
    </row>
    <row r="16" spans="1:33" s="110" customFormat="1" ht="13.5" customHeight="1" x14ac:dyDescent="0.25">
      <c r="A16" s="113">
        <v>2</v>
      </c>
      <c r="B16" s="114" t="s">
        <v>69</v>
      </c>
      <c r="C16" s="84">
        <v>54786441926.07</v>
      </c>
      <c r="D16" s="84">
        <v>53692738500.940002</v>
      </c>
      <c r="E16" s="167">
        <v>20448748095.209999</v>
      </c>
      <c r="F16" s="167">
        <v>3220701327.1199999</v>
      </c>
      <c r="G16" s="167">
        <v>6277018944.7700005</v>
      </c>
      <c r="H16" s="167">
        <v>400352715.74000001</v>
      </c>
      <c r="I16" s="167">
        <v>1811377500.22</v>
      </c>
      <c r="J16" s="167">
        <v>2442172117.77</v>
      </c>
      <c r="K16" s="167">
        <v>136227925.34</v>
      </c>
      <c r="L16" s="167">
        <v>121672983163.56</v>
      </c>
      <c r="M16" s="84">
        <f>SUM(C16:L16)</f>
        <v>264888762216.73996</v>
      </c>
      <c r="O16" s="113">
        <v>2</v>
      </c>
      <c r="P16" s="114" t="s">
        <v>69</v>
      </c>
      <c r="Q16" s="84">
        <v>857107286.39999998</v>
      </c>
      <c r="R16" s="167">
        <v>167115740.03</v>
      </c>
      <c r="S16" s="84">
        <f t="shared" si="0"/>
        <v>1024223026.4299999</v>
      </c>
      <c r="U16" s="113">
        <v>2</v>
      </c>
      <c r="V16" s="114" t="s">
        <v>69</v>
      </c>
      <c r="W16" s="84">
        <f t="shared" ref="W16:W17" si="2">+C16</f>
        <v>54786441926.07</v>
      </c>
      <c r="X16" s="84">
        <f t="shared" ref="X16:X17" si="3">+D16</f>
        <v>53692738500.940002</v>
      </c>
      <c r="Y16" s="84">
        <f>+E16+Q16</f>
        <v>21305855381.610001</v>
      </c>
      <c r="Z16" s="84">
        <f t="shared" ref="Z16:Z17" si="4">+F16</f>
        <v>3220701327.1199999</v>
      </c>
      <c r="AA16" s="84">
        <f t="shared" ref="AA16:AA17" si="5">+G16+R16</f>
        <v>6444134684.8000002</v>
      </c>
      <c r="AB16" s="84">
        <f t="shared" ref="AB16:AB17" si="6">+H16</f>
        <v>400352715.74000001</v>
      </c>
      <c r="AC16" s="84">
        <f t="shared" ref="AC16:AC17" si="7">+I16</f>
        <v>1811377500.22</v>
      </c>
      <c r="AD16" s="84">
        <f t="shared" ref="AD16:AD17" si="8">+J16</f>
        <v>2442172117.77</v>
      </c>
      <c r="AE16" s="84">
        <f t="shared" ref="AE16:AE17" si="9">+K16</f>
        <v>136227925.34</v>
      </c>
      <c r="AF16" s="84">
        <f t="shared" ref="AF16:AF17" si="10">+L16</f>
        <v>121672983163.56</v>
      </c>
      <c r="AG16" s="84">
        <f>SUM(W16:AF16)</f>
        <v>265912985243.16998</v>
      </c>
    </row>
    <row r="17" spans="1:33" s="110" customFormat="1" ht="13.5" customHeight="1" x14ac:dyDescent="0.25">
      <c r="A17" s="113">
        <v>3</v>
      </c>
      <c r="B17" s="114" t="s">
        <v>70</v>
      </c>
      <c r="C17" s="84">
        <v>-55765778580.139999</v>
      </c>
      <c r="D17" s="84">
        <v>-58096883800.690002</v>
      </c>
      <c r="E17" s="167">
        <v>-21163427667.610001</v>
      </c>
      <c r="F17" s="167">
        <v>-3195245685.8099999</v>
      </c>
      <c r="G17" s="167">
        <v>-6499335329.7200003</v>
      </c>
      <c r="H17" s="167">
        <v>-378238294.70999998</v>
      </c>
      <c r="I17" s="167">
        <v>-1753410443.02</v>
      </c>
      <c r="J17" s="167">
        <v>-2444443420.0599999</v>
      </c>
      <c r="K17" s="167">
        <v>-549098084.30999994</v>
      </c>
      <c r="L17" s="167">
        <v>-120458351712.33</v>
      </c>
      <c r="M17" s="84">
        <f t="shared" ref="M17:M23" si="11">SUM(C17:L17)</f>
        <v>-270304213018.39996</v>
      </c>
      <c r="O17" s="113">
        <v>3</v>
      </c>
      <c r="P17" s="114" t="s">
        <v>70</v>
      </c>
      <c r="Q17" s="84">
        <v>-773748191.01999998</v>
      </c>
      <c r="R17" s="167">
        <v>-184692672.30000001</v>
      </c>
      <c r="S17" s="84">
        <f t="shared" si="0"/>
        <v>-958440863.31999993</v>
      </c>
      <c r="U17" s="113">
        <v>3</v>
      </c>
      <c r="V17" s="114" t="s">
        <v>70</v>
      </c>
      <c r="W17" s="84">
        <f t="shared" si="2"/>
        <v>-55765778580.139999</v>
      </c>
      <c r="X17" s="84">
        <f t="shared" si="3"/>
        <v>-58096883800.690002</v>
      </c>
      <c r="Y17" s="84">
        <f>+E17+Q17</f>
        <v>-21937175858.630001</v>
      </c>
      <c r="Z17" s="84">
        <f t="shared" si="4"/>
        <v>-3195245685.8099999</v>
      </c>
      <c r="AA17" s="84">
        <f t="shared" si="5"/>
        <v>-6684028002.0200005</v>
      </c>
      <c r="AB17" s="84">
        <f t="shared" si="6"/>
        <v>-378238294.70999998</v>
      </c>
      <c r="AC17" s="84">
        <f t="shared" si="7"/>
        <v>-1753410443.02</v>
      </c>
      <c r="AD17" s="84">
        <f t="shared" si="8"/>
        <v>-2444443420.0599999</v>
      </c>
      <c r="AE17" s="84">
        <f t="shared" si="9"/>
        <v>-549098084.30999994</v>
      </c>
      <c r="AF17" s="84">
        <f t="shared" si="10"/>
        <v>-120458351712.33</v>
      </c>
      <c r="AG17" s="84">
        <f t="shared" ref="AG17" si="12">SUM(W17:AF17)</f>
        <v>-271262653881.71997</v>
      </c>
    </row>
    <row r="18" spans="1:33" s="110" customFormat="1" ht="13.5" customHeight="1" x14ac:dyDescent="0.25">
      <c r="A18" s="113">
        <v>4</v>
      </c>
      <c r="B18" s="114" t="s">
        <v>71</v>
      </c>
      <c r="C18" s="84">
        <f>+C15+C16+C17</f>
        <v>1454289820.8700027</v>
      </c>
      <c r="D18" s="84">
        <f t="shared" ref="D18:J18" si="13">+D15+D16+D17</f>
        <v>4391991525.5</v>
      </c>
      <c r="E18" s="84">
        <f>+E15+E16+E17</f>
        <v>1925405699.9399986</v>
      </c>
      <c r="F18" s="84">
        <f t="shared" si="13"/>
        <v>220695337.26999998</v>
      </c>
      <c r="G18" s="84">
        <f t="shared" si="13"/>
        <v>3606906037.8300009</v>
      </c>
      <c r="H18" s="84">
        <f t="shared" si="13"/>
        <v>95561422.170000017</v>
      </c>
      <c r="I18" s="84">
        <f t="shared" si="13"/>
        <v>312612055.10000014</v>
      </c>
      <c r="J18" s="84">
        <f t="shared" si="13"/>
        <v>87222035.420000076</v>
      </c>
      <c r="K18" s="84">
        <f>+K15+K16+K17</f>
        <v>392312819.97000015</v>
      </c>
      <c r="L18" s="84">
        <f>+L15+L16+L17</f>
        <v>1214631451.2299957</v>
      </c>
      <c r="M18" s="84">
        <f>SUM(C18:L18)</f>
        <v>13701628205.299999</v>
      </c>
      <c r="O18" s="113">
        <v>4</v>
      </c>
      <c r="P18" s="114" t="s">
        <v>71</v>
      </c>
      <c r="Q18" s="84">
        <f>+Q15+Q16+Q17</f>
        <v>207635304.53999996</v>
      </c>
      <c r="R18" s="84">
        <f>+R15+R16+R17</f>
        <v>178649585.44</v>
      </c>
      <c r="S18" s="84">
        <f t="shared" si="0"/>
        <v>386284889.97999996</v>
      </c>
      <c r="U18" s="113">
        <v>4</v>
      </c>
      <c r="V18" s="114" t="s">
        <v>71</v>
      </c>
      <c r="W18" s="84">
        <f>+W15+W16+W17</f>
        <v>1454289820.8700027</v>
      </c>
      <c r="X18" s="84">
        <f t="shared" ref="X18" si="14">+X15+X16+X17</f>
        <v>4391991525.5</v>
      </c>
      <c r="Y18" s="84">
        <f>+Y15+Y16+Y17</f>
        <v>2133041004.4799995</v>
      </c>
      <c r="Z18" s="84">
        <f t="shared" ref="Z18:AD18" si="15">+Z15+Z16+Z17</f>
        <v>220695337.26999998</v>
      </c>
      <c r="AA18" s="84">
        <f t="shared" si="15"/>
        <v>3785555623.2700005</v>
      </c>
      <c r="AB18" s="84">
        <f t="shared" si="15"/>
        <v>95561422.170000017</v>
      </c>
      <c r="AC18" s="84">
        <f t="shared" si="15"/>
        <v>312612055.10000014</v>
      </c>
      <c r="AD18" s="84">
        <f t="shared" si="15"/>
        <v>87222035.420000076</v>
      </c>
      <c r="AE18" s="84">
        <f>+AE15+AE16+AE17</f>
        <v>392312819.97000015</v>
      </c>
      <c r="AF18" s="84">
        <f>+AF15+AF16+AF17</f>
        <v>1214631451.2299957</v>
      </c>
      <c r="AG18" s="84">
        <f>SUM(W18:AF18)</f>
        <v>14087913095.279999</v>
      </c>
    </row>
    <row r="19" spans="1:33" s="110" customFormat="1" ht="13.5" customHeight="1" x14ac:dyDescent="0.25">
      <c r="A19" s="113">
        <v>5</v>
      </c>
      <c r="B19" s="114" t="s">
        <v>72</v>
      </c>
      <c r="C19" s="84"/>
      <c r="D19" s="84"/>
      <c r="E19" s="84"/>
      <c r="F19" s="84"/>
      <c r="G19" s="84">
        <v>-1201586434.6300001</v>
      </c>
      <c r="H19" s="84"/>
      <c r="I19" s="84"/>
      <c r="J19" s="84"/>
      <c r="K19" s="84"/>
      <c r="L19" s="84"/>
      <c r="M19" s="84">
        <f t="shared" si="11"/>
        <v>-1201586434.6300001</v>
      </c>
      <c r="O19" s="113">
        <v>5</v>
      </c>
      <c r="P19" s="114" t="s">
        <v>72</v>
      </c>
      <c r="Q19" s="84"/>
      <c r="R19" s="84"/>
      <c r="S19" s="84">
        <f t="shared" si="0"/>
        <v>0</v>
      </c>
      <c r="U19" s="113">
        <v>5</v>
      </c>
      <c r="V19" s="114" t="s">
        <v>72</v>
      </c>
      <c r="W19" s="84"/>
      <c r="X19" s="84"/>
      <c r="Y19" s="84"/>
      <c r="Z19" s="84"/>
      <c r="AA19" s="84">
        <v>-1201586434.6300001</v>
      </c>
      <c r="AB19" s="84"/>
      <c r="AC19" s="84"/>
      <c r="AD19" s="84"/>
      <c r="AE19" s="84"/>
      <c r="AF19" s="84"/>
      <c r="AG19" s="84">
        <f t="shared" ref="AG19:AG23" si="16">SUM(W19:AF19)</f>
        <v>-1201586434.6300001</v>
      </c>
    </row>
    <row r="20" spans="1:33" s="110" customFormat="1" ht="13.5" customHeight="1" x14ac:dyDescent="0.25">
      <c r="A20" s="113">
        <v>6</v>
      </c>
      <c r="B20" s="114" t="s">
        <v>73</v>
      </c>
      <c r="C20" s="84"/>
      <c r="D20" s="84"/>
      <c r="E20" s="84"/>
      <c r="F20" s="84"/>
      <c r="G20" s="84">
        <v>247429160.44</v>
      </c>
      <c r="H20" s="84"/>
      <c r="I20" s="84"/>
      <c r="J20" s="84"/>
      <c r="K20" s="84"/>
      <c r="L20" s="84"/>
      <c r="M20" s="84">
        <f t="shared" si="11"/>
        <v>247429160.44</v>
      </c>
      <c r="O20" s="113">
        <v>6</v>
      </c>
      <c r="P20" s="114" t="s">
        <v>73</v>
      </c>
      <c r="Q20" s="84"/>
      <c r="R20" s="84"/>
      <c r="S20" s="84">
        <f t="shared" si="0"/>
        <v>0</v>
      </c>
      <c r="U20" s="113">
        <v>6</v>
      </c>
      <c r="V20" s="114" t="s">
        <v>73</v>
      </c>
      <c r="W20" s="84"/>
      <c r="X20" s="84"/>
      <c r="Y20" s="84"/>
      <c r="Z20" s="84"/>
      <c r="AA20" s="84">
        <v>247429160.44</v>
      </c>
      <c r="AB20" s="84"/>
      <c r="AC20" s="84"/>
      <c r="AD20" s="84"/>
      <c r="AE20" s="84"/>
      <c r="AF20" s="84"/>
      <c r="AG20" s="84">
        <f t="shared" si="16"/>
        <v>247429160.44</v>
      </c>
    </row>
    <row r="21" spans="1:33" s="110" customFormat="1" ht="13.5" customHeight="1" x14ac:dyDescent="0.25">
      <c r="A21" s="113">
        <v>7</v>
      </c>
      <c r="B21" s="114" t="s">
        <v>74</v>
      </c>
      <c r="C21" s="84">
        <f>+C18+C19+C20</f>
        <v>1454289820.8700027</v>
      </c>
      <c r="D21" s="84">
        <f t="shared" ref="D21:K21" si="17">+D18+D19+D20</f>
        <v>4391991525.5</v>
      </c>
      <c r="E21" s="84">
        <f>+E18+E19+E20</f>
        <v>1925405699.9399986</v>
      </c>
      <c r="F21" s="84">
        <f t="shared" si="17"/>
        <v>220695337.26999998</v>
      </c>
      <c r="G21" s="84">
        <f>+G18+G19+G20</f>
        <v>2652748763.6400008</v>
      </c>
      <c r="H21" s="84">
        <f t="shared" si="17"/>
        <v>95561422.170000017</v>
      </c>
      <c r="I21" s="84">
        <f t="shared" si="17"/>
        <v>312612055.10000014</v>
      </c>
      <c r="J21" s="84">
        <f t="shared" si="17"/>
        <v>87222035.420000076</v>
      </c>
      <c r="K21" s="84">
        <f t="shared" si="17"/>
        <v>392312819.97000015</v>
      </c>
      <c r="L21" s="84">
        <f t="shared" ref="L21" si="18">+L18+L19+L20</f>
        <v>1214631451.2299957</v>
      </c>
      <c r="M21" s="84">
        <f t="shared" si="11"/>
        <v>12747470931.109999</v>
      </c>
      <c r="O21" s="113">
        <v>7</v>
      </c>
      <c r="P21" s="114" t="s">
        <v>74</v>
      </c>
      <c r="Q21" s="84">
        <f>+Q18+Q19+Q20</f>
        <v>207635304.53999996</v>
      </c>
      <c r="R21" s="84">
        <f t="shared" ref="R21" si="19">+R18+R19+R20</f>
        <v>178649585.44</v>
      </c>
      <c r="S21" s="84">
        <f t="shared" si="0"/>
        <v>386284889.97999996</v>
      </c>
      <c r="U21" s="113">
        <v>7</v>
      </c>
      <c r="V21" s="114" t="s">
        <v>74</v>
      </c>
      <c r="W21" s="84">
        <f>+W18+W19+W20</f>
        <v>1454289820.8700027</v>
      </c>
      <c r="X21" s="84">
        <f t="shared" ref="X21" si="20">+X18+X19+X20</f>
        <v>4391991525.5</v>
      </c>
      <c r="Y21" s="84">
        <f>+Y18+Y19+Y20</f>
        <v>2133041004.4799995</v>
      </c>
      <c r="Z21" s="84">
        <f t="shared" ref="Z21" si="21">+Z18+Z19+Z20</f>
        <v>220695337.26999998</v>
      </c>
      <c r="AA21" s="84">
        <f>+AA18+AA19+AA20</f>
        <v>2831398349.0800004</v>
      </c>
      <c r="AB21" s="84">
        <f t="shared" ref="AB21:AF21" si="22">+AB18+AB19+AB20</f>
        <v>95561422.170000017</v>
      </c>
      <c r="AC21" s="84">
        <f t="shared" si="22"/>
        <v>312612055.10000014</v>
      </c>
      <c r="AD21" s="84">
        <f t="shared" si="22"/>
        <v>87222035.420000076</v>
      </c>
      <c r="AE21" s="84">
        <f t="shared" si="22"/>
        <v>392312819.97000015</v>
      </c>
      <c r="AF21" s="84">
        <f t="shared" si="22"/>
        <v>1214631451.2299957</v>
      </c>
      <c r="AG21" s="84">
        <f t="shared" si="16"/>
        <v>13133755821.089998</v>
      </c>
    </row>
    <row r="22" spans="1:33" s="110" customFormat="1" ht="13.5" customHeight="1" x14ac:dyDescent="0.25">
      <c r="A22" s="113">
        <v>7.1</v>
      </c>
      <c r="B22" s="114" t="s">
        <v>75</v>
      </c>
      <c r="C22" s="84">
        <f>+C15</f>
        <v>2433626474.9400001</v>
      </c>
      <c r="D22" s="84">
        <f t="shared" ref="D22:K22" si="23">+D15</f>
        <v>8796136825.25</v>
      </c>
      <c r="E22" s="84">
        <f t="shared" ref="E22" si="24">+E15</f>
        <v>2640085272.3399997</v>
      </c>
      <c r="F22" s="84">
        <f t="shared" si="23"/>
        <v>195239695.96000001</v>
      </c>
      <c r="G22" s="84">
        <f t="shared" si="23"/>
        <v>3829222422.7800002</v>
      </c>
      <c r="H22" s="84">
        <f t="shared" si="23"/>
        <v>73447001.140000001</v>
      </c>
      <c r="I22" s="84">
        <f t="shared" si="23"/>
        <v>254644997.90000001</v>
      </c>
      <c r="J22" s="84">
        <f t="shared" si="23"/>
        <v>89493337.709999993</v>
      </c>
      <c r="K22" s="84">
        <f t="shared" si="23"/>
        <v>805182978.94000006</v>
      </c>
      <c r="L22" s="84">
        <f t="shared" ref="L22" si="25">+L15</f>
        <v>0</v>
      </c>
      <c r="M22" s="84">
        <f t="shared" si="11"/>
        <v>19117079006.959999</v>
      </c>
      <c r="O22" s="113">
        <v>7.1</v>
      </c>
      <c r="P22" s="114" t="s">
        <v>75</v>
      </c>
      <c r="Q22" s="84">
        <f>+Q15</f>
        <v>124276209.16</v>
      </c>
      <c r="R22" s="84">
        <f t="shared" ref="R22" si="26">+R15</f>
        <v>196226517.71000001</v>
      </c>
      <c r="S22" s="84">
        <f t="shared" si="0"/>
        <v>320502726.87</v>
      </c>
      <c r="U22" s="113">
        <v>7.1</v>
      </c>
      <c r="V22" s="114" t="s">
        <v>75</v>
      </c>
      <c r="W22" s="84">
        <f>+W15</f>
        <v>2433626474.9400001</v>
      </c>
      <c r="X22" s="84">
        <f t="shared" ref="X22:AF22" si="27">+X15</f>
        <v>8796136825.25</v>
      </c>
      <c r="Y22" s="84">
        <f t="shared" si="27"/>
        <v>2764361481.4999995</v>
      </c>
      <c r="Z22" s="84">
        <f t="shared" si="27"/>
        <v>195239695.96000001</v>
      </c>
      <c r="AA22" s="84">
        <f t="shared" si="27"/>
        <v>4025448940.4900002</v>
      </c>
      <c r="AB22" s="84">
        <f t="shared" si="27"/>
        <v>73447001.140000001</v>
      </c>
      <c r="AC22" s="84">
        <f t="shared" si="27"/>
        <v>254644997.90000001</v>
      </c>
      <c r="AD22" s="84">
        <f t="shared" si="27"/>
        <v>89493337.709999993</v>
      </c>
      <c r="AE22" s="84">
        <f t="shared" si="27"/>
        <v>805182978.94000006</v>
      </c>
      <c r="AF22" s="84">
        <f t="shared" si="27"/>
        <v>0</v>
      </c>
      <c r="AG22" s="84">
        <f t="shared" si="16"/>
        <v>19437581733.829998</v>
      </c>
    </row>
    <row r="23" spans="1:33" s="110" customFormat="1" ht="13.5" customHeight="1" x14ac:dyDescent="0.25">
      <c r="A23" s="113">
        <v>7.2</v>
      </c>
      <c r="B23" s="114" t="s">
        <v>76</v>
      </c>
      <c r="C23" s="84">
        <f>+C18</f>
        <v>1454289820.8700027</v>
      </c>
      <c r="D23" s="84">
        <f t="shared" ref="D23" si="28">+D21</f>
        <v>4391991525.5</v>
      </c>
      <c r="E23" s="84">
        <f t="shared" ref="E23" si="29">+E21</f>
        <v>1925405699.9399986</v>
      </c>
      <c r="F23" s="84">
        <f t="shared" ref="F23:K23" si="30">+F21</f>
        <v>220695337.26999998</v>
      </c>
      <c r="G23" s="84">
        <f t="shared" si="30"/>
        <v>2652748763.6400008</v>
      </c>
      <c r="H23" s="84">
        <f t="shared" si="30"/>
        <v>95561422.170000017</v>
      </c>
      <c r="I23" s="84">
        <f t="shared" si="30"/>
        <v>312612055.10000014</v>
      </c>
      <c r="J23" s="84">
        <f t="shared" si="30"/>
        <v>87222035.420000076</v>
      </c>
      <c r="K23" s="84">
        <f t="shared" si="30"/>
        <v>392312819.97000015</v>
      </c>
      <c r="L23" s="84">
        <f t="shared" ref="L23" si="31">+L21</f>
        <v>1214631451.2299957</v>
      </c>
      <c r="M23" s="84">
        <f t="shared" si="11"/>
        <v>12747470931.109999</v>
      </c>
      <c r="O23" s="113">
        <v>7.2</v>
      </c>
      <c r="P23" s="114" t="s">
        <v>76</v>
      </c>
      <c r="Q23" s="84">
        <f>+Q18</f>
        <v>207635304.53999996</v>
      </c>
      <c r="R23" s="84">
        <f t="shared" ref="R23" si="32">+R21</f>
        <v>178649585.44</v>
      </c>
      <c r="S23" s="84">
        <f t="shared" si="0"/>
        <v>386284889.97999996</v>
      </c>
      <c r="U23" s="113">
        <v>7.2</v>
      </c>
      <c r="V23" s="114" t="s">
        <v>76</v>
      </c>
      <c r="W23" s="84">
        <f>+W18</f>
        <v>1454289820.8700027</v>
      </c>
      <c r="X23" s="84">
        <f t="shared" ref="X23:AF23" si="33">+X21</f>
        <v>4391991525.5</v>
      </c>
      <c r="Y23" s="84">
        <f t="shared" si="33"/>
        <v>2133041004.4799995</v>
      </c>
      <c r="Z23" s="84">
        <f t="shared" si="33"/>
        <v>220695337.26999998</v>
      </c>
      <c r="AA23" s="84">
        <f t="shared" si="33"/>
        <v>2831398349.0800004</v>
      </c>
      <c r="AB23" s="84">
        <f t="shared" si="33"/>
        <v>95561422.170000017</v>
      </c>
      <c r="AC23" s="84">
        <f t="shared" si="33"/>
        <v>312612055.10000014</v>
      </c>
      <c r="AD23" s="84">
        <f t="shared" si="33"/>
        <v>87222035.420000076</v>
      </c>
      <c r="AE23" s="84">
        <f t="shared" si="33"/>
        <v>392312819.97000015</v>
      </c>
      <c r="AF23" s="84">
        <f t="shared" si="33"/>
        <v>1214631451.2299957</v>
      </c>
      <c r="AG23" s="84">
        <f t="shared" si="16"/>
        <v>13133755821.089998</v>
      </c>
    </row>
    <row r="24" spans="1:33" s="115" customFormat="1" x14ac:dyDescent="0.2"/>
    <row r="25" spans="1:33" s="116" customFormat="1" ht="15.75" customHeight="1" x14ac:dyDescent="0.2">
      <c r="A25" s="115" t="s">
        <v>3411</v>
      </c>
      <c r="M25" s="240">
        <v>16715195941</v>
      </c>
      <c r="U25" s="115" t="s">
        <v>3411</v>
      </c>
      <c r="AG25" s="240"/>
    </row>
    <row r="26" spans="1:33" s="116" customFormat="1" x14ac:dyDescent="0.2">
      <c r="A26" s="115" t="s">
        <v>77</v>
      </c>
      <c r="M26" s="240">
        <f>+M25-M23</f>
        <v>3967725009.8900013</v>
      </c>
      <c r="U26" s="115" t="s">
        <v>77</v>
      </c>
      <c r="AG26" s="240"/>
    </row>
    <row r="27" spans="1:33" s="115" customFormat="1" x14ac:dyDescent="0.2"/>
    <row r="28" spans="1:33" x14ac:dyDescent="0.2">
      <c r="A28" s="20" t="s">
        <v>337</v>
      </c>
      <c r="U28" s="20" t="s">
        <v>337</v>
      </c>
    </row>
    <row r="29" spans="1:33" x14ac:dyDescent="0.2">
      <c r="A29" s="30" t="s">
        <v>78</v>
      </c>
      <c r="U29" s="30" t="s">
        <v>78</v>
      </c>
    </row>
    <row r="30" spans="1:33" x14ac:dyDescent="0.2">
      <c r="A30" s="30" t="s">
        <v>79</v>
      </c>
      <c r="U30" s="30" t="s">
        <v>79</v>
      </c>
    </row>
    <row r="31" spans="1:33" x14ac:dyDescent="0.2">
      <c r="A31" s="20" t="s">
        <v>80</v>
      </c>
      <c r="U31" s="20" t="s">
        <v>80</v>
      </c>
    </row>
    <row r="33" spans="1:33" ht="15" customHeight="1" x14ac:dyDescent="0.2">
      <c r="A33" s="330" t="s">
        <v>81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U33" s="330" t="s">
        <v>81</v>
      </c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</row>
    <row r="34" spans="1:33" ht="15" customHeight="1" x14ac:dyDescent="0.2">
      <c r="A34" s="330" t="s">
        <v>82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U34" s="330" t="s">
        <v>82</v>
      </c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</row>
    <row r="36" spans="1:33" s="29" customFormat="1" ht="12" customHeight="1" x14ac:dyDescent="0.25">
      <c r="A36" s="117" t="s">
        <v>12</v>
      </c>
      <c r="B36" s="331" t="s">
        <v>47</v>
      </c>
      <c r="C36" s="331"/>
      <c r="D36" s="331"/>
      <c r="E36" s="331" t="s">
        <v>32</v>
      </c>
      <c r="F36" s="331"/>
      <c r="G36" s="326" t="s">
        <v>42</v>
      </c>
      <c r="H36" s="326"/>
      <c r="I36" s="326" t="s">
        <v>320</v>
      </c>
      <c r="J36" s="326"/>
      <c r="K36" s="326" t="s">
        <v>33</v>
      </c>
      <c r="L36" s="326"/>
      <c r="M36" s="326"/>
      <c r="U36" s="199" t="s">
        <v>12</v>
      </c>
      <c r="V36" s="302" t="s">
        <v>47</v>
      </c>
      <c r="W36" s="335"/>
      <c r="X36" s="303"/>
      <c r="Y36" s="302" t="s">
        <v>32</v>
      </c>
      <c r="Z36" s="303"/>
      <c r="AA36" s="333" t="s">
        <v>42</v>
      </c>
      <c r="AB36" s="334"/>
      <c r="AC36" s="333" t="s">
        <v>320</v>
      </c>
      <c r="AD36" s="334"/>
      <c r="AE36" s="333" t="s">
        <v>33</v>
      </c>
      <c r="AF36" s="347"/>
      <c r="AG36" s="334"/>
    </row>
    <row r="37" spans="1:33" s="29" customFormat="1" ht="14.25" customHeight="1" x14ac:dyDescent="0.25">
      <c r="A37" s="117">
        <v>8</v>
      </c>
      <c r="B37" s="332" t="s">
        <v>3376</v>
      </c>
      <c r="C37" s="332"/>
      <c r="D37" s="332"/>
      <c r="E37" s="327">
        <f>+ГБаланс!E1920</f>
        <v>410682448.18000001</v>
      </c>
      <c r="F37" s="327"/>
      <c r="G37" s="314"/>
      <c r="H37" s="314"/>
      <c r="I37" s="314"/>
      <c r="J37" s="314"/>
      <c r="K37" s="327">
        <f t="shared" ref="K37" si="34">+E37+G37-I37</f>
        <v>410682448.18000001</v>
      </c>
      <c r="L37" s="327"/>
      <c r="M37" s="327"/>
      <c r="U37" s="199">
        <v>8</v>
      </c>
      <c r="V37" s="298" t="s">
        <v>3376</v>
      </c>
      <c r="W37" s="336"/>
      <c r="X37" s="299"/>
      <c r="Y37" s="317">
        <f>+E37</f>
        <v>410682448.18000001</v>
      </c>
      <c r="Z37" s="318"/>
      <c r="AA37" s="317"/>
      <c r="AB37" s="318"/>
      <c r="AC37" s="317"/>
      <c r="AD37" s="318"/>
      <c r="AE37" s="317">
        <f>+K37</f>
        <v>410682448.18000001</v>
      </c>
      <c r="AF37" s="348"/>
      <c r="AG37" s="318"/>
    </row>
    <row r="39" spans="1:33" x14ac:dyDescent="0.2">
      <c r="A39" s="20" t="s">
        <v>338</v>
      </c>
      <c r="U39" s="20" t="s">
        <v>338</v>
      </c>
    </row>
    <row r="40" spans="1:33" x14ac:dyDescent="0.2">
      <c r="A40" s="20" t="s">
        <v>83</v>
      </c>
      <c r="U40" s="20" t="s">
        <v>83</v>
      </c>
    </row>
    <row r="42" spans="1:33" x14ac:dyDescent="0.2">
      <c r="A42" s="20" t="s">
        <v>80</v>
      </c>
      <c r="U42" s="20" t="s">
        <v>80</v>
      </c>
    </row>
    <row r="44" spans="1:33" ht="15" customHeight="1" x14ac:dyDescent="0.2">
      <c r="A44" s="330" t="s">
        <v>84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O44" s="198"/>
      <c r="P44" s="198"/>
      <c r="Q44" s="198" t="s">
        <v>84</v>
      </c>
      <c r="R44" s="198"/>
      <c r="S44" s="252"/>
      <c r="T44" s="252"/>
      <c r="U44" s="330" t="s">
        <v>84</v>
      </c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</row>
    <row r="45" spans="1:33" x14ac:dyDescent="0.2">
      <c r="S45" s="253"/>
      <c r="T45" s="253"/>
    </row>
    <row r="46" spans="1:33" s="29" customFormat="1" ht="12" customHeight="1" x14ac:dyDescent="0.25">
      <c r="A46" s="5" t="s">
        <v>12</v>
      </c>
      <c r="B46" s="331" t="s">
        <v>47</v>
      </c>
      <c r="C46" s="331"/>
      <c r="D46" s="331"/>
      <c r="E46" s="331" t="s">
        <v>32</v>
      </c>
      <c r="F46" s="331"/>
      <c r="G46" s="326" t="s">
        <v>42</v>
      </c>
      <c r="H46" s="326"/>
      <c r="I46" s="326" t="s">
        <v>320</v>
      </c>
      <c r="J46" s="326"/>
      <c r="K46" s="326" t="s">
        <v>33</v>
      </c>
      <c r="L46" s="326"/>
      <c r="M46" s="326"/>
      <c r="O46" s="199" t="s">
        <v>12</v>
      </c>
      <c r="P46" s="199" t="s">
        <v>47</v>
      </c>
      <c r="Q46" s="199" t="s">
        <v>32</v>
      </c>
      <c r="R46" s="199" t="s">
        <v>33</v>
      </c>
      <c r="S46" s="254"/>
      <c r="T46" s="255"/>
      <c r="U46" s="199" t="s">
        <v>12</v>
      </c>
      <c r="V46" s="302" t="s">
        <v>47</v>
      </c>
      <c r="W46" s="335"/>
      <c r="X46" s="303"/>
      <c r="Y46" s="302" t="s">
        <v>32</v>
      </c>
      <c r="Z46" s="303"/>
      <c r="AA46" s="333" t="s">
        <v>42</v>
      </c>
      <c r="AB46" s="334"/>
      <c r="AC46" s="333" t="s">
        <v>320</v>
      </c>
      <c r="AD46" s="334"/>
      <c r="AE46" s="333" t="s">
        <v>33</v>
      </c>
      <c r="AF46" s="347"/>
      <c r="AG46" s="334"/>
    </row>
    <row r="47" spans="1:33" s="29" customFormat="1" ht="14.25" customHeight="1" x14ac:dyDescent="0.25">
      <c r="A47" s="117">
        <v>9</v>
      </c>
      <c r="B47" s="319" t="s">
        <v>323</v>
      </c>
      <c r="C47" s="320"/>
      <c r="D47" s="321"/>
      <c r="E47" s="324">
        <v>1370388820.0499992</v>
      </c>
      <c r="F47" s="325"/>
      <c r="G47" s="314">
        <v>11778513184.27</v>
      </c>
      <c r="H47" s="314"/>
      <c r="I47" s="314">
        <v>12357563642.66</v>
      </c>
      <c r="J47" s="314"/>
      <c r="K47" s="327">
        <f>+E47+G47-I47</f>
        <v>791338361.65999985</v>
      </c>
      <c r="L47" s="327"/>
      <c r="M47" s="327"/>
      <c r="N47" s="291">
        <v>1361356683.27</v>
      </c>
      <c r="O47" s="199">
        <v>1</v>
      </c>
      <c r="P47" s="260" t="s">
        <v>3419</v>
      </c>
      <c r="Q47" s="261">
        <v>9032136.7799999993</v>
      </c>
      <c r="R47" s="84">
        <v>20751633.100000001</v>
      </c>
      <c r="S47" s="256"/>
      <c r="T47" s="257"/>
      <c r="U47" s="199">
        <v>9</v>
      </c>
      <c r="V47" s="342" t="s">
        <v>323</v>
      </c>
      <c r="W47" s="343"/>
      <c r="X47" s="344"/>
      <c r="Y47" s="317">
        <f>+E47</f>
        <v>1370388820.0499992</v>
      </c>
      <c r="Z47" s="318"/>
      <c r="AA47" s="317">
        <f t="shared" ref="AA47:AA51" si="35">+G47</f>
        <v>11778513184.27</v>
      </c>
      <c r="AB47" s="318"/>
      <c r="AC47" s="317">
        <f>+I47</f>
        <v>12357563642.66</v>
      </c>
      <c r="AD47" s="318"/>
      <c r="AE47" s="317">
        <f t="shared" ref="AE47:AE51" si="36">+K47</f>
        <v>791338361.65999985</v>
      </c>
      <c r="AF47" s="348"/>
      <c r="AG47" s="318"/>
    </row>
    <row r="48" spans="1:33" s="29" customFormat="1" ht="14.25" customHeight="1" x14ac:dyDescent="0.25">
      <c r="A48" s="117">
        <v>10</v>
      </c>
      <c r="B48" s="319" t="s">
        <v>3383</v>
      </c>
      <c r="C48" s="320"/>
      <c r="D48" s="321"/>
      <c r="E48" s="313">
        <v>21067144</v>
      </c>
      <c r="F48" s="313"/>
      <c r="G48" s="314">
        <v>364991007</v>
      </c>
      <c r="H48" s="314"/>
      <c r="I48" s="314">
        <v>356626476.54000002</v>
      </c>
      <c r="J48" s="314"/>
      <c r="K48" s="327">
        <f>+E48+G48-I48</f>
        <v>29431674.459999979</v>
      </c>
      <c r="L48" s="327"/>
      <c r="M48" s="327"/>
      <c r="O48" s="199">
        <v>2</v>
      </c>
      <c r="P48" s="260" t="s">
        <v>1375</v>
      </c>
      <c r="Q48" s="84">
        <v>44981818</v>
      </c>
      <c r="R48" s="84">
        <v>45024659</v>
      </c>
      <c r="S48" s="258"/>
      <c r="T48" s="257"/>
      <c r="U48" s="199">
        <v>10</v>
      </c>
      <c r="V48" s="342" t="s">
        <v>3383</v>
      </c>
      <c r="W48" s="343"/>
      <c r="X48" s="344"/>
      <c r="Y48" s="317">
        <f t="shared" ref="Y48:Y51" si="37">+E48</f>
        <v>21067144</v>
      </c>
      <c r="Z48" s="318"/>
      <c r="AA48" s="317">
        <f t="shared" si="35"/>
        <v>364991007</v>
      </c>
      <c r="AB48" s="318"/>
      <c r="AC48" s="317">
        <f t="shared" ref="AC48:AC51" si="38">+I48</f>
        <v>356626476.54000002</v>
      </c>
      <c r="AD48" s="318"/>
      <c r="AE48" s="317">
        <f t="shared" si="36"/>
        <v>29431674.459999979</v>
      </c>
      <c r="AF48" s="348"/>
      <c r="AG48" s="318"/>
    </row>
    <row r="49" spans="1:33" s="29" customFormat="1" ht="14.25" customHeight="1" x14ac:dyDescent="0.25">
      <c r="A49" s="5">
        <v>11</v>
      </c>
      <c r="B49" s="319" t="s">
        <v>3384</v>
      </c>
      <c r="C49" s="320"/>
      <c r="D49" s="321"/>
      <c r="E49" s="322">
        <v>0</v>
      </c>
      <c r="F49" s="323"/>
      <c r="G49" s="317">
        <v>916582389.40999997</v>
      </c>
      <c r="H49" s="318"/>
      <c r="I49" s="317">
        <v>904507065.27999997</v>
      </c>
      <c r="J49" s="318"/>
      <c r="K49" s="327">
        <f>+E49+G49-I49</f>
        <v>12075324.129999995</v>
      </c>
      <c r="L49" s="327"/>
      <c r="M49" s="327"/>
      <c r="N49" s="291">
        <v>44981818</v>
      </c>
      <c r="O49" s="199"/>
      <c r="P49" s="260"/>
      <c r="Q49" s="260"/>
      <c r="R49" s="260"/>
      <c r="S49" s="258"/>
      <c r="T49" s="257"/>
      <c r="U49" s="199">
        <v>11</v>
      </c>
      <c r="V49" s="342" t="s">
        <v>3384</v>
      </c>
      <c r="W49" s="343"/>
      <c r="X49" s="344"/>
      <c r="Y49" s="317">
        <f t="shared" si="37"/>
        <v>0</v>
      </c>
      <c r="Z49" s="318"/>
      <c r="AA49" s="317">
        <f t="shared" si="35"/>
        <v>916582389.40999997</v>
      </c>
      <c r="AB49" s="318"/>
      <c r="AC49" s="317">
        <f t="shared" si="38"/>
        <v>904507065.27999997</v>
      </c>
      <c r="AD49" s="318"/>
      <c r="AE49" s="317">
        <f t="shared" si="36"/>
        <v>12075324.129999995</v>
      </c>
      <c r="AF49" s="348"/>
      <c r="AG49" s="318"/>
    </row>
    <row r="50" spans="1:33" s="29" customFormat="1" ht="14.25" customHeight="1" x14ac:dyDescent="0.25">
      <c r="A50" s="117">
        <v>12</v>
      </c>
      <c r="B50" s="319" t="s">
        <v>3385</v>
      </c>
      <c r="C50" s="320"/>
      <c r="D50" s="321"/>
      <c r="E50" s="322">
        <v>5177506.4799995422</v>
      </c>
      <c r="F50" s="323"/>
      <c r="G50" s="317">
        <v>14506956384.51</v>
      </c>
      <c r="H50" s="318"/>
      <c r="I50" s="317">
        <v>14482849234.280001</v>
      </c>
      <c r="J50" s="318"/>
      <c r="K50" s="327">
        <f>+E50+G50-I50</f>
        <v>29284656.709999084</v>
      </c>
      <c r="L50" s="327"/>
      <c r="M50" s="327"/>
      <c r="N50" s="291">
        <v>14209643.26</v>
      </c>
      <c r="O50" s="199"/>
      <c r="P50" s="260"/>
      <c r="Q50" s="260"/>
      <c r="R50" s="260"/>
      <c r="S50" s="258"/>
      <c r="T50" s="257"/>
      <c r="U50" s="199">
        <v>12</v>
      </c>
      <c r="V50" s="342" t="s">
        <v>3385</v>
      </c>
      <c r="W50" s="343"/>
      <c r="X50" s="344"/>
      <c r="Y50" s="317">
        <f t="shared" si="37"/>
        <v>5177506.4799995422</v>
      </c>
      <c r="Z50" s="318"/>
      <c r="AA50" s="317">
        <f t="shared" si="35"/>
        <v>14506956384.51</v>
      </c>
      <c r="AB50" s="318"/>
      <c r="AC50" s="317">
        <f t="shared" si="38"/>
        <v>14482849234.280001</v>
      </c>
      <c r="AD50" s="318"/>
      <c r="AE50" s="317">
        <f t="shared" si="36"/>
        <v>29284656.709999084</v>
      </c>
      <c r="AF50" s="348"/>
      <c r="AG50" s="318"/>
    </row>
    <row r="51" spans="1:33" s="29" customFormat="1" ht="14.25" customHeight="1" x14ac:dyDescent="0.25">
      <c r="A51" s="85">
        <v>13</v>
      </c>
      <c r="B51" s="319" t="s">
        <v>3387</v>
      </c>
      <c r="C51" s="320"/>
      <c r="D51" s="321"/>
      <c r="E51" s="315">
        <v>-152735564.26999998</v>
      </c>
      <c r="F51" s="316"/>
      <c r="G51" s="317">
        <v>-50911854.759999998</v>
      </c>
      <c r="H51" s="318"/>
      <c r="I51" s="317"/>
      <c r="J51" s="318"/>
      <c r="K51" s="327">
        <f>+E51+G51-I51</f>
        <v>-203647419.02999997</v>
      </c>
      <c r="L51" s="327"/>
      <c r="M51" s="327"/>
      <c r="O51" s="199"/>
      <c r="P51" s="260"/>
      <c r="Q51" s="260"/>
      <c r="R51" s="260"/>
      <c r="S51" s="258"/>
      <c r="T51" s="257"/>
      <c r="U51" s="199">
        <v>13</v>
      </c>
      <c r="V51" s="342" t="s">
        <v>3387</v>
      </c>
      <c r="W51" s="343"/>
      <c r="X51" s="344"/>
      <c r="Y51" s="317">
        <f t="shared" si="37"/>
        <v>-152735564.26999998</v>
      </c>
      <c r="Z51" s="318"/>
      <c r="AA51" s="317">
        <f t="shared" si="35"/>
        <v>-50911854.759999998</v>
      </c>
      <c r="AB51" s="318"/>
      <c r="AC51" s="317">
        <f t="shared" si="38"/>
        <v>0</v>
      </c>
      <c r="AD51" s="318"/>
      <c r="AE51" s="317">
        <f t="shared" si="36"/>
        <v>-203647419.02999997</v>
      </c>
      <c r="AF51" s="348"/>
      <c r="AG51" s="318"/>
    </row>
    <row r="52" spans="1:33" s="29" customFormat="1" ht="14.25" customHeight="1" x14ac:dyDescent="0.25">
      <c r="A52" s="199"/>
      <c r="B52" s="189"/>
      <c r="C52" s="190"/>
      <c r="D52" s="191"/>
      <c r="E52" s="192"/>
      <c r="F52" s="193"/>
      <c r="G52" s="194"/>
      <c r="H52" s="195"/>
      <c r="I52" s="194"/>
      <c r="J52" s="195"/>
      <c r="K52" s="197"/>
      <c r="L52" s="197"/>
      <c r="M52" s="197"/>
      <c r="O52" s="199"/>
      <c r="P52" s="260"/>
      <c r="Q52" s="260"/>
      <c r="R52" s="260"/>
      <c r="S52" s="258"/>
      <c r="T52" s="257"/>
      <c r="U52" s="199">
        <v>14</v>
      </c>
      <c r="V52" s="342" t="s">
        <v>3419</v>
      </c>
      <c r="W52" s="343"/>
      <c r="X52" s="344"/>
      <c r="Y52" s="317">
        <f>+Q47</f>
        <v>9032136.7799999993</v>
      </c>
      <c r="Z52" s="318"/>
      <c r="AA52" s="317"/>
      <c r="AB52" s="318"/>
      <c r="AC52" s="317"/>
      <c r="AD52" s="318"/>
      <c r="AE52" s="317">
        <f>+R47</f>
        <v>20751633.100000001</v>
      </c>
      <c r="AF52" s="348"/>
      <c r="AG52" s="318"/>
    </row>
    <row r="53" spans="1:33" s="29" customFormat="1" ht="14.25" customHeight="1" x14ac:dyDescent="0.25">
      <c r="A53" s="199"/>
      <c r="B53" s="189"/>
      <c r="C53" s="190"/>
      <c r="D53" s="191"/>
      <c r="E53" s="192"/>
      <c r="F53" s="193"/>
      <c r="G53" s="194"/>
      <c r="H53" s="195"/>
      <c r="I53" s="194"/>
      <c r="J53" s="195"/>
      <c r="K53" s="197"/>
      <c r="L53" s="197"/>
      <c r="M53" s="197"/>
      <c r="O53" s="199"/>
      <c r="P53" s="260"/>
      <c r="Q53" s="260"/>
      <c r="R53" s="260"/>
      <c r="S53" s="258"/>
      <c r="T53" s="257"/>
      <c r="U53" s="199">
        <v>15</v>
      </c>
      <c r="V53" s="342" t="s">
        <v>1375</v>
      </c>
      <c r="W53" s="343"/>
      <c r="X53" s="344"/>
      <c r="Y53" s="317">
        <f>+Q48</f>
        <v>44981818</v>
      </c>
      <c r="Z53" s="318"/>
      <c r="AA53" s="317"/>
      <c r="AB53" s="318"/>
      <c r="AC53" s="317"/>
      <c r="AD53" s="318"/>
      <c r="AE53" s="317">
        <f>+R48</f>
        <v>45024659</v>
      </c>
      <c r="AF53" s="348"/>
      <c r="AG53" s="318"/>
    </row>
    <row r="54" spans="1:33" s="29" customFormat="1" ht="14.25" customHeight="1" x14ac:dyDescent="0.25">
      <c r="A54" s="15"/>
      <c r="B54" s="329" t="s">
        <v>13</v>
      </c>
      <c r="C54" s="329"/>
      <c r="D54" s="329"/>
      <c r="E54" s="328">
        <f>SUM(E47:F51)</f>
        <v>1243897906.2599988</v>
      </c>
      <c r="F54" s="328"/>
      <c r="G54" s="328">
        <f>SUM(G47:H51)</f>
        <v>27516131110.430004</v>
      </c>
      <c r="H54" s="328"/>
      <c r="I54" s="328">
        <f>SUM(I47:J51)</f>
        <v>28101546418.760002</v>
      </c>
      <c r="J54" s="328"/>
      <c r="K54" s="328">
        <f>SUM(K47:M51)</f>
        <v>658482597.92999899</v>
      </c>
      <c r="L54" s="328"/>
      <c r="M54" s="328"/>
      <c r="O54" s="188"/>
      <c r="P54" s="188" t="s">
        <v>13</v>
      </c>
      <c r="Q54" s="40">
        <f>SUM(Q47:Q51)</f>
        <v>54013954.780000001</v>
      </c>
      <c r="R54" s="40">
        <f>SUM(R47:R51)</f>
        <v>65776292.100000001</v>
      </c>
      <c r="S54" s="259"/>
      <c r="T54" s="259"/>
      <c r="U54" s="188"/>
      <c r="V54" s="188" t="s">
        <v>13</v>
      </c>
      <c r="W54" s="188"/>
      <c r="X54" s="188"/>
      <c r="Y54" s="345">
        <f>SUM(Y47:Y53)</f>
        <v>1297911861.0399988</v>
      </c>
      <c r="Z54" s="346"/>
      <c r="AA54" s="345">
        <f t="shared" ref="AA54:AC54" si="39">SUM(AA47:AA53)</f>
        <v>27516131110.430004</v>
      </c>
      <c r="AB54" s="346"/>
      <c r="AC54" s="345">
        <f t="shared" si="39"/>
        <v>28101546418.760002</v>
      </c>
      <c r="AD54" s="346"/>
      <c r="AE54" s="345">
        <f>SUM(AE47:AE53)</f>
        <v>724258890.02999902</v>
      </c>
      <c r="AF54" s="349"/>
      <c r="AG54" s="346"/>
    </row>
  </sheetData>
  <customSheetViews>
    <customSheetView guid="{66252ACB-4469-47A0-863D-EE5C52C90E05}" fitToPage="1">
      <selection activeCell="M2" sqref="M2"/>
      <pageMargins left="0.60375000000000001" right="0.16666666666666666" top="0.75" bottom="0.62" header="0.5" footer="0.3"/>
      <pageSetup scale="72" orientation="landscape" r:id="rId1"/>
    </customSheetView>
    <customSheetView guid="{25AE0644-CB4F-4F60-8440-67FEC8EE2F9F}" fitToPage="1" topLeftCell="A10">
      <selection activeCell="G19" sqref="G19"/>
      <pageMargins left="0.60375000000000001" right="0.16666666666666666" top="0.75" bottom="0.62" header="0.5" footer="0.3"/>
      <pageSetup scale="72" orientation="landscape" r:id="rId2"/>
    </customSheetView>
    <customSheetView guid="{FAC98FA6-DAA8-4169-B3C9-DE3B5115C8CF}" fitToPage="1" topLeftCell="A7">
      <selection activeCell="G19" sqref="G19"/>
      <pageMargins left="0.60375000000000001" right="0.16666666666666666" top="0.75" bottom="0.62" header="0.5" footer="0.3"/>
      <pageSetup scale="72" orientation="landscape" r:id="rId3"/>
    </customSheetView>
    <customSheetView guid="{AF8B735C-93A2-404B-A02D-DFB6EDDEB5BC}" fitToPage="1" topLeftCell="A19">
      <selection activeCell="G19" sqref="G19:G20"/>
      <pageMargins left="0.60375000000000001" right="0.16666666666666666" top="0.75" bottom="0.62" header="0.5" footer="0.3"/>
      <pageSetup scale="72" orientation="landscape" r:id="rId4"/>
    </customSheetView>
  </customSheetViews>
  <mergeCells count="137">
    <mergeCell ref="U44:AG44"/>
    <mergeCell ref="U11:AG11"/>
    <mergeCell ref="U3:AG3"/>
    <mergeCell ref="AA5:AG5"/>
    <mergeCell ref="AA6:AG6"/>
    <mergeCell ref="AA7:AG7"/>
    <mergeCell ref="AA8:AG8"/>
    <mergeCell ref="U33:AG33"/>
    <mergeCell ref="V5:X5"/>
    <mergeCell ref="V6:X6"/>
    <mergeCell ref="V7:X7"/>
    <mergeCell ref="V8:X8"/>
    <mergeCell ref="Y5:Z5"/>
    <mergeCell ref="Y6:Z6"/>
    <mergeCell ref="Y7:Z7"/>
    <mergeCell ref="Y8:Z8"/>
    <mergeCell ref="AE36:AG36"/>
    <mergeCell ref="AE37:AG37"/>
    <mergeCell ref="AC37:AD37"/>
    <mergeCell ref="AA37:AB37"/>
    <mergeCell ref="V36:X36"/>
    <mergeCell ref="V37:X37"/>
    <mergeCell ref="Y36:Z36"/>
    <mergeCell ref="AC52:AD52"/>
    <mergeCell ref="AC53:AD53"/>
    <mergeCell ref="AC54:AD54"/>
    <mergeCell ref="AC46:AD46"/>
    <mergeCell ref="AE46:AG46"/>
    <mergeCell ref="AE47:AG47"/>
    <mergeCell ref="AE48:AG48"/>
    <mergeCell ref="AE49:AG49"/>
    <mergeCell ref="AE50:AG50"/>
    <mergeCell ref="AE51:AG51"/>
    <mergeCell ref="AE52:AG52"/>
    <mergeCell ref="AE53:AG53"/>
    <mergeCell ref="AE54:AG54"/>
    <mergeCell ref="AC47:AD47"/>
    <mergeCell ref="AC48:AD48"/>
    <mergeCell ref="AC49:AD49"/>
    <mergeCell ref="AC50:AD50"/>
    <mergeCell ref="AC51:AD51"/>
    <mergeCell ref="Y54:Z54"/>
    <mergeCell ref="AA46:AB46"/>
    <mergeCell ref="AA47:AB47"/>
    <mergeCell ref="AA48:AB48"/>
    <mergeCell ref="AA49:AB49"/>
    <mergeCell ref="AA50:AB50"/>
    <mergeCell ref="AA51:AB51"/>
    <mergeCell ref="AA52:AB52"/>
    <mergeCell ref="AA53:AB53"/>
    <mergeCell ref="AA54:AB54"/>
    <mergeCell ref="V51:X51"/>
    <mergeCell ref="V52:X52"/>
    <mergeCell ref="V53:X53"/>
    <mergeCell ref="Y46:Z46"/>
    <mergeCell ref="Y47:Z47"/>
    <mergeCell ref="Y48:Z48"/>
    <mergeCell ref="Y49:Z49"/>
    <mergeCell ref="Y50:Z50"/>
    <mergeCell ref="Y51:Z51"/>
    <mergeCell ref="Y52:Z52"/>
    <mergeCell ref="Y53:Z53"/>
    <mergeCell ref="V46:X46"/>
    <mergeCell ref="V47:X47"/>
    <mergeCell ref="V48:X48"/>
    <mergeCell ref="V49:X49"/>
    <mergeCell ref="V50:X50"/>
    <mergeCell ref="AA36:AB36"/>
    <mergeCell ref="AC36:AD36"/>
    <mergeCell ref="Y37:Z37"/>
    <mergeCell ref="A3:M3"/>
    <mergeCell ref="B5:D5"/>
    <mergeCell ref="E5:F5"/>
    <mergeCell ref="G5:M5"/>
    <mergeCell ref="B6:D6"/>
    <mergeCell ref="E6:F6"/>
    <mergeCell ref="G6:M6"/>
    <mergeCell ref="B7:D7"/>
    <mergeCell ref="E7:F7"/>
    <mergeCell ref="G7:M7"/>
    <mergeCell ref="B8:D8"/>
    <mergeCell ref="E8:F8"/>
    <mergeCell ref="G8:M8"/>
    <mergeCell ref="A11:M11"/>
    <mergeCell ref="A13:A14"/>
    <mergeCell ref="B13:B14"/>
    <mergeCell ref="M13:M14"/>
    <mergeCell ref="A33:M33"/>
    <mergeCell ref="C13:K13"/>
    <mergeCell ref="A34:M34"/>
    <mergeCell ref="U34:AG34"/>
    <mergeCell ref="B36:D36"/>
    <mergeCell ref="E36:F36"/>
    <mergeCell ref="G36:H36"/>
    <mergeCell ref="I36:J36"/>
    <mergeCell ref="K36:M36"/>
    <mergeCell ref="B37:D37"/>
    <mergeCell ref="E37:F37"/>
    <mergeCell ref="G37:H37"/>
    <mergeCell ref="I37:J37"/>
    <mergeCell ref="K37:M37"/>
    <mergeCell ref="G54:H54"/>
    <mergeCell ref="E54:F54"/>
    <mergeCell ref="I54:J54"/>
    <mergeCell ref="B54:D54"/>
    <mergeCell ref="B48:D48"/>
    <mergeCell ref="B49:D49"/>
    <mergeCell ref="E49:F49"/>
    <mergeCell ref="G49:H49"/>
    <mergeCell ref="A44:M44"/>
    <mergeCell ref="B46:D46"/>
    <mergeCell ref="E46:F46"/>
    <mergeCell ref="G46:H46"/>
    <mergeCell ref="I46:J46"/>
    <mergeCell ref="K46:M46"/>
    <mergeCell ref="K47:M47"/>
    <mergeCell ref="I47:J47"/>
    <mergeCell ref="K48:M48"/>
    <mergeCell ref="K54:M54"/>
    <mergeCell ref="K49:M49"/>
    <mergeCell ref="I51:J51"/>
    <mergeCell ref="I49:J49"/>
    <mergeCell ref="K51:M51"/>
    <mergeCell ref="I48:J48"/>
    <mergeCell ref="I50:J50"/>
    <mergeCell ref="K50:M50"/>
    <mergeCell ref="E48:F48"/>
    <mergeCell ref="G48:H48"/>
    <mergeCell ref="E51:F51"/>
    <mergeCell ref="G51:H51"/>
    <mergeCell ref="B51:D51"/>
    <mergeCell ref="B50:D50"/>
    <mergeCell ref="E50:F50"/>
    <mergeCell ref="G50:H50"/>
    <mergeCell ref="B47:D47"/>
    <mergeCell ref="E47:F47"/>
    <mergeCell ref="G47:H47"/>
  </mergeCells>
  <pageMargins left="0.60375000000000001" right="0.16666666666666666" top="0.75" bottom="0.62" header="0.5" footer="0.3"/>
  <pageSetup scale="25" orientation="landscape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opLeftCell="A77" zoomScaleNormal="100" workbookViewId="0">
      <selection activeCell="A84" sqref="A84:J119"/>
    </sheetView>
  </sheetViews>
  <sheetFormatPr defaultRowHeight="12" x14ac:dyDescent="0.2"/>
  <cols>
    <col min="1" max="1" width="4.85546875" style="34" customWidth="1"/>
    <col min="2" max="2" width="29.42578125" style="20" customWidth="1"/>
    <col min="3" max="3" width="10.5703125" style="20" customWidth="1"/>
    <col min="4" max="4" width="15.7109375" style="20" customWidth="1"/>
    <col min="5" max="5" width="16" style="20" customWidth="1"/>
    <col min="6" max="6" width="14.85546875" style="20" customWidth="1"/>
    <col min="7" max="7" width="14.28515625" style="20" customWidth="1"/>
    <col min="8" max="8" width="13" style="20" customWidth="1"/>
    <col min="9" max="9" width="16" style="20" customWidth="1"/>
    <col min="10" max="10" width="16.85546875" style="20" customWidth="1"/>
    <col min="11" max="11" width="9.140625" style="20"/>
    <col min="12" max="12" width="16" style="20" bestFit="1" customWidth="1"/>
    <col min="13" max="16384" width="9.140625" style="20"/>
  </cols>
  <sheetData>
    <row r="1" spans="1:10" x14ac:dyDescent="0.2">
      <c r="J1" s="280" t="s">
        <v>3457</v>
      </c>
    </row>
    <row r="2" spans="1:10" x14ac:dyDescent="0.2">
      <c r="A2" s="330" t="s">
        <v>85</v>
      </c>
      <c r="B2" s="330"/>
      <c r="C2" s="330"/>
      <c r="D2" s="330"/>
      <c r="E2" s="330"/>
      <c r="F2" s="330"/>
      <c r="G2" s="330"/>
      <c r="H2" s="330"/>
      <c r="I2" s="330"/>
      <c r="J2" s="330"/>
    </row>
    <row r="4" spans="1:10" s="6" customFormat="1" ht="24" x14ac:dyDescent="0.25">
      <c r="A4" s="9" t="s">
        <v>12</v>
      </c>
      <c r="B4" s="5" t="s">
        <v>2</v>
      </c>
      <c r="C4" s="5" t="s">
        <v>86</v>
      </c>
      <c r="D4" s="5" t="s">
        <v>87</v>
      </c>
      <c r="E4" s="5" t="s">
        <v>88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13</v>
      </c>
    </row>
    <row r="5" spans="1:10" s="6" customFormat="1" x14ac:dyDescent="0.25">
      <c r="A5" s="7">
        <v>1</v>
      </c>
      <c r="B5" s="7" t="s">
        <v>93</v>
      </c>
      <c r="C5" s="31"/>
      <c r="D5" s="31"/>
      <c r="E5" s="31"/>
      <c r="F5" s="31"/>
      <c r="G5" s="31"/>
      <c r="H5" s="31"/>
      <c r="I5" s="31"/>
      <c r="J5" s="31"/>
    </row>
    <row r="6" spans="1:10" s="6" customFormat="1" x14ac:dyDescent="0.25">
      <c r="A6" s="8">
        <v>1.1000000000000001</v>
      </c>
      <c r="B6" s="8" t="s">
        <v>32</v>
      </c>
      <c r="C6" s="32"/>
      <c r="D6" s="32">
        <v>153524048313.81</v>
      </c>
      <c r="E6" s="32">
        <v>127265498092.48</v>
      </c>
      <c r="F6" s="32">
        <v>3320753035.4499998</v>
      </c>
      <c r="G6" s="32">
        <v>772834315.81000018</v>
      </c>
      <c r="H6" s="32">
        <v>242639324.64000002</v>
      </c>
      <c r="I6" s="150">
        <v>579736668.99000001</v>
      </c>
      <c r="J6" s="32">
        <f>SUM(C6:I6)</f>
        <v>285705509751.17999</v>
      </c>
    </row>
    <row r="7" spans="1:10" s="6" customFormat="1" x14ac:dyDescent="0.25">
      <c r="A7" s="8">
        <v>1.2</v>
      </c>
      <c r="B7" s="8" t="s">
        <v>69</v>
      </c>
      <c r="C7" s="11">
        <f>SUM(C9:C11)</f>
        <v>0</v>
      </c>
      <c r="D7" s="11">
        <f>SUM(D8:D12)</f>
        <v>1127525032.7700195</v>
      </c>
      <c r="E7" s="11">
        <f>SUM(E8:E12)</f>
        <v>184439408.44999695</v>
      </c>
      <c r="F7" s="11">
        <f t="shared" ref="F7:I7" si="0">SUM(F8:F12)</f>
        <v>0</v>
      </c>
      <c r="G7" s="11">
        <f t="shared" si="0"/>
        <v>28856900</v>
      </c>
      <c r="H7" s="11">
        <f t="shared" si="0"/>
        <v>58504004.259999961</v>
      </c>
      <c r="I7" s="11">
        <f t="shared" si="0"/>
        <v>0</v>
      </c>
      <c r="J7" s="13">
        <f t="shared" ref="J7:J19" si="1">SUM(C7:I7)</f>
        <v>1399325345.4800165</v>
      </c>
    </row>
    <row r="8" spans="1:10" s="6" customFormat="1" x14ac:dyDescent="0.25">
      <c r="A8" s="353"/>
      <c r="B8" s="8" t="s">
        <v>94</v>
      </c>
      <c r="C8" s="11"/>
      <c r="D8" s="11">
        <v>1127525032.7700195</v>
      </c>
      <c r="E8" s="11"/>
      <c r="F8" s="11"/>
      <c r="G8" s="11"/>
      <c r="H8" s="11"/>
      <c r="I8" s="11"/>
      <c r="J8" s="13">
        <f t="shared" si="1"/>
        <v>1127525032.7700195</v>
      </c>
    </row>
    <row r="9" spans="1:10" s="6" customFormat="1" x14ac:dyDescent="0.25">
      <c r="A9" s="354"/>
      <c r="B9" s="8" t="s">
        <v>95</v>
      </c>
      <c r="C9" s="11"/>
      <c r="D9" s="11"/>
      <c r="E9" s="11">
        <v>184439408.44999695</v>
      </c>
      <c r="F9" s="11">
        <v>0</v>
      </c>
      <c r="G9" s="11">
        <v>28856900</v>
      </c>
      <c r="H9" s="11">
        <v>58504004.259999961</v>
      </c>
      <c r="I9" s="11"/>
      <c r="J9" s="13">
        <f t="shared" si="1"/>
        <v>271800312.70999694</v>
      </c>
    </row>
    <row r="10" spans="1:10" s="6" customFormat="1" x14ac:dyDescent="0.25">
      <c r="A10" s="354"/>
      <c r="B10" s="8" t="s">
        <v>96</v>
      </c>
      <c r="C10" s="11"/>
      <c r="D10" s="11"/>
      <c r="E10" s="11"/>
      <c r="F10" s="11"/>
      <c r="G10" s="11"/>
      <c r="H10" s="11"/>
      <c r="I10" s="11"/>
      <c r="J10" s="13">
        <f t="shared" si="1"/>
        <v>0</v>
      </c>
    </row>
    <row r="11" spans="1:10" s="6" customFormat="1" x14ac:dyDescent="0.25">
      <c r="A11" s="354"/>
      <c r="B11" s="8" t="s">
        <v>97</v>
      </c>
      <c r="C11" s="11"/>
      <c r="D11" s="11"/>
      <c r="E11" s="11"/>
      <c r="F11" s="11"/>
      <c r="G11" s="11"/>
      <c r="H11" s="11"/>
      <c r="I11" s="11"/>
      <c r="J11" s="13">
        <f t="shared" si="1"/>
        <v>0</v>
      </c>
    </row>
    <row r="12" spans="1:10" s="6" customFormat="1" x14ac:dyDescent="0.25">
      <c r="A12" s="355"/>
      <c r="B12" s="75" t="s">
        <v>341</v>
      </c>
      <c r="C12" s="11"/>
      <c r="D12" s="11"/>
      <c r="E12" s="11"/>
      <c r="F12" s="11"/>
      <c r="G12" s="11"/>
      <c r="H12" s="11">
        <v>0</v>
      </c>
      <c r="I12" s="11"/>
      <c r="J12" s="13">
        <f t="shared" si="1"/>
        <v>0</v>
      </c>
    </row>
    <row r="13" spans="1:10" s="6" customFormat="1" x14ac:dyDescent="0.25">
      <c r="A13" s="8">
        <v>1.3</v>
      </c>
      <c r="B13" s="8" t="s">
        <v>70</v>
      </c>
      <c r="C13" s="11">
        <f>SUM(C14:C17)</f>
        <v>0</v>
      </c>
      <c r="D13" s="11">
        <v>0</v>
      </c>
      <c r="E13" s="11">
        <v>0</v>
      </c>
      <c r="F13" s="11">
        <f t="shared" ref="F13" si="2">SUM(F14:F17)</f>
        <v>0</v>
      </c>
      <c r="G13" s="11">
        <v>0</v>
      </c>
      <c r="H13" s="11">
        <v>0</v>
      </c>
      <c r="I13" s="11">
        <v>0</v>
      </c>
      <c r="J13" s="13">
        <f t="shared" si="1"/>
        <v>0</v>
      </c>
    </row>
    <row r="14" spans="1:10" s="6" customFormat="1" x14ac:dyDescent="0.25">
      <c r="A14" s="350"/>
      <c r="B14" s="8" t="s">
        <v>98</v>
      </c>
      <c r="C14" s="11"/>
      <c r="D14" s="11"/>
      <c r="E14" s="11"/>
      <c r="F14" s="11"/>
      <c r="G14" s="11"/>
      <c r="H14" s="11"/>
      <c r="I14" s="11"/>
      <c r="J14" s="13">
        <f t="shared" si="1"/>
        <v>0</v>
      </c>
    </row>
    <row r="15" spans="1:10" s="6" customFormat="1" x14ac:dyDescent="0.25">
      <c r="A15" s="351"/>
      <c r="B15" s="8" t="s">
        <v>99</v>
      </c>
      <c r="C15" s="11"/>
      <c r="D15" s="11"/>
      <c r="E15" s="11"/>
      <c r="F15" s="11"/>
      <c r="G15" s="11"/>
      <c r="H15" s="11"/>
      <c r="I15" s="11"/>
      <c r="J15" s="13">
        <f t="shared" si="1"/>
        <v>0</v>
      </c>
    </row>
    <row r="16" spans="1:10" s="6" customFormat="1" x14ac:dyDescent="0.25">
      <c r="A16" s="351"/>
      <c r="B16" s="8" t="s">
        <v>100</v>
      </c>
      <c r="C16" s="11"/>
      <c r="D16" s="11"/>
      <c r="E16" s="11"/>
      <c r="F16" s="11"/>
      <c r="G16" s="11"/>
      <c r="H16" s="11"/>
      <c r="I16" s="11"/>
      <c r="J16" s="13">
        <f t="shared" si="1"/>
        <v>0</v>
      </c>
    </row>
    <row r="17" spans="1:10" s="6" customFormat="1" x14ac:dyDescent="0.25">
      <c r="A17" s="352"/>
      <c r="B17" s="75" t="s">
        <v>341</v>
      </c>
      <c r="C17" s="11"/>
      <c r="D17" s="11">
        <v>0</v>
      </c>
      <c r="E17" s="11">
        <v>0</v>
      </c>
      <c r="F17" s="11"/>
      <c r="G17" s="11">
        <v>0</v>
      </c>
      <c r="H17" s="11">
        <v>0</v>
      </c>
      <c r="I17" s="11">
        <v>0</v>
      </c>
      <c r="J17" s="13">
        <f t="shared" si="1"/>
        <v>0</v>
      </c>
    </row>
    <row r="18" spans="1:10" s="6" customFormat="1" x14ac:dyDescent="0.25">
      <c r="A18" s="8">
        <v>1.4</v>
      </c>
      <c r="B18" s="8" t="s">
        <v>101</v>
      </c>
      <c r="C18" s="11"/>
      <c r="D18" s="11"/>
      <c r="E18" s="11"/>
      <c r="F18" s="11"/>
      <c r="G18" s="11"/>
      <c r="H18" s="11"/>
      <c r="I18" s="11"/>
      <c r="J18" s="13">
        <f t="shared" si="1"/>
        <v>0</v>
      </c>
    </row>
    <row r="19" spans="1:10" s="6" customFormat="1" ht="25.5" x14ac:dyDescent="0.25">
      <c r="A19" s="8">
        <v>1.5</v>
      </c>
      <c r="B19" s="8" t="s">
        <v>102</v>
      </c>
      <c r="C19" s="11"/>
      <c r="D19" s="11"/>
      <c r="E19" s="11"/>
      <c r="F19" s="11"/>
      <c r="G19" s="11"/>
      <c r="H19" s="11"/>
      <c r="I19" s="11"/>
      <c r="J19" s="13">
        <f t="shared" si="1"/>
        <v>0</v>
      </c>
    </row>
    <row r="20" spans="1:10" s="6" customFormat="1" x14ac:dyDescent="0.25">
      <c r="A20" s="8">
        <v>1.6</v>
      </c>
      <c r="B20" s="8" t="s">
        <v>33</v>
      </c>
      <c r="C20" s="32">
        <f>+C6+C7-C13-C18-C19</f>
        <v>0</v>
      </c>
      <c r="D20" s="32">
        <v>154651573346.58002</v>
      </c>
      <c r="E20" s="32">
        <v>127449937500.92999</v>
      </c>
      <c r="F20" s="32">
        <v>3320753035.4499998</v>
      </c>
      <c r="G20" s="32">
        <v>801691215.81000018</v>
      </c>
      <c r="H20" s="32">
        <v>301143328.89999998</v>
      </c>
      <c r="I20" s="32">
        <v>579736668.99000001</v>
      </c>
      <c r="J20" s="32">
        <f>+J6+J7-J13-J18-J19</f>
        <v>287104835096.66003</v>
      </c>
    </row>
    <row r="21" spans="1:10" s="6" customFormat="1" x14ac:dyDescent="0.25">
      <c r="A21" s="7">
        <v>2</v>
      </c>
      <c r="B21" s="7" t="s">
        <v>103</v>
      </c>
      <c r="C21" s="33"/>
      <c r="D21" s="33"/>
      <c r="E21" s="33"/>
      <c r="F21" s="33"/>
      <c r="G21" s="33"/>
      <c r="H21" s="33"/>
      <c r="I21" s="33"/>
      <c r="J21" s="33"/>
    </row>
    <row r="22" spans="1:10" s="6" customFormat="1" x14ac:dyDescent="0.25">
      <c r="A22" s="8">
        <v>2.1</v>
      </c>
      <c r="B22" s="8" t="s">
        <v>32</v>
      </c>
      <c r="C22" s="32"/>
      <c r="D22" s="32">
        <v>6867251000.9799995</v>
      </c>
      <c r="E22" s="32">
        <v>11138808192.389999</v>
      </c>
      <c r="F22" s="32">
        <v>1351604534.76</v>
      </c>
      <c r="G22" s="32">
        <v>452207790.04000002</v>
      </c>
      <c r="H22" s="32">
        <v>161960800.28</v>
      </c>
      <c r="I22" s="32">
        <v>558291601.17999995</v>
      </c>
      <c r="J22" s="32">
        <f>SUM(C22:I22)</f>
        <v>20530123919.629997</v>
      </c>
    </row>
    <row r="23" spans="1:10" s="6" customFormat="1" x14ac:dyDescent="0.25">
      <c r="A23" s="8">
        <v>2.2000000000000002</v>
      </c>
      <c r="B23" s="8" t="s">
        <v>69</v>
      </c>
      <c r="C23" s="11">
        <f>SUM(C24:C26)</f>
        <v>0</v>
      </c>
      <c r="D23" s="11">
        <f t="shared" ref="D23:I23" si="3">SUM(D24:D27)</f>
        <v>4518913805.1300011</v>
      </c>
      <c r="E23" s="11">
        <f t="shared" si="3"/>
        <v>5572576727.960001</v>
      </c>
      <c r="F23" s="11">
        <f t="shared" si="3"/>
        <v>667075282.96000004</v>
      </c>
      <c r="G23" s="11">
        <f t="shared" si="3"/>
        <v>57293468.389999986</v>
      </c>
      <c r="H23" s="11">
        <f t="shared" si="3"/>
        <v>42475530.550000012</v>
      </c>
      <c r="I23" s="11">
        <f t="shared" si="3"/>
        <v>0</v>
      </c>
      <c r="J23" s="11">
        <f>SUM(C23:I23)</f>
        <v>10858334814.990002</v>
      </c>
    </row>
    <row r="24" spans="1:10" s="6" customFormat="1" x14ac:dyDescent="0.25">
      <c r="A24" s="353"/>
      <c r="B24" s="8" t="s">
        <v>104</v>
      </c>
      <c r="C24" s="11"/>
      <c r="D24" s="11">
        <v>4518913805.1300011</v>
      </c>
      <c r="E24" s="11">
        <v>5572576727.960001</v>
      </c>
      <c r="F24" s="11">
        <v>667075282.96000004</v>
      </c>
      <c r="G24" s="11">
        <v>57293468.389999986</v>
      </c>
      <c r="H24" s="11">
        <v>42475530.550000012</v>
      </c>
      <c r="I24" s="11">
        <v>0</v>
      </c>
      <c r="J24" s="11">
        <f t="shared" ref="J24:J32" si="4">SUM(C24:I24)</f>
        <v>10858334814.990002</v>
      </c>
    </row>
    <row r="25" spans="1:10" s="6" customFormat="1" x14ac:dyDescent="0.25">
      <c r="A25" s="354"/>
      <c r="B25" s="8" t="s">
        <v>105</v>
      </c>
      <c r="C25" s="11"/>
      <c r="D25" s="11"/>
      <c r="E25" s="11"/>
      <c r="F25" s="11"/>
      <c r="G25" s="11"/>
      <c r="H25" s="11"/>
      <c r="I25" s="11"/>
      <c r="J25" s="11">
        <f t="shared" si="4"/>
        <v>0</v>
      </c>
    </row>
    <row r="26" spans="1:10" s="6" customFormat="1" x14ac:dyDescent="0.25">
      <c r="A26" s="354"/>
      <c r="B26" s="8" t="s">
        <v>106</v>
      </c>
      <c r="C26" s="11"/>
      <c r="D26" s="11"/>
      <c r="E26" s="11"/>
      <c r="F26" s="11"/>
      <c r="G26" s="11"/>
      <c r="H26" s="11"/>
      <c r="I26" s="11"/>
      <c r="J26" s="11">
        <f t="shared" si="4"/>
        <v>0</v>
      </c>
    </row>
    <row r="27" spans="1:10" s="6" customFormat="1" x14ac:dyDescent="0.25">
      <c r="A27" s="355"/>
      <c r="B27" s="75" t="s">
        <v>341</v>
      </c>
      <c r="C27" s="11"/>
      <c r="D27" s="11"/>
      <c r="E27" s="11"/>
      <c r="F27" s="11"/>
      <c r="G27" s="11"/>
      <c r="H27" s="11">
        <v>0</v>
      </c>
      <c r="I27" s="11"/>
      <c r="J27" s="11">
        <f t="shared" si="4"/>
        <v>0</v>
      </c>
    </row>
    <row r="28" spans="1:10" s="6" customFormat="1" x14ac:dyDescent="0.25">
      <c r="A28" s="8">
        <v>2.2999999999999998</v>
      </c>
      <c r="B28" s="8" t="s">
        <v>107</v>
      </c>
      <c r="C28" s="11">
        <f>SUM(C29:C31)</f>
        <v>0</v>
      </c>
      <c r="D28" s="11">
        <v>0</v>
      </c>
      <c r="E28" s="11">
        <v>0</v>
      </c>
      <c r="F28" s="11">
        <f t="shared" ref="F28" si="5">SUM(F29:F32)</f>
        <v>0</v>
      </c>
      <c r="G28" s="11"/>
      <c r="H28" s="11">
        <v>0</v>
      </c>
      <c r="I28" s="11">
        <v>0</v>
      </c>
      <c r="J28" s="11">
        <f t="shared" si="4"/>
        <v>0</v>
      </c>
    </row>
    <row r="29" spans="1:10" s="6" customFormat="1" x14ac:dyDescent="0.25">
      <c r="A29" s="353"/>
      <c r="B29" s="8" t="s">
        <v>108</v>
      </c>
      <c r="C29" s="11"/>
      <c r="D29" s="11"/>
      <c r="E29" s="11"/>
      <c r="F29" s="11"/>
      <c r="G29" s="11"/>
      <c r="H29" s="11"/>
      <c r="I29" s="11"/>
      <c r="J29" s="11">
        <f t="shared" si="4"/>
        <v>0</v>
      </c>
    </row>
    <row r="30" spans="1:10" s="6" customFormat="1" x14ac:dyDescent="0.25">
      <c r="A30" s="354"/>
      <c r="B30" s="8" t="s">
        <v>109</v>
      </c>
      <c r="C30" s="11"/>
      <c r="D30" s="11"/>
      <c r="E30" s="11"/>
      <c r="F30" s="11"/>
      <c r="G30" s="11"/>
      <c r="H30" s="11"/>
      <c r="I30" s="11"/>
      <c r="J30" s="11">
        <f t="shared" si="4"/>
        <v>0</v>
      </c>
    </row>
    <row r="31" spans="1:10" s="6" customFormat="1" x14ac:dyDescent="0.25">
      <c r="A31" s="354"/>
      <c r="B31" s="8" t="s">
        <v>110</v>
      </c>
      <c r="C31" s="11"/>
      <c r="D31" s="11"/>
      <c r="E31" s="11"/>
      <c r="F31" s="11"/>
      <c r="G31" s="11"/>
      <c r="H31" s="11"/>
      <c r="I31" s="11"/>
      <c r="J31" s="11">
        <f t="shared" si="4"/>
        <v>0</v>
      </c>
    </row>
    <row r="32" spans="1:10" s="6" customFormat="1" x14ac:dyDescent="0.25">
      <c r="A32" s="355"/>
      <c r="B32" s="75" t="s">
        <v>341</v>
      </c>
      <c r="C32" s="11"/>
      <c r="D32" s="11">
        <v>0</v>
      </c>
      <c r="E32" s="11">
        <v>0</v>
      </c>
      <c r="F32" s="11"/>
      <c r="G32" s="11">
        <v>0</v>
      </c>
      <c r="H32" s="11">
        <v>0</v>
      </c>
      <c r="I32" s="11">
        <v>0</v>
      </c>
      <c r="J32" s="11">
        <f t="shared" si="4"/>
        <v>0</v>
      </c>
    </row>
    <row r="33" spans="1:12" s="6" customFormat="1" x14ac:dyDescent="0.25">
      <c r="A33" s="8">
        <v>2.4</v>
      </c>
      <c r="B33" s="8" t="s">
        <v>33</v>
      </c>
      <c r="C33" s="32">
        <f t="shared" ref="C33:J33" si="6">+C22+C23-C28</f>
        <v>0</v>
      </c>
      <c r="D33" s="32">
        <v>11386164806.110001</v>
      </c>
      <c r="E33" s="32">
        <v>16711384920.35</v>
      </c>
      <c r="F33" s="32">
        <v>2018679817.72</v>
      </c>
      <c r="G33" s="32">
        <v>509501258.43000001</v>
      </c>
      <c r="H33" s="32">
        <v>204436330.83000001</v>
      </c>
      <c r="I33" s="32">
        <v>558291601.17999995</v>
      </c>
      <c r="J33" s="32">
        <f t="shared" si="6"/>
        <v>31388458734.619999</v>
      </c>
    </row>
    <row r="34" spans="1:12" s="6" customFormat="1" x14ac:dyDescent="0.25">
      <c r="A34" s="7">
        <v>3</v>
      </c>
      <c r="B34" s="7" t="s">
        <v>111</v>
      </c>
      <c r="C34" s="13"/>
      <c r="D34" s="13"/>
      <c r="E34" s="13"/>
      <c r="F34" s="13"/>
      <c r="G34" s="13"/>
      <c r="H34" s="13"/>
      <c r="I34" s="13"/>
      <c r="J34" s="13"/>
    </row>
    <row r="35" spans="1:12" s="6" customFormat="1" x14ac:dyDescent="0.25">
      <c r="A35" s="8">
        <v>3.1</v>
      </c>
      <c r="B35" s="8" t="s">
        <v>112</v>
      </c>
      <c r="C35" s="11">
        <f>+C6-C22</f>
        <v>0</v>
      </c>
      <c r="D35" s="11">
        <f>+D6-D22</f>
        <v>146656797312.82999</v>
      </c>
      <c r="E35" s="11">
        <f>+E6-E22</f>
        <v>116126689900.09</v>
      </c>
      <c r="F35" s="11">
        <f t="shared" ref="F35:J35" si="7">+F6-F22</f>
        <v>1969148500.6899998</v>
      </c>
      <c r="G35" s="11">
        <f>+G6-G22</f>
        <v>320626525.77000016</v>
      </c>
      <c r="H35" s="11">
        <f t="shared" si="7"/>
        <v>80678524.360000014</v>
      </c>
      <c r="I35" s="11">
        <f t="shared" si="7"/>
        <v>21445067.810000062</v>
      </c>
      <c r="J35" s="11">
        <f t="shared" si="7"/>
        <v>265175385831.54999</v>
      </c>
      <c r="L35" s="239" t="s">
        <v>3415</v>
      </c>
    </row>
    <row r="36" spans="1:12" s="6" customFormat="1" x14ac:dyDescent="0.25">
      <c r="A36" s="8">
        <v>3.2</v>
      </c>
      <c r="B36" s="8" t="s">
        <v>113</v>
      </c>
      <c r="C36" s="11">
        <f>+C20-C33</f>
        <v>0</v>
      </c>
      <c r="D36" s="11">
        <f>+D20-D33</f>
        <v>143265408540.47003</v>
      </c>
      <c r="E36" s="11">
        <f t="shared" ref="E36:J36" si="8">+E20-E33</f>
        <v>110738552580.57999</v>
      </c>
      <c r="F36" s="11">
        <f t="shared" si="8"/>
        <v>1302073217.7299998</v>
      </c>
      <c r="G36" s="11">
        <f t="shared" si="8"/>
        <v>292189957.38000017</v>
      </c>
      <c r="H36" s="11">
        <f t="shared" si="8"/>
        <v>96706998.069999963</v>
      </c>
      <c r="I36" s="11">
        <f t="shared" si="8"/>
        <v>21445067.810000062</v>
      </c>
      <c r="J36" s="11">
        <f t="shared" si="8"/>
        <v>255716376362.04004</v>
      </c>
      <c r="L36" s="239" t="s">
        <v>3415</v>
      </c>
    </row>
    <row r="37" spans="1:12" x14ac:dyDescent="0.2">
      <c r="B37" s="20" t="s">
        <v>114</v>
      </c>
    </row>
    <row r="38" spans="1:12" x14ac:dyDescent="0.2">
      <c r="B38" s="20" t="s">
        <v>115</v>
      </c>
    </row>
    <row r="39" spans="1:12" x14ac:dyDescent="0.2">
      <c r="B39" s="20" t="s">
        <v>116</v>
      </c>
    </row>
    <row r="40" spans="1:12" x14ac:dyDescent="0.2">
      <c r="B40" s="20" t="s">
        <v>117</v>
      </c>
    </row>
    <row r="41" spans="1:12" x14ac:dyDescent="0.2">
      <c r="B41" s="20" t="s">
        <v>117</v>
      </c>
    </row>
    <row r="42" spans="1:12" x14ac:dyDescent="0.2">
      <c r="B42" s="20" t="s">
        <v>117</v>
      </c>
    </row>
    <row r="44" spans="1:12" ht="14.25" x14ac:dyDescent="0.2">
      <c r="A44" s="34" t="s">
        <v>118</v>
      </c>
      <c r="D44" s="26"/>
      <c r="E44" s="26"/>
      <c r="F44" s="26"/>
      <c r="G44" s="26"/>
      <c r="H44" s="26"/>
      <c r="I44" s="26"/>
      <c r="J44" s="26"/>
    </row>
    <row r="45" spans="1:12" x14ac:dyDescent="0.2">
      <c r="D45" s="27"/>
      <c r="E45" s="27"/>
      <c r="F45" s="27"/>
      <c r="G45" s="27"/>
      <c r="H45" s="27"/>
      <c r="I45" s="27"/>
      <c r="J45" s="27"/>
    </row>
    <row r="46" spans="1:12" x14ac:dyDescent="0.2">
      <c r="J46" s="280" t="s">
        <v>3458</v>
      </c>
    </row>
    <row r="47" spans="1:12" ht="15" customHeight="1" x14ac:dyDescent="0.2">
      <c r="A47" s="330" t="s">
        <v>85</v>
      </c>
      <c r="B47" s="330"/>
      <c r="C47" s="330"/>
      <c r="D47" s="330"/>
      <c r="E47" s="330"/>
      <c r="F47" s="330"/>
      <c r="G47" s="330"/>
      <c r="H47" s="330"/>
      <c r="I47" s="330"/>
      <c r="J47" s="330"/>
    </row>
    <row r="49" spans="1:10" ht="24" x14ac:dyDescent="0.2">
      <c r="A49" s="200" t="s">
        <v>12</v>
      </c>
      <c r="B49" s="199" t="s">
        <v>2</v>
      </c>
      <c r="C49" s="199" t="s">
        <v>86</v>
      </c>
      <c r="D49" s="199" t="s">
        <v>87</v>
      </c>
      <c r="E49" s="199" t="s">
        <v>88</v>
      </c>
      <c r="F49" s="199" t="s">
        <v>89</v>
      </c>
      <c r="G49" s="199" t="s">
        <v>90</v>
      </c>
      <c r="H49" s="199" t="s">
        <v>91</v>
      </c>
      <c r="I49" s="199" t="s">
        <v>92</v>
      </c>
      <c r="J49" s="199" t="s">
        <v>13</v>
      </c>
    </row>
    <row r="50" spans="1:10" x14ac:dyDescent="0.2">
      <c r="A50" s="7">
        <v>1</v>
      </c>
      <c r="B50" s="7" t="s">
        <v>93</v>
      </c>
      <c r="C50" s="31"/>
      <c r="D50" s="31"/>
      <c r="E50" s="31"/>
      <c r="F50" s="31"/>
      <c r="G50" s="31"/>
      <c r="H50" s="31"/>
      <c r="I50" s="31"/>
      <c r="J50" s="31"/>
    </row>
    <row r="51" spans="1:10" x14ac:dyDescent="0.2">
      <c r="A51" s="86">
        <v>1.1000000000000001</v>
      </c>
      <c r="B51" s="86" t="s">
        <v>32</v>
      </c>
      <c r="C51" s="32"/>
      <c r="D51" s="32">
        <v>2610975282.96</v>
      </c>
      <c r="E51" s="32">
        <v>493514566.77999997</v>
      </c>
      <c r="F51" s="32"/>
      <c r="G51" s="32">
        <v>467727.13</v>
      </c>
      <c r="H51" s="32">
        <v>3895462.55</v>
      </c>
      <c r="I51" s="150">
        <v>32536850.469999999</v>
      </c>
      <c r="J51" s="32">
        <f>SUM(C51:I51)</f>
        <v>3141389889.8899999</v>
      </c>
    </row>
    <row r="52" spans="1:10" x14ac:dyDescent="0.2">
      <c r="A52" s="86">
        <v>1.2</v>
      </c>
      <c r="B52" s="86" t="s">
        <v>69</v>
      </c>
      <c r="C52" s="11">
        <f>SUM(C54:C56)</f>
        <v>0</v>
      </c>
      <c r="D52" s="11">
        <f>SUM(D53:D57)</f>
        <v>0</v>
      </c>
      <c r="E52" s="11">
        <f>SUM(E53:E57)</f>
        <v>0</v>
      </c>
      <c r="F52" s="11">
        <f t="shared" ref="F52:I52" si="9">SUM(F53:F57)</f>
        <v>0</v>
      </c>
      <c r="G52" s="11">
        <f t="shared" si="9"/>
        <v>0</v>
      </c>
      <c r="H52" s="11">
        <f t="shared" si="9"/>
        <v>0</v>
      </c>
      <c r="I52" s="11">
        <f t="shared" si="9"/>
        <v>0</v>
      </c>
      <c r="J52" s="13">
        <f t="shared" ref="J52:J64" si="10">SUM(C52:I52)</f>
        <v>0</v>
      </c>
    </row>
    <row r="53" spans="1:10" x14ac:dyDescent="0.2">
      <c r="A53" s="209"/>
      <c r="B53" s="86" t="s">
        <v>94</v>
      </c>
      <c r="C53" s="11"/>
      <c r="D53" s="11"/>
      <c r="E53" s="11"/>
      <c r="F53" s="11"/>
      <c r="G53" s="11"/>
      <c r="H53" s="11"/>
      <c r="I53" s="11"/>
      <c r="J53" s="13">
        <f t="shared" si="10"/>
        <v>0</v>
      </c>
    </row>
    <row r="54" spans="1:10" x14ac:dyDescent="0.2">
      <c r="A54" s="210"/>
      <c r="B54" s="86" t="s">
        <v>95</v>
      </c>
      <c r="C54" s="11"/>
      <c r="D54" s="11"/>
      <c r="E54" s="11"/>
      <c r="F54" s="11">
        <v>0</v>
      </c>
      <c r="G54" s="11"/>
      <c r="H54" s="11"/>
      <c r="I54" s="11"/>
      <c r="J54" s="13">
        <f t="shared" si="10"/>
        <v>0</v>
      </c>
    </row>
    <row r="55" spans="1:10" x14ac:dyDescent="0.2">
      <c r="A55" s="210"/>
      <c r="B55" s="86" t="s">
        <v>96</v>
      </c>
      <c r="C55" s="11"/>
      <c r="D55" s="11"/>
      <c r="E55" s="11"/>
      <c r="F55" s="11"/>
      <c r="G55" s="11"/>
      <c r="H55" s="11"/>
      <c r="I55" s="11"/>
      <c r="J55" s="13">
        <f t="shared" si="10"/>
        <v>0</v>
      </c>
    </row>
    <row r="56" spans="1:10" x14ac:dyDescent="0.2">
      <c r="A56" s="210"/>
      <c r="B56" s="86" t="s">
        <v>97</v>
      </c>
      <c r="C56" s="11"/>
      <c r="D56" s="11"/>
      <c r="E56" s="11"/>
      <c r="F56" s="11"/>
      <c r="G56" s="11"/>
      <c r="H56" s="11"/>
      <c r="I56" s="11"/>
      <c r="J56" s="13">
        <f t="shared" si="10"/>
        <v>0</v>
      </c>
    </row>
    <row r="57" spans="1:10" x14ac:dyDescent="0.2">
      <c r="A57" s="211"/>
      <c r="B57" s="86" t="s">
        <v>341</v>
      </c>
      <c r="C57" s="11"/>
      <c r="D57" s="11"/>
      <c r="E57" s="11"/>
      <c r="F57" s="11"/>
      <c r="G57" s="11"/>
      <c r="H57" s="11">
        <v>0</v>
      </c>
      <c r="I57" s="11"/>
      <c r="J57" s="13">
        <f t="shared" si="10"/>
        <v>0</v>
      </c>
    </row>
    <row r="58" spans="1:10" x14ac:dyDescent="0.2">
      <c r="A58" s="86">
        <v>1.3</v>
      </c>
      <c r="B58" s="86" t="s">
        <v>70</v>
      </c>
      <c r="C58" s="11">
        <f>SUM(C59:C62)</f>
        <v>0</v>
      </c>
      <c r="D58" s="11">
        <v>0</v>
      </c>
      <c r="E58" s="11">
        <v>0</v>
      </c>
      <c r="F58" s="11">
        <f t="shared" ref="F58" si="11">SUM(F59:F62)</f>
        <v>0</v>
      </c>
      <c r="G58" s="11">
        <v>0</v>
      </c>
      <c r="H58" s="11">
        <v>0</v>
      </c>
      <c r="I58" s="11">
        <v>0</v>
      </c>
      <c r="J58" s="13">
        <f t="shared" si="10"/>
        <v>0</v>
      </c>
    </row>
    <row r="59" spans="1:10" x14ac:dyDescent="0.2">
      <c r="A59" s="206"/>
      <c r="B59" s="86" t="s">
        <v>98</v>
      </c>
      <c r="C59" s="11"/>
      <c r="D59" s="11"/>
      <c r="E59" s="11"/>
      <c r="F59" s="11"/>
      <c r="G59" s="11"/>
      <c r="H59" s="11"/>
      <c r="I59" s="11"/>
      <c r="J59" s="13">
        <f t="shared" si="10"/>
        <v>0</v>
      </c>
    </row>
    <row r="60" spans="1:10" x14ac:dyDescent="0.2">
      <c r="A60" s="207"/>
      <c r="B60" s="86" t="s">
        <v>99</v>
      </c>
      <c r="C60" s="11"/>
      <c r="D60" s="11"/>
      <c r="E60" s="11"/>
      <c r="F60" s="11"/>
      <c r="G60" s="11"/>
      <c r="H60" s="11"/>
      <c r="I60" s="11"/>
      <c r="J60" s="13">
        <f t="shared" si="10"/>
        <v>0</v>
      </c>
    </row>
    <row r="61" spans="1:10" x14ac:dyDescent="0.2">
      <c r="A61" s="207"/>
      <c r="B61" s="86" t="s">
        <v>100</v>
      </c>
      <c r="C61" s="11"/>
      <c r="D61" s="11"/>
      <c r="E61" s="11"/>
      <c r="F61" s="11"/>
      <c r="G61" s="11"/>
      <c r="H61" s="11"/>
      <c r="I61" s="11"/>
      <c r="J61" s="13">
        <f t="shared" si="10"/>
        <v>0</v>
      </c>
    </row>
    <row r="62" spans="1:10" x14ac:dyDescent="0.2">
      <c r="A62" s="208"/>
      <c r="B62" s="86" t="s">
        <v>341</v>
      </c>
      <c r="C62" s="11"/>
      <c r="D62" s="11">
        <v>0</v>
      </c>
      <c r="E62" s="11">
        <v>0</v>
      </c>
      <c r="F62" s="11"/>
      <c r="G62" s="11">
        <v>0</v>
      </c>
      <c r="H62" s="11">
        <v>0</v>
      </c>
      <c r="I62" s="11">
        <v>0</v>
      </c>
      <c r="J62" s="13">
        <f t="shared" si="10"/>
        <v>0</v>
      </c>
    </row>
    <row r="63" spans="1:10" x14ac:dyDescent="0.2">
      <c r="A63" s="86">
        <v>1.4</v>
      </c>
      <c r="B63" s="86" t="s">
        <v>101</v>
      </c>
      <c r="C63" s="11"/>
      <c r="D63" s="11"/>
      <c r="E63" s="11"/>
      <c r="F63" s="11"/>
      <c r="G63" s="11"/>
      <c r="H63" s="11"/>
      <c r="I63" s="11"/>
      <c r="J63" s="13">
        <f t="shared" si="10"/>
        <v>0</v>
      </c>
    </row>
    <row r="64" spans="1:10" ht="25.5" x14ac:dyDescent="0.2">
      <c r="A64" s="86">
        <v>1.5</v>
      </c>
      <c r="B64" s="86" t="s">
        <v>102</v>
      </c>
      <c r="C64" s="11"/>
      <c r="D64" s="11"/>
      <c r="E64" s="11"/>
      <c r="F64" s="11"/>
      <c r="G64" s="11"/>
      <c r="H64" s="11"/>
      <c r="I64" s="11"/>
      <c r="J64" s="13">
        <f t="shared" si="10"/>
        <v>0</v>
      </c>
    </row>
    <row r="65" spans="1:10" x14ac:dyDescent="0.2">
      <c r="A65" s="86">
        <v>1.6</v>
      </c>
      <c r="B65" s="86" t="s">
        <v>33</v>
      </c>
      <c r="C65" s="32">
        <f>+C51+C52-C58-C63-C64</f>
        <v>0</v>
      </c>
      <c r="D65" s="32">
        <v>2610975282.96</v>
      </c>
      <c r="E65" s="32">
        <v>493514566.77999997</v>
      </c>
      <c r="F65" s="32"/>
      <c r="G65" s="32">
        <v>467727.13</v>
      </c>
      <c r="H65" s="32">
        <v>3895462.55</v>
      </c>
      <c r="I65" s="32">
        <v>32536850.469999999</v>
      </c>
      <c r="J65" s="32">
        <f>+J51+J52-J58-J63-J64</f>
        <v>3141389889.8899999</v>
      </c>
    </row>
    <row r="66" spans="1:10" x14ac:dyDescent="0.2">
      <c r="A66" s="7">
        <v>2</v>
      </c>
      <c r="B66" s="7" t="s">
        <v>103</v>
      </c>
      <c r="C66" s="33"/>
      <c r="D66" s="33"/>
      <c r="E66" s="33"/>
      <c r="F66" s="33"/>
      <c r="G66" s="33"/>
      <c r="H66" s="33"/>
      <c r="I66" s="33"/>
      <c r="J66" s="33"/>
    </row>
    <row r="67" spans="1:10" x14ac:dyDescent="0.2">
      <c r="A67" s="86">
        <v>2.1</v>
      </c>
      <c r="B67" s="86" t="s">
        <v>32</v>
      </c>
      <c r="C67" s="32"/>
      <c r="D67" s="32">
        <v>14440787.08</v>
      </c>
      <c r="E67" s="32">
        <v>16046348.41</v>
      </c>
      <c r="F67" s="32">
        <v>0</v>
      </c>
      <c r="G67" s="32">
        <v>59907.519999999997</v>
      </c>
      <c r="H67" s="32">
        <v>11471.9</v>
      </c>
      <c r="I67" s="32">
        <v>1804680.57</v>
      </c>
      <c r="J67" s="32">
        <f>SUM(C67:I67)</f>
        <v>32363195.48</v>
      </c>
    </row>
    <row r="68" spans="1:10" x14ac:dyDescent="0.2">
      <c r="A68" s="86">
        <v>2.2000000000000002</v>
      </c>
      <c r="B68" s="86" t="s">
        <v>69</v>
      </c>
      <c r="C68" s="11">
        <f>SUM(C69:C71)</f>
        <v>0</v>
      </c>
      <c r="D68" s="11">
        <f t="shared" ref="D68:I68" si="12">SUM(D69:D72)</f>
        <v>112146538.03</v>
      </c>
      <c r="E68" s="11">
        <f t="shared" si="12"/>
        <v>124263122.75</v>
      </c>
      <c r="F68" s="11">
        <f t="shared" si="12"/>
        <v>0</v>
      </c>
      <c r="G68" s="11">
        <f t="shared" si="12"/>
        <v>407649.31</v>
      </c>
      <c r="H68" s="11">
        <f t="shared" si="12"/>
        <v>837385.44</v>
      </c>
      <c r="I68" s="11">
        <f t="shared" si="12"/>
        <v>13992912.789999999</v>
      </c>
      <c r="J68" s="11">
        <f>SUM(C68:I68)</f>
        <v>251647608.31999999</v>
      </c>
    </row>
    <row r="69" spans="1:10" x14ac:dyDescent="0.2">
      <c r="A69" s="209"/>
      <c r="B69" s="86" t="s">
        <v>104</v>
      </c>
      <c r="C69" s="11"/>
      <c r="D69" s="11">
        <v>112146538.03</v>
      </c>
      <c r="E69" s="11">
        <v>124263122.75</v>
      </c>
      <c r="F69" s="11">
        <v>0</v>
      </c>
      <c r="G69" s="11">
        <v>407649.31</v>
      </c>
      <c r="H69" s="11">
        <v>837385.44</v>
      </c>
      <c r="I69" s="11">
        <v>13992912.789999999</v>
      </c>
      <c r="J69" s="11">
        <f t="shared" ref="J69:J77" si="13">SUM(C69:I69)</f>
        <v>251647608.31999999</v>
      </c>
    </row>
    <row r="70" spans="1:10" x14ac:dyDescent="0.2">
      <c r="A70" s="210"/>
      <c r="B70" s="86" t="s">
        <v>105</v>
      </c>
      <c r="C70" s="11"/>
      <c r="D70" s="11"/>
      <c r="E70" s="11"/>
      <c r="F70" s="11"/>
      <c r="G70" s="11"/>
      <c r="H70" s="11"/>
      <c r="I70" s="11"/>
      <c r="J70" s="11">
        <f t="shared" si="13"/>
        <v>0</v>
      </c>
    </row>
    <row r="71" spans="1:10" x14ac:dyDescent="0.2">
      <c r="A71" s="210"/>
      <c r="B71" s="86" t="s">
        <v>106</v>
      </c>
      <c r="C71" s="11"/>
      <c r="D71" s="11"/>
      <c r="E71" s="11"/>
      <c r="F71" s="11"/>
      <c r="G71" s="11"/>
      <c r="H71" s="11"/>
      <c r="I71" s="11"/>
      <c r="J71" s="11">
        <f t="shared" si="13"/>
        <v>0</v>
      </c>
    </row>
    <row r="72" spans="1:10" x14ac:dyDescent="0.2">
      <c r="A72" s="211"/>
      <c r="B72" s="86" t="s">
        <v>341</v>
      </c>
      <c r="C72" s="11"/>
      <c r="D72" s="11"/>
      <c r="E72" s="11"/>
      <c r="F72" s="11"/>
      <c r="G72" s="11"/>
      <c r="H72" s="11">
        <v>0</v>
      </c>
      <c r="I72" s="11"/>
      <c r="J72" s="11">
        <f t="shared" si="13"/>
        <v>0</v>
      </c>
    </row>
    <row r="73" spans="1:10" x14ac:dyDescent="0.2">
      <c r="A73" s="86">
        <v>2.2999999999999998</v>
      </c>
      <c r="B73" s="86" t="s">
        <v>107</v>
      </c>
      <c r="C73" s="11">
        <f>SUM(C74:C76)</f>
        <v>0</v>
      </c>
      <c r="D73" s="11">
        <v>0</v>
      </c>
      <c r="E73" s="11">
        <v>0</v>
      </c>
      <c r="F73" s="11">
        <f t="shared" ref="F73" si="14">SUM(F74:F77)</f>
        <v>0</v>
      </c>
      <c r="G73" s="11"/>
      <c r="H73" s="11">
        <v>0</v>
      </c>
      <c r="I73" s="11">
        <v>0</v>
      </c>
      <c r="J73" s="11">
        <f t="shared" si="13"/>
        <v>0</v>
      </c>
    </row>
    <row r="74" spans="1:10" x14ac:dyDescent="0.2">
      <c r="A74" s="209"/>
      <c r="B74" s="86" t="s">
        <v>108</v>
      </c>
      <c r="C74" s="11"/>
      <c r="D74" s="11"/>
      <c r="E74" s="11"/>
      <c r="F74" s="11"/>
      <c r="G74" s="11"/>
      <c r="H74" s="11"/>
      <c r="I74" s="11"/>
      <c r="J74" s="11">
        <f t="shared" si="13"/>
        <v>0</v>
      </c>
    </row>
    <row r="75" spans="1:10" x14ac:dyDescent="0.2">
      <c r="A75" s="210"/>
      <c r="B75" s="86" t="s">
        <v>109</v>
      </c>
      <c r="C75" s="11"/>
      <c r="D75" s="11"/>
      <c r="E75" s="11"/>
      <c r="F75" s="11"/>
      <c r="G75" s="11"/>
      <c r="H75" s="11"/>
      <c r="I75" s="11"/>
      <c r="J75" s="11">
        <f t="shared" si="13"/>
        <v>0</v>
      </c>
    </row>
    <row r="76" spans="1:10" x14ac:dyDescent="0.2">
      <c r="A76" s="210"/>
      <c r="B76" s="86" t="s">
        <v>110</v>
      </c>
      <c r="C76" s="11"/>
      <c r="D76" s="11"/>
      <c r="E76" s="11"/>
      <c r="F76" s="11"/>
      <c r="G76" s="11"/>
      <c r="H76" s="11"/>
      <c r="I76" s="11"/>
      <c r="J76" s="11">
        <f t="shared" si="13"/>
        <v>0</v>
      </c>
    </row>
    <row r="77" spans="1:10" x14ac:dyDescent="0.2">
      <c r="A77" s="211"/>
      <c r="B77" s="86" t="s">
        <v>341</v>
      </c>
      <c r="C77" s="11"/>
      <c r="D77" s="11">
        <v>0</v>
      </c>
      <c r="E77" s="11">
        <v>0</v>
      </c>
      <c r="F77" s="11"/>
      <c r="G77" s="11">
        <v>0</v>
      </c>
      <c r="H77" s="11">
        <v>0</v>
      </c>
      <c r="I77" s="11">
        <v>0</v>
      </c>
      <c r="J77" s="11">
        <f t="shared" si="13"/>
        <v>0</v>
      </c>
    </row>
    <row r="78" spans="1:10" x14ac:dyDescent="0.2">
      <c r="A78" s="86">
        <v>2.4</v>
      </c>
      <c r="B78" s="86" t="s">
        <v>33</v>
      </c>
      <c r="C78" s="32">
        <f t="shared" ref="C78" si="15">+C67+C68-C73</f>
        <v>0</v>
      </c>
      <c r="D78" s="32">
        <v>126587325.11</v>
      </c>
      <c r="E78" s="32">
        <v>140309471.16</v>
      </c>
      <c r="F78" s="32">
        <v>0</v>
      </c>
      <c r="G78" s="32">
        <v>467556.83</v>
      </c>
      <c r="H78" s="32">
        <v>848857.34</v>
      </c>
      <c r="I78" s="32">
        <v>15797593.359999999</v>
      </c>
      <c r="J78" s="32">
        <f t="shared" ref="J78" si="16">+J67+J68-J73</f>
        <v>284010803.80000001</v>
      </c>
    </row>
    <row r="79" spans="1:10" x14ac:dyDescent="0.2">
      <c r="A79" s="7">
        <v>3</v>
      </c>
      <c r="B79" s="7" t="s">
        <v>111</v>
      </c>
      <c r="C79" s="13"/>
      <c r="D79" s="13"/>
      <c r="E79" s="13"/>
      <c r="F79" s="13"/>
      <c r="G79" s="13"/>
      <c r="H79" s="13"/>
      <c r="I79" s="13"/>
      <c r="J79" s="13"/>
    </row>
    <row r="80" spans="1:10" x14ac:dyDescent="0.2">
      <c r="A80" s="86">
        <v>3.1</v>
      </c>
      <c r="B80" s="86" t="s">
        <v>112</v>
      </c>
      <c r="C80" s="11">
        <f>+C51-C67</f>
        <v>0</v>
      </c>
      <c r="D80" s="11">
        <f>+D51-D67</f>
        <v>2596534495.8800001</v>
      </c>
      <c r="E80" s="11">
        <f t="shared" ref="E80:J80" si="17">+E51-E67</f>
        <v>477468218.36999995</v>
      </c>
      <c r="F80" s="11">
        <f t="shared" si="17"/>
        <v>0</v>
      </c>
      <c r="G80" s="11">
        <f t="shared" si="17"/>
        <v>407819.61</v>
      </c>
      <c r="H80" s="11">
        <f t="shared" si="17"/>
        <v>3883990.65</v>
      </c>
      <c r="I80" s="11">
        <f t="shared" si="17"/>
        <v>30732169.899999999</v>
      </c>
      <c r="J80" s="11">
        <f t="shared" si="17"/>
        <v>3109026694.4099998</v>
      </c>
    </row>
    <row r="81" spans="1:10" x14ac:dyDescent="0.2">
      <c r="A81" s="86">
        <v>3.2</v>
      </c>
      <c r="B81" s="86" t="s">
        <v>113</v>
      </c>
      <c r="C81" s="11">
        <f>+C65-C78</f>
        <v>0</v>
      </c>
      <c r="D81" s="11">
        <f>+D65-D78</f>
        <v>2484387957.8499999</v>
      </c>
      <c r="E81" s="11">
        <f t="shared" ref="E81:J81" si="18">+E65-E78</f>
        <v>353205095.62</v>
      </c>
      <c r="F81" s="11">
        <f t="shared" si="18"/>
        <v>0</v>
      </c>
      <c r="G81" s="11">
        <f t="shared" si="18"/>
        <v>170.29999999998836</v>
      </c>
      <c r="H81" s="11">
        <f t="shared" si="18"/>
        <v>3046605.21</v>
      </c>
      <c r="I81" s="11">
        <f t="shared" si="18"/>
        <v>16739257.109999999</v>
      </c>
      <c r="J81" s="11">
        <f t="shared" si="18"/>
        <v>2857379086.0899997</v>
      </c>
    </row>
    <row r="83" spans="1:10" x14ac:dyDescent="0.2">
      <c r="J83" s="280" t="s">
        <v>3459</v>
      </c>
    </row>
    <row r="84" spans="1:10" ht="15" customHeight="1" x14ac:dyDescent="0.2">
      <c r="A84" s="330" t="s">
        <v>85</v>
      </c>
      <c r="B84" s="330"/>
      <c r="C84" s="330"/>
      <c r="D84" s="330"/>
      <c r="E84" s="330"/>
      <c r="F84" s="330"/>
      <c r="G84" s="330"/>
      <c r="H84" s="330"/>
      <c r="I84" s="330"/>
      <c r="J84" s="330"/>
    </row>
    <row r="86" spans="1:10" ht="24" x14ac:dyDescent="0.2">
      <c r="A86" s="200" t="s">
        <v>12</v>
      </c>
      <c r="B86" s="199" t="s">
        <v>2</v>
      </c>
      <c r="C86" s="199" t="s">
        <v>86</v>
      </c>
      <c r="D86" s="199" t="s">
        <v>87</v>
      </c>
      <c r="E86" s="199" t="s">
        <v>88</v>
      </c>
      <c r="F86" s="199" t="s">
        <v>89</v>
      </c>
      <c r="G86" s="199" t="s">
        <v>90</v>
      </c>
      <c r="H86" s="199" t="s">
        <v>91</v>
      </c>
      <c r="I86" s="199" t="s">
        <v>92</v>
      </c>
      <c r="J86" s="199" t="s">
        <v>13</v>
      </c>
    </row>
    <row r="87" spans="1:10" x14ac:dyDescent="0.2">
      <c r="A87" s="7">
        <v>1</v>
      </c>
      <c r="B87" s="7" t="s">
        <v>93</v>
      </c>
      <c r="C87" s="31"/>
      <c r="D87" s="31"/>
      <c r="E87" s="31"/>
      <c r="F87" s="31"/>
      <c r="G87" s="31"/>
      <c r="H87" s="31"/>
      <c r="I87" s="31"/>
      <c r="J87" s="31"/>
    </row>
    <row r="88" spans="1:10" x14ac:dyDescent="0.2">
      <c r="A88" s="86">
        <v>1.1000000000000001</v>
      </c>
      <c r="B88" s="86" t="s">
        <v>32</v>
      </c>
      <c r="C88" s="32"/>
      <c r="D88" s="32">
        <f>+D6+D51</f>
        <v>156135023596.76999</v>
      </c>
      <c r="E88" s="32">
        <f t="shared" ref="E88:I88" si="19">+E6+E51</f>
        <v>127759012659.25999</v>
      </c>
      <c r="F88" s="32">
        <f t="shared" si="19"/>
        <v>3320753035.4499998</v>
      </c>
      <c r="G88" s="32">
        <f t="shared" si="19"/>
        <v>773302042.94000018</v>
      </c>
      <c r="H88" s="32">
        <f t="shared" si="19"/>
        <v>246534787.19000003</v>
      </c>
      <c r="I88" s="32">
        <f t="shared" si="19"/>
        <v>612273519.46000004</v>
      </c>
      <c r="J88" s="32">
        <f>SUM(C88:I88)</f>
        <v>288846899641.07001</v>
      </c>
    </row>
    <row r="89" spans="1:10" x14ac:dyDescent="0.2">
      <c r="A89" s="86">
        <v>1.2</v>
      </c>
      <c r="B89" s="86" t="s">
        <v>69</v>
      </c>
      <c r="C89" s="11">
        <f>SUM(C91:C93)</f>
        <v>0</v>
      </c>
      <c r="D89" s="11">
        <f>SUM(D90:D94)</f>
        <v>1127525032.7700195</v>
      </c>
      <c r="E89" s="11">
        <f>SUM(E90:E94)</f>
        <v>184439408.44999695</v>
      </c>
      <c r="F89" s="11">
        <f t="shared" ref="F89:I89" si="20">SUM(F90:F94)</f>
        <v>0</v>
      </c>
      <c r="G89" s="11">
        <f t="shared" si="20"/>
        <v>28856900</v>
      </c>
      <c r="H89" s="11">
        <f t="shared" si="20"/>
        <v>58504004.259999961</v>
      </c>
      <c r="I89" s="11">
        <f t="shared" si="20"/>
        <v>0</v>
      </c>
      <c r="J89" s="13">
        <f t="shared" ref="J89:J101" si="21">SUM(C89:I89)</f>
        <v>1399325345.4800165</v>
      </c>
    </row>
    <row r="90" spans="1:10" x14ac:dyDescent="0.2">
      <c r="A90" s="209"/>
      <c r="B90" s="86" t="s">
        <v>94</v>
      </c>
      <c r="C90" s="11"/>
      <c r="D90" s="11">
        <f>+D8+D53</f>
        <v>1127525032.7700195</v>
      </c>
      <c r="E90" s="11">
        <f t="shared" ref="E90:I90" si="22">+E8+E53</f>
        <v>0</v>
      </c>
      <c r="F90" s="11">
        <f t="shared" si="22"/>
        <v>0</v>
      </c>
      <c r="G90" s="11">
        <f t="shared" si="22"/>
        <v>0</v>
      </c>
      <c r="H90" s="11">
        <f t="shared" si="22"/>
        <v>0</v>
      </c>
      <c r="I90" s="11">
        <f t="shared" si="22"/>
        <v>0</v>
      </c>
      <c r="J90" s="13">
        <f t="shared" si="21"/>
        <v>1127525032.7700195</v>
      </c>
    </row>
    <row r="91" spans="1:10" x14ac:dyDescent="0.2">
      <c r="A91" s="210"/>
      <c r="B91" s="86" t="s">
        <v>95</v>
      </c>
      <c r="C91" s="11"/>
      <c r="D91" s="11">
        <f t="shared" ref="D91:I91" si="23">+D9+D54</f>
        <v>0</v>
      </c>
      <c r="E91" s="11">
        <f t="shared" si="23"/>
        <v>184439408.44999695</v>
      </c>
      <c r="F91" s="11">
        <f t="shared" si="23"/>
        <v>0</v>
      </c>
      <c r="G91" s="11">
        <f t="shared" si="23"/>
        <v>28856900</v>
      </c>
      <c r="H91" s="11">
        <f t="shared" si="23"/>
        <v>58504004.259999961</v>
      </c>
      <c r="I91" s="11">
        <f t="shared" si="23"/>
        <v>0</v>
      </c>
      <c r="J91" s="13">
        <f>SUM(C91:I91)</f>
        <v>271800312.70999694</v>
      </c>
    </row>
    <row r="92" spans="1:10" x14ac:dyDescent="0.2">
      <c r="A92" s="210"/>
      <c r="B92" s="86" t="s">
        <v>96</v>
      </c>
      <c r="C92" s="11"/>
      <c r="D92" s="11">
        <f t="shared" ref="D92:I92" si="24">+D10+D55</f>
        <v>0</v>
      </c>
      <c r="E92" s="11">
        <f t="shared" si="24"/>
        <v>0</v>
      </c>
      <c r="F92" s="11">
        <f t="shared" si="24"/>
        <v>0</v>
      </c>
      <c r="G92" s="11">
        <f t="shared" si="24"/>
        <v>0</v>
      </c>
      <c r="H92" s="11">
        <f t="shared" si="24"/>
        <v>0</v>
      </c>
      <c r="I92" s="11">
        <f t="shared" si="24"/>
        <v>0</v>
      </c>
      <c r="J92" s="13">
        <f t="shared" si="21"/>
        <v>0</v>
      </c>
    </row>
    <row r="93" spans="1:10" x14ac:dyDescent="0.2">
      <c r="A93" s="210"/>
      <c r="B93" s="86" t="s">
        <v>97</v>
      </c>
      <c r="C93" s="11"/>
      <c r="D93" s="11">
        <f t="shared" ref="D93:I93" si="25">+D11+D56</f>
        <v>0</v>
      </c>
      <c r="E93" s="11">
        <f t="shared" si="25"/>
        <v>0</v>
      </c>
      <c r="F93" s="11">
        <f t="shared" si="25"/>
        <v>0</v>
      </c>
      <c r="G93" s="11">
        <f t="shared" si="25"/>
        <v>0</v>
      </c>
      <c r="H93" s="11">
        <f t="shared" si="25"/>
        <v>0</v>
      </c>
      <c r="I93" s="11">
        <f t="shared" si="25"/>
        <v>0</v>
      </c>
      <c r="J93" s="13">
        <f t="shared" si="21"/>
        <v>0</v>
      </c>
    </row>
    <row r="94" spans="1:10" x14ac:dyDescent="0.2">
      <c r="A94" s="211"/>
      <c r="B94" s="86" t="s">
        <v>341</v>
      </c>
      <c r="C94" s="11"/>
      <c r="D94" s="11">
        <f t="shared" ref="D94:I94" si="26">+D12+D57</f>
        <v>0</v>
      </c>
      <c r="E94" s="11">
        <f t="shared" si="26"/>
        <v>0</v>
      </c>
      <c r="F94" s="11">
        <f t="shared" si="26"/>
        <v>0</v>
      </c>
      <c r="G94" s="11">
        <f t="shared" si="26"/>
        <v>0</v>
      </c>
      <c r="H94" s="11">
        <f t="shared" si="26"/>
        <v>0</v>
      </c>
      <c r="I94" s="11">
        <f t="shared" si="26"/>
        <v>0</v>
      </c>
      <c r="J94" s="13">
        <f t="shared" si="21"/>
        <v>0</v>
      </c>
    </row>
    <row r="95" spans="1:10" x14ac:dyDescent="0.2">
      <c r="A95" s="86">
        <v>1.3</v>
      </c>
      <c r="B95" s="86" t="s">
        <v>70</v>
      </c>
      <c r="C95" s="11">
        <f>SUM(C96:C99)</f>
        <v>0</v>
      </c>
      <c r="D95" s="11">
        <v>0</v>
      </c>
      <c r="E95" s="11">
        <v>0</v>
      </c>
      <c r="F95" s="11">
        <f t="shared" ref="F95" si="27">SUM(F96:F99)</f>
        <v>0</v>
      </c>
      <c r="G95" s="11">
        <v>0</v>
      </c>
      <c r="H95" s="11">
        <v>0</v>
      </c>
      <c r="I95" s="11">
        <v>0</v>
      </c>
      <c r="J95" s="13">
        <f t="shared" si="21"/>
        <v>0</v>
      </c>
    </row>
    <row r="96" spans="1:10" x14ac:dyDescent="0.2">
      <c r="A96" s="206"/>
      <c r="B96" s="86" t="s">
        <v>98</v>
      </c>
      <c r="C96" s="11"/>
      <c r="D96" s="11">
        <f>+D14+D59</f>
        <v>0</v>
      </c>
      <c r="E96" s="11">
        <f t="shared" ref="E96:I96" si="28">+E14+E59</f>
        <v>0</v>
      </c>
      <c r="F96" s="11">
        <f t="shared" si="28"/>
        <v>0</v>
      </c>
      <c r="G96" s="11">
        <f t="shared" si="28"/>
        <v>0</v>
      </c>
      <c r="H96" s="11">
        <f t="shared" si="28"/>
        <v>0</v>
      </c>
      <c r="I96" s="11">
        <f t="shared" si="28"/>
        <v>0</v>
      </c>
      <c r="J96" s="13">
        <f t="shared" si="21"/>
        <v>0</v>
      </c>
    </row>
    <row r="97" spans="1:10" x14ac:dyDescent="0.2">
      <c r="A97" s="207"/>
      <c r="B97" s="86" t="s">
        <v>99</v>
      </c>
      <c r="C97" s="11"/>
      <c r="D97" s="11">
        <f t="shared" ref="D97:I99" si="29">+D15+D60</f>
        <v>0</v>
      </c>
      <c r="E97" s="11">
        <f t="shared" si="29"/>
        <v>0</v>
      </c>
      <c r="F97" s="11">
        <f t="shared" si="29"/>
        <v>0</v>
      </c>
      <c r="G97" s="11">
        <f t="shared" si="29"/>
        <v>0</v>
      </c>
      <c r="H97" s="11">
        <f t="shared" si="29"/>
        <v>0</v>
      </c>
      <c r="I97" s="11">
        <f t="shared" si="29"/>
        <v>0</v>
      </c>
      <c r="J97" s="13">
        <f t="shared" si="21"/>
        <v>0</v>
      </c>
    </row>
    <row r="98" spans="1:10" x14ac:dyDescent="0.2">
      <c r="A98" s="207"/>
      <c r="B98" s="86" t="s">
        <v>100</v>
      </c>
      <c r="C98" s="11"/>
      <c r="D98" s="11">
        <f t="shared" si="29"/>
        <v>0</v>
      </c>
      <c r="E98" s="11">
        <f t="shared" si="29"/>
        <v>0</v>
      </c>
      <c r="F98" s="11">
        <f t="shared" si="29"/>
        <v>0</v>
      </c>
      <c r="G98" s="11">
        <f t="shared" si="29"/>
        <v>0</v>
      </c>
      <c r="H98" s="11">
        <f t="shared" si="29"/>
        <v>0</v>
      </c>
      <c r="I98" s="11">
        <f t="shared" si="29"/>
        <v>0</v>
      </c>
      <c r="J98" s="13">
        <f t="shared" si="21"/>
        <v>0</v>
      </c>
    </row>
    <row r="99" spans="1:10" x14ac:dyDescent="0.2">
      <c r="A99" s="208"/>
      <c r="B99" s="86" t="s">
        <v>341</v>
      </c>
      <c r="C99" s="11"/>
      <c r="D99" s="11">
        <f t="shared" si="29"/>
        <v>0</v>
      </c>
      <c r="E99" s="11">
        <f t="shared" si="29"/>
        <v>0</v>
      </c>
      <c r="F99" s="11">
        <f t="shared" si="29"/>
        <v>0</v>
      </c>
      <c r="G99" s="11">
        <f t="shared" si="29"/>
        <v>0</v>
      </c>
      <c r="H99" s="11">
        <f t="shared" si="29"/>
        <v>0</v>
      </c>
      <c r="I99" s="11">
        <f t="shared" si="29"/>
        <v>0</v>
      </c>
      <c r="J99" s="13">
        <f t="shared" si="21"/>
        <v>0</v>
      </c>
    </row>
    <row r="100" spans="1:10" x14ac:dyDescent="0.2">
      <c r="A100" s="86">
        <v>1.4</v>
      </c>
      <c r="B100" s="86" t="s">
        <v>101</v>
      </c>
      <c r="C100" s="11"/>
      <c r="D100" s="11"/>
      <c r="E100" s="11"/>
      <c r="F100" s="11"/>
      <c r="G100" s="11"/>
      <c r="H100" s="11"/>
      <c r="I100" s="11"/>
      <c r="J100" s="13">
        <f t="shared" si="21"/>
        <v>0</v>
      </c>
    </row>
    <row r="101" spans="1:10" ht="25.5" x14ac:dyDescent="0.2">
      <c r="A101" s="86">
        <v>1.5</v>
      </c>
      <c r="B101" s="86" t="s">
        <v>102</v>
      </c>
      <c r="C101" s="11"/>
      <c r="D101" s="11"/>
      <c r="E101" s="11"/>
      <c r="F101" s="11"/>
      <c r="G101" s="11"/>
      <c r="H101" s="11"/>
      <c r="I101" s="11"/>
      <c r="J101" s="13">
        <f t="shared" si="21"/>
        <v>0</v>
      </c>
    </row>
    <row r="102" spans="1:10" x14ac:dyDescent="0.2">
      <c r="A102" s="86">
        <v>1.6</v>
      </c>
      <c r="B102" s="86" t="s">
        <v>33</v>
      </c>
      <c r="C102" s="32">
        <f>+C88+C89-C95-C100-C101</f>
        <v>0</v>
      </c>
      <c r="D102" s="32">
        <f>+D65+D33</f>
        <v>13997140089.07</v>
      </c>
      <c r="E102" s="32">
        <f t="shared" ref="E102:I102" si="30">+E65+E33</f>
        <v>17204899487.130001</v>
      </c>
      <c r="F102" s="32">
        <f t="shared" si="30"/>
        <v>2018679817.72</v>
      </c>
      <c r="G102" s="32">
        <f t="shared" si="30"/>
        <v>509968985.56</v>
      </c>
      <c r="H102" s="32">
        <f t="shared" si="30"/>
        <v>208331793.38000003</v>
      </c>
      <c r="I102" s="32">
        <f t="shared" si="30"/>
        <v>590828451.64999998</v>
      </c>
      <c r="J102" s="32">
        <f>+J88+J89-J95-J100-J101</f>
        <v>290246224986.55005</v>
      </c>
    </row>
    <row r="103" spans="1:10" x14ac:dyDescent="0.2">
      <c r="A103" s="7">
        <v>2</v>
      </c>
      <c r="B103" s="7" t="s">
        <v>103</v>
      </c>
      <c r="C103" s="33"/>
      <c r="D103" s="33"/>
      <c r="E103" s="33"/>
      <c r="F103" s="33"/>
      <c r="G103" s="33"/>
      <c r="H103" s="33"/>
      <c r="I103" s="33"/>
      <c r="J103" s="33"/>
    </row>
    <row r="104" spans="1:10" x14ac:dyDescent="0.2">
      <c r="A104" s="86">
        <v>2.1</v>
      </c>
      <c r="B104" s="86" t="s">
        <v>32</v>
      </c>
      <c r="C104" s="32"/>
      <c r="D104" s="32">
        <f>+D22+D67</f>
        <v>6881691788.0599995</v>
      </c>
      <c r="E104" s="32">
        <f t="shared" ref="E104:I104" si="31">+E22+E67</f>
        <v>11154854540.799999</v>
      </c>
      <c r="F104" s="32">
        <f t="shared" si="31"/>
        <v>1351604534.76</v>
      </c>
      <c r="G104" s="32">
        <f t="shared" si="31"/>
        <v>452267697.56</v>
      </c>
      <c r="H104" s="32">
        <f t="shared" si="31"/>
        <v>161972272.18000001</v>
      </c>
      <c r="I104" s="32">
        <f t="shared" si="31"/>
        <v>560096281.75</v>
      </c>
      <c r="J104" s="32">
        <f>SUM(C104:I104)</f>
        <v>20562487115.110001</v>
      </c>
    </row>
    <row r="105" spans="1:10" x14ac:dyDescent="0.2">
      <c r="A105" s="86">
        <v>2.2000000000000002</v>
      </c>
      <c r="B105" s="86" t="s">
        <v>69</v>
      </c>
      <c r="C105" s="11">
        <f>SUM(C106:C108)</f>
        <v>0</v>
      </c>
      <c r="D105" s="11">
        <f t="shared" ref="D105:I105" si="32">SUM(D106:D109)</f>
        <v>4631060343.1600008</v>
      </c>
      <c r="E105" s="11">
        <f t="shared" si="32"/>
        <v>5696839850.710001</v>
      </c>
      <c r="F105" s="11">
        <f t="shared" si="32"/>
        <v>667075282.96000004</v>
      </c>
      <c r="G105" s="11">
        <f t="shared" si="32"/>
        <v>57701117.699999988</v>
      </c>
      <c r="H105" s="11">
        <f t="shared" si="32"/>
        <v>43312915.99000001</v>
      </c>
      <c r="I105" s="11">
        <f t="shared" si="32"/>
        <v>13992912.789999999</v>
      </c>
      <c r="J105" s="11">
        <f>SUM(C105:I105)</f>
        <v>11109982423.310003</v>
      </c>
    </row>
    <row r="106" spans="1:10" x14ac:dyDescent="0.2">
      <c r="A106" s="209"/>
      <c r="B106" s="86" t="s">
        <v>104</v>
      </c>
      <c r="C106" s="11"/>
      <c r="D106" s="11">
        <f>+D24+D69</f>
        <v>4631060343.1600008</v>
      </c>
      <c r="E106" s="11">
        <f t="shared" ref="E106:I106" si="33">+E24+E69</f>
        <v>5696839850.710001</v>
      </c>
      <c r="F106" s="11">
        <f t="shared" si="33"/>
        <v>667075282.96000004</v>
      </c>
      <c r="G106" s="11">
        <f t="shared" si="33"/>
        <v>57701117.699999988</v>
      </c>
      <c r="H106" s="11">
        <f t="shared" si="33"/>
        <v>43312915.99000001</v>
      </c>
      <c r="I106" s="11">
        <f t="shared" si="33"/>
        <v>13992912.789999999</v>
      </c>
      <c r="J106" s="11">
        <f t="shared" ref="J106:J114" si="34">SUM(C106:I106)</f>
        <v>11109982423.310003</v>
      </c>
    </row>
    <row r="107" spans="1:10" x14ac:dyDescent="0.2">
      <c r="A107" s="210"/>
      <c r="B107" s="86" t="s">
        <v>105</v>
      </c>
      <c r="C107" s="11"/>
      <c r="D107" s="11">
        <f t="shared" ref="D107:I107" si="35">+D25+D70</f>
        <v>0</v>
      </c>
      <c r="E107" s="11">
        <f t="shared" si="35"/>
        <v>0</v>
      </c>
      <c r="F107" s="11">
        <f t="shared" si="35"/>
        <v>0</v>
      </c>
      <c r="G107" s="11">
        <f t="shared" si="35"/>
        <v>0</v>
      </c>
      <c r="H107" s="11">
        <f t="shared" si="35"/>
        <v>0</v>
      </c>
      <c r="I107" s="11">
        <f t="shared" si="35"/>
        <v>0</v>
      </c>
      <c r="J107" s="11">
        <f t="shared" si="34"/>
        <v>0</v>
      </c>
    </row>
    <row r="108" spans="1:10" x14ac:dyDescent="0.2">
      <c r="A108" s="210"/>
      <c r="B108" s="86" t="s">
        <v>106</v>
      </c>
      <c r="C108" s="11"/>
      <c r="D108" s="11">
        <f t="shared" ref="D108:I108" si="36">+D26+D71</f>
        <v>0</v>
      </c>
      <c r="E108" s="11">
        <f t="shared" si="36"/>
        <v>0</v>
      </c>
      <c r="F108" s="11">
        <f t="shared" si="36"/>
        <v>0</v>
      </c>
      <c r="G108" s="11">
        <f t="shared" si="36"/>
        <v>0</v>
      </c>
      <c r="H108" s="11">
        <f t="shared" si="36"/>
        <v>0</v>
      </c>
      <c r="I108" s="11">
        <f t="shared" si="36"/>
        <v>0</v>
      </c>
      <c r="J108" s="11">
        <f t="shared" si="34"/>
        <v>0</v>
      </c>
    </row>
    <row r="109" spans="1:10" x14ac:dyDescent="0.2">
      <c r="A109" s="211"/>
      <c r="B109" s="86" t="s">
        <v>341</v>
      </c>
      <c r="C109" s="11"/>
      <c r="D109" s="11">
        <f t="shared" ref="D109:I111" si="37">+D27+D72</f>
        <v>0</v>
      </c>
      <c r="E109" s="11">
        <f t="shared" si="37"/>
        <v>0</v>
      </c>
      <c r="F109" s="11">
        <f t="shared" si="37"/>
        <v>0</v>
      </c>
      <c r="G109" s="11">
        <f t="shared" si="37"/>
        <v>0</v>
      </c>
      <c r="H109" s="11">
        <f t="shared" si="37"/>
        <v>0</v>
      </c>
      <c r="I109" s="11">
        <f t="shared" si="37"/>
        <v>0</v>
      </c>
      <c r="J109" s="11">
        <f t="shared" si="34"/>
        <v>0</v>
      </c>
    </row>
    <row r="110" spans="1:10" x14ac:dyDescent="0.2">
      <c r="A110" s="86">
        <v>2.2999999999999998</v>
      </c>
      <c r="B110" s="86" t="s">
        <v>107</v>
      </c>
      <c r="C110" s="11">
        <f>SUM(C111:C113)</f>
        <v>0</v>
      </c>
      <c r="D110" s="11">
        <v>0</v>
      </c>
      <c r="E110" s="11">
        <v>0</v>
      </c>
      <c r="F110" s="11">
        <f t="shared" ref="F110" si="38">SUM(F111:F114)</f>
        <v>0</v>
      </c>
      <c r="G110" s="11"/>
      <c r="H110" s="11">
        <v>0</v>
      </c>
      <c r="I110" s="11">
        <v>0</v>
      </c>
      <c r="J110" s="11">
        <f t="shared" si="34"/>
        <v>0</v>
      </c>
    </row>
    <row r="111" spans="1:10" x14ac:dyDescent="0.2">
      <c r="A111" s="209"/>
      <c r="B111" s="86" t="s">
        <v>108</v>
      </c>
      <c r="C111" s="11"/>
      <c r="D111" s="11">
        <f t="shared" si="37"/>
        <v>0</v>
      </c>
      <c r="E111" s="11">
        <f t="shared" si="37"/>
        <v>0</v>
      </c>
      <c r="F111" s="11">
        <f t="shared" si="37"/>
        <v>0</v>
      </c>
      <c r="G111" s="11">
        <f t="shared" si="37"/>
        <v>0</v>
      </c>
      <c r="H111" s="11">
        <f t="shared" si="37"/>
        <v>0</v>
      </c>
      <c r="I111" s="11">
        <f t="shared" si="37"/>
        <v>0</v>
      </c>
      <c r="J111" s="11">
        <f t="shared" si="34"/>
        <v>0</v>
      </c>
    </row>
    <row r="112" spans="1:10" x14ac:dyDescent="0.2">
      <c r="A112" s="210"/>
      <c r="B112" s="86" t="s">
        <v>109</v>
      </c>
      <c r="C112" s="11"/>
      <c r="D112" s="11">
        <f t="shared" ref="D112:I112" si="39">+D30+D75</f>
        <v>0</v>
      </c>
      <c r="E112" s="11">
        <f t="shared" si="39"/>
        <v>0</v>
      </c>
      <c r="F112" s="11">
        <f t="shared" si="39"/>
        <v>0</v>
      </c>
      <c r="G112" s="11">
        <f t="shared" si="39"/>
        <v>0</v>
      </c>
      <c r="H112" s="11">
        <f t="shared" si="39"/>
        <v>0</v>
      </c>
      <c r="I112" s="11">
        <f t="shared" si="39"/>
        <v>0</v>
      </c>
      <c r="J112" s="11">
        <f t="shared" si="34"/>
        <v>0</v>
      </c>
    </row>
    <row r="113" spans="1:12" x14ac:dyDescent="0.2">
      <c r="A113" s="210"/>
      <c r="B113" s="86" t="s">
        <v>110</v>
      </c>
      <c r="C113" s="11"/>
      <c r="D113" s="11">
        <f t="shared" ref="D113:I113" si="40">+D31+D76</f>
        <v>0</v>
      </c>
      <c r="E113" s="11">
        <f t="shared" si="40"/>
        <v>0</v>
      </c>
      <c r="F113" s="11">
        <f t="shared" si="40"/>
        <v>0</v>
      </c>
      <c r="G113" s="11">
        <f t="shared" si="40"/>
        <v>0</v>
      </c>
      <c r="H113" s="11">
        <f t="shared" si="40"/>
        <v>0</v>
      </c>
      <c r="I113" s="11">
        <f t="shared" si="40"/>
        <v>0</v>
      </c>
      <c r="J113" s="11">
        <f t="shared" si="34"/>
        <v>0</v>
      </c>
    </row>
    <row r="114" spans="1:12" x14ac:dyDescent="0.2">
      <c r="A114" s="211"/>
      <c r="B114" s="86" t="s">
        <v>341</v>
      </c>
      <c r="C114" s="11"/>
      <c r="D114" s="11">
        <f t="shared" ref="D114:I114" si="41">+D32+D77</f>
        <v>0</v>
      </c>
      <c r="E114" s="11">
        <f t="shared" si="41"/>
        <v>0</v>
      </c>
      <c r="F114" s="11">
        <f t="shared" si="41"/>
        <v>0</v>
      </c>
      <c r="G114" s="11">
        <f t="shared" si="41"/>
        <v>0</v>
      </c>
      <c r="H114" s="11">
        <f t="shared" si="41"/>
        <v>0</v>
      </c>
      <c r="I114" s="11">
        <f t="shared" si="41"/>
        <v>0</v>
      </c>
      <c r="J114" s="11">
        <f t="shared" si="34"/>
        <v>0</v>
      </c>
    </row>
    <row r="115" spans="1:12" x14ac:dyDescent="0.2">
      <c r="A115" s="86">
        <v>2.4</v>
      </c>
      <c r="B115" s="86" t="s">
        <v>33</v>
      </c>
      <c r="C115" s="32">
        <f t="shared" ref="C115" si="42">+C104+C105-C110</f>
        <v>0</v>
      </c>
      <c r="D115" s="32">
        <f>+D33+D78</f>
        <v>11512752131.220001</v>
      </c>
      <c r="E115" s="32">
        <f t="shared" ref="E115:I115" si="43">+E33+E78</f>
        <v>16851694391.51</v>
      </c>
      <c r="F115" s="32">
        <f t="shared" si="43"/>
        <v>2018679817.72</v>
      </c>
      <c r="G115" s="32">
        <f t="shared" si="43"/>
        <v>509968815.25999999</v>
      </c>
      <c r="H115" s="32">
        <f t="shared" si="43"/>
        <v>205285188.17000002</v>
      </c>
      <c r="I115" s="32">
        <f t="shared" si="43"/>
        <v>574089194.53999996</v>
      </c>
      <c r="J115" s="32">
        <f t="shared" ref="J115" si="44">+J104+J105-J110</f>
        <v>31672469538.420006</v>
      </c>
    </row>
    <row r="116" spans="1:12" x14ac:dyDescent="0.2">
      <c r="A116" s="7">
        <v>3</v>
      </c>
      <c r="B116" s="7" t="s">
        <v>111</v>
      </c>
      <c r="C116" s="13"/>
      <c r="D116" s="13"/>
      <c r="E116" s="13"/>
      <c r="F116" s="13"/>
      <c r="G116" s="13"/>
      <c r="H116" s="13"/>
      <c r="I116" s="13"/>
      <c r="J116" s="13"/>
      <c r="L116" s="27">
        <f>+J35+J80</f>
        <v>268284412525.95999</v>
      </c>
    </row>
    <row r="117" spans="1:12" x14ac:dyDescent="0.2">
      <c r="A117" s="86">
        <v>3.1</v>
      </c>
      <c r="B117" s="86" t="s">
        <v>112</v>
      </c>
      <c r="C117" s="11">
        <f>+C88-C104</f>
        <v>0</v>
      </c>
      <c r="D117" s="11">
        <f>+D88-D104</f>
        <v>149253331808.70999</v>
      </c>
      <c r="E117" s="11">
        <f t="shared" ref="E117:J117" si="45">+E88-E104</f>
        <v>116604158118.45999</v>
      </c>
      <c r="F117" s="11">
        <f t="shared" si="45"/>
        <v>1969148500.6899998</v>
      </c>
      <c r="G117" s="11">
        <f t="shared" si="45"/>
        <v>321034345.38000017</v>
      </c>
      <c r="H117" s="11">
        <f t="shared" si="45"/>
        <v>84562515.01000002</v>
      </c>
      <c r="I117" s="11">
        <f t="shared" si="45"/>
        <v>52177237.710000038</v>
      </c>
      <c r="J117" s="11">
        <f t="shared" si="45"/>
        <v>268284412525.96002</v>
      </c>
      <c r="L117" s="27">
        <f>+J36+J81</f>
        <v>258573755448.13004</v>
      </c>
    </row>
    <row r="118" spans="1:12" x14ac:dyDescent="0.2">
      <c r="A118" s="86">
        <v>3.2</v>
      </c>
      <c r="B118" s="86" t="s">
        <v>113</v>
      </c>
      <c r="C118" s="11">
        <f>+C102-C115</f>
        <v>0</v>
      </c>
      <c r="D118" s="11">
        <f>+D102-D115</f>
        <v>2484387957.8499985</v>
      </c>
      <c r="E118" s="11">
        <f t="shared" ref="E118:J118" si="46">+E102-E115</f>
        <v>353205095.62000084</v>
      </c>
      <c r="F118" s="11">
        <f t="shared" si="46"/>
        <v>0</v>
      </c>
      <c r="G118" s="11">
        <f t="shared" si="46"/>
        <v>170.30000001192093</v>
      </c>
      <c r="H118" s="11">
        <f t="shared" si="46"/>
        <v>3046605.2100000083</v>
      </c>
      <c r="I118" s="11">
        <f t="shared" si="46"/>
        <v>16739257.110000014</v>
      </c>
      <c r="J118" s="11">
        <f t="shared" si="46"/>
        <v>258573755448.13004</v>
      </c>
    </row>
  </sheetData>
  <customSheetViews>
    <customSheetView guid="{66252ACB-4469-47A0-863D-EE5C52C90E05}" fitToPage="1" topLeftCell="A58">
      <selection activeCell="J83" sqref="J83"/>
      <pageMargins left="0.7" right="0.7" top="0.75" bottom="0.56999999999999995" header="0.3" footer="0.3"/>
      <pageSetup paperSize="9" scale="92" orientation="landscape" r:id="rId1"/>
    </customSheetView>
    <customSheetView guid="{25AE0644-CB4F-4F60-8440-67FEC8EE2F9F}" fitToPage="1">
      <selection activeCell="I6" sqref="I6"/>
      <pageMargins left="0.7" right="0.7" top="0.75" bottom="0.56999999999999995" header="0.3" footer="0.3"/>
      <pageSetup paperSize="9" scale="92" orientation="landscape" r:id="rId2"/>
    </customSheetView>
    <customSheetView guid="{FAC98FA6-DAA8-4169-B3C9-DE3B5115C8CF}" fitToPage="1" topLeftCell="A7">
      <selection activeCell="J41" sqref="J41"/>
      <pageMargins left="0.7" right="0.7" top="0.75" bottom="0.56999999999999995" header="0.3" footer="0.3"/>
      <pageSetup paperSize="9" scale="92" orientation="landscape" r:id="rId3"/>
    </customSheetView>
    <customSheetView guid="{AF8B735C-93A2-404B-A02D-DFB6EDDEB5BC}" fitToPage="1">
      <selection activeCell="H22" sqref="H22"/>
      <pageMargins left="0.7" right="0.7" top="0.75" bottom="0.56999999999999995" header="0.3" footer="0.3"/>
      <pageSetup paperSize="9" scale="92" orientation="landscape" r:id="rId4"/>
    </customSheetView>
  </customSheetViews>
  <mergeCells count="7">
    <mergeCell ref="A84:J84"/>
    <mergeCell ref="A47:J47"/>
    <mergeCell ref="A2:J2"/>
    <mergeCell ref="A14:A17"/>
    <mergeCell ref="A24:A27"/>
    <mergeCell ref="A29:A32"/>
    <mergeCell ref="A8:A12"/>
  </mergeCells>
  <pageMargins left="0.7" right="0.7" top="0.75" bottom="0.56999999999999995" header="0.3" footer="0.3"/>
  <pageSetup paperSize="9" scale="34" orientation="landscape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opLeftCell="A58" zoomScaleNormal="100" workbookViewId="0">
      <selection activeCell="A72" sqref="A72:J102"/>
    </sheetView>
  </sheetViews>
  <sheetFormatPr defaultRowHeight="12" x14ac:dyDescent="0.2"/>
  <cols>
    <col min="1" max="1" width="4.85546875" style="34" customWidth="1"/>
    <col min="2" max="2" width="29.42578125" style="20" customWidth="1"/>
    <col min="3" max="3" width="12.28515625" style="20" customWidth="1"/>
    <col min="4" max="4" width="11.85546875" style="20" customWidth="1"/>
    <col min="5" max="5" width="11.28515625" style="20" customWidth="1"/>
    <col min="6" max="6" width="7.85546875" style="20" customWidth="1"/>
    <col min="7" max="7" width="14.140625" style="20" customWidth="1"/>
    <col min="8" max="8" width="11.28515625" style="20" customWidth="1"/>
    <col min="9" max="9" width="14" style="20" customWidth="1"/>
    <col min="10" max="10" width="14.28515625" style="20" customWidth="1"/>
    <col min="11" max="11" width="9.140625" style="20"/>
    <col min="12" max="12" width="14.28515625" style="20" bestFit="1" customWidth="1"/>
    <col min="13" max="16384" width="9.140625" style="20"/>
  </cols>
  <sheetData>
    <row r="1" spans="1:10" x14ac:dyDescent="0.2">
      <c r="J1" s="280" t="s">
        <v>3457</v>
      </c>
    </row>
    <row r="2" spans="1:10" x14ac:dyDescent="0.2">
      <c r="A2" s="304" t="s">
        <v>119</v>
      </c>
      <c r="B2" s="304"/>
      <c r="C2" s="304"/>
      <c r="D2" s="304"/>
      <c r="E2" s="304"/>
      <c r="F2" s="304"/>
      <c r="G2" s="304"/>
      <c r="H2" s="304"/>
      <c r="I2" s="304"/>
      <c r="J2" s="304"/>
    </row>
    <row r="4" spans="1:10" s="6" customFormat="1" ht="36" x14ac:dyDescent="0.25">
      <c r="A4" s="9" t="s">
        <v>12</v>
      </c>
      <c r="B4" s="5" t="s">
        <v>2</v>
      </c>
      <c r="C4" s="5" t="s">
        <v>120</v>
      </c>
      <c r="D4" s="5" t="s">
        <v>121</v>
      </c>
      <c r="E4" s="5" t="s">
        <v>122</v>
      </c>
      <c r="F4" s="5" t="s">
        <v>123</v>
      </c>
      <c r="G4" s="5" t="s">
        <v>124</v>
      </c>
      <c r="H4" s="5" t="s">
        <v>125</v>
      </c>
      <c r="I4" s="5" t="s">
        <v>126</v>
      </c>
      <c r="J4" s="5" t="s">
        <v>13</v>
      </c>
    </row>
    <row r="5" spans="1:10" s="6" customFormat="1" x14ac:dyDescent="0.25">
      <c r="A5" s="7">
        <v>1</v>
      </c>
      <c r="B5" s="7" t="s">
        <v>127</v>
      </c>
      <c r="C5" s="12"/>
      <c r="D5" s="12"/>
      <c r="E5" s="12"/>
      <c r="F5" s="12"/>
      <c r="G5" s="12"/>
      <c r="H5" s="12"/>
      <c r="I5" s="12"/>
      <c r="J5" s="12"/>
    </row>
    <row r="6" spans="1:10" s="6" customFormat="1" x14ac:dyDescent="0.25">
      <c r="A6" s="8">
        <v>1.1000000000000001</v>
      </c>
      <c r="B6" s="8" t="s">
        <v>32</v>
      </c>
      <c r="C6" s="32"/>
      <c r="D6" s="32">
        <v>8037171.7999999998</v>
      </c>
      <c r="E6" s="32">
        <v>0</v>
      </c>
      <c r="F6" s="32">
        <v>0</v>
      </c>
      <c r="G6" s="32">
        <v>5661239032.8400002</v>
      </c>
      <c r="H6" s="32">
        <v>0</v>
      </c>
      <c r="I6" s="32">
        <v>3076564.95</v>
      </c>
      <c r="J6" s="32">
        <f>SUM(C6:I6)</f>
        <v>5672352769.5900002</v>
      </c>
    </row>
    <row r="7" spans="1:10" s="6" customFormat="1" x14ac:dyDescent="0.25">
      <c r="A7" s="8">
        <v>1.2</v>
      </c>
      <c r="B7" s="8" t="s">
        <v>69</v>
      </c>
      <c r="C7" s="11">
        <f>SUM(C8:C11)</f>
        <v>0</v>
      </c>
      <c r="D7" s="11">
        <f t="shared" ref="D7:I7" si="0">SUM(D8:D11)</f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35">
        <f t="shared" si="0"/>
        <v>0</v>
      </c>
      <c r="J7" s="11">
        <f>SUM(J8:J11)</f>
        <v>0</v>
      </c>
    </row>
    <row r="8" spans="1:10" s="6" customFormat="1" x14ac:dyDescent="0.25">
      <c r="A8" s="350"/>
      <c r="B8" s="8" t="s">
        <v>94</v>
      </c>
      <c r="C8" s="11"/>
      <c r="D8" s="11"/>
      <c r="E8" s="11"/>
      <c r="F8" s="11"/>
      <c r="G8" s="11"/>
      <c r="H8" s="11"/>
      <c r="I8" s="11"/>
      <c r="J8" s="11">
        <f>SUM(C8:I8)</f>
        <v>0</v>
      </c>
    </row>
    <row r="9" spans="1:10" s="6" customFormat="1" x14ac:dyDescent="0.25">
      <c r="A9" s="351"/>
      <c r="B9" s="8" t="s">
        <v>95</v>
      </c>
      <c r="C9" s="11"/>
      <c r="D9" s="11"/>
      <c r="E9" s="11"/>
      <c r="F9" s="11"/>
      <c r="G9" s="11"/>
      <c r="H9" s="11"/>
      <c r="I9" s="11"/>
      <c r="J9" s="11">
        <f>SUM(C9:I9)</f>
        <v>0</v>
      </c>
    </row>
    <row r="10" spans="1:10" s="6" customFormat="1" x14ac:dyDescent="0.25">
      <c r="A10" s="351"/>
      <c r="B10" s="8" t="s">
        <v>96</v>
      </c>
      <c r="C10" s="11"/>
      <c r="D10" s="11"/>
      <c r="E10" s="11"/>
      <c r="F10" s="11"/>
      <c r="G10" s="11"/>
      <c r="H10" s="11"/>
      <c r="I10" s="11"/>
      <c r="J10" s="11"/>
    </row>
    <row r="11" spans="1:10" s="6" customFormat="1" x14ac:dyDescent="0.25">
      <c r="A11" s="352"/>
      <c r="B11" s="8" t="s">
        <v>97</v>
      </c>
      <c r="C11" s="11"/>
      <c r="D11" s="11"/>
      <c r="E11" s="11"/>
      <c r="F11" s="11"/>
      <c r="G11" s="11"/>
      <c r="H11" s="11"/>
      <c r="I11" s="11"/>
      <c r="J11" s="11"/>
    </row>
    <row r="12" spans="1:10" s="6" customFormat="1" x14ac:dyDescent="0.25">
      <c r="A12" s="8">
        <v>1.3</v>
      </c>
      <c r="B12" s="8" t="s">
        <v>70</v>
      </c>
      <c r="C12" s="11">
        <f>SUM(C13:C16)</f>
        <v>0</v>
      </c>
      <c r="D12" s="11">
        <f t="shared" ref="D12:J12" si="1">SUM(D13:D16)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</row>
    <row r="13" spans="1:10" s="6" customFormat="1" x14ac:dyDescent="0.25">
      <c r="A13" s="350"/>
      <c r="B13" s="8" t="s">
        <v>98</v>
      </c>
      <c r="C13" s="11"/>
      <c r="D13" s="11"/>
      <c r="E13" s="11"/>
      <c r="F13" s="11"/>
      <c r="G13" s="11"/>
      <c r="H13" s="11"/>
      <c r="I13" s="11"/>
      <c r="J13" s="11"/>
    </row>
    <row r="14" spans="1:10" s="6" customFormat="1" x14ac:dyDescent="0.25">
      <c r="A14" s="351"/>
      <c r="B14" s="8" t="s">
        <v>99</v>
      </c>
      <c r="C14" s="11"/>
      <c r="D14" s="11"/>
      <c r="E14" s="11"/>
      <c r="F14" s="11"/>
      <c r="G14" s="11"/>
      <c r="H14" s="11"/>
      <c r="I14" s="11"/>
      <c r="J14" s="11"/>
    </row>
    <row r="15" spans="1:10" s="6" customFormat="1" x14ac:dyDescent="0.25">
      <c r="A15" s="351"/>
      <c r="B15" s="8" t="s">
        <v>100</v>
      </c>
      <c r="C15" s="11"/>
      <c r="D15" s="11"/>
      <c r="E15" s="11"/>
      <c r="F15" s="11"/>
      <c r="G15" s="11"/>
      <c r="H15" s="11"/>
      <c r="I15" s="11"/>
      <c r="J15" s="11"/>
    </row>
    <row r="16" spans="1:10" s="6" customFormat="1" x14ac:dyDescent="0.25">
      <c r="A16" s="352"/>
      <c r="B16" s="8" t="s">
        <v>128</v>
      </c>
      <c r="C16" s="11"/>
      <c r="D16" s="11"/>
      <c r="E16" s="11"/>
      <c r="F16" s="11"/>
      <c r="G16" s="11"/>
      <c r="H16" s="11"/>
      <c r="I16" s="11"/>
      <c r="J16" s="11"/>
    </row>
    <row r="17" spans="1:12" s="6" customFormat="1" x14ac:dyDescent="0.25">
      <c r="A17" s="8">
        <v>1.4</v>
      </c>
      <c r="B17" s="8" t="s">
        <v>33</v>
      </c>
      <c r="C17" s="32">
        <f>+C6+C7-C12</f>
        <v>0</v>
      </c>
      <c r="D17" s="32">
        <f t="shared" ref="D17:J17" si="2">+D6+D7-D12</f>
        <v>8037171.7999999998</v>
      </c>
      <c r="E17" s="32">
        <f t="shared" si="2"/>
        <v>0</v>
      </c>
      <c r="F17" s="32">
        <f t="shared" si="2"/>
        <v>0</v>
      </c>
      <c r="G17" s="32">
        <f t="shared" si="2"/>
        <v>5661239032.8400002</v>
      </c>
      <c r="H17" s="32">
        <f t="shared" si="2"/>
        <v>0</v>
      </c>
      <c r="I17" s="32">
        <f t="shared" si="2"/>
        <v>3076564.95</v>
      </c>
      <c r="J17" s="32">
        <f t="shared" si="2"/>
        <v>5672352769.5900002</v>
      </c>
    </row>
    <row r="18" spans="1:12" s="6" customFormat="1" x14ac:dyDescent="0.25">
      <c r="A18" s="7">
        <v>2</v>
      </c>
      <c r="B18" s="7" t="s">
        <v>129</v>
      </c>
      <c r="C18" s="13"/>
      <c r="D18" s="13"/>
      <c r="E18" s="13"/>
      <c r="F18" s="13"/>
      <c r="G18" s="13"/>
      <c r="H18" s="13"/>
      <c r="I18" s="13"/>
      <c r="J18" s="13"/>
    </row>
    <row r="19" spans="1:12" s="6" customFormat="1" x14ac:dyDescent="0.25">
      <c r="A19" s="8">
        <v>2.1</v>
      </c>
      <c r="B19" s="8" t="s">
        <v>32</v>
      </c>
      <c r="C19" s="32"/>
      <c r="D19" s="32"/>
      <c r="E19" s="32"/>
      <c r="F19" s="32"/>
      <c r="G19" s="32"/>
      <c r="H19" s="32"/>
      <c r="I19" s="32"/>
      <c r="J19" s="32">
        <f t="shared" ref="J19:J25" si="3">SUM(C19:I19)</f>
        <v>0</v>
      </c>
    </row>
    <row r="20" spans="1:12" s="6" customFormat="1" x14ac:dyDescent="0.25">
      <c r="A20" s="8">
        <v>2.2000000000000002</v>
      </c>
      <c r="B20" s="8" t="s">
        <v>69</v>
      </c>
      <c r="C20" s="11">
        <f>+C23+C22+C21</f>
        <v>0</v>
      </c>
      <c r="D20" s="11">
        <f t="shared" ref="D20:I20" si="4">+D23+D22+D21</f>
        <v>3759836.2399999993</v>
      </c>
      <c r="E20" s="11">
        <f>+E23+E22+E21</f>
        <v>0</v>
      </c>
      <c r="F20" s="11">
        <f t="shared" si="4"/>
        <v>0</v>
      </c>
      <c r="G20" s="11">
        <f t="shared" si="4"/>
        <v>68151218.800000191</v>
      </c>
      <c r="H20" s="11">
        <f t="shared" si="4"/>
        <v>0</v>
      </c>
      <c r="I20" s="11">
        <f t="shared" si="4"/>
        <v>1077458.1000000001</v>
      </c>
      <c r="J20" s="11">
        <f t="shared" si="3"/>
        <v>72988513.140000179</v>
      </c>
    </row>
    <row r="21" spans="1:12" s="6" customFormat="1" x14ac:dyDescent="0.25">
      <c r="A21" s="36"/>
      <c r="B21" s="8" t="s">
        <v>130</v>
      </c>
      <c r="C21" s="11"/>
      <c r="D21" s="11">
        <v>3759836.2399999993</v>
      </c>
      <c r="E21" s="11">
        <v>0</v>
      </c>
      <c r="F21" s="11">
        <v>0</v>
      </c>
      <c r="G21" s="11">
        <v>68151218.800000191</v>
      </c>
      <c r="H21" s="11">
        <v>0</v>
      </c>
      <c r="I21" s="11">
        <v>1077458.1000000001</v>
      </c>
      <c r="J21" s="11">
        <f t="shared" si="3"/>
        <v>72988513.140000179</v>
      </c>
    </row>
    <row r="22" spans="1:12" s="6" customFormat="1" x14ac:dyDescent="0.25">
      <c r="A22" s="37"/>
      <c r="B22" s="8" t="s">
        <v>105</v>
      </c>
      <c r="C22" s="11"/>
      <c r="D22" s="11"/>
      <c r="E22" s="11"/>
      <c r="F22" s="11"/>
      <c r="G22" s="11"/>
      <c r="H22" s="11"/>
      <c r="I22" s="11"/>
      <c r="J22" s="11">
        <f t="shared" si="3"/>
        <v>0</v>
      </c>
    </row>
    <row r="23" spans="1:12" s="6" customFormat="1" x14ac:dyDescent="0.25">
      <c r="A23" s="38"/>
      <c r="B23" s="8" t="s">
        <v>106</v>
      </c>
      <c r="C23" s="11"/>
      <c r="D23" s="11"/>
      <c r="E23" s="11"/>
      <c r="F23" s="11"/>
      <c r="G23" s="11"/>
      <c r="H23" s="11"/>
      <c r="I23" s="11"/>
      <c r="J23" s="11">
        <f t="shared" si="3"/>
        <v>0</v>
      </c>
    </row>
    <row r="24" spans="1:12" s="6" customFormat="1" x14ac:dyDescent="0.25">
      <c r="A24" s="8">
        <v>2.2999999999999998</v>
      </c>
      <c r="B24" s="8" t="s">
        <v>107</v>
      </c>
      <c r="C24" s="11">
        <f>+C27+C26+C25</f>
        <v>0</v>
      </c>
      <c r="D24" s="11">
        <f t="shared" ref="D24:I24" si="5">+D27+D26+D25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3"/>
        <v>0</v>
      </c>
    </row>
    <row r="25" spans="1:12" s="6" customFormat="1" x14ac:dyDescent="0.25">
      <c r="A25" s="350"/>
      <c r="B25" s="8" t="s">
        <v>131</v>
      </c>
      <c r="C25" s="11"/>
      <c r="D25" s="11"/>
      <c r="E25" s="11"/>
      <c r="F25" s="11"/>
      <c r="G25" s="11"/>
      <c r="H25" s="11"/>
      <c r="I25" s="11"/>
      <c r="J25" s="11">
        <f t="shared" si="3"/>
        <v>0</v>
      </c>
    </row>
    <row r="26" spans="1:12" s="6" customFormat="1" x14ac:dyDescent="0.25">
      <c r="A26" s="351"/>
      <c r="B26" s="8" t="s">
        <v>109</v>
      </c>
      <c r="C26" s="11"/>
      <c r="D26" s="11"/>
      <c r="E26" s="11"/>
      <c r="F26" s="11"/>
      <c r="G26" s="11"/>
      <c r="H26" s="11"/>
      <c r="I26" s="11"/>
      <c r="J26" s="11"/>
    </row>
    <row r="27" spans="1:12" s="6" customFormat="1" x14ac:dyDescent="0.25">
      <c r="A27" s="352"/>
      <c r="B27" s="8" t="s">
        <v>110</v>
      </c>
      <c r="C27" s="11"/>
      <c r="D27" s="11"/>
      <c r="E27" s="11"/>
      <c r="F27" s="11"/>
      <c r="G27" s="11"/>
      <c r="H27" s="11"/>
      <c r="I27" s="11"/>
      <c r="J27" s="11"/>
    </row>
    <row r="28" spans="1:12" s="6" customFormat="1" x14ac:dyDescent="0.25">
      <c r="A28" s="8">
        <v>2.4</v>
      </c>
      <c r="B28" s="8" t="s">
        <v>33</v>
      </c>
      <c r="C28" s="32">
        <f>+C19+C20-C24</f>
        <v>0</v>
      </c>
      <c r="D28" s="32">
        <v>4277335.5600000005</v>
      </c>
      <c r="E28" s="32">
        <v>0</v>
      </c>
      <c r="F28" s="32"/>
      <c r="G28" s="32">
        <v>5593087814.04</v>
      </c>
      <c r="H28" s="32">
        <v>0</v>
      </c>
      <c r="I28" s="32">
        <v>1999106.85</v>
      </c>
      <c r="J28" s="32">
        <f>SUM(C28:I28)</f>
        <v>5599364256.4500008</v>
      </c>
    </row>
    <row r="29" spans="1:12" s="6" customFormat="1" x14ac:dyDescent="0.25">
      <c r="A29" s="7">
        <v>3</v>
      </c>
      <c r="B29" s="7" t="s">
        <v>111</v>
      </c>
      <c r="C29" s="13"/>
      <c r="D29" s="13"/>
      <c r="E29" s="13"/>
      <c r="F29" s="13"/>
      <c r="G29" s="13"/>
      <c r="H29" s="13"/>
      <c r="I29" s="13"/>
      <c r="J29" s="13"/>
    </row>
    <row r="30" spans="1:12" s="6" customFormat="1" x14ac:dyDescent="0.25">
      <c r="A30" s="8">
        <v>3.1</v>
      </c>
      <c r="B30" s="8" t="s">
        <v>112</v>
      </c>
      <c r="C30" s="11">
        <f t="shared" ref="C30:I30" si="6">+C6-C19</f>
        <v>0</v>
      </c>
      <c r="D30" s="11">
        <f>+D6-D19</f>
        <v>8037171.7999999998</v>
      </c>
      <c r="E30" s="11">
        <f t="shared" si="6"/>
        <v>0</v>
      </c>
      <c r="F30" s="11">
        <f t="shared" si="6"/>
        <v>0</v>
      </c>
      <c r="G30" s="11">
        <f t="shared" si="6"/>
        <v>5661239032.8400002</v>
      </c>
      <c r="H30" s="11">
        <f t="shared" si="6"/>
        <v>0</v>
      </c>
      <c r="I30" s="11">
        <f t="shared" si="6"/>
        <v>3076564.95</v>
      </c>
      <c r="J30" s="11">
        <f t="shared" ref="J30:J31" si="7">SUM(C30:I30)</f>
        <v>5672352769.5900002</v>
      </c>
      <c r="L30" s="239" t="s">
        <v>3415</v>
      </c>
    </row>
    <row r="31" spans="1:12" s="6" customFormat="1" x14ac:dyDescent="0.25">
      <c r="A31" s="8">
        <v>3.2</v>
      </c>
      <c r="B31" s="8" t="s">
        <v>132</v>
      </c>
      <c r="C31" s="11">
        <f>+C17-C28</f>
        <v>0</v>
      </c>
      <c r="D31" s="11">
        <f t="shared" ref="D31:I31" si="8">+D17-D20-D24</f>
        <v>4277335.5600000005</v>
      </c>
      <c r="E31" s="11">
        <f t="shared" si="8"/>
        <v>0</v>
      </c>
      <c r="F31" s="11">
        <f t="shared" si="8"/>
        <v>0</v>
      </c>
      <c r="G31" s="11">
        <f t="shared" si="8"/>
        <v>5593087814.04</v>
      </c>
      <c r="H31" s="11">
        <f t="shared" si="8"/>
        <v>0</v>
      </c>
      <c r="I31" s="11">
        <f t="shared" si="8"/>
        <v>1999106.85</v>
      </c>
      <c r="J31" s="11">
        <f t="shared" si="7"/>
        <v>5599364256.4500008</v>
      </c>
      <c r="L31" s="239" t="s">
        <v>3415</v>
      </c>
    </row>
    <row r="32" spans="1:12" x14ac:dyDescent="0.2">
      <c r="B32" s="20" t="s">
        <v>133</v>
      </c>
    </row>
    <row r="33" spans="1:10" x14ac:dyDescent="0.2">
      <c r="B33" s="20" t="s">
        <v>134</v>
      </c>
    </row>
    <row r="34" spans="1:10" x14ac:dyDescent="0.2">
      <c r="A34" s="20"/>
      <c r="B34" s="20" t="s">
        <v>116</v>
      </c>
    </row>
    <row r="35" spans="1:10" x14ac:dyDescent="0.2">
      <c r="A35" s="20"/>
      <c r="B35" s="30"/>
    </row>
    <row r="36" spans="1:10" x14ac:dyDescent="0.2">
      <c r="A36" s="20"/>
      <c r="B36" s="20" t="s">
        <v>117</v>
      </c>
    </row>
    <row r="37" spans="1:10" x14ac:dyDescent="0.2">
      <c r="A37" s="20"/>
      <c r="B37" s="20" t="s">
        <v>117</v>
      </c>
    </row>
    <row r="39" spans="1:10" x14ac:dyDescent="0.2">
      <c r="A39" s="20"/>
      <c r="G39" s="26"/>
      <c r="H39" s="26"/>
      <c r="I39" s="26"/>
      <c r="J39" s="280" t="s">
        <v>3458</v>
      </c>
    </row>
    <row r="40" spans="1:10" ht="15" customHeight="1" x14ac:dyDescent="0.2">
      <c r="A40" s="304" t="s">
        <v>119</v>
      </c>
      <c r="B40" s="304"/>
      <c r="C40" s="304"/>
      <c r="D40" s="304"/>
      <c r="E40" s="304"/>
      <c r="F40" s="304"/>
      <c r="G40" s="304"/>
      <c r="H40" s="304"/>
      <c r="I40" s="304"/>
      <c r="J40" s="304"/>
    </row>
    <row r="42" spans="1:10" ht="36" x14ac:dyDescent="0.2">
      <c r="A42" s="200" t="s">
        <v>12</v>
      </c>
      <c r="B42" s="199" t="s">
        <v>2</v>
      </c>
      <c r="C42" s="199" t="s">
        <v>120</v>
      </c>
      <c r="D42" s="199" t="s">
        <v>121</v>
      </c>
      <c r="E42" s="199" t="s">
        <v>122</v>
      </c>
      <c r="F42" s="199" t="s">
        <v>123</v>
      </c>
      <c r="G42" s="199" t="s">
        <v>124</v>
      </c>
      <c r="H42" s="199" t="s">
        <v>125</v>
      </c>
      <c r="I42" s="199" t="s">
        <v>126</v>
      </c>
      <c r="J42" s="199" t="s">
        <v>13</v>
      </c>
    </row>
    <row r="43" spans="1:10" x14ac:dyDescent="0.2">
      <c r="A43" s="7">
        <v>1</v>
      </c>
      <c r="B43" s="7" t="s">
        <v>127</v>
      </c>
      <c r="C43" s="12"/>
      <c r="D43" s="12"/>
      <c r="E43" s="12"/>
      <c r="F43" s="12"/>
      <c r="G43" s="12"/>
      <c r="H43" s="12"/>
      <c r="I43" s="12"/>
      <c r="J43" s="12"/>
    </row>
    <row r="44" spans="1:10" x14ac:dyDescent="0.2">
      <c r="A44" s="86">
        <v>1.1000000000000001</v>
      </c>
      <c r="B44" s="86" t="s">
        <v>32</v>
      </c>
      <c r="C44" s="32"/>
      <c r="D44" s="32"/>
      <c r="E44" s="32"/>
      <c r="F44" s="32"/>
      <c r="G44" s="32"/>
      <c r="H44" s="32"/>
      <c r="I44" s="32">
        <v>1437960.63</v>
      </c>
      <c r="J44" s="32">
        <f>SUM(C44:I44)</f>
        <v>1437960.63</v>
      </c>
    </row>
    <row r="45" spans="1:10" x14ac:dyDescent="0.2">
      <c r="A45" s="86">
        <v>1.2</v>
      </c>
      <c r="B45" s="86" t="s">
        <v>69</v>
      </c>
      <c r="C45" s="11">
        <f>SUM(C46:C49)</f>
        <v>0</v>
      </c>
      <c r="D45" s="11">
        <f t="shared" ref="D45:I45" si="9">SUM(D46:D49)</f>
        <v>0</v>
      </c>
      <c r="E45" s="11">
        <f t="shared" si="9"/>
        <v>0</v>
      </c>
      <c r="F45" s="11">
        <f t="shared" si="9"/>
        <v>0</v>
      </c>
      <c r="G45" s="11">
        <f t="shared" si="9"/>
        <v>0</v>
      </c>
      <c r="H45" s="11">
        <f t="shared" si="9"/>
        <v>0</v>
      </c>
      <c r="I45" s="35">
        <f t="shared" si="9"/>
        <v>1090909.0900000001</v>
      </c>
      <c r="J45" s="11">
        <f>SUM(J46:J49)</f>
        <v>1090909.0900000001</v>
      </c>
    </row>
    <row r="46" spans="1:10" x14ac:dyDescent="0.2">
      <c r="A46" s="206"/>
      <c r="B46" s="86" t="s">
        <v>94</v>
      </c>
      <c r="C46" s="11"/>
      <c r="D46" s="11"/>
      <c r="E46" s="11"/>
      <c r="F46" s="11"/>
      <c r="G46" s="11"/>
      <c r="H46" s="11"/>
      <c r="I46" s="11"/>
      <c r="J46" s="11">
        <f>SUM(C46:I46)</f>
        <v>0</v>
      </c>
    </row>
    <row r="47" spans="1:10" x14ac:dyDescent="0.2">
      <c r="A47" s="207"/>
      <c r="B47" s="86" t="s">
        <v>95</v>
      </c>
      <c r="C47" s="11"/>
      <c r="D47" s="11"/>
      <c r="E47" s="11"/>
      <c r="F47" s="11"/>
      <c r="G47" s="11"/>
      <c r="H47" s="11"/>
      <c r="I47" s="11">
        <v>1090909.0900000001</v>
      </c>
      <c r="J47" s="11">
        <f>SUM(C47:I47)</f>
        <v>1090909.0900000001</v>
      </c>
    </row>
    <row r="48" spans="1:10" x14ac:dyDescent="0.2">
      <c r="A48" s="207"/>
      <c r="B48" s="86" t="s">
        <v>96</v>
      </c>
      <c r="C48" s="11"/>
      <c r="D48" s="11"/>
      <c r="E48" s="11"/>
      <c r="F48" s="11"/>
      <c r="G48" s="11"/>
      <c r="H48" s="11"/>
      <c r="I48" s="11"/>
      <c r="J48" s="11"/>
    </row>
    <row r="49" spans="1:10" x14ac:dyDescent="0.2">
      <c r="A49" s="208"/>
      <c r="B49" s="86" t="s">
        <v>97</v>
      </c>
      <c r="C49" s="11"/>
      <c r="D49" s="11"/>
      <c r="E49" s="11"/>
      <c r="F49" s="11"/>
      <c r="G49" s="11"/>
      <c r="H49" s="11"/>
      <c r="I49" s="11"/>
      <c r="J49" s="11"/>
    </row>
    <row r="50" spans="1:10" x14ac:dyDescent="0.2">
      <c r="A50" s="86">
        <v>1.3</v>
      </c>
      <c r="B50" s="86" t="s">
        <v>70</v>
      </c>
      <c r="C50" s="11">
        <f>SUM(C51:C54)</f>
        <v>0</v>
      </c>
      <c r="D50" s="11">
        <f t="shared" ref="D50:J50" si="10">SUM(D51:D54)</f>
        <v>0</v>
      </c>
      <c r="E50" s="11">
        <f t="shared" si="10"/>
        <v>0</v>
      </c>
      <c r="F50" s="11">
        <f t="shared" si="10"/>
        <v>0</v>
      </c>
      <c r="G50" s="11">
        <f t="shared" si="10"/>
        <v>0</v>
      </c>
      <c r="H50" s="11">
        <f t="shared" si="10"/>
        <v>0</v>
      </c>
      <c r="I50" s="11">
        <f t="shared" si="10"/>
        <v>0</v>
      </c>
      <c r="J50" s="11">
        <f t="shared" si="10"/>
        <v>0</v>
      </c>
    </row>
    <row r="51" spans="1:10" x14ac:dyDescent="0.2">
      <c r="A51" s="206"/>
      <c r="B51" s="86" t="s">
        <v>98</v>
      </c>
      <c r="C51" s="11"/>
      <c r="D51" s="11"/>
      <c r="E51" s="11"/>
      <c r="F51" s="11"/>
      <c r="G51" s="11"/>
      <c r="H51" s="11"/>
      <c r="I51" s="11"/>
      <c r="J51" s="11"/>
    </row>
    <row r="52" spans="1:10" x14ac:dyDescent="0.2">
      <c r="A52" s="207"/>
      <c r="B52" s="86" t="s">
        <v>99</v>
      </c>
      <c r="C52" s="11"/>
      <c r="D52" s="11"/>
      <c r="E52" s="11"/>
      <c r="F52" s="11"/>
      <c r="G52" s="11"/>
      <c r="H52" s="11"/>
      <c r="I52" s="11"/>
      <c r="J52" s="11"/>
    </row>
    <row r="53" spans="1:10" x14ac:dyDescent="0.2">
      <c r="A53" s="207"/>
      <c r="B53" s="86" t="s">
        <v>100</v>
      </c>
      <c r="C53" s="11"/>
      <c r="D53" s="11"/>
      <c r="E53" s="11"/>
      <c r="F53" s="11"/>
      <c r="G53" s="11"/>
      <c r="H53" s="11"/>
      <c r="I53" s="11"/>
      <c r="J53" s="11"/>
    </row>
    <row r="54" spans="1:10" x14ac:dyDescent="0.2">
      <c r="A54" s="208"/>
      <c r="B54" s="86" t="s">
        <v>128</v>
      </c>
      <c r="C54" s="11"/>
      <c r="D54" s="11"/>
      <c r="E54" s="11"/>
      <c r="F54" s="11"/>
      <c r="G54" s="11"/>
      <c r="H54" s="11"/>
      <c r="I54" s="11"/>
      <c r="J54" s="11"/>
    </row>
    <row r="55" spans="1:10" x14ac:dyDescent="0.2">
      <c r="A55" s="86">
        <v>1.4</v>
      </c>
      <c r="B55" s="86" t="s">
        <v>33</v>
      </c>
      <c r="C55" s="32">
        <f>+C44+C45-C50</f>
        <v>0</v>
      </c>
      <c r="D55" s="32">
        <f t="shared" ref="D55:J55" si="11">+D44+D45-D50</f>
        <v>0</v>
      </c>
      <c r="E55" s="32">
        <f t="shared" si="11"/>
        <v>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2528869.7199999997</v>
      </c>
      <c r="J55" s="32">
        <f t="shared" si="11"/>
        <v>2528869.7199999997</v>
      </c>
    </row>
    <row r="56" spans="1:10" x14ac:dyDescent="0.2">
      <c r="A56" s="7">
        <v>2</v>
      </c>
      <c r="B56" s="7" t="s">
        <v>129</v>
      </c>
      <c r="C56" s="13"/>
      <c r="D56" s="13"/>
      <c r="E56" s="13"/>
      <c r="F56" s="13"/>
      <c r="G56" s="13"/>
      <c r="H56" s="13"/>
      <c r="I56" s="13"/>
      <c r="J56" s="13"/>
    </row>
    <row r="57" spans="1:10" x14ac:dyDescent="0.2">
      <c r="A57" s="86">
        <v>2.1</v>
      </c>
      <c r="B57" s="86" t="s">
        <v>32</v>
      </c>
      <c r="C57" s="32"/>
      <c r="D57" s="32"/>
      <c r="E57" s="32"/>
      <c r="F57" s="32"/>
      <c r="G57" s="32"/>
      <c r="H57" s="32"/>
      <c r="I57" s="32"/>
      <c r="J57" s="32">
        <f t="shared" ref="J57:J63" si="12">SUM(C57:I57)</f>
        <v>0</v>
      </c>
    </row>
    <row r="58" spans="1:10" x14ac:dyDescent="0.2">
      <c r="A58" s="86">
        <v>2.2000000000000002</v>
      </c>
      <c r="B58" s="86" t="s">
        <v>69</v>
      </c>
      <c r="C58" s="11">
        <f>+C61+C60+C59</f>
        <v>0</v>
      </c>
      <c r="D58" s="11">
        <f t="shared" ref="D58" si="13">+D61+D60+D59</f>
        <v>0</v>
      </c>
      <c r="E58" s="11">
        <f>+E61+E60+E59</f>
        <v>0</v>
      </c>
      <c r="F58" s="11">
        <f t="shared" ref="F58:I58" si="14">+F61+F60+F59</f>
        <v>0</v>
      </c>
      <c r="G58" s="11">
        <f t="shared" si="14"/>
        <v>0</v>
      </c>
      <c r="H58" s="11">
        <f t="shared" si="14"/>
        <v>0</v>
      </c>
      <c r="I58" s="11">
        <f t="shared" si="14"/>
        <v>323810.42</v>
      </c>
      <c r="J58" s="11">
        <f t="shared" si="12"/>
        <v>323810.42</v>
      </c>
    </row>
    <row r="59" spans="1:10" x14ac:dyDescent="0.2">
      <c r="A59" s="210"/>
      <c r="B59" s="86" t="s">
        <v>130</v>
      </c>
      <c r="C59" s="11"/>
      <c r="D59" s="11"/>
      <c r="E59" s="11"/>
      <c r="F59" s="11"/>
      <c r="G59" s="11"/>
      <c r="H59" s="11"/>
      <c r="I59" s="11">
        <v>323810.42</v>
      </c>
      <c r="J59" s="11">
        <f t="shared" si="12"/>
        <v>323810.42</v>
      </c>
    </row>
    <row r="60" spans="1:10" x14ac:dyDescent="0.2">
      <c r="A60" s="37"/>
      <c r="B60" s="86" t="s">
        <v>105</v>
      </c>
      <c r="C60" s="11"/>
      <c r="D60" s="11"/>
      <c r="E60" s="11"/>
      <c r="F60" s="11"/>
      <c r="G60" s="11"/>
      <c r="H60" s="11"/>
      <c r="I60" s="11"/>
      <c r="J60" s="11">
        <f t="shared" si="12"/>
        <v>0</v>
      </c>
    </row>
    <row r="61" spans="1:10" x14ac:dyDescent="0.2">
      <c r="A61" s="38"/>
      <c r="B61" s="86" t="s">
        <v>106</v>
      </c>
      <c r="C61" s="11"/>
      <c r="D61" s="11"/>
      <c r="E61" s="11"/>
      <c r="F61" s="11"/>
      <c r="G61" s="11"/>
      <c r="H61" s="11"/>
      <c r="I61" s="11"/>
      <c r="J61" s="11">
        <f t="shared" si="12"/>
        <v>0</v>
      </c>
    </row>
    <row r="62" spans="1:10" x14ac:dyDescent="0.2">
      <c r="A62" s="86">
        <v>2.2999999999999998</v>
      </c>
      <c r="B62" s="86" t="s">
        <v>107</v>
      </c>
      <c r="C62" s="11">
        <f>+C65+C64+C63</f>
        <v>0</v>
      </c>
      <c r="D62" s="11">
        <f t="shared" ref="D62:I62" si="15">+D65+D64+D63</f>
        <v>0</v>
      </c>
      <c r="E62" s="11">
        <f t="shared" si="15"/>
        <v>0</v>
      </c>
      <c r="F62" s="11">
        <f t="shared" si="15"/>
        <v>0</v>
      </c>
      <c r="G62" s="11">
        <f t="shared" si="15"/>
        <v>0</v>
      </c>
      <c r="H62" s="11">
        <f t="shared" si="15"/>
        <v>0</v>
      </c>
      <c r="I62" s="11">
        <f t="shared" si="15"/>
        <v>0</v>
      </c>
      <c r="J62" s="11">
        <f t="shared" si="12"/>
        <v>0</v>
      </c>
    </row>
    <row r="63" spans="1:10" x14ac:dyDescent="0.2">
      <c r="A63" s="206"/>
      <c r="B63" s="86" t="s">
        <v>131</v>
      </c>
      <c r="C63" s="11"/>
      <c r="D63" s="11"/>
      <c r="E63" s="11"/>
      <c r="F63" s="11"/>
      <c r="G63" s="11"/>
      <c r="H63" s="11"/>
      <c r="I63" s="11"/>
      <c r="J63" s="11">
        <f t="shared" si="12"/>
        <v>0</v>
      </c>
    </row>
    <row r="64" spans="1:10" x14ac:dyDescent="0.2">
      <c r="A64" s="207"/>
      <c r="B64" s="86" t="s">
        <v>109</v>
      </c>
      <c r="C64" s="11"/>
      <c r="D64" s="11"/>
      <c r="E64" s="11"/>
      <c r="F64" s="11"/>
      <c r="G64" s="11"/>
      <c r="H64" s="11"/>
      <c r="I64" s="11"/>
      <c r="J64" s="11"/>
    </row>
    <row r="65" spans="1:10" x14ac:dyDescent="0.2">
      <c r="A65" s="208"/>
      <c r="B65" s="86" t="s">
        <v>110</v>
      </c>
      <c r="C65" s="11"/>
      <c r="D65" s="11"/>
      <c r="E65" s="11"/>
      <c r="F65" s="11"/>
      <c r="G65" s="11"/>
      <c r="H65" s="11"/>
      <c r="I65" s="11"/>
      <c r="J65" s="11"/>
    </row>
    <row r="66" spans="1:10" x14ac:dyDescent="0.2">
      <c r="A66" s="86">
        <v>2.4</v>
      </c>
      <c r="B66" s="86" t="s">
        <v>33</v>
      </c>
      <c r="C66" s="32">
        <f>+C57+C58-C62</f>
        <v>0</v>
      </c>
      <c r="D66" s="32"/>
      <c r="E66" s="32"/>
      <c r="F66" s="32"/>
      <c r="G66" s="32"/>
      <c r="H66" s="32"/>
      <c r="I66" s="32">
        <v>323810.42</v>
      </c>
      <c r="J66" s="32">
        <f>SUM(C66:I66)</f>
        <v>323810.42</v>
      </c>
    </row>
    <row r="67" spans="1:10" x14ac:dyDescent="0.2">
      <c r="A67" s="7">
        <v>3</v>
      </c>
      <c r="B67" s="7" t="s">
        <v>111</v>
      </c>
      <c r="C67" s="13"/>
      <c r="D67" s="13"/>
      <c r="E67" s="13"/>
      <c r="F67" s="13"/>
      <c r="G67" s="13"/>
      <c r="H67" s="13"/>
      <c r="I67" s="13"/>
      <c r="J67" s="13"/>
    </row>
    <row r="68" spans="1:10" x14ac:dyDescent="0.2">
      <c r="A68" s="86">
        <v>3.1</v>
      </c>
      <c r="B68" s="86" t="s">
        <v>112</v>
      </c>
      <c r="C68" s="11">
        <f t="shared" ref="C68:I68" si="16">+C44-C57</f>
        <v>0</v>
      </c>
      <c r="D68" s="11">
        <f t="shared" si="16"/>
        <v>0</v>
      </c>
      <c r="E68" s="11">
        <f t="shared" si="16"/>
        <v>0</v>
      </c>
      <c r="F68" s="11">
        <f t="shared" si="16"/>
        <v>0</v>
      </c>
      <c r="G68" s="11">
        <f t="shared" si="16"/>
        <v>0</v>
      </c>
      <c r="H68" s="11">
        <f t="shared" si="16"/>
        <v>0</v>
      </c>
      <c r="I68" s="11">
        <f t="shared" si="16"/>
        <v>1437960.63</v>
      </c>
      <c r="J68" s="11">
        <f t="shared" ref="J68:J69" si="17">SUM(C68:I68)</f>
        <v>1437960.63</v>
      </c>
    </row>
    <row r="69" spans="1:10" x14ac:dyDescent="0.2">
      <c r="A69" s="86">
        <v>3.2</v>
      </c>
      <c r="B69" s="86" t="s">
        <v>132</v>
      </c>
      <c r="C69" s="11">
        <f>+C55-C66</f>
        <v>0</v>
      </c>
      <c r="D69" s="11">
        <f t="shared" ref="D69:I69" si="18">+D55-D58-D62</f>
        <v>0</v>
      </c>
      <c r="E69" s="11">
        <f t="shared" si="18"/>
        <v>0</v>
      </c>
      <c r="F69" s="11">
        <f t="shared" si="18"/>
        <v>0</v>
      </c>
      <c r="G69" s="11">
        <f t="shared" si="18"/>
        <v>0</v>
      </c>
      <c r="H69" s="11">
        <f t="shared" si="18"/>
        <v>0</v>
      </c>
      <c r="I69" s="11">
        <f t="shared" si="18"/>
        <v>2205059.2999999998</v>
      </c>
      <c r="J69" s="11">
        <f t="shared" si="17"/>
        <v>2205059.2999999998</v>
      </c>
    </row>
    <row r="71" spans="1:10" x14ac:dyDescent="0.2">
      <c r="J71" s="280" t="s">
        <v>3459</v>
      </c>
    </row>
    <row r="72" spans="1:10" ht="15" customHeight="1" x14ac:dyDescent="0.2">
      <c r="A72" s="304" t="s">
        <v>119</v>
      </c>
      <c r="B72" s="304"/>
      <c r="C72" s="304"/>
      <c r="D72" s="304"/>
      <c r="E72" s="304"/>
      <c r="F72" s="304"/>
      <c r="G72" s="304"/>
      <c r="H72" s="304"/>
      <c r="I72" s="304"/>
      <c r="J72" s="304"/>
    </row>
    <row r="74" spans="1:10" ht="36" x14ac:dyDescent="0.2">
      <c r="A74" s="200" t="s">
        <v>12</v>
      </c>
      <c r="B74" s="199" t="s">
        <v>2</v>
      </c>
      <c r="C74" s="199" t="s">
        <v>120</v>
      </c>
      <c r="D74" s="199" t="s">
        <v>121</v>
      </c>
      <c r="E74" s="199" t="s">
        <v>122</v>
      </c>
      <c r="F74" s="199" t="s">
        <v>123</v>
      </c>
      <c r="G74" s="199" t="s">
        <v>124</v>
      </c>
      <c r="H74" s="199" t="s">
        <v>125</v>
      </c>
      <c r="I74" s="199" t="s">
        <v>126</v>
      </c>
      <c r="J74" s="199" t="s">
        <v>13</v>
      </c>
    </row>
    <row r="75" spans="1:10" x14ac:dyDescent="0.2">
      <c r="A75" s="7">
        <v>1</v>
      </c>
      <c r="B75" s="7" t="s">
        <v>127</v>
      </c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86">
        <v>1.1000000000000001</v>
      </c>
      <c r="B76" s="86" t="s">
        <v>32</v>
      </c>
      <c r="C76" s="32">
        <f>+C6+C44</f>
        <v>0</v>
      </c>
      <c r="D76" s="32">
        <f t="shared" ref="D76:I76" si="19">+D6+D44</f>
        <v>8037171.7999999998</v>
      </c>
      <c r="E76" s="32">
        <f t="shared" si="19"/>
        <v>0</v>
      </c>
      <c r="F76" s="32">
        <f t="shared" si="19"/>
        <v>0</v>
      </c>
      <c r="G76" s="32">
        <f t="shared" si="19"/>
        <v>5661239032.8400002</v>
      </c>
      <c r="H76" s="32">
        <f t="shared" si="19"/>
        <v>0</v>
      </c>
      <c r="I76" s="32">
        <f t="shared" si="19"/>
        <v>4514525.58</v>
      </c>
      <c r="J76" s="32">
        <f>SUM(C76:I76)</f>
        <v>5673790730.2200003</v>
      </c>
    </row>
    <row r="77" spans="1:10" x14ac:dyDescent="0.2">
      <c r="A77" s="86">
        <v>1.2</v>
      </c>
      <c r="B77" s="86" t="s">
        <v>69</v>
      </c>
      <c r="C77" s="11">
        <f>SUM(C78:C81)</f>
        <v>0</v>
      </c>
      <c r="D77" s="11">
        <f t="shared" ref="D77:I77" si="20">SUM(D78:D81)</f>
        <v>0</v>
      </c>
      <c r="E77" s="11">
        <f t="shared" si="20"/>
        <v>0</v>
      </c>
      <c r="F77" s="11">
        <f t="shared" si="20"/>
        <v>0</v>
      </c>
      <c r="G77" s="11">
        <f t="shared" si="20"/>
        <v>0</v>
      </c>
      <c r="H77" s="11">
        <f t="shared" si="20"/>
        <v>0</v>
      </c>
      <c r="I77" s="35">
        <f t="shared" si="20"/>
        <v>0</v>
      </c>
      <c r="J77" s="11">
        <f>SUM(J78:J81)</f>
        <v>0</v>
      </c>
    </row>
    <row r="78" spans="1:10" x14ac:dyDescent="0.2">
      <c r="A78" s="206"/>
      <c r="B78" s="86" t="s">
        <v>94</v>
      </c>
      <c r="C78" s="11"/>
      <c r="D78" s="11"/>
      <c r="E78" s="11"/>
      <c r="F78" s="11"/>
      <c r="G78" s="11"/>
      <c r="H78" s="11"/>
      <c r="I78" s="11"/>
      <c r="J78" s="11">
        <f>SUM(C78:I78)</f>
        <v>0</v>
      </c>
    </row>
    <row r="79" spans="1:10" x14ac:dyDescent="0.2">
      <c r="A79" s="207"/>
      <c r="B79" s="86" t="s">
        <v>95</v>
      </c>
      <c r="C79" s="11"/>
      <c r="D79" s="11"/>
      <c r="E79" s="11"/>
      <c r="F79" s="11"/>
      <c r="G79" s="11"/>
      <c r="H79" s="11"/>
      <c r="I79" s="11"/>
      <c r="J79" s="11">
        <f>SUM(C79:I79)</f>
        <v>0</v>
      </c>
    </row>
    <row r="80" spans="1:10" x14ac:dyDescent="0.2">
      <c r="A80" s="207"/>
      <c r="B80" s="86" t="s">
        <v>96</v>
      </c>
      <c r="C80" s="11"/>
      <c r="D80" s="11"/>
      <c r="E80" s="11"/>
      <c r="F80" s="11"/>
      <c r="G80" s="11"/>
      <c r="H80" s="11"/>
      <c r="I80" s="11"/>
      <c r="J80" s="11"/>
    </row>
    <row r="81" spans="1:10" x14ac:dyDescent="0.2">
      <c r="A81" s="208"/>
      <c r="B81" s="86" t="s">
        <v>97</v>
      </c>
      <c r="C81" s="11"/>
      <c r="D81" s="11"/>
      <c r="E81" s="11"/>
      <c r="F81" s="11"/>
      <c r="G81" s="11"/>
      <c r="H81" s="11"/>
      <c r="I81" s="11"/>
      <c r="J81" s="11"/>
    </row>
    <row r="82" spans="1:10" x14ac:dyDescent="0.2">
      <c r="A82" s="86">
        <v>1.3</v>
      </c>
      <c r="B82" s="86" t="s">
        <v>70</v>
      </c>
      <c r="C82" s="11">
        <f>SUM(C83:C86)</f>
        <v>0</v>
      </c>
      <c r="D82" s="11">
        <f t="shared" ref="D82:J82" si="21">SUM(D83:D86)</f>
        <v>0</v>
      </c>
      <c r="E82" s="11">
        <f t="shared" si="21"/>
        <v>0</v>
      </c>
      <c r="F82" s="11">
        <f t="shared" si="21"/>
        <v>0</v>
      </c>
      <c r="G82" s="11">
        <f t="shared" si="21"/>
        <v>0</v>
      </c>
      <c r="H82" s="11">
        <f t="shared" si="21"/>
        <v>0</v>
      </c>
      <c r="I82" s="11">
        <f t="shared" si="21"/>
        <v>0</v>
      </c>
      <c r="J82" s="11">
        <f t="shared" si="21"/>
        <v>0</v>
      </c>
    </row>
    <row r="83" spans="1:10" x14ac:dyDescent="0.2">
      <c r="A83" s="206"/>
      <c r="B83" s="86" t="s">
        <v>98</v>
      </c>
      <c r="C83" s="11"/>
      <c r="D83" s="11"/>
      <c r="E83" s="11"/>
      <c r="F83" s="11"/>
      <c r="G83" s="11"/>
      <c r="H83" s="11"/>
      <c r="I83" s="11"/>
      <c r="J83" s="11"/>
    </row>
    <row r="84" spans="1:10" x14ac:dyDescent="0.2">
      <c r="A84" s="207"/>
      <c r="B84" s="86" t="s">
        <v>99</v>
      </c>
      <c r="C84" s="11"/>
      <c r="D84" s="11"/>
      <c r="E84" s="11"/>
      <c r="F84" s="11"/>
      <c r="G84" s="11"/>
      <c r="H84" s="11"/>
      <c r="I84" s="11"/>
      <c r="J84" s="11"/>
    </row>
    <row r="85" spans="1:10" x14ac:dyDescent="0.2">
      <c r="A85" s="207"/>
      <c r="B85" s="86" t="s">
        <v>100</v>
      </c>
      <c r="C85" s="11"/>
      <c r="D85" s="11"/>
      <c r="E85" s="11"/>
      <c r="F85" s="11"/>
      <c r="G85" s="11"/>
      <c r="H85" s="11"/>
      <c r="I85" s="11"/>
      <c r="J85" s="11"/>
    </row>
    <row r="86" spans="1:10" x14ac:dyDescent="0.2">
      <c r="A86" s="208"/>
      <c r="B86" s="86" t="s">
        <v>128</v>
      </c>
      <c r="C86" s="11"/>
      <c r="D86" s="11"/>
      <c r="E86" s="11"/>
      <c r="F86" s="11"/>
      <c r="G86" s="11"/>
      <c r="H86" s="11"/>
      <c r="I86" s="11"/>
      <c r="J86" s="11"/>
    </row>
    <row r="87" spans="1:10" x14ac:dyDescent="0.2">
      <c r="A87" s="86">
        <v>1.4</v>
      </c>
      <c r="B87" s="86" t="s">
        <v>33</v>
      </c>
      <c r="C87" s="32">
        <f>+C17+C55</f>
        <v>0</v>
      </c>
      <c r="D87" s="32">
        <f t="shared" ref="D87:I87" si="22">+D17+D55</f>
        <v>8037171.7999999998</v>
      </c>
      <c r="E87" s="32">
        <f t="shared" si="22"/>
        <v>0</v>
      </c>
      <c r="F87" s="32">
        <f t="shared" si="22"/>
        <v>0</v>
      </c>
      <c r="G87" s="32">
        <f t="shared" si="22"/>
        <v>5661239032.8400002</v>
      </c>
      <c r="H87" s="32">
        <f t="shared" si="22"/>
        <v>0</v>
      </c>
      <c r="I87" s="32">
        <f t="shared" si="22"/>
        <v>5605434.6699999999</v>
      </c>
      <c r="J87" s="32">
        <f t="shared" ref="J87" si="23">+J76+J77-J82</f>
        <v>5673790730.2200003</v>
      </c>
    </row>
    <row r="88" spans="1:10" x14ac:dyDescent="0.2">
      <c r="A88" s="7">
        <v>2</v>
      </c>
      <c r="B88" s="7" t="s">
        <v>129</v>
      </c>
      <c r="C88" s="13"/>
      <c r="D88" s="13"/>
      <c r="E88" s="13"/>
      <c r="F88" s="13"/>
      <c r="G88" s="13"/>
      <c r="H88" s="13"/>
      <c r="I88" s="13"/>
      <c r="J88" s="13"/>
    </row>
    <row r="89" spans="1:10" x14ac:dyDescent="0.2">
      <c r="A89" s="86">
        <v>2.1</v>
      </c>
      <c r="B89" s="86" t="s">
        <v>32</v>
      </c>
      <c r="C89" s="32"/>
      <c r="D89" s="32"/>
      <c r="E89" s="32"/>
      <c r="F89" s="32"/>
      <c r="G89" s="32"/>
      <c r="H89" s="32"/>
      <c r="I89" s="32"/>
      <c r="J89" s="32">
        <f t="shared" ref="J89:J95" si="24">SUM(C89:I89)</f>
        <v>0</v>
      </c>
    </row>
    <row r="90" spans="1:10" x14ac:dyDescent="0.2">
      <c r="A90" s="86">
        <v>2.2000000000000002</v>
      </c>
      <c r="B90" s="86" t="s">
        <v>69</v>
      </c>
      <c r="C90" s="11">
        <f>+C93+C92+C91</f>
        <v>0</v>
      </c>
      <c r="D90" s="11">
        <f t="shared" ref="D90" si="25">+D93+D92+D91</f>
        <v>3759836.2399999993</v>
      </c>
      <c r="E90" s="11">
        <f>+E93+E92+E91</f>
        <v>0</v>
      </c>
      <c r="F90" s="11">
        <f t="shared" ref="F90:I90" si="26">+F93+F92+F91</f>
        <v>0</v>
      </c>
      <c r="G90" s="11">
        <f t="shared" si="26"/>
        <v>68151218.800000191</v>
      </c>
      <c r="H90" s="11">
        <f t="shared" si="26"/>
        <v>0</v>
      </c>
      <c r="I90" s="11">
        <f t="shared" si="26"/>
        <v>1401268.52</v>
      </c>
      <c r="J90" s="11">
        <f t="shared" si="24"/>
        <v>73312323.560000181</v>
      </c>
    </row>
    <row r="91" spans="1:10" x14ac:dyDescent="0.2">
      <c r="A91" s="210"/>
      <c r="B91" s="86" t="s">
        <v>130</v>
      </c>
      <c r="C91" s="11">
        <f>+C21+C59</f>
        <v>0</v>
      </c>
      <c r="D91" s="11">
        <f t="shared" ref="D91:I91" si="27">+D21+D59</f>
        <v>3759836.2399999993</v>
      </c>
      <c r="E91" s="11">
        <f t="shared" si="27"/>
        <v>0</v>
      </c>
      <c r="F91" s="11">
        <f t="shared" si="27"/>
        <v>0</v>
      </c>
      <c r="G91" s="11">
        <f t="shared" si="27"/>
        <v>68151218.800000191</v>
      </c>
      <c r="H91" s="11">
        <f t="shared" si="27"/>
        <v>0</v>
      </c>
      <c r="I91" s="11">
        <f t="shared" si="27"/>
        <v>1401268.52</v>
      </c>
      <c r="J91" s="11">
        <f t="shared" si="24"/>
        <v>73312323.560000181</v>
      </c>
    </row>
    <row r="92" spans="1:10" x14ac:dyDescent="0.2">
      <c r="A92" s="37"/>
      <c r="B92" s="86" t="s">
        <v>105</v>
      </c>
      <c r="C92" s="11">
        <f t="shared" ref="C92:I92" si="28">+C22+C60</f>
        <v>0</v>
      </c>
      <c r="D92" s="11">
        <f t="shared" si="28"/>
        <v>0</v>
      </c>
      <c r="E92" s="11">
        <f t="shared" si="28"/>
        <v>0</v>
      </c>
      <c r="F92" s="11">
        <f t="shared" si="28"/>
        <v>0</v>
      </c>
      <c r="G92" s="11">
        <f t="shared" si="28"/>
        <v>0</v>
      </c>
      <c r="H92" s="11">
        <f t="shared" si="28"/>
        <v>0</v>
      </c>
      <c r="I92" s="11">
        <f t="shared" si="28"/>
        <v>0</v>
      </c>
      <c r="J92" s="11">
        <f t="shared" si="24"/>
        <v>0</v>
      </c>
    </row>
    <row r="93" spans="1:10" x14ac:dyDescent="0.2">
      <c r="A93" s="38"/>
      <c r="B93" s="86" t="s">
        <v>106</v>
      </c>
      <c r="C93" s="11">
        <f t="shared" ref="C93:I93" si="29">+C23+C61</f>
        <v>0</v>
      </c>
      <c r="D93" s="11">
        <f t="shared" si="29"/>
        <v>0</v>
      </c>
      <c r="E93" s="11">
        <f t="shared" si="29"/>
        <v>0</v>
      </c>
      <c r="F93" s="11">
        <f t="shared" si="29"/>
        <v>0</v>
      </c>
      <c r="G93" s="11">
        <f t="shared" si="29"/>
        <v>0</v>
      </c>
      <c r="H93" s="11">
        <f t="shared" si="29"/>
        <v>0</v>
      </c>
      <c r="I93" s="11">
        <f t="shared" si="29"/>
        <v>0</v>
      </c>
      <c r="J93" s="11">
        <f t="shared" si="24"/>
        <v>0</v>
      </c>
    </row>
    <row r="94" spans="1:10" x14ac:dyDescent="0.2">
      <c r="A94" s="86">
        <v>2.2999999999999998</v>
      </c>
      <c r="B94" s="86" t="s">
        <v>107</v>
      </c>
      <c r="C94" s="11">
        <f>+C97+C96+C95</f>
        <v>0</v>
      </c>
      <c r="D94" s="11">
        <f t="shared" ref="D94:I94" si="30">+D97+D96+D95</f>
        <v>0</v>
      </c>
      <c r="E94" s="11">
        <f t="shared" si="30"/>
        <v>0</v>
      </c>
      <c r="F94" s="11">
        <f t="shared" si="30"/>
        <v>0</v>
      </c>
      <c r="G94" s="11">
        <f t="shared" si="30"/>
        <v>0</v>
      </c>
      <c r="H94" s="11">
        <f t="shared" si="30"/>
        <v>0</v>
      </c>
      <c r="I94" s="11">
        <f t="shared" si="30"/>
        <v>0</v>
      </c>
      <c r="J94" s="11">
        <f t="shared" si="24"/>
        <v>0</v>
      </c>
    </row>
    <row r="95" spans="1:10" x14ac:dyDescent="0.2">
      <c r="A95" s="206"/>
      <c r="B95" s="86" t="s">
        <v>131</v>
      </c>
      <c r="C95" s="11"/>
      <c r="D95" s="11"/>
      <c r="E95" s="11"/>
      <c r="F95" s="11"/>
      <c r="G95" s="11"/>
      <c r="H95" s="11"/>
      <c r="I95" s="11"/>
      <c r="J95" s="11">
        <f t="shared" si="24"/>
        <v>0</v>
      </c>
    </row>
    <row r="96" spans="1:10" x14ac:dyDescent="0.2">
      <c r="A96" s="207"/>
      <c r="B96" s="86" t="s">
        <v>109</v>
      </c>
      <c r="C96" s="11"/>
      <c r="D96" s="11"/>
      <c r="E96" s="11"/>
      <c r="F96" s="11"/>
      <c r="G96" s="11"/>
      <c r="H96" s="11"/>
      <c r="I96" s="11"/>
      <c r="J96" s="11"/>
    </row>
    <row r="97" spans="1:12" x14ac:dyDescent="0.2">
      <c r="A97" s="208"/>
      <c r="B97" s="86" t="s">
        <v>110</v>
      </c>
      <c r="C97" s="11"/>
      <c r="D97" s="11"/>
      <c r="E97" s="11"/>
      <c r="F97" s="11"/>
      <c r="G97" s="11"/>
      <c r="H97" s="11"/>
      <c r="I97" s="11"/>
      <c r="J97" s="11"/>
    </row>
    <row r="98" spans="1:12" x14ac:dyDescent="0.2">
      <c r="A98" s="86">
        <v>2.4</v>
      </c>
      <c r="B98" s="86" t="s">
        <v>33</v>
      </c>
      <c r="C98" s="32">
        <f>+C28+C66</f>
        <v>0</v>
      </c>
      <c r="D98" s="32">
        <f t="shared" ref="D98:I98" si="31">+D28+D66</f>
        <v>4277335.5600000005</v>
      </c>
      <c r="E98" s="32">
        <f t="shared" si="31"/>
        <v>0</v>
      </c>
      <c r="F98" s="32">
        <f t="shared" si="31"/>
        <v>0</v>
      </c>
      <c r="G98" s="32">
        <f t="shared" si="31"/>
        <v>5593087814.04</v>
      </c>
      <c r="H98" s="32">
        <f t="shared" si="31"/>
        <v>0</v>
      </c>
      <c r="I98" s="32">
        <f t="shared" si="31"/>
        <v>2322917.27</v>
      </c>
      <c r="J98" s="32">
        <f>SUM(C98:I98)</f>
        <v>5599688066.8700008</v>
      </c>
    </row>
    <row r="99" spans="1:12" x14ac:dyDescent="0.2">
      <c r="A99" s="7">
        <v>3</v>
      </c>
      <c r="B99" s="7" t="s">
        <v>111</v>
      </c>
      <c r="C99" s="13"/>
      <c r="D99" s="13"/>
      <c r="E99" s="13"/>
      <c r="F99" s="13"/>
      <c r="G99" s="13"/>
      <c r="H99" s="13"/>
      <c r="I99" s="13"/>
      <c r="J99" s="13"/>
    </row>
    <row r="100" spans="1:12" x14ac:dyDescent="0.2">
      <c r="A100" s="86">
        <v>3.1</v>
      </c>
      <c r="B100" s="86" t="s">
        <v>112</v>
      </c>
      <c r="C100" s="11">
        <f t="shared" ref="C100:I100" si="32">+C76-C89</f>
        <v>0</v>
      </c>
      <c r="D100" s="11">
        <f t="shared" si="32"/>
        <v>8037171.7999999998</v>
      </c>
      <c r="E100" s="11">
        <f t="shared" si="32"/>
        <v>0</v>
      </c>
      <c r="F100" s="11">
        <f t="shared" si="32"/>
        <v>0</v>
      </c>
      <c r="G100" s="11">
        <f t="shared" si="32"/>
        <v>5661239032.8400002</v>
      </c>
      <c r="H100" s="11">
        <f t="shared" si="32"/>
        <v>0</v>
      </c>
      <c r="I100" s="11">
        <f t="shared" si="32"/>
        <v>4514525.58</v>
      </c>
      <c r="J100" s="11">
        <f t="shared" ref="J100:J101" si="33">SUM(C100:I100)</f>
        <v>5673790730.2200003</v>
      </c>
      <c r="L100" s="27">
        <f>+J30+J68</f>
        <v>5673790730.2200003</v>
      </c>
    </row>
    <row r="101" spans="1:12" x14ac:dyDescent="0.2">
      <c r="A101" s="86">
        <v>3.2</v>
      </c>
      <c r="B101" s="86" t="s">
        <v>132</v>
      </c>
      <c r="C101" s="11">
        <f>+C87-C98</f>
        <v>0</v>
      </c>
      <c r="D101" s="11">
        <f t="shared" ref="D101:I101" si="34">+D87-D90-D94</f>
        <v>4277335.5600000005</v>
      </c>
      <c r="E101" s="11">
        <f t="shared" si="34"/>
        <v>0</v>
      </c>
      <c r="F101" s="11">
        <f t="shared" si="34"/>
        <v>0</v>
      </c>
      <c r="G101" s="11">
        <f t="shared" si="34"/>
        <v>5593087814.04</v>
      </c>
      <c r="H101" s="11">
        <f t="shared" si="34"/>
        <v>0</v>
      </c>
      <c r="I101" s="11">
        <f t="shared" si="34"/>
        <v>4204166.1500000004</v>
      </c>
      <c r="J101" s="11">
        <f t="shared" si="33"/>
        <v>5601569315.75</v>
      </c>
      <c r="L101" s="27">
        <f>+J31+J69</f>
        <v>5601569315.750001</v>
      </c>
    </row>
  </sheetData>
  <customSheetViews>
    <customSheetView guid="{66252ACB-4469-47A0-863D-EE5C52C90E05}" topLeftCell="A67">
      <selection activeCell="J71" sqref="J71"/>
      <pageMargins left="0.7" right="0.7" top="0.87" bottom="0.75" header="0.3" footer="0.3"/>
      <pageSetup paperSize="9" orientation="landscape" r:id="rId1"/>
    </customSheetView>
    <customSheetView guid="{25AE0644-CB4F-4F60-8440-67FEC8EE2F9F}">
      <selection activeCell="O28" sqref="O28"/>
      <pageMargins left="0.7" right="0.7" top="0.87" bottom="0.75" header="0.3" footer="0.3"/>
      <pageSetup paperSize="9" orientation="landscape" r:id="rId2"/>
    </customSheetView>
    <customSheetView guid="{FAC98FA6-DAA8-4169-B3C9-DE3B5115C8CF}">
      <selection activeCell="O28" sqref="O28"/>
      <pageMargins left="0.7" right="0.7" top="0.87" bottom="0.75" header="0.3" footer="0.3"/>
      <pageSetup paperSize="9" orientation="landscape" r:id="rId3"/>
    </customSheetView>
    <customSheetView guid="{AF8B735C-93A2-404B-A02D-DFB6EDDEB5BC}">
      <selection activeCell="O28" sqref="O28"/>
      <pageMargins left="0.7" right="0.7" top="0.87" bottom="0.75" header="0.3" footer="0.3"/>
      <pageSetup paperSize="9" orientation="landscape" r:id="rId4"/>
    </customSheetView>
  </customSheetViews>
  <mergeCells count="6">
    <mergeCell ref="A2:J2"/>
    <mergeCell ref="A8:A11"/>
    <mergeCell ref="A13:A16"/>
    <mergeCell ref="A25:A27"/>
    <mergeCell ref="A72:J72"/>
    <mergeCell ref="A40:J40"/>
  </mergeCells>
  <pageMargins left="0.7" right="0.7" top="0.87" bottom="0.75" header="0.3" footer="0.3"/>
  <pageSetup paperSize="9" scale="84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СТ-1</vt:lpstr>
      <vt:lpstr>CT-2</vt:lpstr>
      <vt:lpstr>CT-3</vt:lpstr>
      <vt:lpstr>CT-4</vt:lpstr>
      <vt:lpstr>TD1,2</vt:lpstr>
      <vt:lpstr>cash,avlaga -3,4</vt:lpstr>
      <vt:lpstr>Baraa,UGZ -5,6,7,8</vt:lpstr>
      <vt:lpstr>Capital -9</vt:lpstr>
      <vt:lpstr>Biet bus -10</vt:lpstr>
      <vt:lpstr>DBar,UHHO -11,12,13,14</vt:lpstr>
      <vt:lpstr>Ur tulbur -15,16</vt:lpstr>
      <vt:lpstr>UHHur tulbur -17</vt:lpstr>
      <vt:lpstr>Sales,urtug -18,19</vt:lpstr>
      <vt:lpstr>Zardal -20</vt:lpstr>
      <vt:lpstr>tax,hol.tal 21,22,23,24</vt:lpstr>
      <vt:lpstr>ГБаланс</vt:lpstr>
      <vt:lpstr>ХОруулалт</vt:lpstr>
      <vt:lpstr>HOruulalt</vt:lpstr>
      <vt:lpstr>'Zardal -20'!Print_Area</vt:lpstr>
      <vt:lpstr>wglny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Amartovshin</dc:creator>
  <cp:lastModifiedBy>Солонго Батсүх</cp:lastModifiedBy>
  <cp:lastPrinted>2020-02-27T07:07:18Z</cp:lastPrinted>
  <dcterms:created xsi:type="dcterms:W3CDTF">2016-01-21T01:05:36Z</dcterms:created>
  <dcterms:modified xsi:type="dcterms:W3CDTF">2020-02-27T07:13:01Z</dcterms:modified>
</cp:coreProperties>
</file>