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Даваасүрэн 2023 оны тайлан\"/>
    </mc:Choice>
  </mc:AlternateContent>
  <xr:revisionPtr revIDLastSave="0" documentId="13_ncr:1_{2EC4C3B9-910D-4E92-B60D-A92058A9EDF8}" xr6:coauthVersionLast="47" xr6:coauthVersionMax="47" xr10:uidLastSave="{00000000-0000-0000-0000-000000000000}"/>
  <bookViews>
    <workbookView xWindow="-120" yWindow="-120" windowWidth="29040" windowHeight="15840" activeTab="3" xr2:uid="{B26BFAB9-6DA7-46D9-B6AB-8E51CAF799EC}"/>
  </bookViews>
  <sheets>
    <sheet name="ts1" sheetId="1" r:id="rId1"/>
    <sheet name="st2" sheetId="2" r:id="rId2"/>
    <sheet name="st3" sheetId="3" r:id="rId3"/>
    <sheet name="st4" sheetId="4" r:id="rId4"/>
  </sheets>
  <externalReferences>
    <externalReference r:id="rId5"/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8" i="1" l="1"/>
  <c r="C80" i="2"/>
  <c r="J23" i="3"/>
  <c r="I16" i="3"/>
  <c r="C116" i="1"/>
  <c r="C115" i="1" s="1"/>
  <c r="C57" i="4"/>
  <c r="C48" i="4"/>
  <c r="B48" i="4"/>
  <c r="B54" i="4" s="1"/>
  <c r="B56" i="4" s="1"/>
  <c r="C43" i="4"/>
  <c r="C54" i="4" s="1"/>
  <c r="C56" i="4" s="1"/>
  <c r="C58" i="4" s="1"/>
  <c r="C59" i="4" s="1"/>
  <c r="B43" i="4"/>
  <c r="C36" i="4"/>
  <c r="B36" i="4"/>
  <c r="B41" i="4" s="1"/>
  <c r="C31" i="4"/>
  <c r="C41" i="4" s="1"/>
  <c r="B31" i="4"/>
  <c r="C17" i="4"/>
  <c r="B17" i="4"/>
  <c r="B29" i="4" s="1"/>
  <c r="C7" i="4"/>
  <c r="C29" i="4" s="1"/>
  <c r="B7" i="4"/>
  <c r="H22" i="3"/>
  <c r="J21" i="3"/>
  <c r="J20" i="3"/>
  <c r="J19" i="3"/>
  <c r="J18" i="3"/>
  <c r="I17" i="3"/>
  <c r="J17" i="3" s="1"/>
  <c r="J16" i="3"/>
  <c r="J15" i="3"/>
  <c r="I14" i="3"/>
  <c r="H14" i="3"/>
  <c r="G14" i="3"/>
  <c r="G22" i="3" s="1"/>
  <c r="F14" i="3"/>
  <c r="F22" i="3" s="1"/>
  <c r="E14" i="3"/>
  <c r="E22" i="3" s="1"/>
  <c r="D14" i="3"/>
  <c r="D22" i="3" s="1"/>
  <c r="C14" i="3"/>
  <c r="C22" i="3" s="1"/>
  <c r="B14" i="3"/>
  <c r="B22" i="3" s="1"/>
  <c r="J13" i="3"/>
  <c r="J12" i="3"/>
  <c r="J11" i="3"/>
  <c r="J10" i="3"/>
  <c r="J9" i="3"/>
  <c r="J8" i="3"/>
  <c r="J7" i="3"/>
  <c r="J6" i="3"/>
  <c r="J14" i="3" s="1"/>
  <c r="C74" i="2"/>
  <c r="B74" i="2"/>
  <c r="C63" i="2"/>
  <c r="B63" i="2"/>
  <c r="C56" i="2"/>
  <c r="B56" i="2"/>
  <c r="C52" i="2"/>
  <c r="B52" i="2"/>
  <c r="C49" i="2"/>
  <c r="B49" i="2"/>
  <c r="C26" i="2"/>
  <c r="B26" i="2"/>
  <c r="C22" i="2"/>
  <c r="B22" i="2"/>
  <c r="C21" i="2"/>
  <c r="B21" i="2"/>
  <c r="C16" i="2"/>
  <c r="B16" i="2"/>
  <c r="C6" i="2"/>
  <c r="C69" i="2" s="1"/>
  <c r="C71" i="2" s="1"/>
  <c r="C73" i="2" s="1"/>
  <c r="C78" i="2" s="1"/>
  <c r="B6" i="2"/>
  <c r="B69" i="2" s="1"/>
  <c r="B71" i="2" s="1"/>
  <c r="B73" i="2" s="1"/>
  <c r="B78" i="2" s="1"/>
  <c r="B115" i="1"/>
  <c r="C110" i="1"/>
  <c r="B110" i="1"/>
  <c r="C107" i="1"/>
  <c r="B107" i="1"/>
  <c r="C100" i="1"/>
  <c r="B100" i="1"/>
  <c r="B99" i="1" s="1"/>
  <c r="C92" i="1"/>
  <c r="B92" i="1"/>
  <c r="C91" i="1"/>
  <c r="B91" i="1"/>
  <c r="C82" i="1"/>
  <c r="B82" i="1"/>
  <c r="C75" i="1"/>
  <c r="B75" i="1"/>
  <c r="C71" i="1"/>
  <c r="C70" i="1" s="1"/>
  <c r="C69" i="1" s="1"/>
  <c r="B71" i="1"/>
  <c r="B70" i="1" s="1"/>
  <c r="B69" i="1" s="1"/>
  <c r="C55" i="1"/>
  <c r="B55" i="1"/>
  <c r="B54" i="1" s="1"/>
  <c r="C54" i="1"/>
  <c r="C45" i="1"/>
  <c r="C44" i="1" s="1"/>
  <c r="C43" i="1" s="1"/>
  <c r="B45" i="1"/>
  <c r="B44" i="1" s="1"/>
  <c r="C37" i="1"/>
  <c r="B37" i="1"/>
  <c r="C29" i="1"/>
  <c r="B29" i="1"/>
  <c r="C22" i="1"/>
  <c r="B22" i="1"/>
  <c r="C18" i="1"/>
  <c r="B18" i="1"/>
  <c r="C15" i="1"/>
  <c r="B15" i="1"/>
  <c r="C11" i="1"/>
  <c r="B11" i="1"/>
  <c r="C8" i="1"/>
  <c r="C7" i="1" s="1"/>
  <c r="C6" i="1" s="1"/>
  <c r="B8" i="1"/>
  <c r="B7" i="1" s="1"/>
  <c r="B6" i="1" s="1"/>
  <c r="I22" i="3" l="1"/>
  <c r="C99" i="1"/>
  <c r="C68" i="1"/>
  <c r="J22" i="3"/>
  <c r="B43" i="1"/>
  <c r="B5" i="1"/>
  <c r="C5" i="1"/>
  <c r="B68" i="1"/>
</calcChain>
</file>

<file path=xl/sharedStrings.xml><?xml version="1.0" encoding="utf-8"?>
<sst xmlns="http://schemas.openxmlformats.org/spreadsheetml/2006/main" count="306" uniqueCount="252">
  <si>
    <t>"BDSEC"JSC</t>
  </si>
  <si>
    <t>BALANCE SHEET</t>
  </si>
  <si>
    <t>Indicator</t>
  </si>
  <si>
    <t>Previous year</t>
  </si>
  <si>
    <t>Reporting year</t>
  </si>
  <si>
    <t>Assets</t>
  </si>
  <si>
    <t>Current assets</t>
  </si>
  <si>
    <t>Cash and cash equivalents</t>
  </si>
  <si>
    <t>Money in the cash register</t>
  </si>
  <si>
    <r>
      <t xml:space="preserve">   </t>
    </r>
    <r>
      <rPr>
        <i/>
        <sz val="10"/>
        <rFont val="Times New Roman"/>
        <family val="1"/>
      </rPr>
      <t xml:space="preserve"> MNT</t>
    </r>
  </si>
  <si>
    <t xml:space="preserve">   In currency</t>
  </si>
  <si>
    <t>Money in the bank</t>
  </si>
  <si>
    <t>Assets equivalent to money</t>
  </si>
  <si>
    <t>Accounts receivable /net/</t>
  </si>
  <si>
    <t>Accounts receivable</t>
  </si>
  <si>
    <t>Bad debt deduction</t>
  </si>
  <si>
    <t>Taxes and VAT receivables</t>
  </si>
  <si>
    <t>CIT receivables</t>
  </si>
  <si>
    <t>VAT receivable</t>
  </si>
  <si>
    <t>Social security receivables</t>
  </si>
  <si>
    <t>Other receivable</t>
  </si>
  <si>
    <t>Receivables from related parties</t>
  </si>
  <si>
    <t>Receivables from employees</t>
  </si>
  <si>
    <t>Dividends Receivable</t>
  </si>
  <si>
    <t>Interest receivable</t>
  </si>
  <si>
    <t>Short term notes receivable</t>
  </si>
  <si>
    <t>Receivables from other parties</t>
  </si>
  <si>
    <t>Financial assets</t>
  </si>
  <si>
    <t>Commercial securities</t>
  </si>
  <si>
    <t>Securities held to maturity</t>
  </si>
  <si>
    <t>Securities classified as loans and receivables</t>
  </si>
  <si>
    <t>Securities available for sale</t>
  </si>
  <si>
    <t>Investments in Affiliates and Subsidiaries</t>
  </si>
  <si>
    <t>Derivative</t>
  </si>
  <si>
    <t>Inventory</t>
  </si>
  <si>
    <t>Prepaid expenses/bills</t>
  </si>
  <si>
    <t>Prepaid expenses</t>
  </si>
  <si>
    <t>Prepaid rent and insurance</t>
  </si>
  <si>
    <t>Advance payments to preparation suppliers</t>
  </si>
  <si>
    <t>Other working capital</t>
  </si>
  <si>
    <t>Non-current assets held for sale (assets held for sale)</t>
  </si>
  <si>
    <t>Non-current Assets</t>
  </si>
  <si>
    <t>Fixed assets /net/</t>
  </si>
  <si>
    <t>Fixed assets</t>
  </si>
  <si>
    <t>Land improvement</t>
  </si>
  <si>
    <t>Building</t>
  </si>
  <si>
    <t>Machinery and equipment</t>
  </si>
  <si>
    <t>Transportation vehicle</t>
  </si>
  <si>
    <t>Furniture</t>
  </si>
  <si>
    <t>Computers and other tools</t>
  </si>
  <si>
    <t>Other fixed assets</t>
  </si>
  <si>
    <t>Accumulated Depreciation (-)</t>
  </si>
  <si>
    <t>Intangible assets /net/</t>
  </si>
  <si>
    <t>Intangible assets</t>
  </si>
  <si>
    <t xml:space="preserve">  Copyright</t>
  </si>
  <si>
    <t>Computer software</t>
  </si>
  <si>
    <t>Patent</t>
  </si>
  <si>
    <t>Trademark</t>
  </si>
  <si>
    <t>License</t>
  </si>
  <si>
    <t>Land ownership rights</t>
  </si>
  <si>
    <t>Other intangible assets</t>
  </si>
  <si>
    <t>Unfinished building</t>
  </si>
  <si>
    <t>Long term investment</t>
  </si>
  <si>
    <t>Deferred tax assets</t>
  </si>
  <si>
    <t>Real estate for investment</t>
  </si>
  <si>
    <t>LIABILITIES AND OWNERS' EQUITY</t>
  </si>
  <si>
    <t>Liabilities</t>
  </si>
  <si>
    <t>Short-term liabilities</t>
  </si>
  <si>
    <t>Accounts payable</t>
  </si>
  <si>
    <t>Under due date</t>
  </si>
  <si>
    <t>Expired</t>
  </si>
  <si>
    <t>Payment of wages</t>
  </si>
  <si>
    <t>Tax debt</t>
  </si>
  <si>
    <t>CIT debt</t>
  </si>
  <si>
    <t>VAT debt</t>
  </si>
  <si>
    <t>PIT debt</t>
  </si>
  <si>
    <t>OAT debt</t>
  </si>
  <si>
    <t>Other tax liabilities</t>
  </si>
  <si>
    <t>Payment of Social Security</t>
  </si>
  <si>
    <t>Short term loan</t>
  </si>
  <si>
    <t>Interest payments</t>
  </si>
  <si>
    <t>Dividend Payable</t>
  </si>
  <si>
    <t>Prepaid income</t>
  </si>
  <si>
    <t>Assets (Liabilities)</t>
  </si>
  <si>
    <t>Other short-term liabilities</t>
  </si>
  <si>
    <t>Liabilities related to non-current assets held for sale (assets for sale).</t>
  </si>
  <si>
    <t>Long-term liabilities</t>
  </si>
  <si>
    <t>Long term loan</t>
  </si>
  <si>
    <t>Loans from domestic sources</t>
  </si>
  <si>
    <t>Loans through foreign institutions</t>
  </si>
  <si>
    <t>Нөөц (өр төлбөр)</t>
  </si>
  <si>
    <t>Хойшлогдсон татварын өр</t>
  </si>
  <si>
    <t>Бусад урт хугацаат өр төлбөр (гадаад, дотоодын зах зээлд гаргасан бонд, өрийн бичиг)</t>
  </si>
  <si>
    <t>Owner's property</t>
  </si>
  <si>
    <t>Property</t>
  </si>
  <si>
    <t>Government</t>
  </si>
  <si>
    <t>Private</t>
  </si>
  <si>
    <t>Equity</t>
  </si>
  <si>
    <t>Pocket stock</t>
  </si>
  <si>
    <t>Additional paid-in capital</t>
  </si>
  <si>
    <t>Funds</t>
  </si>
  <si>
    <t>Capital revaluation surplus</t>
  </si>
  <si>
    <t>Addition to revaluation of intangible assets</t>
  </si>
  <si>
    <t>Foreign currency translation reserve</t>
  </si>
  <si>
    <t>Differences arising from the translation of foreign operations</t>
  </si>
  <si>
    <t>Differences resulting from the conversion of the accounting currency to the presentation currency</t>
  </si>
  <si>
    <t>Other</t>
  </si>
  <si>
    <t>Other parts of the owner's property</t>
  </si>
  <si>
    <t>Retained earnings and losses</t>
  </si>
  <si>
    <t xml:space="preserve">Previous year </t>
  </si>
  <si>
    <t xml:space="preserve">                    Executive Director: </t>
  </si>
  <si>
    <t>/B.LKHAGVADORJ/</t>
  </si>
  <si>
    <t xml:space="preserve">                     Accountant:</t>
  </si>
  <si>
    <t>/D.DAVAASUREN/</t>
  </si>
  <si>
    <t>INCOME STATEMENT</t>
  </si>
  <si>
    <t>/MNT/</t>
  </si>
  <si>
    <t>INCOME FROM PRINCIPAL ACTIVITIES</t>
  </si>
  <si>
    <t>Income from brokerage operations</t>
  </si>
  <si>
    <t>Income from dealer operations</t>
  </si>
  <si>
    <t>Underwriting activities</t>
  </si>
  <si>
    <t>Income from investment advisory activities</t>
  </si>
  <si>
    <t>Net income from securities trading</t>
  </si>
  <si>
    <t>Income from other activities</t>
  </si>
  <si>
    <t>Net income from the securities valuation equation</t>
  </si>
  <si>
    <t>Rental income</t>
  </si>
  <si>
    <t>Interest income</t>
  </si>
  <si>
    <t>Dividend income</t>
  </si>
  <si>
    <t>Stock Dividends</t>
  </si>
  <si>
    <t>Profits from subsidiaries and joint ventures</t>
  </si>
  <si>
    <t>Royalty revenue</t>
  </si>
  <si>
    <t>Other income</t>
  </si>
  <si>
    <t>Sales, marketing and general and administrative expenses</t>
  </si>
  <si>
    <t>Employee salary costs</t>
  </si>
  <si>
    <t xml:space="preserve">    Management salary expenses</t>
  </si>
  <si>
    <t xml:space="preserve">    Other employee expenses</t>
  </si>
  <si>
    <t>Expenditure on social security and social security paid by the enterprise</t>
  </si>
  <si>
    <t>Cost of duties, fees and charges</t>
  </si>
  <si>
    <t xml:space="preserve">    Fees for regulatory services</t>
  </si>
  <si>
    <t xml:space="preserve">    Membership fees</t>
  </si>
  <si>
    <t xml:space="preserve">    Trading fees /MSE/</t>
  </si>
  <si>
    <t xml:space="preserve">    Trading fees /MCSD/</t>
  </si>
  <si>
    <t xml:space="preserve">    Other</t>
  </si>
  <si>
    <t>Travel expenses</t>
  </si>
  <si>
    <t>Stationery costs</t>
  </si>
  <si>
    <t>Postal costs</t>
  </si>
  <si>
    <t>Cost of professional services</t>
  </si>
  <si>
    <t>Training costs</t>
  </si>
  <si>
    <t>Newspaper and magazine subscription costs</t>
  </si>
  <si>
    <t>Insurance costs</t>
  </si>
  <si>
    <t>Operating costs</t>
  </si>
  <si>
    <t>Repair costs</t>
  </si>
  <si>
    <t>Depreciation and amortization expense</t>
  </si>
  <si>
    <t>Rental costs</t>
  </si>
  <si>
    <t>Cost of guard protection</t>
  </si>
  <si>
    <t>Cleaning service costs</t>
  </si>
  <si>
    <t>Transportation costs</t>
  </si>
  <si>
    <t>Fuel costs</t>
  </si>
  <si>
    <t>Reception expenses</t>
  </si>
  <si>
    <t>Advertising costs</t>
  </si>
  <si>
    <t>Financial costs</t>
  </si>
  <si>
    <t xml:space="preserve">    Interest expense</t>
  </si>
  <si>
    <t xml:space="preserve">    Other financial expenses</t>
  </si>
  <si>
    <t>Other cost</t>
  </si>
  <si>
    <t>Costs and fines</t>
  </si>
  <si>
    <t>Donation costs</t>
  </si>
  <si>
    <t>Bad debt expense</t>
  </si>
  <si>
    <t>Foreign exchange gain (loss)</t>
  </si>
  <si>
    <t>Exchange rate differentials for exchange rate adjustments made to cash balances</t>
  </si>
  <si>
    <t>Exchange rate differences arising in relation to receivables and payables</t>
  </si>
  <si>
    <t>Exchange rate differences arising in relation to non-current receivables and payables</t>
  </si>
  <si>
    <t>Gains and losses on real exchange rate differences</t>
  </si>
  <si>
    <t>Gain (loss) on capital asset write-off</t>
  </si>
  <si>
    <t>Gain (loss) on derecognition of intangible assets</t>
  </si>
  <si>
    <t>Other Profit (Loss)</t>
  </si>
  <si>
    <t>Impairment losses on assets</t>
  </si>
  <si>
    <t>Equity Valuation Equation Gains and Losses</t>
  </si>
  <si>
    <t>Unrealized exchange rate gains and losses</t>
  </si>
  <si>
    <t>Gain (loss) on revaluation of assets</t>
  </si>
  <si>
    <t>Impairment losses (reversal of losses)</t>
  </si>
  <si>
    <t>Profit (loss) before tax</t>
  </si>
  <si>
    <t>Income tax expense</t>
  </si>
  <si>
    <t>Profit (loss) after tax</t>
  </si>
  <si>
    <t>Profit (loss) after tax from discontinued operations</t>
  </si>
  <si>
    <t>Net profit (loss) for the reporting period</t>
  </si>
  <si>
    <t>Other comprehensive income</t>
  </si>
  <si>
    <t>Difference in capital revaluation increments</t>
  </si>
  <si>
    <t>Foreign currency conversion differences</t>
  </si>
  <si>
    <t>Other gains (losses)</t>
  </si>
  <si>
    <t>Total income</t>
  </si>
  <si>
    <t>Basic earnings (loss) per share</t>
  </si>
  <si>
    <t>Total number of issued shares</t>
  </si>
  <si>
    <t>STATEMENT OF STOCKHOLDERS' EQUITY</t>
  </si>
  <si>
    <t>Сангууд</t>
  </si>
  <si>
    <t>Гадаад валютын хөрвүүлэлтийн нөөц</t>
  </si>
  <si>
    <t>Total</t>
  </si>
  <si>
    <t>Balance as of December 31, 2021</t>
  </si>
  <si>
    <t>Effect of changes in accounting policies and correction of errors</t>
  </si>
  <si>
    <t>Corrected Balance</t>
  </si>
  <si>
    <t>Changes in ownership</t>
  </si>
  <si>
    <t>Dividend declared</t>
  </si>
  <si>
    <t>Realized amount of revaluation increment</t>
  </si>
  <si>
    <t>Balance as of December 31, 2022</t>
  </si>
  <si>
    <t>Balance as of December 31, 2023</t>
  </si>
  <si>
    <t>Cash flow from operating activities</t>
  </si>
  <si>
    <t>Amount of cash income (+)</t>
  </si>
  <si>
    <t>Income from the sale of goods and services</t>
  </si>
  <si>
    <t>Эрхийн шимтгэл, хураамж, төлбөрийн орлого</t>
  </si>
  <si>
    <t>Money received from the insurance spouse</t>
  </si>
  <si>
    <t>Буцаан авсан албан татвар</t>
  </si>
  <si>
    <t>Subsidy and financing income</t>
  </si>
  <si>
    <t>Хөрөнгө оруулалт борлуулсны орлого</t>
  </si>
  <si>
    <t>Хүлээн авсан хүүний орлого</t>
  </si>
  <si>
    <t>Хүлээн авсан ногдол ашиг</t>
  </si>
  <si>
    <t>Other cash income</t>
  </si>
  <si>
    <t>Amount of money spent (-)</t>
  </si>
  <si>
    <t>Paid to acquire investment</t>
  </si>
  <si>
    <t>Paid to employees</t>
  </si>
  <si>
    <t>Paid to Social Security</t>
  </si>
  <si>
    <t>Paid for the purchase of inventory</t>
  </si>
  <si>
    <t>Paid for operating expenses</t>
  </si>
  <si>
    <t>Paid for fuel, transportation and spare parts</t>
  </si>
  <si>
    <t>Paid for interest</t>
  </si>
  <si>
    <t>Paid to the tax authorities</t>
  </si>
  <si>
    <t>Paid for insurance</t>
  </si>
  <si>
    <t>Paid for regulatory fees, commissions and fees</t>
  </si>
  <si>
    <t>Other monetary expenses</t>
  </si>
  <si>
    <t>Amount of net cash flow from operating activities</t>
  </si>
  <si>
    <t>Cash flows from investing activities</t>
  </si>
  <si>
    <t>Income from sale of fixed assets</t>
  </si>
  <si>
    <t>Income from the sale of intangible assets</t>
  </si>
  <si>
    <t>Income from sale of other long-term assets</t>
  </si>
  <si>
    <t>Repayment of loans and cash advances to others</t>
  </si>
  <si>
    <t>Paid for acquiring fixed assets</t>
  </si>
  <si>
    <t>Paid to acquire intangible assets</t>
  </si>
  <si>
    <t>Paid to acquire and hold other long-term assets</t>
  </si>
  <si>
    <t>Loans and advances to others</t>
  </si>
  <si>
    <t>Amount of net cash flow from investing activities</t>
  </si>
  <si>
    <t>Cash flow from financing activities</t>
  </si>
  <si>
    <t>Received from loans and debt securities</t>
  </si>
  <si>
    <t>Received from the issuance of shares and other equity securities</t>
  </si>
  <si>
    <t>Various donations</t>
  </si>
  <si>
    <t>Money paid for loans and debt securities</t>
  </si>
  <si>
    <t>Paid for finance leases</t>
  </si>
  <si>
    <t>Paid to buy back shares</t>
  </si>
  <si>
    <t>Dividends paid</t>
  </si>
  <si>
    <t>Amount of net cash flow from financing activities</t>
  </si>
  <si>
    <t>Exchange rate difference</t>
  </si>
  <si>
    <t>All net cash flows</t>
  </si>
  <si>
    <t>Initial balance of cash and cash equivalents</t>
  </si>
  <si>
    <t>Closing balance of cash and cash equivalents</t>
  </si>
  <si>
    <t xml:space="preserve">              /B.LKHAGVADORJ/</t>
  </si>
  <si>
    <t xml:space="preserve">              /D.DAVAASUREN/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</si>
</sst>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0_);\(#,##0.000\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27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43" fontId="4" fillId="0" borderId="1" xfId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left" indent="10"/>
    </xf>
    <xf numFmtId="39" fontId="5" fillId="2" borderId="1" xfId="0" applyNumberFormat="1" applyFont="1" applyFill="1" applyBorder="1"/>
    <xf numFmtId="0" fontId="4" fillId="0" borderId="1" xfId="0" applyFont="1" applyBorder="1" applyAlignment="1">
      <alignment horizontal="left" indent="1"/>
    </xf>
    <xf numFmtId="0" fontId="4" fillId="0" borderId="1" xfId="0" applyFont="1" applyBorder="1" applyAlignment="1">
      <alignment horizontal="left" indent="2"/>
    </xf>
    <xf numFmtId="0" fontId="5" fillId="0" borderId="1" xfId="0" applyFont="1" applyBorder="1" applyAlignment="1">
      <alignment horizontal="left" indent="3"/>
    </xf>
    <xf numFmtId="4" fontId="7" fillId="0" borderId="2" xfId="0" applyNumberFormat="1" applyFont="1" applyBorder="1" applyProtection="1">
      <protection locked="0"/>
    </xf>
    <xf numFmtId="0" fontId="6" fillId="0" borderId="1" xfId="0" applyFont="1" applyBorder="1" applyAlignment="1">
      <alignment horizontal="left" indent="3"/>
    </xf>
    <xf numFmtId="0" fontId="5" fillId="0" borderId="1" xfId="0" applyFont="1" applyBorder="1" applyAlignment="1">
      <alignment horizontal="left" vertical="center" wrapText="1" indent="3"/>
    </xf>
    <xf numFmtId="0" fontId="5" fillId="0" borderId="1" xfId="0" applyFont="1" applyBorder="1" applyAlignment="1">
      <alignment horizontal="left" wrapText="1" indent="3"/>
    </xf>
    <xf numFmtId="0" fontId="4" fillId="0" borderId="1" xfId="0" applyFont="1" applyBorder="1" applyAlignment="1">
      <alignment horizontal="left" wrapText="1" indent="2"/>
    </xf>
    <xf numFmtId="0" fontId="5" fillId="0" borderId="1" xfId="0" applyFont="1" applyBorder="1" applyAlignment="1">
      <alignment horizontal="left" indent="2"/>
    </xf>
    <xf numFmtId="0" fontId="4" fillId="0" borderId="1" xfId="0" applyFont="1" applyBorder="1" applyAlignment="1">
      <alignment horizontal="left" indent="5"/>
    </xf>
    <xf numFmtId="0" fontId="4" fillId="0" borderId="1" xfId="0" applyFont="1" applyBorder="1" applyAlignment="1">
      <alignment horizontal="left" vertical="center" wrapText="1" indent="2"/>
    </xf>
    <xf numFmtId="0" fontId="4" fillId="0" borderId="1" xfId="0" applyFont="1" applyBorder="1" applyAlignment="1">
      <alignment horizontal="left" indent="3"/>
    </xf>
    <xf numFmtId="0" fontId="5" fillId="0" borderId="1" xfId="0" applyFont="1" applyBorder="1" applyAlignment="1">
      <alignment horizontal="left" indent="4"/>
    </xf>
    <xf numFmtId="0" fontId="7" fillId="0" borderId="0" xfId="0" applyFont="1"/>
    <xf numFmtId="43" fontId="8" fillId="0" borderId="0" xfId="1" applyFont="1" applyFill="1" applyAlignment="1">
      <alignment horizontal="left" vertical="center"/>
    </xf>
    <xf numFmtId="43" fontId="7" fillId="0" borderId="0" xfId="1" applyFont="1" applyFill="1"/>
    <xf numFmtId="43" fontId="8" fillId="0" borderId="0" xfId="1" applyFont="1" applyAlignment="1">
      <alignment horizontal="left" vertical="center"/>
    </xf>
    <xf numFmtId="43" fontId="7" fillId="0" borderId="0" xfId="1" applyFont="1"/>
    <xf numFmtId="0" fontId="2" fillId="0" borderId="0" xfId="0" applyFont="1" applyAlignment="1">
      <alignment horizontal="center"/>
    </xf>
    <xf numFmtId="14" fontId="5" fillId="0" borderId="0" xfId="1" applyNumberFormat="1" applyFont="1" applyFill="1" applyAlignment="1"/>
    <xf numFmtId="14" fontId="5" fillId="0" borderId="0" xfId="1" applyNumberFormat="1" applyFont="1" applyFill="1" applyAlignment="1">
      <alignment horizontal="right"/>
    </xf>
    <xf numFmtId="0" fontId="4" fillId="0" borderId="1" xfId="0" applyFont="1" applyBorder="1" applyAlignment="1">
      <alignment horizontal="left" wrapText="1" indent="3"/>
    </xf>
    <xf numFmtId="0" fontId="6" fillId="0" borderId="1" xfId="0" applyFont="1" applyBorder="1" applyAlignment="1">
      <alignment horizontal="left" wrapText="1" indent="3"/>
    </xf>
    <xf numFmtId="14" fontId="2" fillId="0" borderId="0" xfId="0" applyNumberFormat="1" applyFont="1" applyAlignment="1">
      <alignment horizontal="center"/>
    </xf>
    <xf numFmtId="0" fontId="4" fillId="0" borderId="1" xfId="0" applyFont="1" applyBorder="1"/>
    <xf numFmtId="4" fontId="5" fillId="2" borderId="3" xfId="0" applyNumberFormat="1" applyFont="1" applyFill="1" applyBorder="1"/>
    <xf numFmtId="0" fontId="5" fillId="0" borderId="1" xfId="0" applyFont="1" applyBorder="1" applyAlignment="1">
      <alignment wrapText="1"/>
    </xf>
    <xf numFmtId="0" fontId="5" fillId="0" borderId="1" xfId="0" applyFont="1" applyBorder="1"/>
    <xf numFmtId="4" fontId="5" fillId="3" borderId="3" xfId="0" applyNumberFormat="1" applyFont="1" applyFill="1" applyBorder="1"/>
    <xf numFmtId="164" fontId="7" fillId="0" borderId="0" xfId="0" applyNumberFormat="1" applyFont="1"/>
    <xf numFmtId="0" fontId="5" fillId="0" borderId="0" xfId="0" applyFont="1" applyAlignment="1">
      <alignment vertical="center"/>
    </xf>
    <xf numFmtId="0" fontId="5" fillId="0" borderId="0" xfId="0" applyFont="1" applyAlignment="1" applyProtection="1">
      <alignment horizontal="left" vertical="center"/>
      <protection locked="0"/>
    </xf>
    <xf numFmtId="14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4" fontId="5" fillId="2" borderId="1" xfId="0" applyNumberFormat="1" applyFont="1" applyFill="1" applyBorder="1"/>
    <xf numFmtId="0" fontId="7" fillId="0" borderId="1" xfId="0" applyFont="1" applyBorder="1"/>
    <xf numFmtId="0" fontId="7" fillId="0" borderId="1" xfId="0" applyFont="1" applyBorder="1" applyAlignment="1">
      <alignment vertical="center" wrapText="1"/>
    </xf>
    <xf numFmtId="39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EC2052482q042023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dmin\Desktop\&#1044;&#1072;&#1074;&#1072;&#1072;&#1089;&#1199;&#1088;&#1101;&#1085;%202023%20&#1086;&#1085;&#1099;%20&#1090;&#1072;&#1081;&#1083;&#1072;&#1085;\English%20Balance.xlsx" TargetMode="External"/><Relationship Id="rId1" Type="http://schemas.openxmlformats.org/officeDocument/2006/relationships/externalLinkPath" Target="English%20Balan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S"/>
      <sheetName val="IS"/>
      <sheetName val="CA"/>
      <sheetName val="CS"/>
      <sheetName val="Solvency"/>
    </sheetNames>
    <sheetDataSet>
      <sheetData sheetId="0"/>
      <sheetData sheetId="1">
        <row r="73">
          <cell r="C73">
            <v>0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Nuur"/>
      <sheetName val="SBT"/>
      <sheetName val="OUDT"/>
      <sheetName val="UUT"/>
      <sheetName val="MGT"/>
      <sheetName val="ОҮД хураангүй"/>
      <sheetName val="СБТ хураангүй"/>
    </sheetNames>
    <sheetDataSet>
      <sheetData sheetId="0"/>
      <sheetData sheetId="1">
        <row r="7">
          <cell r="C7">
            <v>2660936353.9299994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58E0F-F364-45CA-87ED-ADFB6B8BE905}">
  <dimension ref="A1:D123"/>
  <sheetViews>
    <sheetView workbookViewId="0">
      <selection activeCell="G49" sqref="G49"/>
    </sheetView>
  </sheetViews>
  <sheetFormatPr defaultRowHeight="15" x14ac:dyDescent="0.25"/>
  <cols>
    <col min="1" max="1" width="55.85546875" style="21" customWidth="1"/>
    <col min="2" max="2" width="19.7109375" style="21" customWidth="1"/>
    <col min="3" max="3" width="16.42578125" style="21" customWidth="1"/>
  </cols>
  <sheetData>
    <row r="1" spans="1:3" x14ac:dyDescent="0.25">
      <c r="A1" s="1" t="s">
        <v>0</v>
      </c>
      <c r="B1" s="2"/>
      <c r="C1" s="2"/>
    </row>
    <row r="2" spans="1:3" x14ac:dyDescent="0.25">
      <c r="A2" s="1" t="s">
        <v>1</v>
      </c>
      <c r="B2" s="2"/>
      <c r="C2" s="2"/>
    </row>
    <row r="3" spans="1:3" x14ac:dyDescent="0.25">
      <c r="A3" s="3"/>
      <c r="B3" s="2"/>
      <c r="C3" s="2"/>
    </row>
    <row r="4" spans="1:3" x14ac:dyDescent="0.25">
      <c r="A4" s="4" t="s">
        <v>2</v>
      </c>
      <c r="B4" s="5" t="s">
        <v>3</v>
      </c>
      <c r="C4" s="5" t="s">
        <v>4</v>
      </c>
    </row>
    <row r="5" spans="1:3" x14ac:dyDescent="0.25">
      <c r="A5" s="6" t="s">
        <v>5</v>
      </c>
      <c r="B5" s="7">
        <f>+B6+B43</f>
        <v>37570404802.950005</v>
      </c>
      <c r="C5" s="7">
        <f>+C6+C43</f>
        <v>45027297443.925995</v>
      </c>
    </row>
    <row r="6" spans="1:3" x14ac:dyDescent="0.25">
      <c r="A6" s="8" t="s">
        <v>6</v>
      </c>
      <c r="B6" s="7">
        <f>B7+B15+B18+B22+B29+B36+B37+B41+B42</f>
        <v>33097030186.150002</v>
      </c>
      <c r="C6" s="7">
        <f>C7+C15+C18+C22+C29+C36+C37+C41+C42</f>
        <v>40653032653.339996</v>
      </c>
    </row>
    <row r="7" spans="1:3" x14ac:dyDescent="0.25">
      <c r="A7" s="9" t="s">
        <v>7</v>
      </c>
      <c r="B7" s="7">
        <f>B8+B11+B14</f>
        <v>2660936353.9299994</v>
      </c>
      <c r="C7" s="7">
        <f>C8+C11+C14</f>
        <v>2898220700.29</v>
      </c>
    </row>
    <row r="8" spans="1:3" x14ac:dyDescent="0.25">
      <c r="A8" s="10" t="s">
        <v>8</v>
      </c>
      <c r="B8" s="7">
        <f>SUM(B9:B10)</f>
        <v>1370276201.1799998</v>
      </c>
      <c r="C8" s="7">
        <f>SUM(C9:C10)</f>
        <v>6617664.3100000005</v>
      </c>
    </row>
    <row r="9" spans="1:3" x14ac:dyDescent="0.25">
      <c r="A9" s="10" t="s">
        <v>9</v>
      </c>
      <c r="B9" s="11">
        <v>1370276201.1799998</v>
      </c>
      <c r="C9" s="11">
        <v>6617664.3100000005</v>
      </c>
    </row>
    <row r="10" spans="1:3" x14ac:dyDescent="0.25">
      <c r="A10" s="12" t="s">
        <v>10</v>
      </c>
      <c r="B10" s="11">
        <v>0</v>
      </c>
      <c r="C10" s="11">
        <v>0</v>
      </c>
    </row>
    <row r="11" spans="1:3" x14ac:dyDescent="0.25">
      <c r="A11" s="10" t="s">
        <v>11</v>
      </c>
      <c r="B11" s="7">
        <f>SUM(B12:B13)</f>
        <v>1290660152.7499998</v>
      </c>
      <c r="C11" s="7">
        <f>SUM(C12:C13)</f>
        <v>2891603035.98</v>
      </c>
    </row>
    <row r="12" spans="1:3" x14ac:dyDescent="0.25">
      <c r="A12" s="10" t="s">
        <v>9</v>
      </c>
      <c r="B12" s="11">
        <v>1290660152.7499998</v>
      </c>
      <c r="C12" s="11">
        <v>2891603035.98</v>
      </c>
    </row>
    <row r="13" spans="1:3" x14ac:dyDescent="0.25">
      <c r="A13" s="12" t="s">
        <v>10</v>
      </c>
      <c r="B13" s="11">
        <v>0</v>
      </c>
      <c r="C13" s="11">
        <v>0</v>
      </c>
    </row>
    <row r="14" spans="1:3" x14ac:dyDescent="0.25">
      <c r="A14" s="10" t="s">
        <v>12</v>
      </c>
      <c r="B14" s="11">
        <v>0</v>
      </c>
      <c r="C14" s="11">
        <v>0</v>
      </c>
    </row>
    <row r="15" spans="1:3" x14ac:dyDescent="0.25">
      <c r="A15" s="9" t="s">
        <v>13</v>
      </c>
      <c r="B15" s="7">
        <f>SUM(B16:B17)</f>
        <v>3127553537.25</v>
      </c>
      <c r="C15" s="7">
        <f>SUM(C16:C17)</f>
        <v>2480091489.2299995</v>
      </c>
    </row>
    <row r="16" spans="1:3" x14ac:dyDescent="0.25">
      <c r="A16" s="10" t="s">
        <v>14</v>
      </c>
      <c r="B16" s="11">
        <v>3127553537.25</v>
      </c>
      <c r="C16" s="11">
        <v>2480091489.2299995</v>
      </c>
    </row>
    <row r="17" spans="1:3" x14ac:dyDescent="0.25">
      <c r="A17" s="10" t="s">
        <v>15</v>
      </c>
      <c r="B17" s="11">
        <v>0</v>
      </c>
      <c r="C17" s="11">
        <v>0</v>
      </c>
    </row>
    <row r="18" spans="1:3" x14ac:dyDescent="0.25">
      <c r="A18" s="9" t="s">
        <v>16</v>
      </c>
      <c r="B18" s="7">
        <f>SUM(B19:B21)</f>
        <v>0</v>
      </c>
      <c r="C18" s="7">
        <f>SUM(C19:C21)</f>
        <v>0</v>
      </c>
    </row>
    <row r="19" spans="1:3" x14ac:dyDescent="0.25">
      <c r="A19" s="10" t="s">
        <v>17</v>
      </c>
      <c r="B19" s="11">
        <v>0</v>
      </c>
      <c r="C19" s="11">
        <v>0</v>
      </c>
    </row>
    <row r="20" spans="1:3" x14ac:dyDescent="0.25">
      <c r="A20" s="10" t="s">
        <v>18</v>
      </c>
      <c r="B20" s="11">
        <v>0</v>
      </c>
      <c r="C20" s="11">
        <v>0</v>
      </c>
    </row>
    <row r="21" spans="1:3" x14ac:dyDescent="0.25">
      <c r="A21" s="10" t="s">
        <v>19</v>
      </c>
      <c r="B21" s="11">
        <v>0</v>
      </c>
      <c r="C21" s="11">
        <v>0</v>
      </c>
    </row>
    <row r="22" spans="1:3" x14ac:dyDescent="0.25">
      <c r="A22" s="9" t="s">
        <v>20</v>
      </c>
      <c r="B22" s="7">
        <f>SUM(B23:B28)</f>
        <v>1002739746.0599999</v>
      </c>
      <c r="C22" s="7">
        <f>SUM(C23:C28)</f>
        <v>788293917.10000193</v>
      </c>
    </row>
    <row r="23" spans="1:3" x14ac:dyDescent="0.25">
      <c r="A23" s="10" t="s">
        <v>21</v>
      </c>
      <c r="B23" s="11">
        <v>760826678.03999996</v>
      </c>
      <c r="C23" s="11">
        <v>124707512.67</v>
      </c>
    </row>
    <row r="24" spans="1:3" x14ac:dyDescent="0.25">
      <c r="A24" s="10" t="s">
        <v>22</v>
      </c>
      <c r="B24" s="11">
        <v>240267518.5</v>
      </c>
      <c r="C24" s="11">
        <v>662159151.900002</v>
      </c>
    </row>
    <row r="25" spans="1:3" x14ac:dyDescent="0.25">
      <c r="A25" s="10" t="s">
        <v>23</v>
      </c>
      <c r="B25" s="11">
        <v>0</v>
      </c>
      <c r="C25" s="11">
        <v>0</v>
      </c>
    </row>
    <row r="26" spans="1:3" x14ac:dyDescent="0.25">
      <c r="A26" s="10" t="s">
        <v>24</v>
      </c>
      <c r="B26" s="11">
        <v>0</v>
      </c>
      <c r="C26" s="11">
        <v>0</v>
      </c>
    </row>
    <row r="27" spans="1:3" x14ac:dyDescent="0.25">
      <c r="A27" s="10" t="s">
        <v>25</v>
      </c>
      <c r="B27" s="11">
        <v>0</v>
      </c>
      <c r="C27" s="11">
        <v>0</v>
      </c>
    </row>
    <row r="28" spans="1:3" x14ac:dyDescent="0.25">
      <c r="A28" s="10" t="s">
        <v>26</v>
      </c>
      <c r="B28" s="11">
        <v>1645549.52</v>
      </c>
      <c r="C28" s="11">
        <v>1427252.53</v>
      </c>
    </row>
    <row r="29" spans="1:3" x14ac:dyDescent="0.25">
      <c r="A29" s="9" t="s">
        <v>27</v>
      </c>
      <c r="B29" s="7">
        <f>SUM(B30:B35)</f>
        <v>26172741305.450001</v>
      </c>
      <c r="C29" s="7">
        <f>SUM(C30:C35)</f>
        <v>34042464947.259998</v>
      </c>
    </row>
    <row r="30" spans="1:3" x14ac:dyDescent="0.25">
      <c r="A30" s="10" t="s">
        <v>28</v>
      </c>
      <c r="B30" s="11">
        <v>26172741305.450001</v>
      </c>
      <c r="C30" s="11">
        <v>34042464947.259998</v>
      </c>
    </row>
    <row r="31" spans="1:3" x14ac:dyDescent="0.25">
      <c r="A31" s="10" t="s">
        <v>29</v>
      </c>
      <c r="B31" s="11">
        <v>0</v>
      </c>
      <c r="C31" s="11">
        <v>0</v>
      </c>
    </row>
    <row r="32" spans="1:3" x14ac:dyDescent="0.25">
      <c r="A32" s="10" t="s">
        <v>30</v>
      </c>
      <c r="B32" s="11">
        <v>0</v>
      </c>
      <c r="C32" s="11">
        <v>0</v>
      </c>
    </row>
    <row r="33" spans="1:3" x14ac:dyDescent="0.25">
      <c r="A33" s="10" t="s">
        <v>31</v>
      </c>
      <c r="B33" s="11">
        <v>0</v>
      </c>
      <c r="C33" s="11">
        <v>0</v>
      </c>
    </row>
    <row r="34" spans="1:3" x14ac:dyDescent="0.25">
      <c r="A34" s="13" t="s">
        <v>32</v>
      </c>
      <c r="B34" s="11">
        <v>0</v>
      </c>
      <c r="C34" s="11">
        <v>0</v>
      </c>
    </row>
    <row r="35" spans="1:3" x14ac:dyDescent="0.25">
      <c r="A35" s="10" t="s">
        <v>33</v>
      </c>
      <c r="B35" s="11">
        <v>0</v>
      </c>
      <c r="C35" s="11">
        <v>0</v>
      </c>
    </row>
    <row r="36" spans="1:3" x14ac:dyDescent="0.25">
      <c r="A36" s="9" t="s">
        <v>34</v>
      </c>
      <c r="B36" s="11">
        <v>0</v>
      </c>
      <c r="C36" s="11">
        <v>0</v>
      </c>
    </row>
    <row r="37" spans="1:3" x14ac:dyDescent="0.25">
      <c r="A37" s="9" t="s">
        <v>35</v>
      </c>
      <c r="B37" s="7">
        <f>SUM(B38:B40)</f>
        <v>133059243.45999999</v>
      </c>
      <c r="C37" s="7">
        <f>SUM(C38:C40)</f>
        <v>443961599.45999998</v>
      </c>
    </row>
    <row r="38" spans="1:3" x14ac:dyDescent="0.25">
      <c r="A38" s="14" t="s">
        <v>36</v>
      </c>
      <c r="B38" s="11">
        <v>133059243.45999999</v>
      </c>
      <c r="C38" s="11">
        <v>443961599.45999998</v>
      </c>
    </row>
    <row r="39" spans="1:3" x14ac:dyDescent="0.25">
      <c r="A39" s="14" t="s">
        <v>37</v>
      </c>
      <c r="B39" s="11">
        <v>0</v>
      </c>
      <c r="C39" s="11">
        <v>0</v>
      </c>
    </row>
    <row r="40" spans="1:3" x14ac:dyDescent="0.25">
      <c r="A40" s="14" t="s">
        <v>38</v>
      </c>
      <c r="B40" s="11">
        <v>0</v>
      </c>
      <c r="C40" s="11">
        <v>0</v>
      </c>
    </row>
    <row r="41" spans="1:3" x14ac:dyDescent="0.25">
      <c r="A41" s="9" t="s">
        <v>39</v>
      </c>
      <c r="B41" s="11">
        <v>0</v>
      </c>
      <c r="C41" s="11">
        <v>0</v>
      </c>
    </row>
    <row r="42" spans="1:3" x14ac:dyDescent="0.25">
      <c r="A42" s="15" t="s">
        <v>40</v>
      </c>
      <c r="B42" s="11">
        <v>0</v>
      </c>
      <c r="C42" s="11">
        <v>0</v>
      </c>
    </row>
    <row r="43" spans="1:3" x14ac:dyDescent="0.25">
      <c r="A43" s="8" t="s">
        <v>41</v>
      </c>
      <c r="B43" s="7">
        <f>B44+B54+B64+B65+B66+B67</f>
        <v>4473374616.8000021</v>
      </c>
      <c r="C43" s="7">
        <f>C44+C54+C64+C65+C66+C67</f>
        <v>4374264790.5859995</v>
      </c>
    </row>
    <row r="44" spans="1:3" x14ac:dyDescent="0.25">
      <c r="A44" s="9" t="s">
        <v>42</v>
      </c>
      <c r="B44" s="7">
        <f>B45+B53</f>
        <v>4381510296.2400017</v>
      </c>
      <c r="C44" s="7">
        <f>C45+C53</f>
        <v>4286593093.3759999</v>
      </c>
    </row>
    <row r="45" spans="1:3" x14ac:dyDescent="0.25">
      <c r="A45" s="9" t="s">
        <v>43</v>
      </c>
      <c r="B45" s="7">
        <f>SUM(B46:B52)</f>
        <v>6679564572.250001</v>
      </c>
      <c r="C45" s="7">
        <f>SUM(C46:C52)</f>
        <v>6719093177.8959999</v>
      </c>
    </row>
    <row r="46" spans="1:3" x14ac:dyDescent="0.25">
      <c r="A46" s="10" t="s">
        <v>44</v>
      </c>
      <c r="B46" s="11">
        <v>14700000</v>
      </c>
      <c r="C46" s="11">
        <v>14700000</v>
      </c>
    </row>
    <row r="47" spans="1:3" x14ac:dyDescent="0.25">
      <c r="A47" s="10" t="s">
        <v>45</v>
      </c>
      <c r="B47" s="11">
        <v>5726396061.6800003</v>
      </c>
      <c r="C47" s="11">
        <v>5726396061.6800003</v>
      </c>
    </row>
    <row r="48" spans="1:3" x14ac:dyDescent="0.25">
      <c r="A48" s="10" t="s">
        <v>46</v>
      </c>
      <c r="B48" s="11">
        <v>143295825.59999999</v>
      </c>
      <c r="C48" s="11">
        <v>148594773.43199998</v>
      </c>
    </row>
    <row r="49" spans="1:3" x14ac:dyDescent="0.25">
      <c r="A49" s="10" t="s">
        <v>47</v>
      </c>
      <c r="B49" s="11">
        <v>413434715</v>
      </c>
      <c r="C49" s="11">
        <v>413434715</v>
      </c>
    </row>
    <row r="50" spans="1:3" x14ac:dyDescent="0.25">
      <c r="A50" s="10" t="s">
        <v>48</v>
      </c>
      <c r="B50" s="11">
        <v>139685377.76999998</v>
      </c>
      <c r="C50" s="11">
        <v>138918145.30399999</v>
      </c>
    </row>
    <row r="51" spans="1:3" x14ac:dyDescent="0.25">
      <c r="A51" s="10" t="s">
        <v>49</v>
      </c>
      <c r="B51" s="11">
        <v>187319439.63</v>
      </c>
      <c r="C51" s="11">
        <v>214901520.82000002</v>
      </c>
    </row>
    <row r="52" spans="1:3" x14ac:dyDescent="0.25">
      <c r="A52" s="10" t="s">
        <v>50</v>
      </c>
      <c r="B52" s="11">
        <v>54733152.57</v>
      </c>
      <c r="C52" s="11">
        <v>62147961.659999996</v>
      </c>
    </row>
    <row r="53" spans="1:3" x14ac:dyDescent="0.25">
      <c r="A53" s="12" t="s">
        <v>51</v>
      </c>
      <c r="B53" s="11">
        <v>-2298054276.0099998</v>
      </c>
      <c r="C53" s="11">
        <v>-2432500084.52</v>
      </c>
    </row>
    <row r="54" spans="1:3" x14ac:dyDescent="0.25">
      <c r="A54" s="9" t="s">
        <v>52</v>
      </c>
      <c r="B54" s="7">
        <f>B55+B63</f>
        <v>40864320.560000002</v>
      </c>
      <c r="C54" s="7">
        <f>C55+C63</f>
        <v>36671697.209999993</v>
      </c>
    </row>
    <row r="55" spans="1:3" x14ac:dyDescent="0.25">
      <c r="A55" s="9" t="s">
        <v>53</v>
      </c>
      <c r="B55" s="7">
        <f>SUM(B56:B62)</f>
        <v>59866470</v>
      </c>
      <c r="C55" s="7">
        <f>SUM(C56:C62)</f>
        <v>55673846.649999999</v>
      </c>
    </row>
    <row r="56" spans="1:3" x14ac:dyDescent="0.25">
      <c r="A56" s="16" t="s">
        <v>54</v>
      </c>
      <c r="B56" s="11">
        <v>0</v>
      </c>
      <c r="C56" s="11">
        <v>0</v>
      </c>
    </row>
    <row r="57" spans="1:3" x14ac:dyDescent="0.25">
      <c r="A57" s="10" t="s">
        <v>55</v>
      </c>
      <c r="B57" s="11">
        <v>46666470</v>
      </c>
      <c r="C57" s="11">
        <v>42473846.649999999</v>
      </c>
    </row>
    <row r="58" spans="1:3" x14ac:dyDescent="0.25">
      <c r="A58" s="10" t="s">
        <v>56</v>
      </c>
      <c r="B58" s="11">
        <v>0</v>
      </c>
      <c r="C58" s="11">
        <v>0</v>
      </c>
    </row>
    <row r="59" spans="1:3" x14ac:dyDescent="0.25">
      <c r="A59" s="10" t="s">
        <v>57</v>
      </c>
      <c r="B59" s="11">
        <v>0</v>
      </c>
      <c r="C59" s="11">
        <v>0</v>
      </c>
    </row>
    <row r="60" spans="1:3" x14ac:dyDescent="0.25">
      <c r="A60" s="10" t="s">
        <v>58</v>
      </c>
      <c r="B60" s="11">
        <v>0</v>
      </c>
      <c r="C60" s="11">
        <v>0</v>
      </c>
    </row>
    <row r="61" spans="1:3" x14ac:dyDescent="0.25">
      <c r="A61" s="10" t="s">
        <v>59</v>
      </c>
      <c r="B61" s="11">
        <v>13200000</v>
      </c>
      <c r="C61" s="11">
        <v>13200000</v>
      </c>
    </row>
    <row r="62" spans="1:3" x14ac:dyDescent="0.25">
      <c r="A62" s="10" t="s">
        <v>60</v>
      </c>
      <c r="B62" s="11">
        <v>0</v>
      </c>
      <c r="C62" s="11">
        <v>0</v>
      </c>
    </row>
    <row r="63" spans="1:3" x14ac:dyDescent="0.25">
      <c r="A63" s="12" t="s">
        <v>51</v>
      </c>
      <c r="B63" s="11">
        <v>-19002149.440000001</v>
      </c>
      <c r="C63" s="11">
        <v>-19002149.440000001</v>
      </c>
    </row>
    <row r="64" spans="1:3" x14ac:dyDescent="0.25">
      <c r="A64" s="9" t="s">
        <v>61</v>
      </c>
      <c r="B64" s="11">
        <v>0</v>
      </c>
      <c r="C64" s="11">
        <v>0</v>
      </c>
    </row>
    <row r="65" spans="1:4" x14ac:dyDescent="0.25">
      <c r="A65" s="9" t="s">
        <v>62</v>
      </c>
      <c r="B65" s="11">
        <v>51000000</v>
      </c>
      <c r="C65" s="11">
        <v>51000000</v>
      </c>
    </row>
    <row r="66" spans="1:4" x14ac:dyDescent="0.25">
      <c r="A66" s="9" t="s">
        <v>63</v>
      </c>
      <c r="B66" s="11">
        <v>0</v>
      </c>
      <c r="C66" s="11">
        <v>0</v>
      </c>
    </row>
    <row r="67" spans="1:4" x14ac:dyDescent="0.25">
      <c r="A67" s="9" t="s">
        <v>64</v>
      </c>
      <c r="B67" s="11">
        <v>0</v>
      </c>
      <c r="C67" s="11">
        <v>0</v>
      </c>
    </row>
    <row r="68" spans="1:4" x14ac:dyDescent="0.25">
      <c r="A68" s="17" t="s">
        <v>65</v>
      </c>
      <c r="B68" s="7">
        <f>B69+B99</f>
        <v>37570404802.949997</v>
      </c>
      <c r="C68" s="7">
        <f>C69+C99</f>
        <v>45027297443.925995</v>
      </c>
      <c r="D68" s="46">
        <f>+C68-C5</f>
        <v>0</v>
      </c>
    </row>
    <row r="69" spans="1:4" x14ac:dyDescent="0.25">
      <c r="A69" s="8" t="s">
        <v>66</v>
      </c>
      <c r="B69" s="7">
        <f>B70+B91</f>
        <v>23427505431.889999</v>
      </c>
      <c r="C69" s="7">
        <f>C70+C91</f>
        <v>29723264383.189999</v>
      </c>
    </row>
    <row r="70" spans="1:4" x14ac:dyDescent="0.25">
      <c r="A70" s="9" t="s">
        <v>67</v>
      </c>
      <c r="B70" s="7">
        <f>B71+B74+B75+B81+B82+B85+B86+B87+B88+B89+B90</f>
        <v>2835005753.9499998</v>
      </c>
      <c r="C70" s="7">
        <f>C71+C74+C75+C81+C82+C85+C86+C87+C88+C89+C90</f>
        <v>2395727960.73</v>
      </c>
    </row>
    <row r="71" spans="1:4" x14ac:dyDescent="0.25">
      <c r="A71" s="9" t="s">
        <v>68</v>
      </c>
      <c r="B71" s="7">
        <f>SUM(B72:B73)</f>
        <v>1156799486.23</v>
      </c>
      <c r="C71" s="7">
        <f>SUM(C72:C73)</f>
        <v>1567061210.71</v>
      </c>
    </row>
    <row r="72" spans="1:4" x14ac:dyDescent="0.25">
      <c r="A72" s="10" t="s">
        <v>69</v>
      </c>
      <c r="B72" s="11">
        <v>1156799486.23</v>
      </c>
      <c r="C72" s="11">
        <v>1567061210.71</v>
      </c>
    </row>
    <row r="73" spans="1:4" x14ac:dyDescent="0.25">
      <c r="A73" s="10" t="s">
        <v>70</v>
      </c>
      <c r="B73" s="11">
        <v>0</v>
      </c>
      <c r="C73" s="11">
        <v>0</v>
      </c>
    </row>
    <row r="74" spans="1:4" x14ac:dyDescent="0.25">
      <c r="A74" s="9" t="s">
        <v>71</v>
      </c>
      <c r="B74" s="11">
        <v>40409163.520000003</v>
      </c>
      <c r="C74" s="11">
        <v>68449673.74000001</v>
      </c>
    </row>
    <row r="75" spans="1:4" x14ac:dyDescent="0.25">
      <c r="A75" s="9" t="s">
        <v>72</v>
      </c>
      <c r="B75" s="7">
        <f>SUM(B76:B80)</f>
        <v>25441404.5</v>
      </c>
      <c r="C75" s="7">
        <f>SUM(C76:C80)</f>
        <v>66980076.270000011</v>
      </c>
    </row>
    <row r="76" spans="1:4" x14ac:dyDescent="0.25">
      <c r="A76" s="10" t="s">
        <v>73</v>
      </c>
      <c r="B76" s="11">
        <v>0</v>
      </c>
      <c r="C76" s="11">
        <v>34545907.630000003</v>
      </c>
    </row>
    <row r="77" spans="1:4" x14ac:dyDescent="0.25">
      <c r="A77" s="10" t="s">
        <v>74</v>
      </c>
      <c r="B77" s="11">
        <v>939882.18</v>
      </c>
      <c r="C77" s="11">
        <v>1272238.52</v>
      </c>
    </row>
    <row r="78" spans="1:4" x14ac:dyDescent="0.25">
      <c r="A78" s="10" t="s">
        <v>75</v>
      </c>
      <c r="B78" s="11">
        <v>20865477.25</v>
      </c>
      <c r="C78" s="11">
        <v>31161930.120000001</v>
      </c>
    </row>
    <row r="79" spans="1:4" x14ac:dyDescent="0.25">
      <c r="A79" s="10" t="s">
        <v>76</v>
      </c>
      <c r="B79" s="11">
        <v>166845.07</v>
      </c>
      <c r="C79" s="11">
        <v>0</v>
      </c>
    </row>
    <row r="80" spans="1:4" x14ac:dyDescent="0.25">
      <c r="A80" s="10" t="s">
        <v>77</v>
      </c>
      <c r="B80" s="11">
        <v>3469200</v>
      </c>
      <c r="C80" s="11">
        <v>0</v>
      </c>
    </row>
    <row r="81" spans="1:3" x14ac:dyDescent="0.25">
      <c r="A81" s="9" t="s">
        <v>78</v>
      </c>
      <c r="B81" s="11">
        <v>24438131.879999999</v>
      </c>
      <c r="C81" s="11">
        <v>33769802.93</v>
      </c>
    </row>
    <row r="82" spans="1:3" x14ac:dyDescent="0.25">
      <c r="A82" s="9" t="s">
        <v>79</v>
      </c>
      <c r="B82" s="7">
        <f>SUM(B83:B84)</f>
        <v>999831700.90999997</v>
      </c>
      <c r="C82" s="7">
        <f>SUM(C83:C84)</f>
        <v>0.01</v>
      </c>
    </row>
    <row r="83" spans="1:3" x14ac:dyDescent="0.25">
      <c r="A83" s="10" t="s">
        <v>69</v>
      </c>
      <c r="B83" s="11">
        <v>999831700.90999997</v>
      </c>
      <c r="C83" s="11">
        <v>0.01</v>
      </c>
    </row>
    <row r="84" spans="1:3" x14ac:dyDescent="0.25">
      <c r="A84" s="10" t="s">
        <v>70</v>
      </c>
      <c r="B84" s="11">
        <v>0</v>
      </c>
      <c r="C84" s="11">
        <v>0</v>
      </c>
    </row>
    <row r="85" spans="1:3" x14ac:dyDescent="0.25">
      <c r="A85" s="9" t="s">
        <v>80</v>
      </c>
      <c r="B85" s="11">
        <v>377938477.03999996</v>
      </c>
      <c r="C85" s="11">
        <v>2597980.7999999998</v>
      </c>
    </row>
    <row r="86" spans="1:3" x14ac:dyDescent="0.25">
      <c r="A86" s="9" t="s">
        <v>81</v>
      </c>
      <c r="B86" s="11">
        <v>0</v>
      </c>
      <c r="C86" s="11">
        <v>0</v>
      </c>
    </row>
    <row r="87" spans="1:3" x14ac:dyDescent="0.25">
      <c r="A87" s="9" t="s">
        <v>82</v>
      </c>
      <c r="B87" s="11">
        <v>477871.19</v>
      </c>
      <c r="C87" s="11">
        <v>477871.18</v>
      </c>
    </row>
    <row r="88" spans="1:3" x14ac:dyDescent="0.25">
      <c r="A88" s="9" t="s">
        <v>83</v>
      </c>
      <c r="B88" s="11">
        <v>41084649</v>
      </c>
      <c r="C88" s="11">
        <v>41084649</v>
      </c>
    </row>
    <row r="89" spans="1:3" x14ac:dyDescent="0.25">
      <c r="A89" s="9" t="s">
        <v>84</v>
      </c>
      <c r="B89" s="11">
        <v>168584869.68000001</v>
      </c>
      <c r="C89" s="11">
        <v>615306696.08999991</v>
      </c>
    </row>
    <row r="90" spans="1:3" ht="25.5" x14ac:dyDescent="0.25">
      <c r="A90" s="18" t="s">
        <v>85</v>
      </c>
      <c r="B90" s="11">
        <v>0</v>
      </c>
      <c r="C90" s="11">
        <v>0</v>
      </c>
    </row>
    <row r="91" spans="1:3" x14ac:dyDescent="0.25">
      <c r="A91" s="9" t="s">
        <v>86</v>
      </c>
      <c r="B91" s="7">
        <f>B92+B96+B97+B98</f>
        <v>20592499677.939999</v>
      </c>
      <c r="C91" s="7">
        <f>C92+C96+C97+C98</f>
        <v>27327536422.459999</v>
      </c>
    </row>
    <row r="92" spans="1:3" x14ac:dyDescent="0.25">
      <c r="A92" s="9" t="s">
        <v>87</v>
      </c>
      <c r="B92" s="7">
        <f>SUM(B93:B95)</f>
        <v>20592499677.939999</v>
      </c>
      <c r="C92" s="7">
        <f>SUM(C93:C95)</f>
        <v>27327536422.459999</v>
      </c>
    </row>
    <row r="93" spans="1:3" x14ac:dyDescent="0.25">
      <c r="A93" s="10" t="s">
        <v>88</v>
      </c>
      <c r="B93" s="11">
        <v>0</v>
      </c>
      <c r="C93" s="11">
        <v>0</v>
      </c>
    </row>
    <row r="94" spans="1:3" x14ac:dyDescent="0.25">
      <c r="A94" s="10" t="s">
        <v>89</v>
      </c>
      <c r="B94" s="11">
        <v>0</v>
      </c>
      <c r="C94" s="11">
        <v>0</v>
      </c>
    </row>
    <row r="95" spans="1:3" x14ac:dyDescent="0.25">
      <c r="A95" s="10" t="s">
        <v>88</v>
      </c>
      <c r="B95" s="11">
        <v>20592499677.939999</v>
      </c>
      <c r="C95" s="11">
        <v>27327536422.459999</v>
      </c>
    </row>
    <row r="96" spans="1:3" x14ac:dyDescent="0.25">
      <c r="A96" s="9" t="s">
        <v>90</v>
      </c>
      <c r="B96" s="11">
        <v>0</v>
      </c>
      <c r="C96" s="11">
        <v>0</v>
      </c>
    </row>
    <row r="97" spans="1:3" x14ac:dyDescent="0.25">
      <c r="A97" s="9" t="s">
        <v>91</v>
      </c>
      <c r="B97" s="11">
        <v>0</v>
      </c>
      <c r="C97" s="11">
        <v>0</v>
      </c>
    </row>
    <row r="98" spans="1:3" ht="26.25" x14ac:dyDescent="0.25">
      <c r="A98" s="15" t="s">
        <v>92</v>
      </c>
      <c r="B98" s="11">
        <v>0</v>
      </c>
      <c r="C98" s="11">
        <v>0</v>
      </c>
    </row>
    <row r="99" spans="1:3" x14ac:dyDescent="0.25">
      <c r="A99" s="8" t="s">
        <v>93</v>
      </c>
      <c r="B99" s="7">
        <f>B100+B104+B105+B107+B110+B114+B115+B106</f>
        <v>14142899371.060001</v>
      </c>
      <c r="C99" s="7">
        <f>C100+C104+C105+C107+C110+C114+C115+C106</f>
        <v>15304033060.735998</v>
      </c>
    </row>
    <row r="100" spans="1:3" x14ac:dyDescent="0.25">
      <c r="A100" s="9" t="s">
        <v>94</v>
      </c>
      <c r="B100" s="7">
        <f>SUM(B101:B103)</f>
        <v>1369488300</v>
      </c>
      <c r="C100" s="7">
        <f>SUM(C101:C103)</f>
        <v>9326763118.3199997</v>
      </c>
    </row>
    <row r="101" spans="1:3" x14ac:dyDescent="0.25">
      <c r="A101" s="10" t="s">
        <v>95</v>
      </c>
      <c r="B101" s="11">
        <v>0</v>
      </c>
      <c r="C101" s="11">
        <v>0</v>
      </c>
    </row>
    <row r="102" spans="1:3" x14ac:dyDescent="0.25">
      <c r="A102" s="10" t="s">
        <v>96</v>
      </c>
      <c r="B102" s="11">
        <v>0</v>
      </c>
      <c r="C102" s="11">
        <v>0</v>
      </c>
    </row>
    <row r="103" spans="1:3" x14ac:dyDescent="0.25">
      <c r="A103" s="10" t="s">
        <v>97</v>
      </c>
      <c r="B103" s="11">
        <v>1369488300</v>
      </c>
      <c r="C103" s="11">
        <v>9326763118.3199997</v>
      </c>
    </row>
    <row r="104" spans="1:3" x14ac:dyDescent="0.25">
      <c r="A104" s="9" t="s">
        <v>98</v>
      </c>
      <c r="B104" s="11">
        <v>0</v>
      </c>
      <c r="C104" s="11">
        <v>0</v>
      </c>
    </row>
    <row r="105" spans="1:3" x14ac:dyDescent="0.25">
      <c r="A105" s="9" t="s">
        <v>99</v>
      </c>
      <c r="B105" s="11">
        <v>7957309291</v>
      </c>
      <c r="C105" s="11">
        <v>34472.68</v>
      </c>
    </row>
    <row r="106" spans="1:3" x14ac:dyDescent="0.25">
      <c r="A106" s="9" t="s">
        <v>100</v>
      </c>
      <c r="B106" s="11">
        <v>0</v>
      </c>
      <c r="C106" s="11">
        <v>0</v>
      </c>
    </row>
    <row r="107" spans="1:3" x14ac:dyDescent="0.25">
      <c r="A107" s="9" t="s">
        <v>101</v>
      </c>
      <c r="B107" s="7">
        <f>SUM(B108:B109)</f>
        <v>3824524382.8200002</v>
      </c>
      <c r="C107" s="7">
        <f>SUM(C108:C109)</f>
        <v>3824524382.8200002</v>
      </c>
    </row>
    <row r="108" spans="1:3" x14ac:dyDescent="0.25">
      <c r="A108" s="10" t="s">
        <v>101</v>
      </c>
      <c r="B108" s="11">
        <v>3824524382.8200002</v>
      </c>
      <c r="C108" s="11">
        <v>3824524382.8200002</v>
      </c>
    </row>
    <row r="109" spans="1:3" x14ac:dyDescent="0.25">
      <c r="A109" s="10" t="s">
        <v>102</v>
      </c>
      <c r="B109" s="11">
        <v>0</v>
      </c>
      <c r="C109" s="11">
        <v>0</v>
      </c>
    </row>
    <row r="110" spans="1:3" x14ac:dyDescent="0.25">
      <c r="A110" s="9" t="s">
        <v>103</v>
      </c>
      <c r="B110" s="7">
        <f>SUM(B111:B113)</f>
        <v>0</v>
      </c>
      <c r="C110" s="7">
        <f>SUM(C111:C113)</f>
        <v>0</v>
      </c>
    </row>
    <row r="111" spans="1:3" x14ac:dyDescent="0.25">
      <c r="A111" s="15" t="s">
        <v>104</v>
      </c>
      <c r="B111" s="11">
        <v>0</v>
      </c>
      <c r="C111" s="11">
        <v>0</v>
      </c>
    </row>
    <row r="112" spans="1:3" ht="26.25" x14ac:dyDescent="0.25">
      <c r="A112" s="15" t="s">
        <v>105</v>
      </c>
      <c r="B112" s="11">
        <v>0</v>
      </c>
      <c r="C112" s="11">
        <v>0</v>
      </c>
    </row>
    <row r="113" spans="1:3" x14ac:dyDescent="0.25">
      <c r="A113" s="10" t="s">
        <v>106</v>
      </c>
      <c r="B113" s="11">
        <v>0</v>
      </c>
      <c r="C113" s="11">
        <v>0</v>
      </c>
    </row>
    <row r="114" spans="1:3" x14ac:dyDescent="0.25">
      <c r="A114" s="9" t="s">
        <v>107</v>
      </c>
      <c r="B114" s="11">
        <v>-600193925.70000005</v>
      </c>
      <c r="C114" s="11">
        <v>-600193925.70000005</v>
      </c>
    </row>
    <row r="115" spans="1:3" x14ac:dyDescent="0.25">
      <c r="A115" s="19" t="s">
        <v>108</v>
      </c>
      <c r="B115" s="7">
        <f>SUM(B116:B117)</f>
        <v>1591771322.9400034</v>
      </c>
      <c r="C115" s="7">
        <f>SUM(C116:C117)</f>
        <v>2752905012.6159992</v>
      </c>
    </row>
    <row r="116" spans="1:3" x14ac:dyDescent="0.25">
      <c r="A116" s="20" t="s">
        <v>109</v>
      </c>
      <c r="B116" s="11">
        <v>-3344508635.2399969</v>
      </c>
      <c r="C116" s="11">
        <f>+'st2'!C71</f>
        <v>1161133689.6759992</v>
      </c>
    </row>
    <row r="117" spans="1:3" x14ac:dyDescent="0.25">
      <c r="A117" s="20" t="s">
        <v>4</v>
      </c>
      <c r="B117" s="11">
        <v>4936279958.1800003</v>
      </c>
      <c r="C117" s="11">
        <v>1591771322.9400001</v>
      </c>
    </row>
    <row r="120" spans="1:3" x14ac:dyDescent="0.25">
      <c r="A120" s="22" t="s">
        <v>110</v>
      </c>
      <c r="B120" s="23" t="s">
        <v>111</v>
      </c>
    </row>
    <row r="121" spans="1:3" x14ac:dyDescent="0.25">
      <c r="A121" s="24"/>
    </row>
    <row r="122" spans="1:3" x14ac:dyDescent="0.25">
      <c r="A122" s="24"/>
    </row>
    <row r="123" spans="1:3" x14ac:dyDescent="0.25">
      <c r="A123" s="24" t="s">
        <v>112</v>
      </c>
      <c r="B123" s="25" t="s">
        <v>113</v>
      </c>
    </row>
  </sheetData>
  <dataValidations count="1">
    <dataValidation type="decimal" operator="notEqual" allowBlank="1" showErrorMessage="1" error="This is an invalid value!" sqref="B16:C17 B9:C10 B38:C42 B20:C21 B93:C98 B116:C117 B46:C53 B76:C81 B72:C73 B83:C90 B23:C28 B12:C14 B56:C67" xr:uid="{CC01C85C-C311-4109-B2F1-A3A5DC632E2D}">
      <formula1>1E+25</formula1>
      <formula2>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DF6FAF-92FA-404A-8EA1-AAE02AC6BDF4}">
  <dimension ref="A1:C86"/>
  <sheetViews>
    <sheetView topLeftCell="A61" workbookViewId="0">
      <selection activeCell="C81" sqref="C81"/>
    </sheetView>
  </sheetViews>
  <sheetFormatPr defaultRowHeight="15" x14ac:dyDescent="0.25"/>
  <cols>
    <col min="1" max="1" width="50" style="21" bestFit="1" customWidth="1"/>
    <col min="2" max="3" width="21" style="25" customWidth="1"/>
  </cols>
  <sheetData>
    <row r="1" spans="1:3" x14ac:dyDescent="0.25">
      <c r="A1" s="26" t="s">
        <v>0</v>
      </c>
      <c r="B1" s="26"/>
      <c r="C1" s="26"/>
    </row>
    <row r="2" spans="1:3" x14ac:dyDescent="0.25">
      <c r="A2" s="26" t="s">
        <v>114</v>
      </c>
      <c r="B2" s="26"/>
      <c r="C2" s="26"/>
    </row>
    <row r="3" spans="1:3" x14ac:dyDescent="0.25">
      <c r="A3" s="1"/>
      <c r="B3" s="1"/>
      <c r="C3" s="27">
        <v>45291</v>
      </c>
    </row>
    <row r="4" spans="1:3" x14ac:dyDescent="0.25">
      <c r="A4" s="1"/>
      <c r="B4" s="1"/>
      <c r="C4" s="28" t="s">
        <v>115</v>
      </c>
    </row>
    <row r="5" spans="1:3" x14ac:dyDescent="0.25">
      <c r="A5" s="4" t="s">
        <v>2</v>
      </c>
      <c r="B5" s="5" t="s">
        <v>3</v>
      </c>
      <c r="C5" s="5" t="s">
        <v>4</v>
      </c>
    </row>
    <row r="6" spans="1:3" x14ac:dyDescent="0.25">
      <c r="A6" s="15" t="s">
        <v>116</v>
      </c>
      <c r="B6" s="7">
        <f>SUM(B7:B13)</f>
        <v>2467961884.2600002</v>
      </c>
      <c r="C6" s="7">
        <f>SUM(C7:C13)</f>
        <v>4873387264.9699993</v>
      </c>
    </row>
    <row r="7" spans="1:3" x14ac:dyDescent="0.25">
      <c r="A7" s="14" t="s">
        <v>117</v>
      </c>
      <c r="B7" s="11">
        <v>209782656.24000001</v>
      </c>
      <c r="C7" s="11">
        <v>1677612491.78</v>
      </c>
    </row>
    <row r="8" spans="1:3" x14ac:dyDescent="0.25">
      <c r="A8" s="14" t="s">
        <v>118</v>
      </c>
      <c r="B8" s="11">
        <v>0</v>
      </c>
      <c r="C8" s="11">
        <v>84138167.609999999</v>
      </c>
    </row>
    <row r="9" spans="1:3" x14ac:dyDescent="0.25">
      <c r="A9" s="14" t="s">
        <v>119</v>
      </c>
      <c r="B9" s="11">
        <v>1844881146.1700001</v>
      </c>
      <c r="C9" s="11">
        <v>784616211.5</v>
      </c>
    </row>
    <row r="10" spans="1:3" x14ac:dyDescent="0.25">
      <c r="A10" s="14" t="s">
        <v>120</v>
      </c>
      <c r="B10" s="11">
        <v>20716112.920000002</v>
      </c>
      <c r="C10" s="11">
        <v>40750000</v>
      </c>
    </row>
    <row r="11" spans="1:3" x14ac:dyDescent="0.25">
      <c r="A11" s="14" t="s">
        <v>121</v>
      </c>
      <c r="B11" s="11">
        <v>392581968.93000001</v>
      </c>
      <c r="C11" s="11">
        <v>2286270394.0799999</v>
      </c>
    </row>
    <row r="12" spans="1:3" x14ac:dyDescent="0.25">
      <c r="A12" s="14" t="s">
        <v>122</v>
      </c>
      <c r="B12" s="11">
        <v>0</v>
      </c>
      <c r="C12" s="11">
        <v>0</v>
      </c>
    </row>
    <row r="13" spans="1:3" x14ac:dyDescent="0.25">
      <c r="A13" s="14" t="s">
        <v>123</v>
      </c>
      <c r="B13" s="11">
        <v>0</v>
      </c>
      <c r="C13" s="11">
        <v>0</v>
      </c>
    </row>
    <row r="14" spans="1:3" x14ac:dyDescent="0.25">
      <c r="A14" s="15" t="s">
        <v>124</v>
      </c>
      <c r="B14" s="11">
        <v>160147370.91999999</v>
      </c>
      <c r="C14" s="11">
        <v>197470639.63999999</v>
      </c>
    </row>
    <row r="15" spans="1:3" x14ac:dyDescent="0.25">
      <c r="A15" s="15" t="s">
        <v>125</v>
      </c>
      <c r="B15" s="11">
        <v>544518046.91999996</v>
      </c>
      <c r="C15" s="11">
        <v>1460648306.75</v>
      </c>
    </row>
    <row r="16" spans="1:3" x14ac:dyDescent="0.25">
      <c r="A16" s="15" t="s">
        <v>126</v>
      </c>
      <c r="B16" s="7">
        <f>SUM(B17:B18)</f>
        <v>149583739.36000001</v>
      </c>
      <c r="C16" s="7">
        <f>SUM(C17:C18)</f>
        <v>109711735.73</v>
      </c>
    </row>
    <row r="17" spans="1:3" x14ac:dyDescent="0.25">
      <c r="A17" s="14" t="s">
        <v>127</v>
      </c>
      <c r="B17" s="11">
        <v>149583739.36000001</v>
      </c>
      <c r="C17" s="11">
        <v>109711735.73</v>
      </c>
    </row>
    <row r="18" spans="1:3" x14ac:dyDescent="0.25">
      <c r="A18" s="14" t="s">
        <v>128</v>
      </c>
      <c r="B18" s="11">
        <v>0</v>
      </c>
      <c r="C18" s="11">
        <v>0</v>
      </c>
    </row>
    <row r="19" spans="1:3" x14ac:dyDescent="0.25">
      <c r="A19" s="15" t="s">
        <v>129</v>
      </c>
      <c r="B19" s="11">
        <v>0</v>
      </c>
      <c r="C19" s="11">
        <v>0</v>
      </c>
    </row>
    <row r="20" spans="1:3" x14ac:dyDescent="0.25">
      <c r="A20" s="15" t="s">
        <v>130</v>
      </c>
      <c r="B20" s="11">
        <v>141531542.80000001</v>
      </c>
      <c r="C20" s="11">
        <v>169710946.66</v>
      </c>
    </row>
    <row r="21" spans="1:3" ht="26.25" x14ac:dyDescent="0.25">
      <c r="A21" s="29" t="s">
        <v>131</v>
      </c>
      <c r="B21" s="7">
        <f>SUM(B32:B48)+B22+B25+B26</f>
        <v>2430353512.9000001</v>
      </c>
      <c r="C21" s="7">
        <f>SUM(C32:C48)+C22+C25+C26</f>
        <v>4202772152.974</v>
      </c>
    </row>
    <row r="22" spans="1:3" x14ac:dyDescent="0.25">
      <c r="A22" s="14" t="s">
        <v>132</v>
      </c>
      <c r="B22" s="7">
        <f>SUM(B23:B24)</f>
        <v>996306126.50000012</v>
      </c>
      <c r="C22" s="7">
        <f>SUM(C23:C24)</f>
        <v>1408554546.5</v>
      </c>
    </row>
    <row r="23" spans="1:3" x14ac:dyDescent="0.25">
      <c r="A23" s="30" t="s">
        <v>133</v>
      </c>
      <c r="B23" s="11">
        <v>0</v>
      </c>
      <c r="C23" s="11">
        <v>0</v>
      </c>
    </row>
    <row r="24" spans="1:3" x14ac:dyDescent="0.25">
      <c r="A24" s="30" t="s">
        <v>134</v>
      </c>
      <c r="B24" s="11">
        <v>996306126.50000012</v>
      </c>
      <c r="C24" s="11">
        <v>1408554546.5</v>
      </c>
    </row>
    <row r="25" spans="1:3" ht="26.25" x14ac:dyDescent="0.25">
      <c r="A25" s="14" t="s">
        <v>135</v>
      </c>
      <c r="B25" s="11">
        <v>123947781.87</v>
      </c>
      <c r="C25" s="11">
        <v>175278716.5</v>
      </c>
    </row>
    <row r="26" spans="1:3" x14ac:dyDescent="0.25">
      <c r="A26" s="14" t="s">
        <v>136</v>
      </c>
      <c r="B26" s="7">
        <f>SUM(B27:B31)</f>
        <v>163308619.11000001</v>
      </c>
      <c r="C26" s="7">
        <f>SUM(C27:C31)</f>
        <v>1204238384.25</v>
      </c>
    </row>
    <row r="27" spans="1:3" x14ac:dyDescent="0.25">
      <c r="A27" s="30" t="s">
        <v>137</v>
      </c>
      <c r="B27" s="11">
        <v>6669167.6400000006</v>
      </c>
      <c r="C27" s="11">
        <v>16816848</v>
      </c>
    </row>
    <row r="28" spans="1:3" x14ac:dyDescent="0.25">
      <c r="A28" s="30" t="s">
        <v>138</v>
      </c>
      <c r="B28" s="11">
        <v>19800000</v>
      </c>
      <c r="C28" s="11">
        <v>36989999.909999996</v>
      </c>
    </row>
    <row r="29" spans="1:3" x14ac:dyDescent="0.25">
      <c r="A29" s="30" t="s">
        <v>139</v>
      </c>
      <c r="B29" s="11">
        <v>33112957.399999999</v>
      </c>
      <c r="C29" s="11">
        <v>587660594.48000002</v>
      </c>
    </row>
    <row r="30" spans="1:3" x14ac:dyDescent="0.25">
      <c r="A30" s="30" t="s">
        <v>140</v>
      </c>
      <c r="B30" s="11">
        <v>11323185.98</v>
      </c>
      <c r="C30" s="11">
        <v>421899699.92000002</v>
      </c>
    </row>
    <row r="31" spans="1:3" x14ac:dyDescent="0.25">
      <c r="A31" s="30" t="s">
        <v>141</v>
      </c>
      <c r="B31" s="11">
        <v>92403308.090000004</v>
      </c>
      <c r="C31" s="11">
        <v>140871241.94</v>
      </c>
    </row>
    <row r="32" spans="1:3" x14ac:dyDescent="0.25">
      <c r="A32" s="14" t="s">
        <v>142</v>
      </c>
      <c r="B32" s="11">
        <v>5261659</v>
      </c>
      <c r="C32" s="11">
        <v>61643125.93</v>
      </c>
    </row>
    <row r="33" spans="1:3" x14ac:dyDescent="0.25">
      <c r="A33" s="14" t="s">
        <v>143</v>
      </c>
      <c r="B33" s="11">
        <v>44951160</v>
      </c>
      <c r="C33" s="11">
        <v>45777919.380000003</v>
      </c>
    </row>
    <row r="34" spans="1:3" x14ac:dyDescent="0.25">
      <c r="A34" s="14" t="s">
        <v>144</v>
      </c>
      <c r="B34" s="11">
        <v>30733794.219999999</v>
      </c>
      <c r="C34" s="11">
        <v>81192735.480000004</v>
      </c>
    </row>
    <row r="35" spans="1:3" x14ac:dyDescent="0.25">
      <c r="A35" s="14" t="s">
        <v>145</v>
      </c>
      <c r="B35" s="11">
        <v>444323103</v>
      </c>
      <c r="C35" s="11">
        <v>556129911.48000002</v>
      </c>
    </row>
    <row r="36" spans="1:3" x14ac:dyDescent="0.25">
      <c r="A36" s="14" t="s">
        <v>146</v>
      </c>
      <c r="B36" s="11">
        <v>7139000</v>
      </c>
      <c r="C36" s="11">
        <v>6142000</v>
      </c>
    </row>
    <row r="37" spans="1:3" x14ac:dyDescent="0.25">
      <c r="A37" s="14" t="s">
        <v>147</v>
      </c>
      <c r="B37" s="11">
        <v>148000</v>
      </c>
      <c r="C37" s="11">
        <v>10367824</v>
      </c>
    </row>
    <row r="38" spans="1:3" x14ac:dyDescent="0.25">
      <c r="A38" s="14" t="s">
        <v>148</v>
      </c>
      <c r="B38" s="11">
        <v>2151890</v>
      </c>
      <c r="C38" s="11">
        <v>3810834</v>
      </c>
    </row>
    <row r="39" spans="1:3" x14ac:dyDescent="0.25">
      <c r="A39" s="14" t="s">
        <v>149</v>
      </c>
      <c r="B39" s="11">
        <v>114450735.91999999</v>
      </c>
      <c r="C39" s="11">
        <v>117674352.99000001</v>
      </c>
    </row>
    <row r="40" spans="1:3" x14ac:dyDescent="0.25">
      <c r="A40" s="14" t="s">
        <v>150</v>
      </c>
      <c r="B40" s="11">
        <v>142162351.91000003</v>
      </c>
      <c r="C40" s="11">
        <v>82226304.549999997</v>
      </c>
    </row>
    <row r="41" spans="1:3" x14ac:dyDescent="0.25">
      <c r="A41" s="14" t="s">
        <v>151</v>
      </c>
      <c r="B41" s="11">
        <v>157739709.28</v>
      </c>
      <c r="C41" s="11">
        <v>155002107.31399998</v>
      </c>
    </row>
    <row r="42" spans="1:3" x14ac:dyDescent="0.25">
      <c r="A42" s="14" t="s">
        <v>152</v>
      </c>
      <c r="B42" s="11">
        <v>7580000</v>
      </c>
      <c r="C42" s="11">
        <v>14280000</v>
      </c>
    </row>
    <row r="43" spans="1:3" x14ac:dyDescent="0.25">
      <c r="A43" s="14" t="s">
        <v>153</v>
      </c>
      <c r="B43" s="11">
        <v>22932000</v>
      </c>
      <c r="C43" s="11">
        <v>27107359.600000001</v>
      </c>
    </row>
    <row r="44" spans="1:3" x14ac:dyDescent="0.25">
      <c r="A44" s="14" t="s">
        <v>154</v>
      </c>
      <c r="B44" s="11">
        <v>14485350</v>
      </c>
      <c r="C44" s="11">
        <v>15009021</v>
      </c>
    </row>
    <row r="45" spans="1:3" x14ac:dyDescent="0.25">
      <c r="A45" s="14" t="s">
        <v>155</v>
      </c>
      <c r="B45" s="11">
        <v>540500</v>
      </c>
      <c r="C45" s="11">
        <v>0</v>
      </c>
    </row>
    <row r="46" spans="1:3" x14ac:dyDescent="0.25">
      <c r="A46" s="14" t="s">
        <v>156</v>
      </c>
      <c r="B46" s="11">
        <v>24179647</v>
      </c>
      <c r="C46" s="11">
        <v>24771376</v>
      </c>
    </row>
    <row r="47" spans="1:3" x14ac:dyDescent="0.25">
      <c r="A47" s="14" t="s">
        <v>157</v>
      </c>
      <c r="B47" s="11">
        <v>39929167.840000004</v>
      </c>
      <c r="C47" s="11">
        <v>39974504</v>
      </c>
    </row>
    <row r="48" spans="1:3" x14ac:dyDescent="0.25">
      <c r="A48" s="14" t="s">
        <v>158</v>
      </c>
      <c r="B48" s="11">
        <v>88082917.25</v>
      </c>
      <c r="C48" s="11">
        <v>173591130</v>
      </c>
    </row>
    <row r="49" spans="1:3" x14ac:dyDescent="0.25">
      <c r="A49" s="9" t="s">
        <v>159</v>
      </c>
      <c r="B49" s="7">
        <f>SUM(B50:B51)</f>
        <v>1162235685.1900001</v>
      </c>
      <c r="C49" s="7">
        <f>SUM(C50:C51)</f>
        <v>2040641887.5800002</v>
      </c>
    </row>
    <row r="50" spans="1:3" x14ac:dyDescent="0.25">
      <c r="A50" s="16" t="s">
        <v>160</v>
      </c>
      <c r="B50" s="11">
        <v>1147185685.1900001</v>
      </c>
      <c r="C50" s="11">
        <v>2009946272.8100002</v>
      </c>
    </row>
    <row r="51" spans="1:3" x14ac:dyDescent="0.25">
      <c r="A51" s="16" t="s">
        <v>161</v>
      </c>
      <c r="B51" s="11">
        <v>15050000</v>
      </c>
      <c r="C51" s="11">
        <v>30695614.770000003</v>
      </c>
    </row>
    <row r="52" spans="1:3" x14ac:dyDescent="0.25">
      <c r="A52" s="9" t="s">
        <v>162</v>
      </c>
      <c r="B52" s="7">
        <f>SUM(B53:B55)</f>
        <v>1800000</v>
      </c>
      <c r="C52" s="7">
        <f>SUM(C53:C55)</f>
        <v>11598548.91</v>
      </c>
    </row>
    <row r="53" spans="1:3" x14ac:dyDescent="0.25">
      <c r="A53" s="14" t="s">
        <v>163</v>
      </c>
      <c r="B53" s="11"/>
      <c r="C53" s="11">
        <v>500000</v>
      </c>
    </row>
    <row r="54" spans="1:3" x14ac:dyDescent="0.25">
      <c r="A54" s="14" t="s">
        <v>164</v>
      </c>
      <c r="B54" s="11">
        <v>1800000</v>
      </c>
      <c r="C54" s="11">
        <v>3805000</v>
      </c>
    </row>
    <row r="55" spans="1:3" x14ac:dyDescent="0.25">
      <c r="A55" s="14" t="s">
        <v>165</v>
      </c>
      <c r="B55" s="11"/>
      <c r="C55" s="11">
        <v>7293548.9100000001</v>
      </c>
    </row>
    <row r="56" spans="1:3" x14ac:dyDescent="0.25">
      <c r="A56" s="9" t="s">
        <v>166</v>
      </c>
      <c r="B56" s="7">
        <f>SUM(B57:B60)</f>
        <v>-13353206.17</v>
      </c>
      <c r="C56" s="7">
        <f>SUM(C57:C60)</f>
        <v>32302711.710000005</v>
      </c>
    </row>
    <row r="57" spans="1:3" ht="26.25" x14ac:dyDescent="0.25">
      <c r="A57" s="14" t="s">
        <v>167</v>
      </c>
      <c r="B57" s="11">
        <v>0</v>
      </c>
      <c r="C57" s="11">
        <v>0</v>
      </c>
    </row>
    <row r="58" spans="1:3" ht="26.25" x14ac:dyDescent="0.25">
      <c r="A58" s="14" t="s">
        <v>168</v>
      </c>
      <c r="B58" s="11">
        <v>0</v>
      </c>
      <c r="C58" s="11">
        <v>0</v>
      </c>
    </row>
    <row r="59" spans="1:3" ht="26.25" x14ac:dyDescent="0.25">
      <c r="A59" s="14" t="s">
        <v>169</v>
      </c>
      <c r="B59" s="11">
        <v>0</v>
      </c>
      <c r="C59" s="11">
        <v>0</v>
      </c>
    </row>
    <row r="60" spans="1:3" x14ac:dyDescent="0.25">
      <c r="A60" s="10" t="s">
        <v>170</v>
      </c>
      <c r="B60" s="11">
        <v>-13353206.17</v>
      </c>
      <c r="C60" s="11">
        <v>32302711.710000005</v>
      </c>
    </row>
    <row r="61" spans="1:3" x14ac:dyDescent="0.25">
      <c r="A61" s="9" t="s">
        <v>171</v>
      </c>
      <c r="B61" s="11">
        <v>15812500.289999999</v>
      </c>
      <c r="C61" s="11">
        <v>0</v>
      </c>
    </row>
    <row r="62" spans="1:3" x14ac:dyDescent="0.25">
      <c r="A62" s="9" t="s">
        <v>172</v>
      </c>
      <c r="B62" s="11">
        <v>0</v>
      </c>
      <c r="C62" s="11">
        <v>0</v>
      </c>
    </row>
    <row r="63" spans="1:3" x14ac:dyDescent="0.25">
      <c r="A63" s="9" t="s">
        <v>173</v>
      </c>
      <c r="B63" s="7">
        <f>SUM(B64:B68)</f>
        <v>-3216169556.7199998</v>
      </c>
      <c r="C63" s="7">
        <f>SUM(C64:C68)</f>
        <v>698036537.21000016</v>
      </c>
    </row>
    <row r="64" spans="1:3" x14ac:dyDescent="0.25">
      <c r="A64" s="14" t="s">
        <v>174</v>
      </c>
      <c r="B64" s="11">
        <v>0</v>
      </c>
      <c r="C64" s="11">
        <v>0</v>
      </c>
    </row>
    <row r="65" spans="1:3" x14ac:dyDescent="0.25">
      <c r="A65" s="14" t="s">
        <v>175</v>
      </c>
      <c r="B65" s="11">
        <v>-2232184089.0699997</v>
      </c>
      <c r="C65" s="11">
        <v>457620216.12</v>
      </c>
    </row>
    <row r="66" spans="1:3" x14ac:dyDescent="0.25">
      <c r="A66" s="14" t="s">
        <v>176</v>
      </c>
      <c r="B66" s="11">
        <v>-983985467.6500001</v>
      </c>
      <c r="C66" s="11">
        <v>240416321.09000015</v>
      </c>
    </row>
    <row r="67" spans="1:3" x14ac:dyDescent="0.25">
      <c r="A67" s="14" t="s">
        <v>177</v>
      </c>
      <c r="B67" s="11">
        <v>0</v>
      </c>
      <c r="C67" s="11">
        <v>0</v>
      </c>
    </row>
    <row r="68" spans="1:3" x14ac:dyDescent="0.25">
      <c r="A68" s="14" t="s">
        <v>178</v>
      </c>
      <c r="B68" s="11">
        <v>0</v>
      </c>
      <c r="C68" s="11">
        <v>0</v>
      </c>
    </row>
    <row r="69" spans="1:3" x14ac:dyDescent="0.25">
      <c r="A69" s="9" t="s">
        <v>179</v>
      </c>
      <c r="B69" s="7">
        <f>B6+B14+B15+B16+B19+B20-B21-B49-B52+B56+B61+B62+B63</f>
        <v>-3344356876.4299994</v>
      </c>
      <c r="C69" s="7">
        <f>C6+C14+C15+C16+C19+C20-C21-C49-C52+C56+C61+C62+C63</f>
        <v>1286255553.2059991</v>
      </c>
    </row>
    <row r="70" spans="1:3" x14ac:dyDescent="0.25">
      <c r="A70" s="14" t="s">
        <v>180</v>
      </c>
      <c r="B70" s="11">
        <v>151758.809997559</v>
      </c>
      <c r="C70" s="11">
        <v>125121863.53</v>
      </c>
    </row>
    <row r="71" spans="1:3" x14ac:dyDescent="0.25">
      <c r="A71" s="9" t="s">
        <v>181</v>
      </c>
      <c r="B71" s="7">
        <f>+B69-B70</f>
        <v>-3344508635.2399969</v>
      </c>
      <c r="C71" s="7">
        <f>+C69-C70</f>
        <v>1161133689.6759992</v>
      </c>
    </row>
    <row r="72" spans="1:3" x14ac:dyDescent="0.25">
      <c r="A72" s="10" t="s">
        <v>182</v>
      </c>
      <c r="B72" s="11">
        <v>0</v>
      </c>
      <c r="C72" s="11">
        <v>0</v>
      </c>
    </row>
    <row r="73" spans="1:3" x14ac:dyDescent="0.25">
      <c r="A73" s="9" t="s">
        <v>183</v>
      </c>
      <c r="B73" s="7">
        <f>+B71+B72</f>
        <v>-3344508635.2399969</v>
      </c>
      <c r="C73" s="7">
        <f>+C71+C72</f>
        <v>1161133689.6759992</v>
      </c>
    </row>
    <row r="74" spans="1:3" x14ac:dyDescent="0.25">
      <c r="A74" s="9" t="s">
        <v>184</v>
      </c>
      <c r="B74" s="7">
        <f>SUM(B75:B77)</f>
        <v>0</v>
      </c>
      <c r="C74" s="7">
        <f>SUM(C75:C77)</f>
        <v>0</v>
      </c>
    </row>
    <row r="75" spans="1:3" x14ac:dyDescent="0.25">
      <c r="A75" s="14" t="s">
        <v>185</v>
      </c>
      <c r="B75" s="11">
        <v>0</v>
      </c>
      <c r="C75" s="11">
        <v>0</v>
      </c>
    </row>
    <row r="76" spans="1:3" x14ac:dyDescent="0.25">
      <c r="A76" s="14" t="s">
        <v>186</v>
      </c>
      <c r="B76" s="11">
        <v>0</v>
      </c>
      <c r="C76" s="11">
        <v>0</v>
      </c>
    </row>
    <row r="77" spans="1:3" x14ac:dyDescent="0.25">
      <c r="A77" s="14" t="s">
        <v>187</v>
      </c>
      <c r="B77" s="11">
        <v>0</v>
      </c>
      <c r="C77" s="11">
        <v>0</v>
      </c>
    </row>
    <row r="78" spans="1:3" x14ac:dyDescent="0.25">
      <c r="A78" s="9" t="s">
        <v>188</v>
      </c>
      <c r="B78" s="7">
        <f>+B73+B74</f>
        <v>-3344508635.2399969</v>
      </c>
      <c r="C78" s="7">
        <f>+C73+C74</f>
        <v>1161133689.6759992</v>
      </c>
    </row>
    <row r="79" spans="1:3" x14ac:dyDescent="0.25">
      <c r="A79" s="9" t="s">
        <v>189</v>
      </c>
      <c r="B79" s="7"/>
      <c r="C79" s="7"/>
    </row>
    <row r="80" spans="1:3" x14ac:dyDescent="0.25">
      <c r="A80" s="9" t="s">
        <v>190</v>
      </c>
      <c r="B80" s="11">
        <v>0</v>
      </c>
      <c r="C80" s="11">
        <f>+C78-'ts1'!C116</f>
        <v>0</v>
      </c>
    </row>
    <row r="83" spans="1:3" x14ac:dyDescent="0.25">
      <c r="A83" s="22" t="s">
        <v>110</v>
      </c>
      <c r="B83" s="23" t="s">
        <v>111</v>
      </c>
      <c r="C83" s="21"/>
    </row>
    <row r="84" spans="1:3" x14ac:dyDescent="0.25">
      <c r="A84" s="24"/>
    </row>
    <row r="85" spans="1:3" x14ac:dyDescent="0.25">
      <c r="A85" s="24"/>
    </row>
    <row r="86" spans="1:3" x14ac:dyDescent="0.25">
      <c r="A86" s="24" t="s">
        <v>112</v>
      </c>
      <c r="B86" s="25" t="s">
        <v>113</v>
      </c>
    </row>
  </sheetData>
  <mergeCells count="2">
    <mergeCell ref="A1:C1"/>
    <mergeCell ref="A2:C2"/>
  </mergeCells>
  <dataValidations count="1">
    <dataValidation type="decimal" operator="notEqual" allowBlank="1" showErrorMessage="1" error="This is an invalid value!" sqref="B23:C25 B57:C62 B17:C20 B64:C73 B50:C51 B75:C79 B27:C48 B53:C55 B7:C15" xr:uid="{5DC35DF4-A935-48EE-B066-69313D194FA4}">
      <formula1>1E+25</formula1>
      <formula2>0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70798E-5275-4170-8428-5462BA57DB2F}">
  <dimension ref="A1:J30"/>
  <sheetViews>
    <sheetView workbookViewId="0">
      <selection activeCell="J24" sqref="J24"/>
    </sheetView>
  </sheetViews>
  <sheetFormatPr defaultRowHeight="15" x14ac:dyDescent="0.25"/>
  <cols>
    <col min="1" max="1" width="39.42578125" style="21" customWidth="1"/>
    <col min="2" max="2" width="18.42578125" style="21" customWidth="1"/>
    <col min="3" max="3" width="15.140625" style="21" customWidth="1"/>
    <col min="4" max="4" width="17" style="21" customWidth="1"/>
    <col min="5" max="5" width="1.28515625" style="21" hidden="1" customWidth="1"/>
    <col min="6" max="6" width="16.85546875" style="21" customWidth="1"/>
    <col min="7" max="7" width="16.42578125" style="21" hidden="1" customWidth="1"/>
    <col min="8" max="8" width="16.42578125" style="21" customWidth="1"/>
    <col min="9" max="9" width="17.140625" style="21" customWidth="1"/>
    <col min="10" max="10" width="18.5703125" style="21" customWidth="1"/>
  </cols>
  <sheetData>
    <row r="1" spans="1:10" x14ac:dyDescent="0.2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x14ac:dyDescent="0.25">
      <c r="A2" s="26" t="s">
        <v>191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31">
        <v>45291</v>
      </c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28" t="s">
        <v>115</v>
      </c>
    </row>
    <row r="5" spans="1:10" ht="89.25" x14ac:dyDescent="0.25">
      <c r="A5" s="4" t="s">
        <v>2</v>
      </c>
      <c r="B5" s="4" t="s">
        <v>94</v>
      </c>
      <c r="C5" s="4" t="s">
        <v>98</v>
      </c>
      <c r="D5" s="4" t="s">
        <v>99</v>
      </c>
      <c r="E5" s="4" t="s">
        <v>192</v>
      </c>
      <c r="F5" s="4" t="s">
        <v>101</v>
      </c>
      <c r="G5" s="4" t="s">
        <v>193</v>
      </c>
      <c r="H5" s="4" t="s">
        <v>107</v>
      </c>
      <c r="I5" s="4" t="s">
        <v>107</v>
      </c>
      <c r="J5" s="4" t="s">
        <v>194</v>
      </c>
    </row>
    <row r="6" spans="1:10" x14ac:dyDescent="0.25">
      <c r="A6" s="32" t="s">
        <v>195</v>
      </c>
      <c r="B6" s="11">
        <v>1369488300</v>
      </c>
      <c r="C6" s="11">
        <v>0</v>
      </c>
      <c r="D6" s="11">
        <v>7957309291</v>
      </c>
      <c r="E6" s="11">
        <v>0</v>
      </c>
      <c r="F6" s="11">
        <v>3824524382.8200002</v>
      </c>
      <c r="G6" s="11">
        <v>0</v>
      </c>
      <c r="H6" s="11">
        <v>0</v>
      </c>
      <c r="I6" s="11">
        <v>3301751123.54</v>
      </c>
      <c r="J6" s="33">
        <f>SUM(B6:I6)</f>
        <v>16453073097.360001</v>
      </c>
    </row>
    <row r="7" spans="1:10" ht="26.25" x14ac:dyDescent="0.25">
      <c r="A7" s="34" t="s">
        <v>196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33">
        <f t="shared" ref="J7:J12" si="0">SUM(B7:I7)</f>
        <v>0</v>
      </c>
    </row>
    <row r="8" spans="1:10" x14ac:dyDescent="0.25">
      <c r="A8" s="32" t="s">
        <v>197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33">
        <f t="shared" si="0"/>
        <v>0</v>
      </c>
    </row>
    <row r="9" spans="1:10" x14ac:dyDescent="0.25">
      <c r="A9" s="35" t="s">
        <v>183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-1709979800.5999999</v>
      </c>
      <c r="J9" s="33">
        <f t="shared" si="0"/>
        <v>-1709979800.5999999</v>
      </c>
    </row>
    <row r="10" spans="1:10" x14ac:dyDescent="0.25">
      <c r="A10" s="35" t="s">
        <v>184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33">
        <f t="shared" si="0"/>
        <v>0</v>
      </c>
    </row>
    <row r="11" spans="1:10" x14ac:dyDescent="0.25">
      <c r="A11" s="35" t="s">
        <v>198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-600193925.70000005</v>
      </c>
      <c r="I11" s="11">
        <v>0</v>
      </c>
      <c r="J11" s="33">
        <f t="shared" si="0"/>
        <v>-600193925.70000005</v>
      </c>
    </row>
    <row r="12" spans="1:10" x14ac:dyDescent="0.25">
      <c r="A12" s="35" t="s">
        <v>199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33">
        <f t="shared" si="0"/>
        <v>0</v>
      </c>
    </row>
    <row r="13" spans="1:10" x14ac:dyDescent="0.25">
      <c r="A13" s="35" t="s">
        <v>200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33">
        <f>SUM(B13:I13)</f>
        <v>0</v>
      </c>
    </row>
    <row r="14" spans="1:10" x14ac:dyDescent="0.25">
      <c r="A14" s="32" t="s">
        <v>201</v>
      </c>
      <c r="B14" s="33">
        <f>SUM(B6:B13)</f>
        <v>1369488300</v>
      </c>
      <c r="C14" s="33">
        <f t="shared" ref="C14:I14" si="1">SUM(C6:C13)</f>
        <v>0</v>
      </c>
      <c r="D14" s="33">
        <f t="shared" si="1"/>
        <v>7957309291</v>
      </c>
      <c r="E14" s="33">
        <f t="shared" si="1"/>
        <v>0</v>
      </c>
      <c r="F14" s="33">
        <f t="shared" si="1"/>
        <v>3824524382.8200002</v>
      </c>
      <c r="G14" s="33">
        <f t="shared" si="1"/>
        <v>0</v>
      </c>
      <c r="H14" s="33">
        <f t="shared" si="1"/>
        <v>-600193925.70000005</v>
      </c>
      <c r="I14" s="33">
        <f t="shared" si="1"/>
        <v>1591771322.9400001</v>
      </c>
      <c r="J14" s="33">
        <f>SUM(J6:J13)</f>
        <v>14142899371.059999</v>
      </c>
    </row>
    <row r="15" spans="1:10" ht="26.25" x14ac:dyDescent="0.25">
      <c r="A15" s="34" t="s">
        <v>196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/>
      <c r="I15" s="11">
        <v>0</v>
      </c>
      <c r="J15" s="33">
        <f>SUM(B15:I15)</f>
        <v>0</v>
      </c>
    </row>
    <row r="16" spans="1:10" x14ac:dyDescent="0.25">
      <c r="A16" s="32" t="s">
        <v>197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f>+'st2'!C73</f>
        <v>1161133689.6759992</v>
      </c>
      <c r="J16" s="36">
        <f t="shared" ref="J16:J21" si="2">SUM(B16:I16)</f>
        <v>1161133689.6759992</v>
      </c>
    </row>
    <row r="17" spans="1:10" x14ac:dyDescent="0.25">
      <c r="A17" s="35" t="s">
        <v>183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f>+[1]IS!C73</f>
        <v>0</v>
      </c>
      <c r="J17" s="36">
        <f t="shared" si="2"/>
        <v>0</v>
      </c>
    </row>
    <row r="18" spans="1:10" x14ac:dyDescent="0.25">
      <c r="A18" s="35" t="s">
        <v>184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36">
        <f t="shared" si="2"/>
        <v>0</v>
      </c>
    </row>
    <row r="19" spans="1:10" x14ac:dyDescent="0.25">
      <c r="A19" s="35" t="s">
        <v>198</v>
      </c>
      <c r="B19" s="11">
        <v>7957274818.3199997</v>
      </c>
      <c r="C19" s="11">
        <v>0</v>
      </c>
      <c r="D19" s="11">
        <v>-7957274818.3199997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36">
        <f t="shared" si="2"/>
        <v>0</v>
      </c>
    </row>
    <row r="20" spans="1:10" x14ac:dyDescent="0.25">
      <c r="A20" s="35" t="s">
        <v>199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36">
        <f t="shared" si="2"/>
        <v>0</v>
      </c>
    </row>
    <row r="21" spans="1:10" x14ac:dyDescent="0.25">
      <c r="A21" s="35" t="s">
        <v>200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36">
        <f t="shared" si="2"/>
        <v>0</v>
      </c>
    </row>
    <row r="22" spans="1:10" x14ac:dyDescent="0.25">
      <c r="A22" s="32" t="s">
        <v>202</v>
      </c>
      <c r="B22" s="33">
        <f t="shared" ref="B22:I22" si="3">SUM(B14:B21)</f>
        <v>9326763118.3199997</v>
      </c>
      <c r="C22" s="33">
        <f t="shared" si="3"/>
        <v>0</v>
      </c>
      <c r="D22" s="33">
        <f t="shared" si="3"/>
        <v>34472.680000305176</v>
      </c>
      <c r="E22" s="33">
        <f t="shared" si="3"/>
        <v>0</v>
      </c>
      <c r="F22" s="33">
        <f t="shared" si="3"/>
        <v>3824524382.8200002</v>
      </c>
      <c r="G22" s="33">
        <f t="shared" si="3"/>
        <v>0</v>
      </c>
      <c r="H22" s="33">
        <f t="shared" si="3"/>
        <v>-600193925.70000005</v>
      </c>
      <c r="I22" s="33">
        <f t="shared" si="3"/>
        <v>2752905012.6159992</v>
      </c>
      <c r="J22" s="33">
        <f>SUM(J14:J21)</f>
        <v>15304033060.735998</v>
      </c>
    </row>
    <row r="23" spans="1:10" x14ac:dyDescent="0.25">
      <c r="J23" s="37">
        <f>+J22-'ts1'!C99</f>
        <v>0</v>
      </c>
    </row>
    <row r="26" spans="1:10" x14ac:dyDescent="0.25">
      <c r="A26" s="22"/>
      <c r="B26" s="22" t="s">
        <v>110</v>
      </c>
      <c r="C26" s="22"/>
      <c r="D26" s="23"/>
      <c r="H26" s="23" t="s">
        <v>111</v>
      </c>
    </row>
    <row r="27" spans="1:10" x14ac:dyDescent="0.25">
      <c r="B27" s="24"/>
      <c r="C27" s="25"/>
      <c r="D27" s="25"/>
      <c r="E27" s="38"/>
      <c r="F27" s="38"/>
      <c r="G27" s="39" t="s">
        <v>111</v>
      </c>
    </row>
    <row r="28" spans="1:10" x14ac:dyDescent="0.25">
      <c r="B28" s="24"/>
      <c r="C28" s="25"/>
      <c r="D28" s="25"/>
    </row>
    <row r="29" spans="1:10" x14ac:dyDescent="0.25">
      <c r="A29" s="24"/>
      <c r="B29" s="24" t="s">
        <v>112</v>
      </c>
      <c r="C29" s="25"/>
      <c r="D29" s="25"/>
      <c r="H29" s="25" t="s">
        <v>113</v>
      </c>
    </row>
    <row r="30" spans="1:10" x14ac:dyDescent="0.25">
      <c r="G30" s="21" t="s">
        <v>113</v>
      </c>
    </row>
  </sheetData>
  <mergeCells count="2">
    <mergeCell ref="A1:J1"/>
    <mergeCell ref="A2:J2"/>
  </mergeCells>
  <dataValidations count="1">
    <dataValidation type="decimal" operator="notEqual" allowBlank="1" showErrorMessage="1" error="This is an invalid value!" sqref="B6:I13" xr:uid="{153FA86D-36B9-4427-961A-E54E58E7C632}">
      <formula1>1E+25</formula1>
      <formula2>0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4C92E-792D-418A-A64A-AE074C916265}">
  <dimension ref="A1:C65"/>
  <sheetViews>
    <sheetView tabSelected="1" topLeftCell="A49" workbookViewId="0">
      <selection activeCell="C85" sqref="C85"/>
    </sheetView>
  </sheetViews>
  <sheetFormatPr defaultRowHeight="15" x14ac:dyDescent="0.25"/>
  <cols>
    <col min="1" max="1" width="46.7109375" style="21" customWidth="1"/>
    <col min="2" max="3" width="21.5703125" style="25" customWidth="1"/>
  </cols>
  <sheetData>
    <row r="1" spans="1:3" x14ac:dyDescent="0.25">
      <c r="A1" s="26" t="s">
        <v>0</v>
      </c>
      <c r="B1" s="26"/>
      <c r="C1" s="26"/>
    </row>
    <row r="2" spans="1:3" x14ac:dyDescent="0.25">
      <c r="A2" s="26" t="s">
        <v>114</v>
      </c>
      <c r="B2" s="26"/>
      <c r="C2" s="26"/>
    </row>
    <row r="3" spans="1:3" x14ac:dyDescent="0.25">
      <c r="A3" s="1"/>
      <c r="B3" s="1"/>
      <c r="C3" s="40">
        <v>45291</v>
      </c>
    </row>
    <row r="4" spans="1:3" x14ac:dyDescent="0.25">
      <c r="A4" s="1"/>
      <c r="B4" s="1"/>
      <c r="C4" s="28" t="s">
        <v>115</v>
      </c>
    </row>
    <row r="5" spans="1:3" x14ac:dyDescent="0.25">
      <c r="A5" s="4" t="s">
        <v>2</v>
      </c>
      <c r="B5" s="5" t="s">
        <v>3</v>
      </c>
      <c r="C5" s="5" t="s">
        <v>4</v>
      </c>
    </row>
    <row r="6" spans="1:3" x14ac:dyDescent="0.25">
      <c r="A6" s="41" t="s">
        <v>203</v>
      </c>
      <c r="B6" s="41"/>
      <c r="C6" s="41"/>
    </row>
    <row r="7" spans="1:3" x14ac:dyDescent="0.25">
      <c r="A7" s="42" t="s">
        <v>204</v>
      </c>
      <c r="B7" s="43">
        <f>SUM(B8:B16)</f>
        <v>3659612946.5499997</v>
      </c>
      <c r="C7" s="43">
        <f>SUM(C8:C16)</f>
        <v>7044396111.3600006</v>
      </c>
    </row>
    <row r="8" spans="1:3" x14ac:dyDescent="0.25">
      <c r="A8" s="44" t="s">
        <v>205</v>
      </c>
      <c r="B8" s="11">
        <v>3659015210.5099998</v>
      </c>
      <c r="C8" s="11">
        <v>6753252854.4400005</v>
      </c>
    </row>
    <row r="9" spans="1:3" x14ac:dyDescent="0.25">
      <c r="A9" s="44" t="s">
        <v>206</v>
      </c>
      <c r="B9" s="11">
        <v>0</v>
      </c>
      <c r="C9" s="11">
        <v>0</v>
      </c>
    </row>
    <row r="10" spans="1:3" x14ac:dyDescent="0.25">
      <c r="A10" s="44" t="s">
        <v>207</v>
      </c>
      <c r="B10" s="11">
        <v>0</v>
      </c>
      <c r="C10" s="11">
        <v>2776596</v>
      </c>
    </row>
    <row r="11" spans="1:3" x14ac:dyDescent="0.25">
      <c r="A11" s="44" t="s">
        <v>208</v>
      </c>
      <c r="B11" s="11">
        <v>0</v>
      </c>
      <c r="C11" s="11">
        <v>0</v>
      </c>
    </row>
    <row r="12" spans="1:3" x14ac:dyDescent="0.25">
      <c r="A12" s="44" t="s">
        <v>209</v>
      </c>
      <c r="B12" s="11">
        <v>0</v>
      </c>
      <c r="C12" s="11">
        <v>0</v>
      </c>
    </row>
    <row r="13" spans="1:3" x14ac:dyDescent="0.25">
      <c r="A13" s="44" t="s">
        <v>210</v>
      </c>
      <c r="B13" s="11">
        <v>0</v>
      </c>
      <c r="C13" s="11">
        <v>0</v>
      </c>
    </row>
    <row r="14" spans="1:3" x14ac:dyDescent="0.25">
      <c r="A14" s="44" t="s">
        <v>211</v>
      </c>
      <c r="B14" s="11">
        <v>0</v>
      </c>
      <c r="C14" s="11">
        <v>0</v>
      </c>
    </row>
    <row r="15" spans="1:3" x14ac:dyDescent="0.25">
      <c r="A15" s="44" t="s">
        <v>212</v>
      </c>
      <c r="B15" s="11">
        <v>0</v>
      </c>
      <c r="C15" s="11">
        <v>0</v>
      </c>
    </row>
    <row r="16" spans="1:3" x14ac:dyDescent="0.25">
      <c r="A16" s="44" t="s">
        <v>213</v>
      </c>
      <c r="B16" s="11">
        <v>597736.04</v>
      </c>
      <c r="C16" s="11">
        <v>288366660.92000002</v>
      </c>
    </row>
    <row r="17" spans="1:3" x14ac:dyDescent="0.25">
      <c r="A17" s="42" t="s">
        <v>214</v>
      </c>
      <c r="B17" s="43">
        <f>SUM(B18:B28)</f>
        <v>10678919535.02</v>
      </c>
      <c r="C17" s="43">
        <f>SUM(C18:C28)</f>
        <v>-15895336307.4</v>
      </c>
    </row>
    <row r="18" spans="1:3" x14ac:dyDescent="0.25">
      <c r="A18" s="44" t="s">
        <v>215</v>
      </c>
      <c r="B18" s="11">
        <v>0</v>
      </c>
      <c r="C18" s="11">
        <v>0</v>
      </c>
    </row>
    <row r="19" spans="1:3" x14ac:dyDescent="0.25">
      <c r="A19" s="44" t="s">
        <v>216</v>
      </c>
      <c r="B19" s="11">
        <v>-895380935.38000011</v>
      </c>
      <c r="C19" s="11">
        <v>-1045015964.37</v>
      </c>
    </row>
    <row r="20" spans="1:3" x14ac:dyDescent="0.25">
      <c r="A20" s="44" t="s">
        <v>217</v>
      </c>
      <c r="B20" s="11">
        <v>-233954081.54000002</v>
      </c>
      <c r="C20" s="11">
        <v>-309201606.63999999</v>
      </c>
    </row>
    <row r="21" spans="1:3" x14ac:dyDescent="0.25">
      <c r="A21" s="44" t="s">
        <v>218</v>
      </c>
      <c r="B21" s="11">
        <v>13530701941.309999</v>
      </c>
      <c r="C21" s="11">
        <v>-10749830088.09</v>
      </c>
    </row>
    <row r="22" spans="1:3" x14ac:dyDescent="0.25">
      <c r="A22" s="44" t="s">
        <v>219</v>
      </c>
      <c r="B22" s="11">
        <v>-100987985.97</v>
      </c>
      <c r="C22" s="11">
        <v>-160422732.38</v>
      </c>
    </row>
    <row r="23" spans="1:3" x14ac:dyDescent="0.25">
      <c r="A23" s="44" t="s">
        <v>220</v>
      </c>
      <c r="B23" s="11">
        <v>-4204061</v>
      </c>
      <c r="C23" s="11">
        <v>-24966937</v>
      </c>
    </row>
    <row r="24" spans="1:3" x14ac:dyDescent="0.25">
      <c r="A24" s="44" t="s">
        <v>221</v>
      </c>
      <c r="B24" s="11">
        <v>-747394340.51999998</v>
      </c>
      <c r="C24" s="11">
        <v>-1584817156.8199999</v>
      </c>
    </row>
    <row r="25" spans="1:3" x14ac:dyDescent="0.25">
      <c r="A25" s="44" t="s">
        <v>222</v>
      </c>
      <c r="B25" s="11">
        <v>-220555911.57999998</v>
      </c>
      <c r="C25" s="11">
        <v>-157177734.78999999</v>
      </c>
    </row>
    <row r="26" spans="1:3" x14ac:dyDescent="0.25">
      <c r="A26" s="44" t="s">
        <v>223</v>
      </c>
      <c r="B26" s="11">
        <v>-2151890</v>
      </c>
      <c r="C26" s="11">
        <v>-3810834</v>
      </c>
    </row>
    <row r="27" spans="1:3" x14ac:dyDescent="0.25">
      <c r="A27" s="44" t="s">
        <v>224</v>
      </c>
      <c r="B27" s="11">
        <v>0</v>
      </c>
      <c r="C27" s="11">
        <v>0</v>
      </c>
    </row>
    <row r="28" spans="1:3" x14ac:dyDescent="0.25">
      <c r="A28" s="44" t="s">
        <v>225</v>
      </c>
      <c r="B28" s="11">
        <v>-647153200.29999995</v>
      </c>
      <c r="C28" s="11">
        <v>-1860093253.3099999</v>
      </c>
    </row>
    <row r="29" spans="1:3" x14ac:dyDescent="0.25">
      <c r="A29" s="42" t="s">
        <v>226</v>
      </c>
      <c r="B29" s="43">
        <f>+B7+B17</f>
        <v>14338532481.57</v>
      </c>
      <c r="C29" s="43">
        <f>+C7+C17</f>
        <v>-8850940196.039999</v>
      </c>
    </row>
    <row r="30" spans="1:3" x14ac:dyDescent="0.25">
      <c r="A30" s="41" t="s">
        <v>227</v>
      </c>
      <c r="B30" s="41"/>
      <c r="C30" s="41"/>
    </row>
    <row r="31" spans="1:3" x14ac:dyDescent="0.25">
      <c r="A31" s="42" t="s">
        <v>204</v>
      </c>
      <c r="B31" s="43">
        <f>SUM(B32:B35)</f>
        <v>4420145106.1000004</v>
      </c>
      <c r="C31" s="43">
        <f>SUM(C32:C35)</f>
        <v>12337302162.240002</v>
      </c>
    </row>
    <row r="32" spans="1:3" x14ac:dyDescent="0.25">
      <c r="A32" s="44" t="s">
        <v>228</v>
      </c>
      <c r="B32" s="11">
        <v>9700000</v>
      </c>
      <c r="C32" s="11">
        <v>0</v>
      </c>
    </row>
    <row r="33" spans="1:3" x14ac:dyDescent="0.25">
      <c r="A33" s="44" t="s">
        <v>229</v>
      </c>
      <c r="B33" s="11">
        <v>0</v>
      </c>
      <c r="C33" s="11">
        <v>0</v>
      </c>
    </row>
    <row r="34" spans="1:3" x14ac:dyDescent="0.25">
      <c r="A34" s="44" t="s">
        <v>230</v>
      </c>
      <c r="B34" s="11">
        <v>4410445106.1000004</v>
      </c>
      <c r="C34" s="11">
        <v>11160929191.870001</v>
      </c>
    </row>
    <row r="35" spans="1:3" x14ac:dyDescent="0.25">
      <c r="A35" s="44" t="s">
        <v>231</v>
      </c>
      <c r="B35" s="11">
        <v>0</v>
      </c>
      <c r="C35" s="11">
        <v>1176372970.3700001</v>
      </c>
    </row>
    <row r="36" spans="1:3" x14ac:dyDescent="0.25">
      <c r="A36" s="42" t="s">
        <v>214</v>
      </c>
      <c r="B36" s="43">
        <f>SUM(B37:B40)</f>
        <v>-16932582619</v>
      </c>
      <c r="C36" s="43">
        <f>SUM(C37:C40)</f>
        <v>-3749956159.5800004</v>
      </c>
    </row>
    <row r="37" spans="1:3" x14ac:dyDescent="0.25">
      <c r="A37" s="44" t="s">
        <v>232</v>
      </c>
      <c r="B37" s="11">
        <v>-48286049</v>
      </c>
      <c r="C37" s="11">
        <v>-56441372</v>
      </c>
    </row>
    <row r="38" spans="1:3" x14ac:dyDescent="0.25">
      <c r="A38" s="44" t="s">
        <v>233</v>
      </c>
      <c r="B38" s="11">
        <v>-16848897834.75</v>
      </c>
      <c r="C38" s="11">
        <v>0</v>
      </c>
    </row>
    <row r="39" spans="1:3" x14ac:dyDescent="0.25">
      <c r="A39" s="44" t="s">
        <v>234</v>
      </c>
      <c r="B39" s="11">
        <v>0</v>
      </c>
      <c r="C39" s="11">
        <v>0</v>
      </c>
    </row>
    <row r="40" spans="1:3" x14ac:dyDescent="0.25">
      <c r="A40" s="44" t="s">
        <v>235</v>
      </c>
      <c r="B40" s="11">
        <v>-35398735.25</v>
      </c>
      <c r="C40" s="11">
        <v>-3693514787.5800004</v>
      </c>
    </row>
    <row r="41" spans="1:3" x14ac:dyDescent="0.25">
      <c r="A41" s="42" t="s">
        <v>236</v>
      </c>
      <c r="B41" s="43">
        <f>+B31+B36</f>
        <v>-12512437512.9</v>
      </c>
      <c r="C41" s="43">
        <f>+C31+C36</f>
        <v>8587346002.6600018</v>
      </c>
    </row>
    <row r="42" spans="1:3" x14ac:dyDescent="0.25">
      <c r="A42" s="41" t="s">
        <v>237</v>
      </c>
      <c r="B42" s="41"/>
      <c r="C42" s="41"/>
    </row>
    <row r="43" spans="1:3" x14ac:dyDescent="0.25">
      <c r="A43" s="42" t="s">
        <v>204</v>
      </c>
      <c r="B43" s="43">
        <f>SUM(B44:B47)</f>
        <v>25842856386.889999</v>
      </c>
      <c r="C43" s="43">
        <f>SUM(C44:C47)</f>
        <v>80855664139.040009</v>
      </c>
    </row>
    <row r="44" spans="1:3" x14ac:dyDescent="0.25">
      <c r="A44" s="44" t="s">
        <v>238</v>
      </c>
      <c r="B44" s="11">
        <v>11575850591.66</v>
      </c>
      <c r="C44" s="11">
        <v>26270907484.580002</v>
      </c>
    </row>
    <row r="45" spans="1:3" ht="25.5" x14ac:dyDescent="0.25">
      <c r="A45" s="45" t="s">
        <v>239</v>
      </c>
      <c r="B45" s="11">
        <v>14241567082.110001</v>
      </c>
      <c r="C45" s="11">
        <v>0</v>
      </c>
    </row>
    <row r="46" spans="1:3" x14ac:dyDescent="0.25">
      <c r="A46" s="44" t="s">
        <v>240</v>
      </c>
      <c r="B46" s="11">
        <v>-1800000</v>
      </c>
      <c r="C46" s="11">
        <v>0</v>
      </c>
    </row>
    <row r="47" spans="1:3" x14ac:dyDescent="0.25">
      <c r="A47" s="44" t="s">
        <v>213</v>
      </c>
      <c r="B47" s="11">
        <v>27238713.120000001</v>
      </c>
      <c r="C47" s="11">
        <v>54584756654.459999</v>
      </c>
    </row>
    <row r="48" spans="1:3" x14ac:dyDescent="0.25">
      <c r="A48" s="42" t="s">
        <v>214</v>
      </c>
      <c r="B48" s="43">
        <f>SUM(B49:B53)</f>
        <v>-26782076070.219994</v>
      </c>
      <c r="C48" s="43">
        <f>SUM(C49:C53)</f>
        <v>-80079155590.76001</v>
      </c>
    </row>
    <row r="49" spans="1:3" x14ac:dyDescent="0.25">
      <c r="A49" s="44" t="s">
        <v>241</v>
      </c>
      <c r="B49" s="11">
        <v>-11185249067.049999</v>
      </c>
      <c r="C49" s="11">
        <v>-5366363291.1000004</v>
      </c>
    </row>
    <row r="50" spans="1:3" x14ac:dyDescent="0.25">
      <c r="A50" s="44" t="s">
        <v>242</v>
      </c>
      <c r="B50" s="11">
        <v>0</v>
      </c>
      <c r="C50" s="11">
        <v>-14943575791.549999</v>
      </c>
    </row>
    <row r="51" spans="1:3" x14ac:dyDescent="0.25">
      <c r="A51" s="44" t="s">
        <v>243</v>
      </c>
      <c r="B51" s="11">
        <v>-14992553969.58</v>
      </c>
      <c r="C51" s="11">
        <v>-13027303844.780001</v>
      </c>
    </row>
    <row r="52" spans="1:3" x14ac:dyDescent="0.25">
      <c r="A52" s="44" t="s">
        <v>244</v>
      </c>
      <c r="B52" s="11">
        <v>-597216660</v>
      </c>
      <c r="C52" s="11">
        <v>0</v>
      </c>
    </row>
    <row r="53" spans="1:3" x14ac:dyDescent="0.25">
      <c r="A53" s="44" t="s">
        <v>225</v>
      </c>
      <c r="B53" s="11">
        <v>-7056373.5899977684</v>
      </c>
      <c r="C53" s="11">
        <v>-46741912663.330009</v>
      </c>
    </row>
    <row r="54" spans="1:3" x14ac:dyDescent="0.25">
      <c r="A54" s="42" t="s">
        <v>245</v>
      </c>
      <c r="B54" s="43">
        <f>+B43+B48</f>
        <v>-939219683.3299942</v>
      </c>
      <c r="C54" s="43">
        <f>+C43+C48</f>
        <v>776508548.27999878</v>
      </c>
    </row>
    <row r="55" spans="1:3" x14ac:dyDescent="0.25">
      <c r="A55" s="42" t="s">
        <v>246</v>
      </c>
      <c r="B55" s="11">
        <v>-24717.22</v>
      </c>
      <c r="C55" s="11">
        <v>-275630008.54000002</v>
      </c>
    </row>
    <row r="56" spans="1:3" x14ac:dyDescent="0.25">
      <c r="A56" s="42" t="s">
        <v>247</v>
      </c>
      <c r="B56" s="43">
        <f>+B55+B54+B41+B29</f>
        <v>886850568.12000656</v>
      </c>
      <c r="C56" s="43">
        <f>+C55+C54+C41+C29</f>
        <v>237284346.36000061</v>
      </c>
    </row>
    <row r="57" spans="1:3" x14ac:dyDescent="0.25">
      <c r="A57" s="42" t="s">
        <v>248</v>
      </c>
      <c r="B57" s="11">
        <v>1774085785.8099999</v>
      </c>
      <c r="C57" s="43">
        <f>+B58</f>
        <v>2660936353.9299998</v>
      </c>
    </row>
    <row r="58" spans="1:3" x14ac:dyDescent="0.25">
      <c r="A58" s="42" t="s">
        <v>249</v>
      </c>
      <c r="B58" s="11">
        <v>2660936353.9299998</v>
      </c>
      <c r="C58" s="43">
        <f>+C56+C57</f>
        <v>2898220700.2900004</v>
      </c>
    </row>
    <row r="59" spans="1:3" x14ac:dyDescent="0.25">
      <c r="C59" s="25">
        <f>+C58-[2]SBT!C7</f>
        <v>237284346.36000109</v>
      </c>
    </row>
    <row r="62" spans="1:3" x14ac:dyDescent="0.25">
      <c r="A62" s="22" t="s">
        <v>110</v>
      </c>
      <c r="B62" s="23" t="s">
        <v>250</v>
      </c>
      <c r="C62" s="23"/>
    </row>
    <row r="63" spans="1:3" x14ac:dyDescent="0.25">
      <c r="A63" s="24"/>
    </row>
    <row r="64" spans="1:3" x14ac:dyDescent="0.25">
      <c r="A64" s="24"/>
    </row>
    <row r="65" spans="1:2" x14ac:dyDescent="0.25">
      <c r="A65" s="24" t="s">
        <v>112</v>
      </c>
      <c r="B65" s="25" t="s">
        <v>251</v>
      </c>
    </row>
  </sheetData>
  <mergeCells count="5">
    <mergeCell ref="A1:C1"/>
    <mergeCell ref="A2:C2"/>
    <mergeCell ref="A6:C6"/>
    <mergeCell ref="A30:C30"/>
    <mergeCell ref="A42:C42"/>
  </mergeCells>
  <dataValidations count="1">
    <dataValidation type="decimal" operator="notEqual" allowBlank="1" showErrorMessage="1" error="This is an invalid value!" sqref="B20:B28 B8:C16 B37:C40 B44:C47 B49:C53" xr:uid="{EA1E7644-1CA0-4E01-91AE-513246EBA9A6}">
      <formula1>1E+25</formula1>
      <formula2>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ts1</vt:lpstr>
      <vt:lpstr>st2</vt:lpstr>
      <vt:lpstr>st3</vt:lpstr>
      <vt:lpstr>st4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Daariimaa Baasankhuu</dc:creator>
  <cp:lastModifiedBy>Daariimaa Baasankhuu</cp:lastModifiedBy>
  <dcterms:created xsi:type="dcterms:W3CDTF">2024-02-16T07:37:45Z</dcterms:created>
  <dcterms:modified xsi:type="dcterms:W3CDTF">2024-02-16T07:54:13Z</dcterms:modified>
</cp:coreProperties>
</file>