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S" sheetId="1" r:id="rId1"/>
    <sheet name="income" sheetId="2" r:id="rId2"/>
    <sheet name="МГТ" sheetId="3" r:id="rId3"/>
    <sheet name="ӨӨ тайлан" sheetId="4" r:id="rId4"/>
  </sheets>
  <definedNames/>
  <calcPr fullCalcOnLoad="1"/>
</workbook>
</file>

<file path=xl/comments1.xml><?xml version="1.0" encoding="utf-8"?>
<comments xmlns="http://schemas.openxmlformats.org/spreadsheetml/2006/main">
  <authors>
    <author>erdenechimeg</author>
  </authors>
  <commentList>
    <comment ref="E4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KFW, grape city, HOGAN LOVELLS uglug 2201002800
barilgiin uld tulbur 1373760000
E&amp;Y залруулгаар аудитын өглөгийг
 15 400 000 бууруулсан
</t>
        </r>
      </text>
    </comment>
    <comment ref="E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1801000200 TZK avlaga
1801000100</t>
        </r>
      </text>
    </comment>
    <comment ref="E27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1801000200 TZK нөхөн төлөгдөх авлага, НББ тооцоо</t>
        </r>
      </text>
    </comment>
    <comment ref="E1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1801000300 иргэдээс авах авлага, авлагын эрсдлийн сан</t>
        </r>
      </text>
    </comment>
    <comment ref="E3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2201000400 kfw huu uglug</t>
        </r>
      </text>
    </comment>
    <comment ref="E4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2203000100 UOO</t>
        </r>
      </text>
    </comment>
    <comment ref="E34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2201000700+2201000800
</t>
        </r>
      </text>
    </comment>
    <comment ref="E12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zeel, zeeliin huu avlaga</t>
        </r>
      </text>
    </comment>
    <comment ref="E15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UTT, Daraa tootsoo 5047$*1885.6=9516623.2
</t>
        </r>
      </text>
    </comment>
    <comment ref="E28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Barilga uridchilgaa tulbur+
uld tulbur 1373760000 ugluguur
TUZ 2014.12.30-nii 14/38 togtool 365640000 tohijilt zardal</t>
        </r>
      </text>
    </comment>
    <comment ref="E36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ххоат-38310+ ааноат өглөг 408501+2-r uliraliin tax expense</t>
        </r>
      </text>
    </comment>
    <comment ref="E8" authorId="0">
      <text>
        <r>
          <rPr>
            <b/>
            <sz val="9"/>
            <rFont val="Tahoma"/>
            <family val="2"/>
          </rPr>
          <t>erdenechimeg:100101+11011100+11040001+11040002+11050001</t>
        </r>
      </text>
    </comment>
    <comment ref="D8" authorId="0">
      <text>
        <r>
          <rPr>
            <b/>
            <sz val="9"/>
            <rFont val="Tahoma"/>
            <family val="2"/>
          </rPr>
          <t>erdenechimeg:100101+11011100+11040001+11040002+11050001</t>
        </r>
      </text>
    </comment>
    <comment ref="D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1801000200 TZK avlaga
1801000100</t>
        </r>
      </text>
    </comment>
    <comment ref="D1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1801000300 иргэдээс авах авлага, авлагын эрсдлийн сан</t>
        </r>
      </text>
    </comment>
    <comment ref="D12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zeel, zeeliin huu avlaga</t>
        </r>
      </text>
    </comment>
    <comment ref="D15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UTT, Daraa tootsoo 5047$*1885.6=9516623.2
</t>
        </r>
      </text>
    </comment>
    <comment ref="D27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1801000200 TZK нөхөн төлөгдөх авлага, НББ тооцоо</t>
        </r>
      </text>
    </comment>
    <comment ref="D28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Barilga uridchilgaa tulbur+
uld tulbur 1373760000 ugluguur
TUZ 2014.12.30-nii 14/38 togtool 365640000 tohijilt zardal</t>
        </r>
      </text>
    </comment>
    <comment ref="D34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2201000700+2201000800
</t>
        </r>
      </text>
    </comment>
    <comment ref="D36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ххоат-38310+ ааноат өглөг 408501+2-r uliraliin tax expense</t>
        </r>
      </text>
    </comment>
    <comment ref="D3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2201000400 kfw huu uglug</t>
        </r>
      </text>
    </comment>
    <comment ref="D4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2203000100 UOO</t>
        </r>
      </text>
    </comment>
    <comment ref="D4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KFW, grape city, HOGAN LOVELLS uglug 2201002800
barilgiin uld tulbur 1373760000
E&amp;Y залруулгаар аудитын өглөгийг
 15 400 000 бууруулсан
</t>
        </r>
      </text>
    </comment>
  </commentList>
</comments>
</file>

<file path=xl/comments2.xml><?xml version="1.0" encoding="utf-8"?>
<comments xmlns="http://schemas.openxmlformats.org/spreadsheetml/2006/main">
  <authors>
    <author>erdenechimeg</author>
  </authors>
  <commentList>
    <comment ref="E10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HUU ORLOGO
</t>
        </r>
      </text>
    </comment>
    <comment ref="E12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ХЭГШ+ХАШ</t>
        </r>
      </text>
    </comment>
  </commentList>
</comments>
</file>

<file path=xl/comments3.xml><?xml version="1.0" encoding="utf-8"?>
<comments xmlns="http://schemas.openxmlformats.org/spreadsheetml/2006/main">
  <authors>
    <author>erdenechimeg</author>
  </authors>
  <commentList>
    <comment ref="D53" authorId="0">
      <text>
        <r>
          <rPr>
            <b/>
            <sz val="9"/>
            <rFont val="Tahoma"/>
            <family val="2"/>
          </rPr>
          <t xml:space="preserve">erdenechimeg:
Хас банкнаас зээлийн багц авав
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zeeliin huu orlogo-zeel, had huu avlaga</t>
        </r>
      </text>
    </comment>
    <comment ref="D1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NDsh zardal dun</t>
        </r>
      </text>
    </comment>
    <comment ref="D2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zeeliin huu zardal-zhuu uglug</t>
        </r>
      </text>
    </comment>
    <comment ref="D24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UTTatvar+XXOAT+suutgagchiin+ul hudlukh+auto mashinii tatvar</t>
        </r>
      </text>
    </comment>
    <comment ref="D25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automashinii daatgal</t>
        </r>
      </text>
    </comment>
    <comment ref="D18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tt-11 tailangaar </t>
        </r>
      </text>
    </comment>
    <comment ref="D48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төлөгдсөн зээл
</t>
        </r>
      </text>
    </comment>
    <comment ref="D12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ХЭГШ орлого</t>
        </r>
      </text>
    </comment>
    <comment ref="D34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aktiv1-610038652.51+441953399.54+395077795.78+403126048.2
aktiv-2 383019848.99
</t>
        </r>
      </text>
    </comment>
    <comment ref="D26" authorId="0">
      <text>
        <r>
          <rPr>
            <b/>
            <sz val="9"/>
            <rFont val="Tahoma"/>
            <family val="2"/>
          </rPr>
          <t>erdenechimeg
busad zarlaga+shine bairnii zasvariin tulburuud
586, 991 zarlaga</t>
        </r>
      </text>
    </comment>
    <comment ref="D4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UTT TZK-n umnuus shiljuulsen</t>
        </r>
      </text>
    </comment>
    <comment ref="C1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zeeliin huu orlogo-zeel, had huu avlaga</t>
        </r>
      </text>
    </comment>
    <comment ref="C12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ХЭГШ орлого+бусад орлого-ХЭГШ авлага</t>
        </r>
      </text>
    </comment>
    <comment ref="C18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tt-11 tailangaar </t>
        </r>
      </text>
    </comment>
    <comment ref="C1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NDsh zardal dun</t>
        </r>
      </text>
    </comment>
    <comment ref="C2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zeeliin huu zardal-zhuu uglug</t>
        </r>
      </text>
    </comment>
    <comment ref="C24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UTTatvar+XXOAT+suutgagchiin+ul hudlukh+auto mashinii tatvar</t>
        </r>
      </text>
    </comment>
    <comment ref="C25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automashinii daatgal</t>
        </r>
      </text>
    </comment>
    <comment ref="C26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busad zarlaga+aktiv1.2.3 hurungu oruulalt 3000000</t>
        </r>
      </text>
    </comment>
    <comment ref="C34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aktiv1-610038652.51+441953399.54+395077795.78+403126048.2
aktiv-2 383019848.99
</t>
        </r>
      </text>
    </comment>
    <comment ref="C41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shine bairnii uridchilgaa
</t>
        </r>
      </text>
    </comment>
    <comment ref="C4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UTT TZK-n umnuus shiljuulsen</t>
        </r>
      </text>
    </comment>
    <comment ref="C48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zeel eh uld+avsan zeeliin bagts-zeeliin ets uld</t>
        </r>
      </text>
    </comment>
    <comment ref="C49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hugjliin bank huvitsaa
</t>
        </r>
      </text>
    </comment>
    <comment ref="C53" authorId="0">
      <text>
        <r>
          <rPr>
            <b/>
            <sz val="9"/>
            <rFont val="Tahoma"/>
            <family val="2"/>
          </rPr>
          <t>erdenechimeg:</t>
        </r>
        <r>
          <rPr>
            <sz val="9"/>
            <rFont val="Tahoma"/>
            <family val="2"/>
          </rPr>
          <t xml:space="preserve">
1280 zeeliin bagts avsan
төрийн банк 5 багц
</t>
        </r>
      </text>
    </comment>
    <comment ref="D16" authorId="0">
      <text>
        <r>
          <rPr>
            <b/>
            <sz val="9"/>
            <rFont val="Tahoma"/>
            <family val="0"/>
          </rPr>
          <t>erdenechimeg:
DP dansand iluu shilj-n zuruu huu+ND-s tetgemj+kass-d tushaasan mungu</t>
        </r>
      </text>
    </comment>
  </commentList>
</comments>
</file>

<file path=xl/sharedStrings.xml><?xml version="1.0" encoding="utf-8"?>
<sst xmlns="http://schemas.openxmlformats.org/spreadsheetml/2006/main" count="257" uniqueCount="216">
  <si>
    <t>САНХҮҮГИЙН БАЙДЛЫН ТАЙЛАН</t>
  </si>
  <si>
    <t>/Аж ахуйн нэгжийн нэр/</t>
  </si>
  <si>
    <t>/төгрөг/</t>
  </si>
  <si>
    <t>Мөрийн дугаар</t>
  </si>
  <si>
    <t>Үзүүлэлт</t>
  </si>
  <si>
    <t>ХӨРӨНГӨ</t>
  </si>
  <si>
    <t>Эргэлтийн хөрөнгө</t>
  </si>
  <si>
    <t>1.1.1</t>
  </si>
  <si>
    <t xml:space="preserve">Мөнгө,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</si>
  <si>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</si>
  <si>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</si>
  <si>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</si>
  <si>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</si>
  <si>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</si>
  <si>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</si>
  <si>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</si>
  <si>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 /зээлийн багц/</t>
  </si>
  <si>
    <t>1.1.6</t>
  </si>
  <si>
    <t>Бараа материал</t>
  </si>
  <si>
    <t>1.1.7</t>
  </si>
  <si>
    <t>Урьдчилж төлсөн зардал/тооцоо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</si>
  <si>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</si>
  <si>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</si>
  <si>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</si>
  <si>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</si>
  <si>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</si>
  <si>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</si>
  <si>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</si>
  <si>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</si>
  <si>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</si>
  <si>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</si>
  <si>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</si>
  <si>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</si>
  <si>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</si>
  <si>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</si>
  <si>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</si>
  <si>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</si>
  <si>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</si>
  <si>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</si>
  <si>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</si>
  <si>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 xml:space="preserve">Бусад эргэлтийн бус хөрөнгө </t>
  </si>
  <si>
    <t>1.2.9</t>
  </si>
  <si>
    <t>1.2.10</t>
  </si>
  <si>
    <t>Эргэлтийн бус хөрөнгийн дүн</t>
  </si>
  <si>
    <t>НИЙТ ХӨРӨНГИЙН ДҮН</t>
  </si>
  <si>
    <t xml:space="preserve">ӨР ТӨЛБӨР БА ЭЗДИЙН ӨМЧ </t>
  </si>
  <si>
    <t xml:space="preserve">Өр төлбөр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</si>
  <si>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</si>
  <si>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</si>
  <si>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</si>
  <si>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</si>
  <si>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</si>
  <si>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</si>
  <si>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</si>
  <si>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</si>
  <si>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</si>
  <si>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 xml:space="preserve">НДШимтгэлийн өглөг 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</si>
  <si>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</si>
  <si>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</si>
  <si>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</si>
  <si>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</si>
  <si>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</si>
  <si>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</si>
  <si>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</si>
  <si>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</si>
  <si>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</si>
  <si>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</si>
  <si>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</si>
  <si>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</si>
  <si>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</si>
  <si>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</si>
  <si>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</si>
  <si>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</si>
  <si>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</si>
  <si>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</si>
  <si>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</si>
  <si>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</si>
  <si>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</si>
  <si>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</si>
  <si>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</si>
  <si>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</si>
  <si>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</si>
  <si>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</si>
  <si>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</si>
  <si>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</si>
  <si>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</si>
  <si>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</si>
  <si>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</si>
  <si>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</si>
  <si>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 :     -  төрийн</t>
  </si>
  <si>
    <t>2.3.2</t>
  </si>
  <si>
    <t xml:space="preserve">              -  хувийн</t>
  </si>
  <si>
    <t>2.3.3</t>
  </si>
  <si>
    <t xml:space="preserve">              -  хувьцаат</t>
  </si>
  <si>
    <t>2.3.4</t>
  </si>
  <si>
    <t xml:space="preserve"> 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</si>
  <si>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</si>
  <si>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</si>
  <si>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</si>
  <si>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</si>
  <si>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</si>
  <si>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хөрвүүлэх нөөц</t>
  </si>
  <si>
    <t>2.3.8</t>
  </si>
  <si>
    <t>Эздийн өмчийн бусад хэсэг</t>
  </si>
  <si>
    <t>2.3.9</t>
  </si>
  <si>
    <t>Хуримтлагдсан ашиг</t>
  </si>
  <si>
    <t>2.3.10</t>
  </si>
  <si>
    <t>Тайлант оны ашиг</t>
  </si>
  <si>
    <t>2.3.11</t>
  </si>
  <si>
    <t>Эздийн өмчийн дүн</t>
  </si>
  <si>
    <t>ӨР ТӨЛБӨР БА ЭЗДИЙН ӨМЧИЙН ДҮН</t>
  </si>
  <si>
    <t>Гүйцэтгэх захирал</t>
  </si>
  <si>
    <t>/Д.Гантөгс/</t>
  </si>
  <si>
    <t xml:space="preserve">Ерөнхий нягтлан бодогч      </t>
  </si>
  <si>
    <t>/Н.Эрдэнэчимэг/</t>
  </si>
  <si>
    <t>ОРЛОГЫН ДЭЛГЭРЭНГҮЙ ТАЙЛАН</t>
  </si>
  <si>
    <t xml:space="preserve">  ( Аж ахуйн нэгжийн нэр )</t>
  </si>
  <si>
    <t>Борлуулалтын орлого (цэвэр)</t>
  </si>
  <si>
    <t>Борлуулалтын өртөг</t>
  </si>
  <si>
    <t>Нийт ашиг (алдагдал)</t>
  </si>
  <si>
    <t xml:space="preserve">Түрээсийн орлого </t>
  </si>
  <si>
    <t xml:space="preserve">Хүүний  орлого </t>
  </si>
  <si>
    <t>Ноогдол ашгийн орлого</t>
  </si>
  <si>
    <t>Бусад орлого</t>
  </si>
  <si>
    <t>Ерөнхий ба удирдлагын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</si>
  <si>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</si>
  <si>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</si>
  <si>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</si>
  <si>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</si>
  <si>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</si>
  <si>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</si>
  <si>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       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</si>
  <si>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</si>
  <si>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</si>
  <si>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</si>
  <si>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</si>
  <si>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</si>
  <si>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</si>
  <si>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</si>
  <si>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</si>
  <si>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ноогдох суурь ашиг (алдагдал)</t>
  </si>
  <si>
    <t>Мөнгөн гүйлгээний тайлан</t>
  </si>
  <si>
    <t>Үндсэн үйл ажиллагааны мөнгөн гүйлгээ</t>
  </si>
  <si>
    <t>Мөнгөн орлогын дүн (+)</t>
  </si>
  <si>
    <t xml:space="preserve">        Бараа борлуулсан, үйлчилгээ үзүүлсэний орлого /хүү орлого/</t>
  </si>
  <si>
    <t xml:space="preserve">         Даатгалын нөхвөрөөс хүлээн авсан мөнгө </t>
  </si>
  <si>
    <t xml:space="preserve">         Буцаан авсан албан татвар</t>
  </si>
  <si>
    <t xml:space="preserve">         Татаас, санхүүжилтийн орлого</t>
  </si>
  <si>
    <t xml:space="preserve">         Бусад мөнгөн орлого</t>
  </si>
  <si>
    <t>Мөнгөн зарлагын дүн (-)</t>
  </si>
  <si>
    <t xml:space="preserve">      Ажиллагчдад төлсөн</t>
  </si>
  <si>
    <t xml:space="preserve">      Нийгмийн даатгалын байгууллагад төлсөн </t>
  </si>
  <si>
    <t xml:space="preserve">      Ашиглалтын зардалд төлсөн</t>
  </si>
  <si>
    <t xml:space="preserve">      Түлш шатахуун, тээврийн хөлс, сэлбэг хэрэгсэлд төлсөн</t>
  </si>
  <si>
    <t xml:space="preserve">      Хүүний төлбөрт төлсөн</t>
  </si>
  <si>
    <t xml:space="preserve">      Татварын байгууллагад төлсөн</t>
  </si>
  <si>
    <t xml:space="preserve">      Даатгалын төлбөрт төлсөн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</si>
  <si>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</si>
  <si>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</si>
  <si>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</si>
  <si>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борлуусны орлого</t>
  </si>
  <si>
    <t xml:space="preserve">      Биет бус хөрөнгө борлуусны орлого</t>
  </si>
  <si>
    <t xml:space="preserve">      Хөрөнгө оруулалт борлуусны орлого</t>
  </si>
  <si>
    <t xml:space="preserve">      Бусад урт хугацаат хөрөнгө борлуулсны орлого</t>
  </si>
  <si>
    <t xml:space="preserve">      Бусдад олгосон зээл, мөнгөн урьдчилгааны буцаан төлөлт </t>
  </si>
  <si>
    <t xml:space="preserve">      Хүлээн авсан хүүний орлого</t>
  </si>
  <si>
    <t xml:space="preserve">      Хүлээн авсан ноогдол ашиг </t>
  </si>
  <si>
    <t xml:space="preserve">      Үндсэн хөрөнгө олж эзэмшихэд төлсөн </t>
  </si>
  <si>
    <t xml:space="preserve">      Биет бус хөрөнгө олж эзэмшихэд төлсөн </t>
  </si>
  <si>
    <t xml:space="preserve">      Хөрөнгө оруулалт олж эзэмшихэд төлсөн </t>
  </si>
  <si>
    <t xml:space="preserve">      Бусад урт хугацаат хөрөнгө олж эзэмшихэд төлсөн </t>
  </si>
  <si>
    <t xml:space="preserve">      Бусдад олгосон зээл, мөнгөн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</si>
  <si>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</si>
  <si>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</si>
  <si>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 </t>
  </si>
  <si>
    <t xml:space="preserve">      Хувьцаа болон өмчийн бусад үнэт цаас гаргаснаас хүлээн авсан </t>
  </si>
  <si>
    <t xml:space="preserve">      Төрөл бүрийн хандив</t>
  </si>
  <si>
    <t xml:space="preserve">      Бусад</t>
  </si>
  <si>
    <t xml:space="preserve">      Зээл, өрийн үнэт цаасны төлбөрт төлсөн</t>
  </si>
  <si>
    <t xml:space="preserve">      Санхүүгийн түрээсийн өглөгт төлсөн</t>
  </si>
  <si>
    <t xml:space="preserve">      Хувьцаа буцаан худалдаж авахад төлсөн 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</si>
  <si>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</si>
  <si>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</si>
  <si>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</si>
  <si>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</si>
  <si>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</si>
  <si>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</si>
  <si>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( Аж ахуйн нэгжийн нэр )</t>
  </si>
  <si>
    <t>№</t>
  </si>
  <si>
    <t>Өмч</t>
  </si>
  <si>
    <t>Халаасны хувьцаа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</si>
  <si>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</si>
  <si>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</si>
  <si>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</si>
  <si>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</si>
  <si>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ноогдол ашиг</t>
  </si>
  <si>
    <t>Дахин үнэлгээний нэмэгдлийн хэрэгжсэн дүн</t>
  </si>
  <si>
    <t xml:space="preserve"> </t>
  </si>
  <si>
    <t xml:space="preserve">Борлуулалт, маркетингийн зардал </t>
  </si>
  <si>
    <t>Санхүүгийн зардал /хүү/</t>
  </si>
  <si>
    <r>
      <t>Татвар төлөхийн өмнөх ашиг (алдагдал)</t>
    </r>
    <r>
      <rPr>
        <sz val="9"/>
        <rFont val="Times New Roman"/>
        <family val="1"/>
      </rPr>
      <t xml:space="preserve"> </t>
    </r>
  </si>
  <si>
    <t>2014 оны 12-р сарын 31</t>
  </si>
  <si>
    <t>Дуусаагүй барилгын хөрөнгө оруулалт</t>
  </si>
  <si>
    <t xml:space="preserve">        Эрхийн шимтгэл, хураамж, төлбөрийн орлого</t>
  </si>
  <si>
    <t xml:space="preserve">      Бараа, материал худалдан авахад төлсөн </t>
  </si>
  <si>
    <t>Зээлийн үнэ цэнийн бууралт</t>
  </si>
  <si>
    <t>2015 оны 12-р сарын 31</t>
  </si>
  <si>
    <t>2015 оны 12-р сарын 31-ний үлдэгдэл</t>
  </si>
  <si>
    <t>Банкинд байршуулсан хадгаламж</t>
  </si>
  <si>
    <t>ЗГҮЦ</t>
  </si>
  <si>
    <t xml:space="preserve">Эрхийн шимтгэлийн орлого </t>
  </si>
  <si>
    <t xml:space="preserve">"МИК Холдинг" ХК  групп </t>
  </si>
  <si>
    <t>2016 оны 06 сарын 30 өдөр</t>
  </si>
  <si>
    <t>2016 оны 06-р сарын 30</t>
  </si>
  <si>
    <t>2014 оны 12 -р сарын 31-ний үлдэгдэл</t>
  </si>
  <si>
    <t>2016 оны 06-р сарын 30-ний үлдэгдэл</t>
  </si>
</sst>
</file>

<file path=xl/styles.xml><?xml version="1.0" encoding="utf-8"?>
<styleSheet xmlns="http://schemas.openxmlformats.org/spreadsheetml/2006/main">
  <numFmts count="14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&quot;$&quot;#,##0\ \);[Red]\(&quot;$&quot;#,##0\)"/>
    <numFmt numFmtId="166" formatCode="0.0"/>
    <numFmt numFmtId="167" formatCode="00000"/>
    <numFmt numFmtId="168" formatCode="_-* #,##0_₮_-;\-* #,##0_₮_-;_-* &quot;-&quot;??_₮_-;_-@_-"/>
    <numFmt numFmtId="169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돋움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30"/>
      <color indexed="8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30"/>
      <color theme="1"/>
      <name val="Calibri"/>
      <family val="2"/>
    </font>
    <font>
      <b/>
      <sz val="25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158">
    <xf numFmtId="0" fontId="0" fillId="0" borderId="0" xfId="0" applyFont="1" applyAlignment="1">
      <alignment/>
    </xf>
    <xf numFmtId="0" fontId="4" fillId="0" borderId="10" xfId="48" applyFont="1" applyFill="1" applyBorder="1" applyAlignment="1">
      <alignment horizontal="right" vertical="top" wrapText="1"/>
      <protection/>
    </xf>
    <xf numFmtId="0" fontId="5" fillId="0" borderId="10" xfId="48" applyFont="1" applyFill="1" applyBorder="1">
      <alignment/>
      <protection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0" borderId="10" xfId="48" applyFont="1" applyFill="1" applyBorder="1" applyAlignment="1">
      <alignment horizontal="right"/>
      <protection/>
    </xf>
    <xf numFmtId="0" fontId="6" fillId="0" borderId="10" xfId="48" applyFont="1" applyFill="1" applyBorder="1" applyAlignment="1">
      <alignment horizontal="right" vertical="center" wrapText="1"/>
      <protection/>
    </xf>
    <xf numFmtId="4" fontId="5" fillId="0" borderId="10" xfId="48" applyNumberFormat="1" applyFont="1" applyFill="1" applyBorder="1" applyAlignment="1">
      <alignment horizontal="right" vertical="center" wrapText="1"/>
      <protection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 horizontal="right" vertical="top" wrapText="1"/>
      <protection/>
    </xf>
    <xf numFmtId="0" fontId="5" fillId="0" borderId="10" xfId="49" applyFont="1" applyFill="1" applyBorder="1" applyAlignment="1">
      <alignment horizontal="center" vertical="top"/>
      <protection/>
    </xf>
    <xf numFmtId="0" fontId="4" fillId="0" borderId="10" xfId="49" applyFont="1" applyFill="1" applyBorder="1" applyAlignment="1">
      <alignment horizontal="center" vertical="top"/>
      <protection/>
    </xf>
    <xf numFmtId="0" fontId="4" fillId="0" borderId="0" xfId="49" applyFont="1" applyFill="1" applyAlignment="1">
      <alignment horizontal="right"/>
      <protection/>
    </xf>
    <xf numFmtId="4" fontId="5" fillId="0" borderId="10" xfId="49" applyNumberFormat="1" applyFont="1" applyFill="1" applyBorder="1" applyAlignment="1">
      <alignment horizontal="right" vertical="top"/>
      <protection/>
    </xf>
    <xf numFmtId="4" fontId="4" fillId="0" borderId="10" xfId="49" applyNumberFormat="1" applyFont="1" applyFill="1" applyBorder="1" applyAlignment="1">
      <alignment horizontal="right" vertical="top"/>
      <protection/>
    </xf>
    <xf numFmtId="4" fontId="5" fillId="0" borderId="10" xfId="50" applyNumberFormat="1" applyFont="1" applyFill="1" applyBorder="1" applyAlignment="1">
      <alignment horizontal="right" vertical="top"/>
      <protection/>
    </xf>
    <xf numFmtId="4" fontId="4" fillId="0" borderId="10" xfId="50" applyNumberFormat="1" applyFont="1" applyFill="1" applyBorder="1" applyAlignment="1">
      <alignment horizontal="right" vertical="top"/>
      <protection/>
    </xf>
    <xf numFmtId="4" fontId="5" fillId="0" borderId="10" xfId="48" applyNumberFormat="1" applyFont="1" applyFill="1" applyBorder="1" applyAlignment="1">
      <alignment horizontal="right"/>
      <protection/>
    </xf>
    <xf numFmtId="4" fontId="4" fillId="0" borderId="0" xfId="49" applyNumberFormat="1" applyFont="1" applyFill="1" applyAlignment="1">
      <alignment horizontal="right"/>
      <protection/>
    </xf>
    <xf numFmtId="0" fontId="9" fillId="0" borderId="0" xfId="65" applyFont="1">
      <alignment/>
      <protection/>
    </xf>
    <xf numFmtId="0" fontId="5" fillId="0" borderId="0" xfId="65" applyFont="1" applyFill="1" applyAlignment="1">
      <alignment horizontal="center"/>
      <protection/>
    </xf>
    <xf numFmtId="0" fontId="9" fillId="0" borderId="0" xfId="67" applyFont="1">
      <alignment/>
      <protection/>
    </xf>
    <xf numFmtId="0" fontId="48" fillId="0" borderId="0" xfId="0" applyFont="1" applyAlignment="1">
      <alignment/>
    </xf>
    <xf numFmtId="0" fontId="4" fillId="0" borderId="0" xfId="44" applyFont="1" applyFill="1" applyAlignment="1">
      <alignment horizontal="right"/>
      <protection/>
    </xf>
    <xf numFmtId="0" fontId="4" fillId="0" borderId="0" xfId="65" applyFont="1" applyFill="1">
      <alignment/>
      <protection/>
    </xf>
    <xf numFmtId="0" fontId="9" fillId="0" borderId="0" xfId="44" applyFont="1">
      <alignment/>
      <protection/>
    </xf>
    <xf numFmtId="0" fontId="4" fillId="0" borderId="0" xfId="44" applyFont="1" applyFill="1" applyBorder="1" applyAlignment="1">
      <alignment horizontal="right"/>
      <protection/>
    </xf>
    <xf numFmtId="0" fontId="4" fillId="0" borderId="11" xfId="65" applyFont="1" applyFill="1" applyBorder="1" applyAlignment="1">
      <alignment horizont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wrapText="1"/>
      <protection/>
    </xf>
    <xf numFmtId="0" fontId="5" fillId="0" borderId="10" xfId="65" applyFont="1" applyFill="1" applyBorder="1" applyAlignment="1">
      <alignment horizontal="left"/>
      <protection/>
    </xf>
    <xf numFmtId="0" fontId="5" fillId="0" borderId="10" xfId="65" applyFont="1" applyFill="1" applyBorder="1" applyAlignment="1">
      <alignment horizontal="center" wrapText="1"/>
      <protection/>
    </xf>
    <xf numFmtId="0" fontId="4" fillId="0" borderId="10" xfId="44" applyFont="1" applyFill="1" applyBorder="1">
      <alignment/>
      <protection/>
    </xf>
    <xf numFmtId="0" fontId="5" fillId="0" borderId="10" xfId="65" applyFont="1" applyFill="1" applyBorder="1" applyAlignment="1">
      <alignment wrapText="1"/>
      <protection/>
    </xf>
    <xf numFmtId="0" fontId="4" fillId="0" borderId="10" xfId="65" applyFont="1" applyFill="1" applyBorder="1">
      <alignment/>
      <protection/>
    </xf>
    <xf numFmtId="0" fontId="4" fillId="0" borderId="10" xfId="65" applyFont="1" applyFill="1" applyBorder="1" applyAlignment="1">
      <alignment wrapText="1"/>
      <protection/>
    </xf>
    <xf numFmtId="164" fontId="9" fillId="0" borderId="10" xfId="67" applyNumberFormat="1" applyFont="1" applyBorder="1" applyAlignment="1">
      <alignment/>
      <protection/>
    </xf>
    <xf numFmtId="164" fontId="9" fillId="0" borderId="0" xfId="42" applyFont="1" applyAlignment="1">
      <alignment/>
    </xf>
    <xf numFmtId="164" fontId="9" fillId="0" borderId="0" xfId="67" applyNumberFormat="1" applyFont="1">
      <alignment/>
      <protection/>
    </xf>
    <xf numFmtId="0" fontId="4" fillId="0" borderId="10" xfId="44" applyFont="1" applyFill="1" applyBorder="1" applyAlignment="1">
      <alignment/>
      <protection/>
    </xf>
    <xf numFmtId="0" fontId="5" fillId="0" borderId="10" xfId="65" applyFont="1" applyFill="1" applyBorder="1">
      <alignment/>
      <protection/>
    </xf>
    <xf numFmtId="0" fontId="5" fillId="0" borderId="10" xfId="65" applyFont="1" applyFill="1" applyBorder="1" applyAlignment="1">
      <alignment horizontal="left" wrapText="1"/>
      <protection/>
    </xf>
    <xf numFmtId="164" fontId="10" fillId="0" borderId="10" xfId="67" applyNumberFormat="1" applyFont="1" applyBorder="1" applyAlignment="1">
      <alignment/>
      <protection/>
    </xf>
    <xf numFmtId="164" fontId="4" fillId="0" borderId="0" xfId="42" applyFont="1" applyFill="1" applyAlignment="1">
      <alignment/>
    </xf>
    <xf numFmtId="164" fontId="48" fillId="0" borderId="0" xfId="0" applyNumberFormat="1" applyFont="1" applyAlignment="1">
      <alignment/>
    </xf>
    <xf numFmtId="0" fontId="4" fillId="0" borderId="0" xfId="67" applyFont="1" applyAlignment="1">
      <alignment horizontal="left"/>
      <protection/>
    </xf>
    <xf numFmtId="0" fontId="4" fillId="0" borderId="0" xfId="44" applyFont="1">
      <alignment/>
      <protection/>
    </xf>
    <xf numFmtId="0" fontId="4" fillId="0" borderId="0" xfId="67" applyFont="1" applyAlignment="1">
      <alignment horizontal="right"/>
      <protection/>
    </xf>
    <xf numFmtId="0" fontId="9" fillId="0" borderId="0" xfId="75" applyFont="1">
      <alignment/>
      <protection/>
    </xf>
    <xf numFmtId="0" fontId="11" fillId="0" borderId="0" xfId="75" applyFont="1" applyAlignment="1">
      <alignment/>
      <protection/>
    </xf>
    <xf numFmtId="0" fontId="4" fillId="0" borderId="0" xfId="75" applyFont="1" applyAlignment="1">
      <alignment horizontal="center"/>
      <protection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wrapText="1"/>
      <protection/>
    </xf>
    <xf numFmtId="0" fontId="4" fillId="0" borderId="14" xfId="75" applyFont="1" applyFill="1" applyBorder="1" applyAlignment="1">
      <alignment horizontal="center"/>
      <protection/>
    </xf>
    <xf numFmtId="0" fontId="4" fillId="0" borderId="14" xfId="75" applyFont="1" applyFill="1" applyBorder="1" applyAlignment="1">
      <alignment wrapText="1"/>
      <protection/>
    </xf>
    <xf numFmtId="4" fontId="5" fillId="0" borderId="14" xfId="48" applyNumberFormat="1" applyFont="1" applyFill="1" applyBorder="1">
      <alignment/>
      <protection/>
    </xf>
    <xf numFmtId="0" fontId="4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>
      <alignment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wrapText="1"/>
      <protection/>
    </xf>
    <xf numFmtId="0" fontId="4" fillId="0" borderId="0" xfId="48" applyFont="1">
      <alignment/>
      <protection/>
    </xf>
    <xf numFmtId="0" fontId="4" fillId="0" borderId="0" xfId="75" applyFont="1">
      <alignment/>
      <protection/>
    </xf>
    <xf numFmtId="4" fontId="4" fillId="0" borderId="0" xfId="75" applyNumberFormat="1" applyFont="1">
      <alignment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164" fontId="4" fillId="0" borderId="0" xfId="75" applyNumberFormat="1" applyFont="1">
      <alignment/>
      <protection/>
    </xf>
    <xf numFmtId="0" fontId="4" fillId="0" borderId="0" xfId="75" applyFont="1" applyFill="1" applyBorder="1" applyAlignment="1">
      <alignment horizontal="left"/>
      <protection/>
    </xf>
    <xf numFmtId="0" fontId="5" fillId="0" borderId="0" xfId="75" applyFont="1" applyFill="1" applyBorder="1" applyAlignment="1">
      <alignment wrapText="1"/>
      <protection/>
    </xf>
    <xf numFmtId="0" fontId="4" fillId="0" borderId="0" xfId="48" applyFont="1" applyFill="1" applyBorder="1">
      <alignment/>
      <protection/>
    </xf>
    <xf numFmtId="0" fontId="4" fillId="0" borderId="0" xfId="75" applyFont="1" applyBorder="1" applyAlignment="1">
      <alignment horizontal="left"/>
      <protection/>
    </xf>
    <xf numFmtId="0" fontId="4" fillId="0" borderId="0" xfId="75" applyFont="1" applyBorder="1">
      <alignment/>
      <protection/>
    </xf>
    <xf numFmtId="0" fontId="4" fillId="0" borderId="0" xfId="75" applyFont="1" applyAlignment="1">
      <alignment horizontal="left"/>
      <protection/>
    </xf>
    <xf numFmtId="0" fontId="4" fillId="0" borderId="0" xfId="75" applyFont="1" applyAlignment="1">
      <alignment horizontal="right"/>
      <protection/>
    </xf>
    <xf numFmtId="0" fontId="5" fillId="0" borderId="0" xfId="48" applyFont="1">
      <alignment/>
      <protection/>
    </xf>
    <xf numFmtId="0" fontId="9" fillId="0" borderId="0" xfId="66" applyFont="1" applyFill="1">
      <alignment/>
      <protection/>
    </xf>
    <xf numFmtId="0" fontId="9" fillId="0" borderId="0" xfId="49" applyFont="1" applyFill="1">
      <alignment/>
      <protection/>
    </xf>
    <xf numFmtId="0" fontId="4" fillId="0" borderId="0" xfId="49" applyFont="1" applyFill="1" applyAlignment="1">
      <alignment/>
      <protection/>
    </xf>
    <xf numFmtId="0" fontId="4" fillId="0" borderId="0" xfId="66" applyFont="1" applyFill="1" applyAlignment="1">
      <alignment horizontal="justify"/>
      <protection/>
    </xf>
    <xf numFmtId="0" fontId="9" fillId="0" borderId="0" xfId="76" applyFont="1">
      <alignment/>
      <protection/>
    </xf>
    <xf numFmtId="0" fontId="4" fillId="0" borderId="0" xfId="49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wrapText="1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wrapText="1"/>
      <protection/>
    </xf>
    <xf numFmtId="0" fontId="4" fillId="0" borderId="10" xfId="66" applyFont="1" applyFill="1" applyBorder="1" applyAlignment="1">
      <alignment horizontal="center"/>
      <protection/>
    </xf>
    <xf numFmtId="0" fontId="4" fillId="0" borderId="10" xfId="66" applyFont="1" applyFill="1" applyBorder="1" applyAlignment="1">
      <alignment wrapText="1"/>
      <protection/>
    </xf>
    <xf numFmtId="4" fontId="48" fillId="0" borderId="0" xfId="0" applyNumberFormat="1" applyFont="1" applyAlignment="1">
      <alignment/>
    </xf>
    <xf numFmtId="167" fontId="4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left" wrapText="1"/>
      <protection/>
    </xf>
    <xf numFmtId="166" fontId="4" fillId="0" borderId="0" xfId="66" applyNumberFormat="1" applyFont="1" applyFill="1" applyBorder="1">
      <alignment/>
      <protection/>
    </xf>
    <xf numFmtId="0" fontId="5" fillId="0" borderId="0" xfId="66" applyFont="1" applyFill="1" applyBorder="1" applyAlignment="1">
      <alignment wrapText="1"/>
      <protection/>
    </xf>
    <xf numFmtId="0" fontId="4" fillId="0" borderId="0" xfId="76" applyFont="1" applyAlignment="1">
      <alignment horizontal="left"/>
      <protection/>
    </xf>
    <xf numFmtId="0" fontId="4" fillId="0" borderId="0" xfId="49" applyFont="1">
      <alignment/>
      <protection/>
    </xf>
    <xf numFmtId="0" fontId="4" fillId="0" borderId="0" xfId="76" applyFont="1" applyAlignment="1">
      <alignment horizontal="right"/>
      <protection/>
    </xf>
    <xf numFmtId="0" fontId="9" fillId="0" borderId="0" xfId="77" applyFont="1">
      <alignment/>
      <protection/>
    </xf>
    <xf numFmtId="0" fontId="4" fillId="0" borderId="0" xfId="50" applyFont="1" applyAlignment="1">
      <alignment horizontal="right"/>
      <protection/>
    </xf>
    <xf numFmtId="0" fontId="5" fillId="0" borderId="0" xfId="77" applyFont="1">
      <alignment/>
      <protection/>
    </xf>
    <xf numFmtId="0" fontId="11" fillId="0" borderId="0" xfId="77" applyFont="1">
      <alignment/>
      <protection/>
    </xf>
    <xf numFmtId="0" fontId="4" fillId="0" borderId="0" xfId="77" applyFont="1" applyAlignment="1">
      <alignment/>
      <protection/>
    </xf>
    <xf numFmtId="0" fontId="4" fillId="0" borderId="0" xfId="77" applyFont="1" applyAlignment="1">
      <alignment horizontal="center"/>
      <protection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0" fontId="4" fillId="0" borderId="0" xfId="77" applyFont="1" applyAlignment="1">
      <alignment wrapText="1"/>
      <protection/>
    </xf>
    <xf numFmtId="0" fontId="5" fillId="0" borderId="10" xfId="77" applyFont="1" applyBorder="1" applyAlignment="1">
      <alignment horizontal="center"/>
      <protection/>
    </xf>
    <xf numFmtId="0" fontId="5" fillId="0" borderId="15" xfId="77" applyFont="1" applyFill="1" applyBorder="1" applyAlignment="1">
      <alignment wrapText="1"/>
      <protection/>
    </xf>
    <xf numFmtId="0" fontId="4" fillId="0" borderId="10" xfId="77" applyFont="1" applyBorder="1" applyAlignment="1">
      <alignment horizontal="center"/>
      <protection/>
    </xf>
    <xf numFmtId="0" fontId="4" fillId="0" borderId="10" xfId="77" applyFont="1" applyBorder="1" applyAlignment="1">
      <alignment wrapText="1"/>
      <protection/>
    </xf>
    <xf numFmtId="0" fontId="5" fillId="0" borderId="10" xfId="77" applyFont="1" applyBorder="1" applyAlignment="1">
      <alignment horizontal="left" wrapText="1"/>
      <protection/>
    </xf>
    <xf numFmtId="0" fontId="5" fillId="0" borderId="10" xfId="77" applyFont="1" applyFill="1" applyBorder="1" applyAlignment="1">
      <alignment wrapText="1"/>
      <protection/>
    </xf>
    <xf numFmtId="0" fontId="5" fillId="0" borderId="0" xfId="77" applyFont="1" applyFill="1" applyBorder="1" applyAlignment="1">
      <alignment horizontal="center" wrapText="1"/>
      <protection/>
    </xf>
    <xf numFmtId="0" fontId="5" fillId="0" borderId="0" xfId="50" applyFont="1" applyFill="1" applyBorder="1">
      <alignment/>
      <protection/>
    </xf>
    <xf numFmtId="168" fontId="5" fillId="0" borderId="0" xfId="47" applyNumberFormat="1" applyFont="1" applyFill="1" applyBorder="1">
      <alignment/>
      <protection/>
    </xf>
    <xf numFmtId="164" fontId="4" fillId="0" borderId="0" xfId="50" applyNumberFormat="1" applyFont="1">
      <alignment/>
      <protection/>
    </xf>
    <xf numFmtId="0" fontId="4" fillId="0" borderId="0" xfId="50" applyFont="1" applyAlignment="1">
      <alignment horizontal="left"/>
      <protection/>
    </xf>
    <xf numFmtId="0" fontId="4" fillId="0" borderId="0" xfId="77" applyFont="1">
      <alignment/>
      <protection/>
    </xf>
    <xf numFmtId="0" fontId="4" fillId="0" borderId="0" xfId="50" applyFont="1">
      <alignment/>
      <protection/>
    </xf>
    <xf numFmtId="164" fontId="48" fillId="0" borderId="0" xfId="42" applyFont="1" applyAlignment="1">
      <alignment/>
    </xf>
    <xf numFmtId="4" fontId="4" fillId="0" borderId="0" xfId="48" applyNumberFormat="1" applyFont="1" applyFill="1" applyBorder="1">
      <alignment/>
      <protection/>
    </xf>
    <xf numFmtId="164" fontId="6" fillId="0" borderId="10" xfId="42" applyFont="1" applyFill="1" applyBorder="1" applyAlignment="1">
      <alignment horizontal="right" vertical="center" wrapText="1"/>
    </xf>
    <xf numFmtId="4" fontId="4" fillId="33" borderId="10" xfId="49" applyNumberFormat="1" applyFont="1" applyFill="1" applyBorder="1" applyAlignment="1">
      <alignment horizontal="right" vertical="top"/>
      <protection/>
    </xf>
    <xf numFmtId="4" fontId="4" fillId="0" borderId="0" xfId="49" applyNumberFormat="1" applyFont="1" applyFill="1" applyBorder="1" applyAlignment="1">
      <alignment horizontal="right" vertical="top"/>
      <protection/>
    </xf>
    <xf numFmtId="0" fontId="48" fillId="0" borderId="0" xfId="0" applyFont="1" applyBorder="1" applyAlignment="1">
      <alignment/>
    </xf>
    <xf numFmtId="164" fontId="48" fillId="0" borderId="0" xfId="42" applyFont="1" applyBorder="1" applyAlignment="1">
      <alignment/>
    </xf>
    <xf numFmtId="164" fontId="48" fillId="33" borderId="16" xfId="42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164" fontId="9" fillId="33" borderId="10" xfId="67" applyNumberFormat="1" applyFont="1" applyFill="1" applyBorder="1" applyAlignment="1">
      <alignment/>
      <protection/>
    </xf>
    <xf numFmtId="0" fontId="4" fillId="33" borderId="10" xfId="65" applyFont="1" applyFill="1" applyBorder="1" applyAlignment="1">
      <alignment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49" applyFont="1" applyFill="1" applyBorder="1" applyAlignment="1">
      <alignment horizontal="right" vertical="top"/>
      <protection/>
    </xf>
    <xf numFmtId="164" fontId="4" fillId="0" borderId="10" xfId="42" applyFont="1" applyFill="1" applyBorder="1" applyAlignment="1">
      <alignment horizontal="right" vertical="top" wrapText="1"/>
    </xf>
    <xf numFmtId="164" fontId="4" fillId="0" borderId="0" xfId="44" applyNumberFormat="1" applyFont="1">
      <alignment/>
      <protection/>
    </xf>
    <xf numFmtId="4" fontId="4" fillId="0" borderId="0" xfId="50" applyNumberFormat="1" applyFont="1" applyFill="1" applyBorder="1" applyAlignment="1">
      <alignment horizontal="right" vertical="top"/>
      <protection/>
    </xf>
    <xf numFmtId="164" fontId="4" fillId="0" borderId="10" xfId="42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75" applyFont="1" applyAlignment="1">
      <alignment horizontal="center"/>
      <protection/>
    </xf>
    <xf numFmtId="0" fontId="4" fillId="0" borderId="0" xfId="48" applyFont="1" applyFill="1" applyBorder="1" applyAlignment="1">
      <alignment horizontal="right"/>
      <protection/>
    </xf>
    <xf numFmtId="0" fontId="4" fillId="0" borderId="11" xfId="75" applyFont="1" applyFill="1" applyBorder="1" applyAlignment="1">
      <alignment horizontal="center"/>
      <protection/>
    </xf>
    <xf numFmtId="0" fontId="4" fillId="0" borderId="16" xfId="75" applyFont="1" applyFill="1" applyBorder="1" applyAlignment="1">
      <alignment horizontal="center"/>
      <protection/>
    </xf>
    <xf numFmtId="0" fontId="4" fillId="0" borderId="14" xfId="75" applyFont="1" applyFill="1" applyBorder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11" fillId="0" borderId="0" xfId="66" applyFont="1" applyFill="1" applyAlignment="1">
      <alignment horizontal="left"/>
      <protection/>
    </xf>
    <xf numFmtId="14" fontId="4" fillId="0" borderId="11" xfId="66" applyNumberFormat="1" applyFont="1" applyFill="1" applyBorder="1" applyAlignment="1">
      <alignment horizontal="center"/>
      <protection/>
    </xf>
    <xf numFmtId="14" fontId="4" fillId="0" borderId="16" xfId="66" applyNumberFormat="1" applyFont="1" applyFill="1" applyBorder="1" applyAlignment="1">
      <alignment horizontal="center"/>
      <protection/>
    </xf>
    <xf numFmtId="14" fontId="4" fillId="0" borderId="14" xfId="66" applyNumberFormat="1" applyFont="1" applyFill="1" applyBorder="1" applyAlignment="1">
      <alignment horizontal="center"/>
      <protection/>
    </xf>
    <xf numFmtId="0" fontId="4" fillId="0" borderId="11" xfId="66" applyFont="1" applyFill="1" applyBorder="1" applyAlignment="1">
      <alignment horizontal="center"/>
      <protection/>
    </xf>
    <xf numFmtId="0" fontId="4" fillId="0" borderId="16" xfId="66" applyFont="1" applyFill="1" applyBorder="1" applyAlignment="1">
      <alignment horizontal="center"/>
      <protection/>
    </xf>
    <xf numFmtId="0" fontId="4" fillId="0" borderId="14" xfId="66" applyFont="1" applyFill="1" applyBorder="1" applyAlignment="1">
      <alignment horizontal="center"/>
      <protection/>
    </xf>
    <xf numFmtId="167" fontId="4" fillId="0" borderId="11" xfId="66" applyNumberFormat="1" applyFont="1" applyFill="1" applyBorder="1" applyAlignment="1">
      <alignment horizontal="center"/>
      <protection/>
    </xf>
    <xf numFmtId="167" fontId="4" fillId="0" borderId="16" xfId="66" applyNumberFormat="1" applyFont="1" applyFill="1" applyBorder="1" applyAlignment="1">
      <alignment horizontal="center"/>
      <protection/>
    </xf>
    <xf numFmtId="167" fontId="4" fillId="0" borderId="14" xfId="66" applyNumberFormat="1" applyFont="1" applyFill="1" applyBorder="1" applyAlignment="1">
      <alignment horizontal="center"/>
      <protection/>
    </xf>
    <xf numFmtId="0" fontId="5" fillId="0" borderId="0" xfId="77" applyFont="1" applyAlignment="1">
      <alignment horizontal="center"/>
      <protection/>
    </xf>
    <xf numFmtId="0" fontId="4" fillId="0" borderId="0" xfId="77" applyFont="1" applyFill="1" applyBorder="1" applyAlignment="1">
      <alignment horizontal="right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5" xfId="48"/>
    <cellStyle name="Comma 6" xfId="49"/>
    <cellStyle name="Comma 7" xfId="50"/>
    <cellStyle name="Comma 8" xfId="51"/>
    <cellStyle name="Comma 8 2" xfId="52"/>
    <cellStyle name="Comma 9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15" xfId="65"/>
    <cellStyle name="Normal 18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2 7" xfId="73"/>
    <cellStyle name="Normal 3" xfId="74"/>
    <cellStyle name="Normal 4" xfId="75"/>
    <cellStyle name="Normal 5" xfId="76"/>
    <cellStyle name="Normal 6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표준_Erpm3_temp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zoomScalePageLayoutView="0" workbookViewId="0" topLeftCell="A46">
      <selection activeCell="D58" sqref="D58"/>
    </sheetView>
  </sheetViews>
  <sheetFormatPr defaultColWidth="17.00390625" defaultRowHeight="15"/>
  <cols>
    <col min="1" max="1" width="3.28125" style="22" customWidth="1"/>
    <col min="2" max="2" width="7.140625" style="22" bestFit="1" customWidth="1"/>
    <col min="3" max="3" width="37.7109375" style="22" customWidth="1"/>
    <col min="4" max="5" width="19.57421875" style="22" customWidth="1"/>
    <col min="6" max="6" width="17.7109375" style="22" bestFit="1" customWidth="1"/>
    <col min="7" max="16384" width="17.00390625" style="22" customWidth="1"/>
  </cols>
  <sheetData>
    <row r="1" spans="2:7" ht="12">
      <c r="B1" s="19"/>
      <c r="C1" s="20" t="s">
        <v>0</v>
      </c>
      <c r="D1" s="20"/>
      <c r="E1" s="20"/>
      <c r="F1" s="21"/>
      <c r="G1" s="21"/>
    </row>
    <row r="2" spans="2:7" ht="12">
      <c r="B2" s="139" t="s">
        <v>211</v>
      </c>
      <c r="C2" s="139"/>
      <c r="D2" s="23"/>
      <c r="E2" s="23"/>
      <c r="F2" s="21"/>
      <c r="G2" s="21"/>
    </row>
    <row r="3" spans="2:7" ht="12">
      <c r="B3" s="19"/>
      <c r="C3" s="24" t="s">
        <v>1</v>
      </c>
      <c r="D3" s="25"/>
      <c r="E3" s="26" t="s">
        <v>212</v>
      </c>
      <c r="F3" s="21"/>
      <c r="G3" s="21"/>
    </row>
    <row r="4" spans="2:7" ht="12">
      <c r="B4" s="19"/>
      <c r="C4" s="24"/>
      <c r="D4" s="25"/>
      <c r="E4" s="26"/>
      <c r="F4" s="21"/>
      <c r="G4" s="21"/>
    </row>
    <row r="5" spans="2:7" ht="36">
      <c r="B5" s="27" t="s">
        <v>3</v>
      </c>
      <c r="C5" s="28" t="s">
        <v>4</v>
      </c>
      <c r="D5" s="29" t="s">
        <v>206</v>
      </c>
      <c r="E5" s="29" t="s">
        <v>213</v>
      </c>
      <c r="F5" s="21"/>
      <c r="G5" s="21"/>
    </row>
    <row r="6" spans="2:7" ht="12">
      <c r="B6" s="30">
        <v>1</v>
      </c>
      <c r="C6" s="31" t="s">
        <v>5</v>
      </c>
      <c r="D6" s="32"/>
      <c r="E6" s="32"/>
      <c r="F6" s="21"/>
      <c r="G6" s="21"/>
    </row>
    <row r="7" spans="2:7" ht="12">
      <c r="B7" s="30">
        <v>1.1</v>
      </c>
      <c r="C7" s="33" t="s">
        <v>6</v>
      </c>
      <c r="D7" s="32"/>
      <c r="E7" s="32"/>
      <c r="F7" s="21"/>
      <c r="G7" s="21"/>
    </row>
    <row r="8" spans="2:7" ht="12">
      <c r="B8" s="34" t="s">
        <v>7</v>
      </c>
      <c r="C8" s="35" t="s">
        <v>8</v>
      </c>
      <c r="D8" s="36">
        <v>104640118875.79</v>
      </c>
      <c r="E8" s="36">
        <f>103746208156.83+11301385.87</f>
        <v>103757509542.7</v>
      </c>
      <c r="F8" s="37"/>
      <c r="G8" s="38"/>
    </row>
    <row r="9" spans="2:7" ht="12">
      <c r="B9" s="34" t="s">
        <v>9</v>
      </c>
      <c r="C9" s="35" t="s">
        <v>10</v>
      </c>
      <c r="D9" s="36">
        <v>69711912.07</v>
      </c>
      <c r="E9" s="36">
        <v>68321233.39</v>
      </c>
      <c r="F9" s="21"/>
      <c r="G9" s="21"/>
    </row>
    <row r="10" spans="2:7" ht="12">
      <c r="B10" s="34" t="s">
        <v>11</v>
      </c>
      <c r="C10" s="35" t="s">
        <v>12</v>
      </c>
      <c r="D10" s="36">
        <v>291684349.91</v>
      </c>
      <c r="E10" s="36">
        <v>333768125.82</v>
      </c>
      <c r="F10" s="21"/>
      <c r="G10" s="21"/>
    </row>
    <row r="11" spans="2:7" ht="12">
      <c r="B11" s="34" t="s">
        <v>13</v>
      </c>
      <c r="C11" s="35" t="s">
        <v>14</v>
      </c>
      <c r="D11" s="36">
        <v>2617388.08</v>
      </c>
      <c r="E11" s="36">
        <v>131187.4</v>
      </c>
      <c r="F11" s="25"/>
      <c r="G11" s="21"/>
    </row>
    <row r="12" spans="2:7" ht="24">
      <c r="B12" s="34" t="s">
        <v>15</v>
      </c>
      <c r="C12" s="35" t="s">
        <v>16</v>
      </c>
      <c r="D12" s="36">
        <v>2025021501875.31</v>
      </c>
      <c r="E12" s="36">
        <f>2251565486053.86+3762258191.32</f>
        <v>2255327744245.1797</v>
      </c>
      <c r="F12" s="38"/>
      <c r="G12" s="21"/>
    </row>
    <row r="13" spans="2:7" ht="12">
      <c r="B13" s="34"/>
      <c r="C13" s="35" t="s">
        <v>205</v>
      </c>
      <c r="D13" s="36">
        <f>-2232873071.51-1529385119.81</f>
        <v>-3762258191.32</v>
      </c>
      <c r="E13" s="36">
        <f>-2232873071.51-1529385119.81</f>
        <v>-3762258191.32</v>
      </c>
      <c r="F13" s="38"/>
      <c r="G13" s="21"/>
    </row>
    <row r="14" spans="2:7" ht="12">
      <c r="B14" s="34" t="s">
        <v>17</v>
      </c>
      <c r="C14" s="35" t="s">
        <v>18</v>
      </c>
      <c r="D14" s="36">
        <v>16146899.4</v>
      </c>
      <c r="E14" s="36">
        <v>12579325.4</v>
      </c>
      <c r="F14" s="21"/>
      <c r="G14" s="21"/>
    </row>
    <row r="15" spans="2:7" ht="12">
      <c r="B15" s="34" t="s">
        <v>19</v>
      </c>
      <c r="C15" s="35" t="s">
        <v>20</v>
      </c>
      <c r="D15" s="36">
        <v>101749454.57</v>
      </c>
      <c r="E15" s="36">
        <v>409022229.48</v>
      </c>
      <c r="F15" s="21"/>
      <c r="G15" s="21"/>
    </row>
    <row r="16" spans="2:7" ht="12">
      <c r="B16" s="34" t="s">
        <v>21</v>
      </c>
      <c r="C16" s="35" t="s">
        <v>209</v>
      </c>
      <c r="D16" s="36">
        <f>3000000000-100998582.03</f>
        <v>2899001417.97</v>
      </c>
      <c r="E16" s="36">
        <v>0</v>
      </c>
      <c r="F16" s="21"/>
      <c r="G16" s="21"/>
    </row>
    <row r="17" spans="2:7" ht="12">
      <c r="B17" s="34" t="s">
        <v>22</v>
      </c>
      <c r="C17" s="35" t="s">
        <v>208</v>
      </c>
      <c r="D17" s="36">
        <f>22512428190.23+977674027.81-2010644.02</f>
        <v>23488091574.02</v>
      </c>
      <c r="E17" s="36">
        <f>45708754604.5-11301385.87</f>
        <v>45697453218.63</v>
      </c>
      <c r="F17" s="21"/>
      <c r="G17" s="21"/>
    </row>
    <row r="18" spans="2:7" ht="12">
      <c r="B18" s="40" t="s">
        <v>22</v>
      </c>
      <c r="C18" s="41" t="s">
        <v>23</v>
      </c>
      <c r="D18" s="42">
        <f>SUM(D8:D17)</f>
        <v>2152768365555.8</v>
      </c>
      <c r="E18" s="42">
        <f>SUM(E8:E17)</f>
        <v>2401844270916.6797</v>
      </c>
      <c r="F18" s="21"/>
      <c r="G18" s="21"/>
    </row>
    <row r="19" spans="2:7" ht="12">
      <c r="B19" s="30">
        <v>1.2</v>
      </c>
      <c r="C19" s="41" t="s">
        <v>24</v>
      </c>
      <c r="D19" s="36"/>
      <c r="E19" s="36"/>
      <c r="F19" s="21"/>
      <c r="G19" s="21"/>
    </row>
    <row r="20" spans="2:7" ht="12">
      <c r="B20" s="34" t="s">
        <v>25</v>
      </c>
      <c r="C20" s="35" t="s">
        <v>26</v>
      </c>
      <c r="D20" s="36">
        <v>14605801923.37</v>
      </c>
      <c r="E20" s="36">
        <v>14955354115.1</v>
      </c>
      <c r="F20" s="21"/>
      <c r="G20" s="38"/>
    </row>
    <row r="21" spans="2:7" ht="12">
      <c r="B21" s="34" t="s">
        <v>27</v>
      </c>
      <c r="C21" s="35" t="s">
        <v>28</v>
      </c>
      <c r="D21" s="36">
        <v>92334234.83</v>
      </c>
      <c r="E21" s="36">
        <v>59847369.35</v>
      </c>
      <c r="F21" s="21"/>
      <c r="G21" s="21"/>
    </row>
    <row r="22" spans="2:7" ht="12">
      <c r="B22" s="34" t="s">
        <v>29</v>
      </c>
      <c r="C22" s="35" t="s">
        <v>30</v>
      </c>
      <c r="D22" s="36">
        <v>0</v>
      </c>
      <c r="E22" s="36">
        <v>0</v>
      </c>
      <c r="F22" s="21"/>
      <c r="G22" s="21"/>
    </row>
    <row r="23" spans="2:7" ht="12">
      <c r="B23" s="34" t="s">
        <v>31</v>
      </c>
      <c r="C23" s="35" t="s">
        <v>32</v>
      </c>
      <c r="D23" s="36">
        <v>2000000</v>
      </c>
      <c r="E23" s="36">
        <v>2000000</v>
      </c>
      <c r="F23" s="21"/>
      <c r="G23" s="21"/>
    </row>
    <row r="24" spans="2:7" ht="12">
      <c r="B24" s="34" t="s">
        <v>33</v>
      </c>
      <c r="C24" s="35" t="s">
        <v>34</v>
      </c>
      <c r="D24" s="36">
        <v>0</v>
      </c>
      <c r="E24" s="36">
        <v>0</v>
      </c>
      <c r="F24" s="21"/>
      <c r="G24" s="21"/>
    </row>
    <row r="25" spans="2:7" ht="12">
      <c r="B25" s="34" t="s">
        <v>35</v>
      </c>
      <c r="C25" s="35" t="s">
        <v>36</v>
      </c>
      <c r="D25" s="36">
        <v>0</v>
      </c>
      <c r="E25" s="36">
        <v>0</v>
      </c>
      <c r="F25" s="21"/>
      <c r="G25" s="21"/>
    </row>
    <row r="26" spans="2:7" ht="24">
      <c r="B26" s="34" t="s">
        <v>37</v>
      </c>
      <c r="C26" s="35" t="s">
        <v>38</v>
      </c>
      <c r="D26" s="36">
        <v>0</v>
      </c>
      <c r="E26" s="36">
        <v>0</v>
      </c>
      <c r="F26" s="21"/>
      <c r="G26" s="21"/>
    </row>
    <row r="27" spans="2:7" ht="12">
      <c r="B27" s="34" t="s">
        <v>39</v>
      </c>
      <c r="C27" s="35" t="s">
        <v>40</v>
      </c>
      <c r="D27" s="36">
        <v>-5.960464477539063E-08</v>
      </c>
      <c r="E27" s="36">
        <v>-5.960464477539063E-08</v>
      </c>
      <c r="F27" s="21"/>
      <c r="G27" s="21"/>
    </row>
    <row r="28" spans="2:7" ht="12">
      <c r="B28" s="34" t="s">
        <v>41</v>
      </c>
      <c r="C28" s="130" t="s">
        <v>202</v>
      </c>
      <c r="D28" s="129">
        <v>176445714.04</v>
      </c>
      <c r="E28" s="129">
        <v>123078320.04</v>
      </c>
      <c r="F28" s="21"/>
      <c r="G28" s="21"/>
    </row>
    <row r="29" spans="2:7" ht="12">
      <c r="B29" s="40" t="s">
        <v>42</v>
      </c>
      <c r="C29" s="41" t="s">
        <v>43</v>
      </c>
      <c r="D29" s="42">
        <f>SUM(D20:D28)</f>
        <v>14876581872.240002</v>
      </c>
      <c r="E29" s="42">
        <f>SUM(E20:E28)</f>
        <v>15140279804.490002</v>
      </c>
      <c r="F29" s="21"/>
      <c r="G29" s="21"/>
    </row>
    <row r="30" spans="2:7" ht="12">
      <c r="B30" s="30">
        <v>1.3</v>
      </c>
      <c r="C30" s="41" t="s">
        <v>44</v>
      </c>
      <c r="D30" s="42">
        <f>D18+D29</f>
        <v>2167644947428.04</v>
      </c>
      <c r="E30" s="42">
        <f>E18+E29</f>
        <v>2416984550721.17</v>
      </c>
      <c r="F30" s="21"/>
      <c r="G30" s="21"/>
    </row>
    <row r="31" spans="2:6" ht="12">
      <c r="B31" s="30">
        <v>2</v>
      </c>
      <c r="C31" s="41" t="s">
        <v>45</v>
      </c>
      <c r="D31" s="39"/>
      <c r="E31" s="39"/>
      <c r="F31" s="21"/>
    </row>
    <row r="32" spans="2:6" ht="12">
      <c r="B32" s="30">
        <v>2.1</v>
      </c>
      <c r="C32" s="41" t="s">
        <v>46</v>
      </c>
      <c r="D32" s="39"/>
      <c r="E32" s="39"/>
      <c r="F32" s="21"/>
    </row>
    <row r="33" spans="2:6" ht="12">
      <c r="B33" s="30" t="s">
        <v>47</v>
      </c>
      <c r="C33" s="33" t="s">
        <v>48</v>
      </c>
      <c r="D33" s="39"/>
      <c r="E33" s="39"/>
      <c r="F33" s="21"/>
    </row>
    <row r="34" spans="2:6" ht="12">
      <c r="B34" s="34" t="s">
        <v>49</v>
      </c>
      <c r="C34" s="35" t="s">
        <v>50</v>
      </c>
      <c r="D34" s="36">
        <v>259197753.25</v>
      </c>
      <c r="E34" s="36">
        <v>22412544.66</v>
      </c>
      <c r="F34" s="21"/>
    </row>
    <row r="35" spans="2:6" ht="12">
      <c r="B35" s="34" t="s">
        <v>51</v>
      </c>
      <c r="C35" s="24" t="s">
        <v>52</v>
      </c>
      <c r="D35" s="36">
        <v>0</v>
      </c>
      <c r="E35" s="36">
        <v>64115097.86</v>
      </c>
      <c r="F35" s="21"/>
    </row>
    <row r="36" spans="2:6" ht="12">
      <c r="B36" s="34" t="s">
        <v>53</v>
      </c>
      <c r="C36" s="35" t="s">
        <v>54</v>
      </c>
      <c r="D36" s="129">
        <v>378360147.87</v>
      </c>
      <c r="E36" s="129">
        <v>1276777105.99</v>
      </c>
      <c r="F36" s="21"/>
    </row>
    <row r="37" spans="2:6" ht="12">
      <c r="B37" s="34" t="s">
        <v>55</v>
      </c>
      <c r="C37" s="35" t="s">
        <v>56</v>
      </c>
      <c r="D37" s="36">
        <v>0</v>
      </c>
      <c r="E37" s="36">
        <v>0</v>
      </c>
      <c r="F37" s="21"/>
    </row>
    <row r="38" spans="2:6" ht="12">
      <c r="B38" s="34" t="s">
        <v>57</v>
      </c>
      <c r="C38" s="35" t="s">
        <v>58</v>
      </c>
      <c r="D38" s="36">
        <v>0</v>
      </c>
      <c r="E38" s="36">
        <v>0</v>
      </c>
      <c r="F38" s="21"/>
    </row>
    <row r="39" spans="2:6" ht="12">
      <c r="B39" s="34" t="s">
        <v>59</v>
      </c>
      <c r="C39" s="35" t="s">
        <v>60</v>
      </c>
      <c r="D39" s="36">
        <v>13066533206.37</v>
      </c>
      <c r="E39" s="36">
        <v>280931955.16</v>
      </c>
      <c r="F39" s="21"/>
    </row>
    <row r="40" spans="2:6" ht="12">
      <c r="B40" s="34" t="s">
        <v>61</v>
      </c>
      <c r="C40" s="35" t="s">
        <v>62</v>
      </c>
      <c r="D40" s="36">
        <v>0</v>
      </c>
      <c r="E40" s="36">
        <v>0</v>
      </c>
      <c r="F40" s="21"/>
    </row>
    <row r="41" spans="2:6" ht="12">
      <c r="B41" s="34" t="s">
        <v>63</v>
      </c>
      <c r="C41" s="35" t="s">
        <v>64</v>
      </c>
      <c r="D41" s="36">
        <v>15001651.28</v>
      </c>
      <c r="E41" s="36">
        <v>8989344.28</v>
      </c>
      <c r="F41" s="21"/>
    </row>
    <row r="42" spans="2:6" ht="12">
      <c r="B42" s="34" t="s">
        <v>65</v>
      </c>
      <c r="C42" s="35" t="s">
        <v>66</v>
      </c>
      <c r="D42" s="36">
        <v>0</v>
      </c>
      <c r="E42" s="36">
        <v>0</v>
      </c>
      <c r="F42" s="21"/>
    </row>
    <row r="43" spans="2:6" ht="12">
      <c r="B43" s="34" t="s">
        <v>67</v>
      </c>
      <c r="C43" s="35" t="s">
        <v>68</v>
      </c>
      <c r="D43" s="129">
        <v>7139308410.98</v>
      </c>
      <c r="E43" s="129">
        <v>4394156793.5</v>
      </c>
      <c r="F43" s="21"/>
    </row>
    <row r="44" spans="2:6" ht="36">
      <c r="B44" s="34" t="s">
        <v>69</v>
      </c>
      <c r="C44" s="35" t="s">
        <v>70</v>
      </c>
      <c r="D44" s="36">
        <v>0</v>
      </c>
      <c r="E44" s="36">
        <v>0</v>
      </c>
      <c r="F44" s="21"/>
    </row>
    <row r="45" spans="2:6" ht="12">
      <c r="B45" s="34" t="s">
        <v>71</v>
      </c>
      <c r="C45" s="35"/>
      <c r="D45" s="36"/>
      <c r="E45" s="36"/>
      <c r="F45" s="21"/>
    </row>
    <row r="46" spans="2:6" ht="12">
      <c r="B46" s="40" t="s">
        <v>72</v>
      </c>
      <c r="C46" s="33" t="s">
        <v>73</v>
      </c>
      <c r="D46" s="42">
        <f>SUM(D34:D44)</f>
        <v>20858401169.75</v>
      </c>
      <c r="E46" s="42">
        <f>SUM(E34:E44)</f>
        <v>6047382841.45</v>
      </c>
      <c r="F46" s="38"/>
    </row>
    <row r="47" spans="2:6" ht="12">
      <c r="B47" s="40" t="s">
        <v>74</v>
      </c>
      <c r="C47" s="33" t="s">
        <v>75</v>
      </c>
      <c r="D47" s="39"/>
      <c r="E47" s="39"/>
      <c r="F47" s="21"/>
    </row>
    <row r="48" spans="2:6" ht="12">
      <c r="B48" s="34" t="s">
        <v>76</v>
      </c>
      <c r="C48" s="35" t="s">
        <v>77</v>
      </c>
      <c r="D48" s="36">
        <v>8440772059.42</v>
      </c>
      <c r="E48" s="36">
        <v>8440772059.42</v>
      </c>
      <c r="F48" s="38"/>
    </row>
    <row r="49" spans="2:6" ht="12">
      <c r="B49" s="34" t="s">
        <v>78</v>
      </c>
      <c r="C49" s="35" t="s">
        <v>66</v>
      </c>
      <c r="D49" s="36">
        <v>0</v>
      </c>
      <c r="E49" s="36">
        <v>0</v>
      </c>
      <c r="F49" s="21"/>
    </row>
    <row r="50" spans="2:6" ht="12">
      <c r="B50" s="34" t="s">
        <v>79</v>
      </c>
      <c r="C50" s="35" t="s">
        <v>80</v>
      </c>
      <c r="D50" s="36">
        <v>0</v>
      </c>
      <c r="E50" s="36">
        <v>0</v>
      </c>
      <c r="F50" s="21"/>
    </row>
    <row r="51" spans="2:6" ht="12">
      <c r="B51" s="34" t="s">
        <v>81</v>
      </c>
      <c r="C51" s="35" t="s">
        <v>82</v>
      </c>
      <c r="D51" s="36">
        <v>2024901271553.72</v>
      </c>
      <c r="E51" s="36">
        <v>2260260774195.71</v>
      </c>
      <c r="F51" s="21"/>
    </row>
    <row r="52" spans="2:6" ht="12">
      <c r="B52" s="34" t="s">
        <v>83</v>
      </c>
      <c r="C52" s="35"/>
      <c r="D52" s="36"/>
      <c r="E52" s="36"/>
      <c r="F52" s="21"/>
    </row>
    <row r="53" spans="2:6" ht="12">
      <c r="B53" s="40" t="s">
        <v>84</v>
      </c>
      <c r="C53" s="33" t="s">
        <v>85</v>
      </c>
      <c r="D53" s="42">
        <f>SUM(D48:D52)</f>
        <v>2033342043613.14</v>
      </c>
      <c r="E53" s="42">
        <f>SUM(E48:E52)</f>
        <v>2268701546255.13</v>
      </c>
      <c r="F53" s="38"/>
    </row>
    <row r="54" spans="2:6" ht="12">
      <c r="B54" s="30">
        <v>2.2</v>
      </c>
      <c r="C54" s="41" t="s">
        <v>86</v>
      </c>
      <c r="D54" s="42">
        <f>D46+D53</f>
        <v>2054200444782.89</v>
      </c>
      <c r="E54" s="42">
        <f>E46+E53</f>
        <v>2274748929096.58</v>
      </c>
      <c r="F54" s="21"/>
    </row>
    <row r="55" spans="2:6" ht="12">
      <c r="B55" s="30">
        <v>2.3</v>
      </c>
      <c r="C55" s="33" t="s">
        <v>87</v>
      </c>
      <c r="D55" s="39"/>
      <c r="E55" s="39"/>
      <c r="F55" s="21"/>
    </row>
    <row r="56" spans="2:6" ht="12">
      <c r="B56" s="34" t="s">
        <v>88</v>
      </c>
      <c r="C56" s="35" t="s">
        <v>89</v>
      </c>
      <c r="D56" s="36"/>
      <c r="E56" s="36"/>
      <c r="F56" s="38"/>
    </row>
    <row r="57" spans="2:6" ht="12">
      <c r="B57" s="34" t="s">
        <v>90</v>
      </c>
      <c r="C57" s="35" t="s">
        <v>91</v>
      </c>
      <c r="D57" s="36"/>
      <c r="E57" s="36"/>
      <c r="F57" s="38"/>
    </row>
    <row r="58" spans="2:6" ht="12">
      <c r="B58" s="34" t="s">
        <v>92</v>
      </c>
      <c r="C58" s="35" t="s">
        <v>93</v>
      </c>
      <c r="D58" s="36">
        <f>3998774000+16710546000</f>
        <v>20709320000</v>
      </c>
      <c r="E58" s="36">
        <f>3998774000+16710546000</f>
        <v>20709320000</v>
      </c>
      <c r="F58" s="21"/>
    </row>
    <row r="59" spans="2:6" ht="12">
      <c r="B59" s="34" t="s">
        <v>94</v>
      </c>
      <c r="C59" s="35" t="s">
        <v>95</v>
      </c>
      <c r="D59" s="36">
        <v>0</v>
      </c>
      <c r="E59" s="36">
        <v>0</v>
      </c>
      <c r="F59" s="21"/>
    </row>
    <row r="60" spans="2:6" ht="12">
      <c r="B60" s="34" t="s">
        <v>96</v>
      </c>
      <c r="C60" s="35" t="s">
        <v>97</v>
      </c>
      <c r="D60" s="36">
        <f>52349784539.65-124669709.6</f>
        <v>52225114830.05</v>
      </c>
      <c r="E60" s="36">
        <f>52349784539.65-124669709.6</f>
        <v>52225114830.05</v>
      </c>
      <c r="F60" s="38"/>
    </row>
    <row r="61" spans="2:6" ht="12">
      <c r="B61" s="34" t="s">
        <v>98</v>
      </c>
      <c r="C61" s="35" t="s">
        <v>99</v>
      </c>
      <c r="D61" s="36">
        <v>0</v>
      </c>
      <c r="E61" s="36">
        <v>0</v>
      </c>
      <c r="F61" s="21"/>
    </row>
    <row r="62" spans="2:6" ht="12">
      <c r="B62" s="34" t="s">
        <v>100</v>
      </c>
      <c r="C62" s="35" t="s">
        <v>101</v>
      </c>
      <c r="D62" s="36">
        <v>0</v>
      </c>
      <c r="E62" s="36">
        <v>0</v>
      </c>
      <c r="F62" s="21"/>
    </row>
    <row r="63" spans="2:7" ht="12">
      <c r="B63" s="34" t="s">
        <v>102</v>
      </c>
      <c r="C63" s="35" t="s">
        <v>103</v>
      </c>
      <c r="D63" s="36">
        <v>0</v>
      </c>
      <c r="E63" s="36">
        <v>0</v>
      </c>
      <c r="F63" s="21"/>
      <c r="G63" s="21"/>
    </row>
    <row r="64" spans="2:8" ht="12">
      <c r="B64" s="34" t="s">
        <v>104</v>
      </c>
      <c r="C64" s="35" t="s">
        <v>105</v>
      </c>
      <c r="D64" s="36">
        <v>10135183815.099998</v>
      </c>
      <c r="E64" s="36">
        <v>38685184889.12</v>
      </c>
      <c r="F64" s="21"/>
      <c r="G64" s="38"/>
      <c r="H64" s="44"/>
    </row>
    <row r="65" spans="2:7" ht="12">
      <c r="B65" s="34" t="s">
        <v>106</v>
      </c>
      <c r="C65" s="35" t="s">
        <v>107</v>
      </c>
      <c r="D65" s="129">
        <v>30374883999.999996</v>
      </c>
      <c r="E65" s="129">
        <v>30616001905.42</v>
      </c>
      <c r="F65" s="21"/>
      <c r="G65" s="21"/>
    </row>
    <row r="66" spans="2:7" ht="12">
      <c r="B66" s="34"/>
      <c r="C66" s="35"/>
      <c r="D66" s="129"/>
      <c r="E66" s="129"/>
      <c r="F66" s="21"/>
      <c r="G66" s="21"/>
    </row>
    <row r="67" spans="2:7" ht="12">
      <c r="B67" s="40" t="s">
        <v>108</v>
      </c>
      <c r="C67" s="41" t="s">
        <v>109</v>
      </c>
      <c r="D67" s="42">
        <f>SUM(D56:D65)</f>
        <v>113444502645.15</v>
      </c>
      <c r="E67" s="42">
        <f>SUM(E56:E65)</f>
        <v>142235621624.59003</v>
      </c>
      <c r="F67" s="21"/>
      <c r="G67" s="21"/>
    </row>
    <row r="68" spans="2:7" ht="12">
      <c r="B68" s="30">
        <v>2.4</v>
      </c>
      <c r="C68" s="41" t="s">
        <v>110</v>
      </c>
      <c r="D68" s="42">
        <f>D54+D67</f>
        <v>2167644947428.0398</v>
      </c>
      <c r="E68" s="42">
        <f>E54+E67</f>
        <v>2416984550721.17</v>
      </c>
      <c r="F68" s="25"/>
      <c r="G68" s="21"/>
    </row>
    <row r="69" spans="2:7" ht="12">
      <c r="B69" s="19"/>
      <c r="C69" s="19"/>
      <c r="D69" s="43">
        <f>D30-D68</f>
        <v>0</v>
      </c>
      <c r="E69" s="43">
        <f>E30-E68</f>
        <v>0</v>
      </c>
      <c r="F69" s="21"/>
      <c r="G69" s="21"/>
    </row>
    <row r="70" spans="4:5" ht="12">
      <c r="D70" s="44"/>
      <c r="E70" s="44"/>
    </row>
    <row r="71" spans="2:7" ht="12">
      <c r="B71" s="21"/>
      <c r="C71" s="45" t="s">
        <v>111</v>
      </c>
      <c r="D71" s="63" t="s">
        <v>112</v>
      </c>
      <c r="E71" s="135"/>
      <c r="F71" s="21"/>
      <c r="G71" s="21"/>
    </row>
    <row r="72" spans="2:7" ht="12">
      <c r="B72" s="21"/>
      <c r="C72" s="47"/>
      <c r="D72" s="48"/>
      <c r="E72" s="46"/>
      <c r="F72" s="21"/>
      <c r="G72" s="21"/>
    </row>
    <row r="73" spans="2:7" ht="12">
      <c r="B73" s="21"/>
      <c r="C73" s="45" t="s">
        <v>113</v>
      </c>
      <c r="D73" s="63" t="s">
        <v>114</v>
      </c>
      <c r="E73" s="46"/>
      <c r="F73" s="21"/>
      <c r="G73" s="21"/>
    </row>
  </sheetData>
  <sheetProtection/>
  <mergeCells count="1">
    <mergeCell ref="B2:C2"/>
  </mergeCells>
  <printOptions/>
  <pageMargins left="0.9" right="0.26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7">
      <selection activeCell="A27" sqref="A27:IV27"/>
    </sheetView>
  </sheetViews>
  <sheetFormatPr defaultColWidth="9.140625" defaultRowHeight="15"/>
  <cols>
    <col min="1" max="1" width="2.7109375" style="22" customWidth="1"/>
    <col min="2" max="2" width="7.8515625" style="22" bestFit="1" customWidth="1"/>
    <col min="3" max="3" width="36.140625" style="22" customWidth="1"/>
    <col min="4" max="4" width="22.7109375" style="22" customWidth="1"/>
    <col min="5" max="5" width="24.140625" style="22" customWidth="1"/>
    <col min="6" max="6" width="12.7109375" style="22" bestFit="1" customWidth="1"/>
    <col min="7" max="9" width="9.140625" style="22" customWidth="1"/>
    <col min="10" max="10" width="15.00390625" style="22" bestFit="1" customWidth="1"/>
    <col min="11" max="16384" width="9.140625" style="22" customWidth="1"/>
  </cols>
  <sheetData>
    <row r="1" spans="2:10" ht="12">
      <c r="B1" s="48"/>
      <c r="C1" s="140" t="s">
        <v>115</v>
      </c>
      <c r="D1" s="140"/>
      <c r="E1" s="140"/>
      <c r="F1" s="48"/>
      <c r="G1" s="48"/>
      <c r="H1" s="48"/>
      <c r="I1" s="48"/>
      <c r="J1" s="48"/>
    </row>
    <row r="2" spans="2:10" ht="12">
      <c r="B2" s="49" t="str">
        <f>'FS'!B2</f>
        <v>"МИК Холдинг" ХК  групп </v>
      </c>
      <c r="C2" s="49"/>
      <c r="D2" s="48"/>
      <c r="E2" s="48"/>
      <c r="F2" s="48"/>
      <c r="G2" s="48"/>
      <c r="H2" s="48"/>
      <c r="I2" s="48"/>
      <c r="J2" s="48"/>
    </row>
    <row r="3" spans="2:10" ht="12">
      <c r="B3" s="48"/>
      <c r="C3" s="50" t="s">
        <v>116</v>
      </c>
      <c r="D3" s="141" t="e">
        <f>'FS'!#REF!</f>
        <v>#REF!</v>
      </c>
      <c r="E3" s="141"/>
      <c r="F3" s="48"/>
      <c r="G3" s="48"/>
      <c r="H3" s="48"/>
      <c r="I3" s="48"/>
      <c r="J3" s="48"/>
    </row>
    <row r="4" spans="2:10" ht="12.75" thickBot="1">
      <c r="B4" s="48"/>
      <c r="C4" s="50"/>
      <c r="D4" s="138"/>
      <c r="E4" s="138"/>
      <c r="F4" s="48"/>
      <c r="G4" s="48"/>
      <c r="H4" s="48"/>
      <c r="I4" s="48"/>
      <c r="J4" s="48"/>
    </row>
    <row r="5" spans="2:10" ht="24.75" thickBot="1">
      <c r="B5" s="51" t="s">
        <v>3</v>
      </c>
      <c r="C5" s="52" t="s">
        <v>4</v>
      </c>
      <c r="D5" s="53" t="s">
        <v>206</v>
      </c>
      <c r="E5" s="53" t="str">
        <f>'FS'!E5</f>
        <v>2016 оны 06-р сарын 30</v>
      </c>
      <c r="F5" s="48"/>
      <c r="G5" s="48"/>
      <c r="H5" s="48"/>
      <c r="I5" s="48"/>
      <c r="J5" s="48"/>
    </row>
    <row r="6" spans="2:10" ht="12">
      <c r="B6" s="54">
        <v>1</v>
      </c>
      <c r="C6" s="55" t="s">
        <v>117</v>
      </c>
      <c r="D6" s="56">
        <f>SUM(D10:D13)</f>
        <v>125534806217.37999</v>
      </c>
      <c r="E6" s="56">
        <f>SUM(E10:E13)</f>
        <v>94641283489.78</v>
      </c>
      <c r="F6" s="48"/>
      <c r="G6" s="48"/>
      <c r="H6" s="48"/>
      <c r="I6" s="48"/>
      <c r="J6" s="48"/>
    </row>
    <row r="7" spans="2:10" ht="12">
      <c r="B7" s="57">
        <v>2</v>
      </c>
      <c r="C7" s="58" t="s">
        <v>118</v>
      </c>
      <c r="D7" s="59"/>
      <c r="E7" s="59"/>
      <c r="F7" s="48"/>
      <c r="G7" s="48"/>
      <c r="H7" s="48"/>
      <c r="I7" s="48"/>
      <c r="J7" s="48"/>
    </row>
    <row r="8" spans="2:10" ht="12">
      <c r="B8" s="60">
        <v>3</v>
      </c>
      <c r="C8" s="62" t="s">
        <v>119</v>
      </c>
      <c r="D8" s="61">
        <v>0</v>
      </c>
      <c r="E8" s="61">
        <v>0</v>
      </c>
      <c r="F8" s="48"/>
      <c r="G8" s="48"/>
      <c r="H8" s="48"/>
      <c r="I8" s="48"/>
      <c r="J8" s="48"/>
    </row>
    <row r="9" spans="2:10" ht="12">
      <c r="B9" s="57">
        <v>4</v>
      </c>
      <c r="C9" s="58" t="s">
        <v>120</v>
      </c>
      <c r="D9" s="59"/>
      <c r="E9" s="59"/>
      <c r="F9" s="48"/>
      <c r="G9" s="48"/>
      <c r="H9" s="48"/>
      <c r="I9" s="48"/>
      <c r="J9" s="48"/>
    </row>
    <row r="10" spans="2:10" ht="12">
      <c r="B10" s="60">
        <v>5</v>
      </c>
      <c r="C10" s="62" t="s">
        <v>121</v>
      </c>
      <c r="D10" s="3">
        <v>125506744673.95</v>
      </c>
      <c r="E10" s="3">
        <v>94600699782.04</v>
      </c>
      <c r="F10" s="63"/>
      <c r="G10" s="48"/>
      <c r="H10" s="48"/>
      <c r="I10" s="48"/>
      <c r="J10" s="48"/>
    </row>
    <row r="11" spans="2:10" ht="12">
      <c r="B11" s="57">
        <v>6</v>
      </c>
      <c r="C11" s="58" t="s">
        <v>122</v>
      </c>
      <c r="D11" s="4">
        <v>0</v>
      </c>
      <c r="E11" s="4">
        <v>0</v>
      </c>
      <c r="F11" s="48"/>
      <c r="G11" s="48"/>
      <c r="H11" s="48"/>
      <c r="I11" s="48"/>
      <c r="J11" s="48"/>
    </row>
    <row r="12" spans="2:10" ht="12">
      <c r="B12" s="57">
        <v>7</v>
      </c>
      <c r="C12" s="58" t="s">
        <v>210</v>
      </c>
      <c r="D12" s="3">
        <v>13662708.68</v>
      </c>
      <c r="E12" s="3">
        <v>4328304.67</v>
      </c>
      <c r="F12" s="64"/>
      <c r="G12" s="48"/>
      <c r="H12" s="48"/>
      <c r="I12" s="48"/>
      <c r="J12" s="48"/>
    </row>
    <row r="13" spans="2:10" ht="12">
      <c r="B13" s="57">
        <v>8</v>
      </c>
      <c r="C13" s="62" t="s">
        <v>123</v>
      </c>
      <c r="D13" s="3">
        <v>14398834.75</v>
      </c>
      <c r="E13" s="3">
        <v>36255403.07</v>
      </c>
      <c r="F13" s="64"/>
      <c r="G13" s="48"/>
      <c r="H13" s="48"/>
      <c r="I13" s="48"/>
      <c r="J13" s="48"/>
    </row>
    <row r="14" spans="2:10" ht="12">
      <c r="B14" s="57">
        <v>9</v>
      </c>
      <c r="C14" s="58" t="s">
        <v>198</v>
      </c>
      <c r="D14" s="3">
        <v>-247482615.34</v>
      </c>
      <c r="E14" s="3">
        <v>-301601229.34</v>
      </c>
      <c r="F14" s="64"/>
      <c r="G14" s="48"/>
      <c r="H14" s="48"/>
      <c r="I14" s="48"/>
      <c r="J14" s="65"/>
    </row>
    <row r="15" spans="2:10" ht="12">
      <c r="B15" s="57">
        <v>10</v>
      </c>
      <c r="C15" s="62" t="s">
        <v>124</v>
      </c>
      <c r="D15" s="3">
        <v>-5580706338.26</v>
      </c>
      <c r="E15" s="3">
        <v>-6077845333.84</v>
      </c>
      <c r="F15" s="64"/>
      <c r="G15" s="48"/>
      <c r="H15" s="48"/>
      <c r="I15" s="48"/>
      <c r="J15" s="48"/>
    </row>
    <row r="16" spans="2:10" ht="12">
      <c r="B16" s="57">
        <v>11</v>
      </c>
      <c r="C16" s="62" t="s">
        <v>199</v>
      </c>
      <c r="D16" s="3">
        <v>-76380506484.02</v>
      </c>
      <c r="E16" s="3">
        <v>-56080767348.66</v>
      </c>
      <c r="F16" s="48"/>
      <c r="G16" s="48"/>
      <c r="H16" s="48"/>
      <c r="I16" s="48"/>
      <c r="J16" s="65"/>
    </row>
    <row r="17" spans="2:10" ht="12">
      <c r="B17" s="57">
        <v>12</v>
      </c>
      <c r="C17" s="58" t="s">
        <v>125</v>
      </c>
      <c r="D17" s="3">
        <v>-11628702146.88</v>
      </c>
      <c r="E17" s="3">
        <v>-75255045.34</v>
      </c>
      <c r="F17" s="48"/>
      <c r="G17" s="48"/>
      <c r="H17" s="48"/>
      <c r="I17" s="48"/>
      <c r="J17" s="48"/>
    </row>
    <row r="18" spans="2:10" ht="24">
      <c r="B18" s="57">
        <v>13</v>
      </c>
      <c r="C18" s="62" t="s">
        <v>126</v>
      </c>
      <c r="D18" s="3">
        <v>4558443.12</v>
      </c>
      <c r="E18" s="3">
        <v>-338229.57</v>
      </c>
      <c r="F18" s="48"/>
      <c r="G18" s="48"/>
      <c r="H18" s="48"/>
      <c r="I18" s="48"/>
      <c r="J18" s="65"/>
    </row>
    <row r="19" spans="2:10" ht="12">
      <c r="B19" s="57">
        <v>14</v>
      </c>
      <c r="C19" s="58" t="s">
        <v>127</v>
      </c>
      <c r="D19" s="3">
        <v>0</v>
      </c>
      <c r="E19" s="3">
        <v>0</v>
      </c>
      <c r="F19" s="48"/>
      <c r="G19" s="48"/>
      <c r="H19" s="48"/>
      <c r="I19" s="48"/>
      <c r="J19" s="48"/>
    </row>
    <row r="20" spans="2:10" ht="12">
      <c r="B20" s="57">
        <v>15</v>
      </c>
      <c r="C20" s="58" t="s">
        <v>128</v>
      </c>
      <c r="D20" s="4"/>
      <c r="E20" s="4"/>
      <c r="F20" s="48"/>
      <c r="G20" s="48"/>
      <c r="H20" s="48"/>
      <c r="I20" s="48"/>
      <c r="J20" s="48"/>
    </row>
    <row r="21" spans="2:10" ht="24">
      <c r="B21" s="57">
        <v>16</v>
      </c>
      <c r="C21" s="58" t="s">
        <v>129</v>
      </c>
      <c r="D21" s="4"/>
      <c r="E21" s="4"/>
      <c r="F21" s="48"/>
      <c r="G21" s="48"/>
      <c r="H21" s="48"/>
      <c r="I21" s="48"/>
      <c r="J21" s="48"/>
    </row>
    <row r="22" spans="2:10" ht="12">
      <c r="B22" s="57">
        <v>17</v>
      </c>
      <c r="C22" s="58" t="s">
        <v>130</v>
      </c>
      <c r="D22" s="4"/>
      <c r="E22" s="4"/>
      <c r="F22" s="48"/>
      <c r="G22" s="48"/>
      <c r="H22" s="48"/>
      <c r="I22" s="48"/>
      <c r="J22" s="48"/>
    </row>
    <row r="23" spans="2:10" ht="12">
      <c r="B23" s="60">
        <v>18</v>
      </c>
      <c r="C23" s="62" t="s">
        <v>200</v>
      </c>
      <c r="D23" s="17">
        <v>31701967075.999996</v>
      </c>
      <c r="E23" s="17">
        <f>E6+E14+E15+E16+E17+E18</f>
        <v>32105476303.030003</v>
      </c>
      <c r="F23" s="48"/>
      <c r="G23" s="48"/>
      <c r="H23" s="48"/>
      <c r="I23" s="48"/>
      <c r="J23" s="48"/>
    </row>
    <row r="24" spans="2:10" ht="12">
      <c r="B24" s="57">
        <v>19</v>
      </c>
      <c r="C24" s="58" t="s">
        <v>131</v>
      </c>
      <c r="D24" s="122">
        <v>1327083076</v>
      </c>
      <c r="E24" s="122">
        <v>1489474397.61</v>
      </c>
      <c r="F24" s="48"/>
      <c r="G24" s="48"/>
      <c r="H24" s="48"/>
      <c r="I24" s="48"/>
      <c r="J24" s="48"/>
    </row>
    <row r="25" spans="2:10" ht="12">
      <c r="B25" s="60">
        <v>20</v>
      </c>
      <c r="C25" s="62" t="s">
        <v>132</v>
      </c>
      <c r="D25" s="1"/>
      <c r="E25" s="1"/>
      <c r="F25" s="48"/>
      <c r="G25" s="48"/>
      <c r="H25" s="48"/>
      <c r="I25" s="48"/>
      <c r="J25" s="48"/>
    </row>
    <row r="26" spans="2:10" ht="24">
      <c r="B26" s="66">
        <v>21</v>
      </c>
      <c r="C26" s="62" t="s">
        <v>133</v>
      </c>
      <c r="D26" s="6"/>
      <c r="E26" s="6"/>
      <c r="F26" s="48"/>
      <c r="G26" s="48"/>
      <c r="H26" s="48"/>
      <c r="I26" s="48"/>
      <c r="J26" s="48"/>
    </row>
    <row r="27" spans="2:10" ht="12">
      <c r="B27" s="60">
        <v>22</v>
      </c>
      <c r="C27" s="62" t="s">
        <v>134</v>
      </c>
      <c r="D27" s="7">
        <v>30374883999.999996</v>
      </c>
      <c r="E27" s="7">
        <f>E23-E24</f>
        <v>30616001905.420002</v>
      </c>
      <c r="F27" s="48"/>
      <c r="G27" s="48"/>
      <c r="H27" s="48"/>
      <c r="I27" s="48"/>
      <c r="J27" s="48"/>
    </row>
    <row r="28" spans="2:10" ht="12">
      <c r="B28" s="60">
        <v>23</v>
      </c>
      <c r="C28" s="62" t="s">
        <v>135</v>
      </c>
      <c r="D28" s="5"/>
      <c r="E28" s="5"/>
      <c r="F28" s="67"/>
      <c r="G28" s="48"/>
      <c r="H28" s="48"/>
      <c r="I28" s="48"/>
      <c r="J28" s="48"/>
    </row>
    <row r="29" spans="2:10" ht="24">
      <c r="B29" s="142"/>
      <c r="C29" s="58" t="s">
        <v>136</v>
      </c>
      <c r="D29" s="5"/>
      <c r="E29" s="5"/>
      <c r="F29" s="48"/>
      <c r="G29" s="48"/>
      <c r="H29" s="48"/>
      <c r="I29" s="48"/>
      <c r="J29" s="48"/>
    </row>
    <row r="30" spans="2:10" ht="12">
      <c r="B30" s="143"/>
      <c r="C30" s="58" t="s">
        <v>137</v>
      </c>
      <c r="D30" s="5"/>
      <c r="E30" s="5"/>
      <c r="F30" s="48"/>
      <c r="G30" s="48"/>
      <c r="H30" s="48"/>
      <c r="I30" s="48"/>
      <c r="J30" s="48"/>
    </row>
    <row r="31" spans="2:5" ht="12">
      <c r="B31" s="144"/>
      <c r="C31" s="58" t="s">
        <v>138</v>
      </c>
      <c r="D31" s="5">
        <v>0</v>
      </c>
      <c r="E31" s="5">
        <v>0</v>
      </c>
    </row>
    <row r="32" spans="2:5" ht="12">
      <c r="B32" s="60">
        <v>24</v>
      </c>
      <c r="C32" s="62" t="s">
        <v>139</v>
      </c>
      <c r="D32" s="7">
        <v>30374883999.999996</v>
      </c>
      <c r="E32" s="7">
        <f>E27</f>
        <v>30616001905.420002</v>
      </c>
    </row>
    <row r="33" spans="2:5" ht="24">
      <c r="B33" s="60">
        <v>25</v>
      </c>
      <c r="C33" s="62" t="s">
        <v>140</v>
      </c>
      <c r="D33" s="2"/>
      <c r="E33" s="2"/>
    </row>
    <row r="34" spans="2:5" ht="12">
      <c r="B34" s="68"/>
      <c r="C34" s="69"/>
      <c r="D34" s="70"/>
      <c r="E34" s="121"/>
    </row>
    <row r="35" spans="2:5" ht="12">
      <c r="B35" s="71"/>
      <c r="C35" s="72"/>
      <c r="D35" s="48"/>
      <c r="E35" s="48"/>
    </row>
    <row r="36" spans="2:5" ht="12">
      <c r="B36" s="48"/>
      <c r="C36" s="73" t="s">
        <v>111</v>
      </c>
      <c r="D36" s="63" t="s">
        <v>112</v>
      </c>
      <c r="E36" s="48"/>
    </row>
    <row r="37" spans="2:5" ht="12">
      <c r="B37" s="48"/>
      <c r="C37" s="74"/>
      <c r="D37" s="48"/>
      <c r="E37" s="48"/>
    </row>
    <row r="38" spans="2:5" ht="12">
      <c r="B38" s="48"/>
      <c r="C38" s="73" t="s">
        <v>113</v>
      </c>
      <c r="D38" s="63" t="s">
        <v>114</v>
      </c>
      <c r="E38" s="48"/>
    </row>
    <row r="39" spans="2:5" ht="12">
      <c r="B39" s="48"/>
      <c r="C39" s="48"/>
      <c r="D39" s="75"/>
      <c r="E39" s="48"/>
    </row>
  </sheetData>
  <sheetProtection/>
  <mergeCells count="3">
    <mergeCell ref="C1:E1"/>
    <mergeCell ref="D3:E3"/>
    <mergeCell ref="B29:B31"/>
  </mergeCells>
  <printOptions/>
  <pageMargins left="0.73" right="0.18" top="0.75" bottom="0.3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"/>
  <sheetViews>
    <sheetView zoomScalePageLayoutView="0" workbookViewId="0" topLeftCell="A49">
      <selection activeCell="C69" sqref="C69"/>
    </sheetView>
  </sheetViews>
  <sheetFormatPr defaultColWidth="9.140625" defaultRowHeight="15"/>
  <cols>
    <col min="1" max="1" width="7.7109375" style="22" bestFit="1" customWidth="1"/>
    <col min="2" max="2" width="33.00390625" style="22" customWidth="1"/>
    <col min="3" max="3" width="22.140625" style="22" customWidth="1"/>
    <col min="4" max="4" width="22.57421875" style="22" bestFit="1" customWidth="1"/>
    <col min="5" max="5" width="19.140625" style="22" customWidth="1"/>
    <col min="6" max="6" width="14.8515625" style="22" bestFit="1" customWidth="1"/>
    <col min="7" max="7" width="13.140625" style="22" bestFit="1" customWidth="1"/>
    <col min="8" max="8" width="9.140625" style="22" customWidth="1"/>
    <col min="9" max="9" width="14.28125" style="22" bestFit="1" customWidth="1"/>
    <col min="10" max="16384" width="9.140625" style="22" customWidth="1"/>
  </cols>
  <sheetData>
    <row r="1" spans="1:4" ht="12">
      <c r="A1" s="76"/>
      <c r="B1" s="76"/>
      <c r="C1" s="77"/>
      <c r="D1" s="77"/>
    </row>
    <row r="2" spans="1:4" ht="12">
      <c r="A2" s="145" t="s">
        <v>141</v>
      </c>
      <c r="B2" s="145"/>
      <c r="C2" s="145"/>
      <c r="D2" s="145"/>
    </row>
    <row r="3" spans="1:4" ht="12">
      <c r="A3" s="76"/>
      <c r="B3" s="76"/>
      <c r="C3" s="77"/>
      <c r="D3" s="12"/>
    </row>
    <row r="4" spans="1:4" ht="12">
      <c r="A4" s="146" t="str">
        <f>'FS'!B2</f>
        <v>"МИК Холдинг" ХК  групп </v>
      </c>
      <c r="B4" s="146"/>
      <c r="C4" s="146"/>
      <c r="D4" s="78"/>
    </row>
    <row r="5" spans="1:4" ht="12">
      <c r="A5" s="76"/>
      <c r="B5" s="79" t="s">
        <v>116</v>
      </c>
      <c r="C5" s="80"/>
      <c r="D5" s="80"/>
    </row>
    <row r="6" spans="1:4" ht="12">
      <c r="A6" s="76"/>
      <c r="B6" s="79"/>
      <c r="C6" s="12"/>
      <c r="D6" s="81" t="e">
        <f>'FS'!#REF!</f>
        <v>#REF!</v>
      </c>
    </row>
    <row r="7" spans="1:4" ht="12">
      <c r="A7" s="76"/>
      <c r="B7" s="76"/>
      <c r="C7" s="77"/>
      <c r="D7" s="12" t="s">
        <v>2</v>
      </c>
    </row>
    <row r="8" spans="1:4" ht="24">
      <c r="A8" s="82" t="s">
        <v>3</v>
      </c>
      <c r="B8" s="82" t="s">
        <v>4</v>
      </c>
      <c r="C8" s="83" t="s">
        <v>201</v>
      </c>
      <c r="D8" s="83" t="str">
        <f>'FS'!E5</f>
        <v>2016 оны 06-р сарын 30</v>
      </c>
    </row>
    <row r="9" spans="1:4" ht="24">
      <c r="A9" s="84">
        <v>1</v>
      </c>
      <c r="B9" s="85" t="s">
        <v>142</v>
      </c>
      <c r="C9" s="11"/>
      <c r="D9" s="11"/>
    </row>
    <row r="10" spans="1:4" ht="12">
      <c r="A10" s="86">
        <v>1.1</v>
      </c>
      <c r="B10" s="87" t="s">
        <v>143</v>
      </c>
      <c r="C10" s="13">
        <f>SUM(C11:C16)</f>
        <v>38803135330.03</v>
      </c>
      <c r="D10" s="13">
        <f>SUM(D11:D16)</f>
        <v>90624886900.04</v>
      </c>
    </row>
    <row r="11" spans="1:4" ht="24">
      <c r="A11" s="147"/>
      <c r="B11" s="87" t="s">
        <v>144</v>
      </c>
      <c r="C11" s="14">
        <v>38452992061.77</v>
      </c>
      <c r="D11" s="123">
        <v>90521132837.39</v>
      </c>
    </row>
    <row r="12" spans="1:5" ht="24">
      <c r="A12" s="148"/>
      <c r="B12" s="87" t="s">
        <v>203</v>
      </c>
      <c r="C12" s="14">
        <v>348317203</v>
      </c>
      <c r="D12" s="123">
        <v>0</v>
      </c>
      <c r="E12" s="124"/>
    </row>
    <row r="13" spans="1:4" ht="24">
      <c r="A13" s="148"/>
      <c r="B13" s="87" t="s">
        <v>145</v>
      </c>
      <c r="C13" s="9">
        <v>0</v>
      </c>
      <c r="D13" s="134">
        <v>0</v>
      </c>
    </row>
    <row r="14" spans="1:4" ht="12">
      <c r="A14" s="148"/>
      <c r="B14" s="87" t="s">
        <v>146</v>
      </c>
      <c r="C14" s="9">
        <v>0</v>
      </c>
      <c r="D14" s="9">
        <v>0</v>
      </c>
    </row>
    <row r="15" spans="1:4" ht="24">
      <c r="A15" s="148"/>
      <c r="B15" s="87" t="s">
        <v>147</v>
      </c>
      <c r="C15" s="14">
        <v>1000000</v>
      </c>
      <c r="D15" s="14">
        <v>0</v>
      </c>
    </row>
    <row r="16" spans="1:4" ht="12">
      <c r="A16" s="149"/>
      <c r="B16" s="87" t="s">
        <v>148</v>
      </c>
      <c r="C16" s="14">
        <v>826065.26</v>
      </c>
      <c r="D16" s="14">
        <v>103754062.65</v>
      </c>
    </row>
    <row r="17" spans="1:4" ht="12">
      <c r="A17" s="86">
        <v>1.2</v>
      </c>
      <c r="B17" s="87" t="s">
        <v>149</v>
      </c>
      <c r="C17" s="13">
        <f>SUM(C18:C26)</f>
        <v>21473697666.570004</v>
      </c>
      <c r="D17" s="13">
        <f>SUM(D18:D26)</f>
        <v>67724084301.8</v>
      </c>
    </row>
    <row r="18" spans="1:4" ht="12">
      <c r="A18" s="150"/>
      <c r="B18" s="87" t="s">
        <v>150</v>
      </c>
      <c r="C18" s="127">
        <v>1081605992.04</v>
      </c>
      <c r="D18" s="127">
        <v>1003148284.45</v>
      </c>
    </row>
    <row r="19" spans="1:4" ht="24">
      <c r="A19" s="151"/>
      <c r="B19" s="87" t="s">
        <v>151</v>
      </c>
      <c r="C19" s="123">
        <v>142978602.79</v>
      </c>
      <c r="D19" s="123">
        <v>211192804.25</v>
      </c>
    </row>
    <row r="20" spans="1:5" ht="18" customHeight="1">
      <c r="A20" s="151"/>
      <c r="B20" s="123" t="s">
        <v>204</v>
      </c>
      <c r="C20" s="123">
        <v>36534552</v>
      </c>
      <c r="D20" s="123">
        <v>17976721.5</v>
      </c>
      <c r="E20" s="124"/>
    </row>
    <row r="21" spans="1:5" ht="12">
      <c r="A21" s="151"/>
      <c r="B21" s="87" t="s">
        <v>152</v>
      </c>
      <c r="C21" s="123">
        <v>125086970.1</v>
      </c>
      <c r="D21" s="123">
        <v>120215734.23</v>
      </c>
      <c r="E21" s="124"/>
    </row>
    <row r="22" spans="1:5" ht="24">
      <c r="A22" s="151"/>
      <c r="B22" s="87" t="s">
        <v>153</v>
      </c>
      <c r="C22" s="123">
        <v>9856753.2</v>
      </c>
      <c r="D22" s="123">
        <v>1504756</v>
      </c>
      <c r="E22" s="124"/>
    </row>
    <row r="23" spans="1:5" ht="12">
      <c r="A23" s="151"/>
      <c r="B23" s="87" t="s">
        <v>154</v>
      </c>
      <c r="C23" s="123">
        <v>19357099825.050003</v>
      </c>
      <c r="D23" s="123">
        <v>53826671876.56</v>
      </c>
      <c r="E23" s="125"/>
    </row>
    <row r="24" spans="1:5" ht="12">
      <c r="A24" s="151"/>
      <c r="B24" s="87" t="s">
        <v>155</v>
      </c>
      <c r="C24" s="123">
        <v>437181684.76</v>
      </c>
      <c r="D24" s="123">
        <v>1803611230.87</v>
      </c>
      <c r="E24" s="125"/>
    </row>
    <row r="25" spans="1:5" ht="12">
      <c r="A25" s="151"/>
      <c r="B25" s="87" t="s">
        <v>156</v>
      </c>
      <c r="C25" s="123">
        <v>3780000</v>
      </c>
      <c r="D25" s="123">
        <v>5490000</v>
      </c>
      <c r="E25" s="125"/>
    </row>
    <row r="26" spans="1:5" ht="12">
      <c r="A26" s="152"/>
      <c r="B26" s="87" t="s">
        <v>157</v>
      </c>
      <c r="C26" s="123">
        <v>279573286.63</v>
      </c>
      <c r="D26" s="123">
        <v>10734272893.94</v>
      </c>
      <c r="E26" s="125"/>
    </row>
    <row r="27" spans="1:4" ht="24">
      <c r="A27" s="86">
        <v>1.3</v>
      </c>
      <c r="B27" s="85" t="s">
        <v>158</v>
      </c>
      <c r="C27" s="13">
        <f>C10-C17</f>
        <v>17329437663.459995</v>
      </c>
      <c r="D27" s="13">
        <f>D10-D17</f>
        <v>22900802598.23999</v>
      </c>
    </row>
    <row r="28" spans="1:4" ht="24">
      <c r="A28" s="84">
        <v>2</v>
      </c>
      <c r="B28" s="85" t="s">
        <v>159</v>
      </c>
      <c r="C28" s="10"/>
      <c r="D28" s="10"/>
    </row>
    <row r="29" spans="1:4" ht="12">
      <c r="A29" s="86">
        <v>2.1</v>
      </c>
      <c r="B29" s="87" t="s">
        <v>143</v>
      </c>
      <c r="C29" s="13">
        <f>SUM(C30:C37)</f>
        <v>47800006725</v>
      </c>
      <c r="D29" s="13">
        <f>SUM(D30:D37)</f>
        <v>93283819496.94</v>
      </c>
    </row>
    <row r="30" spans="1:4" ht="24">
      <c r="A30" s="153"/>
      <c r="B30" s="87" t="s">
        <v>160</v>
      </c>
      <c r="C30" s="11"/>
      <c r="D30" s="11"/>
    </row>
    <row r="31" spans="1:4" ht="24">
      <c r="A31" s="154"/>
      <c r="B31" s="87" t="s">
        <v>161</v>
      </c>
      <c r="C31" s="11"/>
      <c r="D31" s="11"/>
    </row>
    <row r="32" spans="1:4" ht="24">
      <c r="A32" s="154"/>
      <c r="B32" s="87" t="s">
        <v>162</v>
      </c>
      <c r="C32" s="11"/>
      <c r="D32" s="137">
        <v>12467431220</v>
      </c>
    </row>
    <row r="33" spans="1:4" ht="24">
      <c r="A33" s="154"/>
      <c r="B33" s="87" t="s">
        <v>163</v>
      </c>
      <c r="C33" s="11"/>
      <c r="D33" s="11"/>
    </row>
    <row r="34" spans="1:4" ht="24">
      <c r="A34" s="154"/>
      <c r="B34" s="87" t="s">
        <v>164</v>
      </c>
      <c r="C34" s="123">
        <v>47800006725</v>
      </c>
      <c r="D34" s="123">
        <v>80816388276.94</v>
      </c>
    </row>
    <row r="35" spans="1:4" ht="12">
      <c r="A35" s="154"/>
      <c r="B35" s="87" t="s">
        <v>165</v>
      </c>
      <c r="C35" s="11"/>
      <c r="D35" s="11"/>
    </row>
    <row r="36" spans="1:4" ht="12">
      <c r="A36" s="154"/>
      <c r="B36" s="87" t="s">
        <v>166</v>
      </c>
      <c r="C36" s="11"/>
      <c r="D36" s="137">
        <v>0</v>
      </c>
    </row>
    <row r="37" spans="1:4" ht="12">
      <c r="A37" s="155"/>
      <c r="B37" s="87"/>
      <c r="C37" s="11"/>
      <c r="D37" s="11"/>
    </row>
    <row r="38" spans="1:7" ht="12">
      <c r="A38" s="86">
        <v>2.2</v>
      </c>
      <c r="B38" s="87" t="s">
        <v>149</v>
      </c>
      <c r="C38" s="13">
        <f>SUM(C39:C43)</f>
        <v>15266516263.84</v>
      </c>
      <c r="D38" s="13">
        <f>SUM(D39:D43)</f>
        <v>66312208234.14</v>
      </c>
      <c r="G38" s="88"/>
    </row>
    <row r="39" spans="1:4" ht="24">
      <c r="A39" s="89"/>
      <c r="B39" s="87" t="s">
        <v>167</v>
      </c>
      <c r="C39" s="123">
        <v>78427681</v>
      </c>
      <c r="D39" s="123">
        <v>606288508</v>
      </c>
    </row>
    <row r="40" spans="1:4" ht="24">
      <c r="A40" s="89"/>
      <c r="B40" s="87" t="s">
        <v>168</v>
      </c>
      <c r="C40" s="123">
        <v>0</v>
      </c>
      <c r="D40" s="123">
        <v>0</v>
      </c>
    </row>
    <row r="41" spans="1:4" ht="24">
      <c r="A41" s="89"/>
      <c r="B41" s="87" t="s">
        <v>169</v>
      </c>
      <c r="C41" s="123">
        <v>12364326779.07</v>
      </c>
      <c r="D41" s="123">
        <v>28112571807.46</v>
      </c>
    </row>
    <row r="42" spans="1:4" ht="24">
      <c r="A42" s="89"/>
      <c r="B42" s="87" t="s">
        <v>170</v>
      </c>
      <c r="C42" s="123">
        <v>0</v>
      </c>
      <c r="D42" s="123">
        <v>37000000000</v>
      </c>
    </row>
    <row r="43" spans="1:9" ht="24">
      <c r="A43" s="89"/>
      <c r="B43" s="87" t="s">
        <v>171</v>
      </c>
      <c r="C43" s="123">
        <v>2823761803.77</v>
      </c>
      <c r="D43" s="123">
        <v>593347918.68</v>
      </c>
      <c r="G43" s="88"/>
      <c r="H43" s="88"/>
      <c r="I43" s="120"/>
    </row>
    <row r="44" spans="1:4" ht="12">
      <c r="A44" s="89"/>
      <c r="B44" s="87"/>
      <c r="C44" s="11"/>
      <c r="D44" s="11">
        <v>0</v>
      </c>
    </row>
    <row r="45" spans="1:4" ht="36">
      <c r="A45" s="86">
        <v>2.3</v>
      </c>
      <c r="B45" s="85" t="s">
        <v>172</v>
      </c>
      <c r="C45" s="13">
        <f>C29-C38</f>
        <v>32533490461.16</v>
      </c>
      <c r="D45" s="13">
        <f>D29-D38</f>
        <v>26971611262.800003</v>
      </c>
    </row>
    <row r="46" spans="1:4" ht="24">
      <c r="A46" s="84">
        <v>3</v>
      </c>
      <c r="B46" s="85" t="s">
        <v>173</v>
      </c>
      <c r="C46" s="13"/>
      <c r="D46" s="13"/>
    </row>
    <row r="47" spans="1:4" ht="12">
      <c r="A47" s="86">
        <v>3.1</v>
      </c>
      <c r="B47" s="87" t="s">
        <v>143</v>
      </c>
      <c r="C47" s="13">
        <f>SUM(C48:C51)</f>
        <v>558464266864.16</v>
      </c>
      <c r="D47" s="13">
        <f>SUM(D48:D51)</f>
        <v>329475300000</v>
      </c>
    </row>
    <row r="48" spans="1:4" ht="24">
      <c r="A48" s="89"/>
      <c r="B48" s="87" t="s">
        <v>174</v>
      </c>
      <c r="C48" s="14">
        <v>548462266864.16003</v>
      </c>
      <c r="D48" s="123">
        <v>292473300000</v>
      </c>
    </row>
    <row r="49" spans="1:4" ht="24">
      <c r="A49" s="89"/>
      <c r="B49" s="87" t="s">
        <v>175</v>
      </c>
      <c r="C49" s="14">
        <v>10002000000</v>
      </c>
      <c r="D49" s="14">
        <v>37002000000</v>
      </c>
    </row>
    <row r="50" spans="1:4" ht="12">
      <c r="A50" s="89"/>
      <c r="B50" s="87" t="s">
        <v>176</v>
      </c>
      <c r="C50" s="14"/>
      <c r="D50" s="14">
        <v>0</v>
      </c>
    </row>
    <row r="51" spans="1:4" ht="12">
      <c r="A51" s="89"/>
      <c r="B51" s="87" t="s">
        <v>177</v>
      </c>
      <c r="C51" s="14"/>
      <c r="D51" s="14">
        <v>0</v>
      </c>
    </row>
    <row r="52" spans="1:4" ht="12">
      <c r="A52" s="86">
        <v>3.2</v>
      </c>
      <c r="B52" s="87" t="s">
        <v>149</v>
      </c>
      <c r="C52" s="13">
        <f>SUM(C53:C57)</f>
        <v>589957461239.22</v>
      </c>
      <c r="D52" s="13">
        <f>SUM(D53:D57)</f>
        <v>380230323193.86005</v>
      </c>
    </row>
    <row r="53" spans="1:4" ht="24">
      <c r="A53" s="89"/>
      <c r="B53" s="87" t="s">
        <v>178</v>
      </c>
      <c r="C53" s="14">
        <v>589957461239.22</v>
      </c>
      <c r="D53" s="14">
        <v>375724583675.34</v>
      </c>
    </row>
    <row r="54" spans="1:4" ht="24">
      <c r="A54" s="89"/>
      <c r="B54" s="87" t="s">
        <v>179</v>
      </c>
      <c r="C54" s="11"/>
      <c r="D54" s="133">
        <v>0</v>
      </c>
    </row>
    <row r="55" spans="1:4" ht="24">
      <c r="A55" s="89"/>
      <c r="B55" s="87" t="s">
        <v>180</v>
      </c>
      <c r="C55" s="14"/>
      <c r="D55" s="14">
        <v>0</v>
      </c>
    </row>
    <row r="56" spans="1:4" ht="12">
      <c r="A56" s="89"/>
      <c r="B56" s="87" t="s">
        <v>181</v>
      </c>
      <c r="C56" s="11"/>
      <c r="D56" s="137">
        <v>4505739518.52</v>
      </c>
    </row>
    <row r="57" spans="1:4" ht="12">
      <c r="A57" s="89"/>
      <c r="B57" s="87"/>
      <c r="C57" s="8"/>
      <c r="D57" s="8"/>
    </row>
    <row r="58" spans="1:4" ht="24">
      <c r="A58" s="86">
        <v>3.3</v>
      </c>
      <c r="B58" s="85" t="s">
        <v>182</v>
      </c>
      <c r="C58" s="13">
        <f>C47-C52</f>
        <v>-31493194375.059937</v>
      </c>
      <c r="D58" s="13">
        <f>D47-D52</f>
        <v>-50755023193.86005</v>
      </c>
    </row>
    <row r="59" spans="1:6" ht="12">
      <c r="A59" s="90">
        <v>4</v>
      </c>
      <c r="B59" s="91" t="s">
        <v>183</v>
      </c>
      <c r="C59" s="13">
        <f>C27+C45+C58</f>
        <v>18369733749.56006</v>
      </c>
      <c r="D59" s="13">
        <f>D27+D45+D58</f>
        <v>-882609332.8200531</v>
      </c>
      <c r="E59" s="126"/>
      <c r="F59" s="44"/>
    </row>
    <row r="60" spans="1:5" ht="24">
      <c r="A60" s="90">
        <v>5</v>
      </c>
      <c r="B60" s="85" t="s">
        <v>184</v>
      </c>
      <c r="C60" s="14">
        <v>31732850989</v>
      </c>
      <c r="D60" s="14">
        <f>'FS'!D8</f>
        <v>104640118875.79</v>
      </c>
      <c r="E60" s="124"/>
    </row>
    <row r="61" spans="1:5" ht="24">
      <c r="A61" s="90">
        <v>6</v>
      </c>
      <c r="B61" s="85" t="s">
        <v>185</v>
      </c>
      <c r="C61" s="14">
        <v>50102584738.51998</v>
      </c>
      <c r="D61" s="14">
        <f>'FS'!E8</f>
        <v>103757509542.7</v>
      </c>
      <c r="E61" s="128"/>
    </row>
    <row r="62" spans="1:5" ht="12">
      <c r="A62" s="92"/>
      <c r="B62" s="93"/>
      <c r="C62" s="18"/>
      <c r="D62" s="18"/>
      <c r="E62" s="44"/>
    </row>
    <row r="63" ht="12">
      <c r="D63" s="88"/>
    </row>
    <row r="64" spans="1:4" ht="12">
      <c r="A64" s="80"/>
      <c r="B64" s="94" t="s">
        <v>111</v>
      </c>
      <c r="C64" s="95" t="s">
        <v>112</v>
      </c>
      <c r="D64" s="80"/>
    </row>
    <row r="65" spans="2:4" ht="12">
      <c r="B65" s="96"/>
      <c r="C65" s="95"/>
      <c r="D65" s="80"/>
    </row>
    <row r="66" spans="2:4" ht="12">
      <c r="B66" s="94" t="s">
        <v>113</v>
      </c>
      <c r="C66" s="95" t="s">
        <v>114</v>
      </c>
      <c r="D66" s="80"/>
    </row>
  </sheetData>
  <sheetProtection/>
  <mergeCells count="5">
    <mergeCell ref="A2:D2"/>
    <mergeCell ref="A4:C4"/>
    <mergeCell ref="A11:A16"/>
    <mergeCell ref="A18:A26"/>
    <mergeCell ref="A30:A37"/>
  </mergeCells>
  <printOptions/>
  <pageMargins left="0.69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3.28125" style="22" bestFit="1" customWidth="1"/>
    <col min="2" max="2" width="36.57421875" style="22" customWidth="1"/>
    <col min="3" max="3" width="15.7109375" style="22" customWidth="1"/>
    <col min="4" max="4" width="7.7109375" style="22" customWidth="1"/>
    <col min="5" max="5" width="14.00390625" style="22" bestFit="1" customWidth="1"/>
    <col min="6" max="7" width="9.140625" style="22" customWidth="1"/>
    <col min="8" max="8" width="7.28125" style="22" bestFit="1" customWidth="1"/>
    <col min="9" max="9" width="14.00390625" style="22" bestFit="1" customWidth="1"/>
    <col min="10" max="10" width="15.28125" style="22" customWidth="1"/>
    <col min="11" max="16384" width="9.140625" style="22" customWidth="1"/>
  </cols>
  <sheetData>
    <row r="1" spans="1:11" ht="12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</row>
    <row r="2" spans="1:11" ht="12">
      <c r="A2" s="97"/>
      <c r="B2" s="156" t="s">
        <v>186</v>
      </c>
      <c r="C2" s="156"/>
      <c r="D2" s="156"/>
      <c r="E2" s="156"/>
      <c r="F2" s="156"/>
      <c r="G2" s="156"/>
      <c r="H2" s="156"/>
      <c r="I2" s="156"/>
      <c r="J2" s="156"/>
      <c r="K2" s="97"/>
    </row>
    <row r="3" spans="1:11" ht="12">
      <c r="A3" s="97"/>
      <c r="B3" s="99"/>
      <c r="C3" s="97"/>
      <c r="D3" s="97"/>
      <c r="E3" s="97"/>
      <c r="F3" s="97"/>
      <c r="G3" s="97"/>
      <c r="H3" s="97"/>
      <c r="I3" s="97"/>
      <c r="J3" s="98"/>
      <c r="K3" s="97"/>
    </row>
    <row r="4" spans="1:11" ht="12">
      <c r="A4" s="97"/>
      <c r="B4" s="100" t="str">
        <f>'FS'!B2</f>
        <v>"МИК Холдинг" ХК  групп </v>
      </c>
      <c r="C4" s="97"/>
      <c r="D4" s="97"/>
      <c r="E4" s="97"/>
      <c r="F4" s="101"/>
      <c r="G4" s="101"/>
      <c r="H4" s="101"/>
      <c r="I4" s="157" t="e">
        <f>'FS'!#REF!</f>
        <v>#REF!</v>
      </c>
      <c r="J4" s="157"/>
      <c r="K4" s="102"/>
    </row>
    <row r="5" spans="1:11" ht="12">
      <c r="A5" s="97"/>
      <c r="B5" s="102" t="s">
        <v>187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2">
      <c r="A6" s="97"/>
      <c r="B6" s="97"/>
      <c r="C6" s="97"/>
      <c r="D6" s="97"/>
      <c r="E6" s="97"/>
      <c r="F6" s="97"/>
      <c r="G6" s="97"/>
      <c r="H6" s="97"/>
      <c r="I6" s="97"/>
      <c r="J6" s="98" t="s">
        <v>2</v>
      </c>
      <c r="K6" s="97"/>
    </row>
    <row r="7" spans="1:11" ht="48">
      <c r="A7" s="103" t="s">
        <v>188</v>
      </c>
      <c r="B7" s="103" t="s">
        <v>4</v>
      </c>
      <c r="C7" s="104" t="s">
        <v>189</v>
      </c>
      <c r="D7" s="103" t="s">
        <v>190</v>
      </c>
      <c r="E7" s="104" t="s">
        <v>97</v>
      </c>
      <c r="F7" s="103" t="s">
        <v>99</v>
      </c>
      <c r="G7" s="105" t="s">
        <v>101</v>
      </c>
      <c r="H7" s="103" t="s">
        <v>103</v>
      </c>
      <c r="I7" s="104" t="s">
        <v>105</v>
      </c>
      <c r="J7" s="104" t="s">
        <v>191</v>
      </c>
      <c r="K7" s="106"/>
    </row>
    <row r="8" spans="1:11" ht="12">
      <c r="A8" s="107">
        <v>1</v>
      </c>
      <c r="B8" s="108" t="s">
        <v>214</v>
      </c>
      <c r="C8" s="15">
        <v>16798856000</v>
      </c>
      <c r="D8" s="15">
        <v>0</v>
      </c>
      <c r="E8" s="15">
        <v>15724834632</v>
      </c>
      <c r="F8" s="15">
        <v>0</v>
      </c>
      <c r="G8" s="15">
        <v>0</v>
      </c>
      <c r="H8" s="15">
        <v>0</v>
      </c>
      <c r="I8" s="15">
        <v>13755892602.74</v>
      </c>
      <c r="J8" s="15">
        <v>46279583234.74</v>
      </c>
      <c r="K8" s="97"/>
    </row>
    <row r="9" spans="1:11" ht="24">
      <c r="A9" s="109">
        <v>2</v>
      </c>
      <c r="B9" s="110" t="s">
        <v>192</v>
      </c>
      <c r="C9" s="15"/>
      <c r="D9" s="15"/>
      <c r="E9" s="15"/>
      <c r="F9" s="15"/>
      <c r="G9" s="15"/>
      <c r="H9" s="15"/>
      <c r="I9" s="15"/>
      <c r="J9" s="15">
        <v>0</v>
      </c>
      <c r="K9" s="97"/>
    </row>
    <row r="10" spans="1:11" ht="12">
      <c r="A10" s="107">
        <v>3</v>
      </c>
      <c r="B10" s="111" t="s">
        <v>193</v>
      </c>
      <c r="C10" s="15">
        <f>C8</f>
        <v>16798856000</v>
      </c>
      <c r="D10" s="15">
        <v>0</v>
      </c>
      <c r="E10" s="15">
        <f>E8</f>
        <v>15724834632</v>
      </c>
      <c r="F10" s="15">
        <v>0</v>
      </c>
      <c r="G10" s="15">
        <v>0</v>
      </c>
      <c r="H10" s="15">
        <v>0</v>
      </c>
      <c r="I10" s="15">
        <f>I8</f>
        <v>13755892602.74</v>
      </c>
      <c r="J10" s="15">
        <f>C10+E10+I10</f>
        <v>46279583234.74</v>
      </c>
      <c r="K10" s="97"/>
    </row>
    <row r="11" spans="1:11" ht="12">
      <c r="A11" s="109">
        <v>4</v>
      </c>
      <c r="B11" s="110" t="s">
        <v>134</v>
      </c>
      <c r="C11" s="16"/>
      <c r="D11" s="16"/>
      <c r="E11" s="16"/>
      <c r="F11" s="16"/>
      <c r="G11" s="16"/>
      <c r="H11" s="16"/>
      <c r="I11" s="16">
        <v>30374884000</v>
      </c>
      <c r="J11" s="16">
        <f>I11</f>
        <v>30374884000</v>
      </c>
      <c r="K11" s="97"/>
    </row>
    <row r="12" spans="1:11" ht="12">
      <c r="A12" s="109">
        <v>5</v>
      </c>
      <c r="B12" s="110" t="s">
        <v>135</v>
      </c>
      <c r="C12" s="16"/>
      <c r="D12" s="16"/>
      <c r="E12" s="16"/>
      <c r="F12" s="16"/>
      <c r="G12" s="16"/>
      <c r="H12" s="16"/>
      <c r="I12" s="16"/>
      <c r="J12" s="16">
        <v>0</v>
      </c>
      <c r="K12" s="97"/>
    </row>
    <row r="13" spans="1:11" ht="12">
      <c r="A13" s="109">
        <v>6</v>
      </c>
      <c r="B13" s="110" t="s">
        <v>194</v>
      </c>
      <c r="C13" s="16">
        <f>804066000+3106398000</f>
        <v>3910464000</v>
      </c>
      <c r="D13" s="16"/>
      <c r="E13" s="16">
        <f>2454571907.65+34170378000-124669709.6</f>
        <v>36500280198.05</v>
      </c>
      <c r="F13" s="16"/>
      <c r="G13" s="16"/>
      <c r="H13" s="16"/>
      <c r="I13" s="16"/>
      <c r="J13" s="16">
        <f>C13+E13</f>
        <v>40410744198.05</v>
      </c>
      <c r="K13" s="97"/>
    </row>
    <row r="14" spans="1:11" ht="12">
      <c r="A14" s="109">
        <v>7</v>
      </c>
      <c r="B14" s="110" t="s">
        <v>195</v>
      </c>
      <c r="C14" s="16"/>
      <c r="D14" s="16"/>
      <c r="E14" s="16"/>
      <c r="F14" s="16"/>
      <c r="G14" s="16"/>
      <c r="H14" s="16"/>
      <c r="I14" s="16">
        <v>3620708787.64</v>
      </c>
      <c r="J14" s="16">
        <f>I14</f>
        <v>3620708787.64</v>
      </c>
      <c r="K14" s="97"/>
    </row>
    <row r="15" spans="1:11" ht="12">
      <c r="A15" s="109">
        <v>8</v>
      </c>
      <c r="B15" s="110" t="s">
        <v>196</v>
      </c>
      <c r="C15" s="16"/>
      <c r="D15" s="16"/>
      <c r="E15" s="16"/>
      <c r="F15" s="16"/>
      <c r="G15" s="16"/>
      <c r="H15" s="16"/>
      <c r="I15" s="16"/>
      <c r="J15" s="16">
        <v>0</v>
      </c>
      <c r="K15" s="97"/>
    </row>
    <row r="16" spans="1:11" ht="12">
      <c r="A16" s="107">
        <v>9</v>
      </c>
      <c r="B16" s="112" t="s">
        <v>207</v>
      </c>
      <c r="C16" s="15">
        <f>C10+C13</f>
        <v>20709320000</v>
      </c>
      <c r="D16" s="15">
        <v>0</v>
      </c>
      <c r="E16" s="15">
        <f>E10+E13</f>
        <v>52225114830.05</v>
      </c>
      <c r="F16" s="15">
        <v>0</v>
      </c>
      <c r="G16" s="15">
        <v>0</v>
      </c>
      <c r="H16" s="15">
        <v>0</v>
      </c>
      <c r="I16" s="15">
        <f>I10+I11-I14</f>
        <v>40510067815.1</v>
      </c>
      <c r="J16" s="15">
        <f>J10+J11+J13-J14</f>
        <v>113444502645.15</v>
      </c>
      <c r="K16" s="97"/>
    </row>
    <row r="17" spans="1:10" ht="24">
      <c r="A17" s="109">
        <v>10</v>
      </c>
      <c r="B17" s="110" t="s">
        <v>192</v>
      </c>
      <c r="C17" s="15"/>
      <c r="D17" s="15"/>
      <c r="E17" s="15"/>
      <c r="F17" s="15"/>
      <c r="G17" s="15"/>
      <c r="H17" s="15"/>
      <c r="I17" s="15">
        <f>3725214834.89-0.87</f>
        <v>3725214834.02</v>
      </c>
      <c r="J17" s="15">
        <f>I17</f>
        <v>3725214834.02</v>
      </c>
    </row>
    <row r="18" spans="1:10" ht="12">
      <c r="A18" s="107">
        <v>11</v>
      </c>
      <c r="B18" s="111" t="s">
        <v>193</v>
      </c>
      <c r="C18" s="15">
        <f>C16</f>
        <v>20709320000</v>
      </c>
      <c r="D18" s="15">
        <v>0</v>
      </c>
      <c r="E18" s="15">
        <f>E16</f>
        <v>52225114830.05</v>
      </c>
      <c r="F18" s="15">
        <v>0</v>
      </c>
      <c r="G18" s="15">
        <v>0</v>
      </c>
      <c r="H18" s="15">
        <v>0</v>
      </c>
      <c r="I18" s="15">
        <f>I16+I17</f>
        <v>44235282649.119995</v>
      </c>
      <c r="J18" s="15">
        <f>J16+J17</f>
        <v>117169717479.17</v>
      </c>
    </row>
    <row r="19" spans="1:10" ht="12">
      <c r="A19" s="109">
        <v>12</v>
      </c>
      <c r="B19" s="110" t="s">
        <v>134</v>
      </c>
      <c r="C19" s="16"/>
      <c r="D19" s="16"/>
      <c r="E19" s="16"/>
      <c r="F19" s="16"/>
      <c r="G19" s="16"/>
      <c r="H19" s="16"/>
      <c r="I19" s="16">
        <f>income!E32</f>
        <v>30616001905.420002</v>
      </c>
      <c r="J19" s="16">
        <f>I19</f>
        <v>30616001905.420002</v>
      </c>
    </row>
    <row r="20" spans="1:10" ht="12">
      <c r="A20" s="109">
        <v>13</v>
      </c>
      <c r="B20" s="110" t="s">
        <v>135</v>
      </c>
      <c r="C20" s="16"/>
      <c r="D20" s="16"/>
      <c r="E20" s="16"/>
      <c r="F20" s="16"/>
      <c r="G20" s="16"/>
      <c r="H20" s="16"/>
      <c r="I20" s="16"/>
      <c r="J20" s="16">
        <v>0</v>
      </c>
    </row>
    <row r="21" spans="1:10" ht="12">
      <c r="A21" s="109">
        <v>14</v>
      </c>
      <c r="B21" s="110" t="s">
        <v>194</v>
      </c>
      <c r="C21" s="16"/>
      <c r="D21" s="16"/>
      <c r="E21" s="16"/>
      <c r="F21" s="16"/>
      <c r="G21" s="16"/>
      <c r="H21" s="16"/>
      <c r="I21" s="16"/>
      <c r="J21" s="16">
        <f>C21+E21</f>
        <v>0</v>
      </c>
    </row>
    <row r="22" spans="1:10" ht="12">
      <c r="A22" s="109">
        <v>15</v>
      </c>
      <c r="B22" s="110" t="s">
        <v>195</v>
      </c>
      <c r="C22" s="16"/>
      <c r="D22" s="16"/>
      <c r="E22" s="16"/>
      <c r="F22" s="16"/>
      <c r="G22" s="16"/>
      <c r="H22" s="16"/>
      <c r="I22" s="16">
        <v>5550097760</v>
      </c>
      <c r="J22" s="16">
        <f>I22</f>
        <v>5550097760</v>
      </c>
    </row>
    <row r="23" spans="1:10" ht="12">
      <c r="A23" s="109">
        <v>16</v>
      </c>
      <c r="B23" s="110" t="s">
        <v>196</v>
      </c>
      <c r="C23" s="16"/>
      <c r="D23" s="16"/>
      <c r="E23" s="16"/>
      <c r="F23" s="16"/>
      <c r="G23" s="16"/>
      <c r="H23" s="16"/>
      <c r="I23" s="16"/>
      <c r="J23" s="16">
        <v>0</v>
      </c>
    </row>
    <row r="24" spans="1:10" ht="12">
      <c r="A24" s="107">
        <v>17</v>
      </c>
      <c r="B24" s="112" t="s">
        <v>215</v>
      </c>
      <c r="C24" s="15">
        <f>C18+C21</f>
        <v>20709320000</v>
      </c>
      <c r="D24" s="15">
        <v>0</v>
      </c>
      <c r="E24" s="15">
        <f>E18+E21</f>
        <v>52225114830.05</v>
      </c>
      <c r="F24" s="15">
        <v>0</v>
      </c>
      <c r="G24" s="15">
        <v>0</v>
      </c>
      <c r="H24" s="15">
        <v>0</v>
      </c>
      <c r="I24" s="15">
        <f>I18+I19-I22</f>
        <v>69301186794.54</v>
      </c>
      <c r="J24" s="15">
        <f>J18+J19+J21-J22</f>
        <v>142235621624.59</v>
      </c>
    </row>
    <row r="25" spans="1:10" ht="12">
      <c r="A25" s="113"/>
      <c r="B25" s="113"/>
      <c r="C25" s="114"/>
      <c r="D25" s="115"/>
      <c r="E25" s="114"/>
      <c r="F25" s="115"/>
      <c r="G25" s="115"/>
      <c r="H25" s="115"/>
      <c r="I25" s="114"/>
      <c r="J25" s="136"/>
    </row>
    <row r="26" spans="1:10" ht="12">
      <c r="A26" s="97"/>
      <c r="B26" s="97"/>
      <c r="C26" s="97"/>
      <c r="D26" s="97"/>
      <c r="E26" s="97"/>
      <c r="F26" s="97"/>
      <c r="G26" s="97"/>
      <c r="H26" s="97"/>
      <c r="I26" s="97"/>
      <c r="J26" s="116"/>
    </row>
    <row r="27" spans="1:10" ht="12">
      <c r="A27" s="97"/>
      <c r="B27" s="97"/>
      <c r="C27" s="117" t="s">
        <v>111</v>
      </c>
      <c r="D27" s="97"/>
      <c r="E27" s="117"/>
      <c r="F27" s="97"/>
      <c r="G27" s="118" t="s">
        <v>112</v>
      </c>
      <c r="H27" s="97"/>
      <c r="I27" s="97"/>
      <c r="J27" s="97"/>
    </row>
    <row r="28" spans="1:10" ht="12">
      <c r="A28" s="97"/>
      <c r="B28" s="97"/>
      <c r="C28" s="98"/>
      <c r="D28" s="97"/>
      <c r="E28" s="98"/>
      <c r="F28" s="97"/>
      <c r="G28" s="97"/>
      <c r="H28" s="97"/>
      <c r="I28" s="97"/>
      <c r="J28" s="97"/>
    </row>
    <row r="29" spans="1:10" ht="12">
      <c r="A29" s="97"/>
      <c r="B29" s="97"/>
      <c r="C29" s="117" t="s">
        <v>113</v>
      </c>
      <c r="D29" s="97"/>
      <c r="E29" s="117"/>
      <c r="F29" s="97"/>
      <c r="G29" s="119" t="s">
        <v>114</v>
      </c>
      <c r="H29" s="97"/>
      <c r="I29" s="97"/>
      <c r="J29" s="97"/>
    </row>
    <row r="30" spans="1:10" ht="12">
      <c r="A30" s="97"/>
      <c r="B30" s="97"/>
      <c r="C30" s="119"/>
      <c r="D30" s="118"/>
      <c r="E30" s="119"/>
      <c r="F30" s="118"/>
      <c r="G30" s="118"/>
      <c r="H30" s="97"/>
      <c r="I30" s="97"/>
      <c r="J30" s="97"/>
    </row>
    <row r="32" spans="1:10" ht="12">
      <c r="A32" s="97"/>
      <c r="B32" s="97"/>
      <c r="C32" s="97"/>
      <c r="D32" s="97"/>
      <c r="E32" s="97"/>
      <c r="F32" s="97"/>
      <c r="G32" s="97"/>
      <c r="H32" s="97"/>
      <c r="I32" s="97"/>
      <c r="J32" s="119" t="s">
        <v>197</v>
      </c>
    </row>
    <row r="35" ht="12">
      <c r="I35" s="119" t="s">
        <v>197</v>
      </c>
    </row>
    <row r="48" spans="2:3" ht="39">
      <c r="B48" s="132"/>
      <c r="C48" s="131"/>
    </row>
  </sheetData>
  <sheetProtection/>
  <mergeCells count="2">
    <mergeCell ref="B2:J2"/>
    <mergeCell ref="I4:J4"/>
  </mergeCells>
  <printOptions/>
  <pageMargins left="0.41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erdenechimeg</dc:creator>
  <cp:keywords/>
  <dc:description/>
  <cp:lastModifiedBy>Ганцэцэг. Х</cp:lastModifiedBy>
  <cp:lastPrinted>2016-07-08T05:39:32Z</cp:lastPrinted>
  <dcterms:created xsi:type="dcterms:W3CDTF">2014-09-10T07:56:47Z</dcterms:created>
  <dcterms:modified xsi:type="dcterms:W3CDTF">2016-08-23T05:01:18Z</dcterms:modified>
  <cp:category/>
  <cp:version/>
  <cp:contentType/>
  <cp:contentStatus/>
</cp:coreProperties>
</file>