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K FILES\M\Negtgel balans\Tailan Analyzer\Tailan\2019\"/>
    </mc:Choice>
  </mc:AlternateContent>
  <xr:revisionPtr revIDLastSave="0" documentId="8_{0CD06882-D359-47EE-B610-5D769791A9F4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FS" sheetId="1" r:id="rId1"/>
    <sheet name="income" sheetId="2" r:id="rId2"/>
    <sheet name="МГТ" sheetId="3" r:id="rId3"/>
    <sheet name="ӨӨ тайлан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3" l="1"/>
  <c r="D61" i="3"/>
  <c r="D17" i="2"/>
  <c r="D20" i="2"/>
  <c r="D68" i="1"/>
  <c r="I16" i="4"/>
  <c r="E16" i="4"/>
  <c r="C16" i="4"/>
  <c r="J11" i="4"/>
  <c r="J16" i="4" s="1"/>
  <c r="D60" i="3" l="1"/>
  <c r="D63" i="1"/>
  <c r="J21" i="4"/>
  <c r="I18" i="4"/>
  <c r="D8" i="2"/>
  <c r="J22" i="4" l="1"/>
  <c r="H18" i="4"/>
  <c r="H24" i="4" s="1"/>
  <c r="G18" i="4"/>
  <c r="G24" i="4" s="1"/>
  <c r="F18" i="4"/>
  <c r="F24" i="4" s="1"/>
  <c r="E18" i="4"/>
  <c r="E24" i="4" s="1"/>
  <c r="D18" i="4"/>
  <c r="D24" i="4" s="1"/>
  <c r="C18" i="4"/>
  <c r="C24" i="4" s="1"/>
  <c r="J17" i="4"/>
  <c r="J18" i="4" s="1"/>
  <c r="D25" i="2" l="1"/>
  <c r="C64" i="3" l="1"/>
  <c r="C38" i="2"/>
  <c r="D70" i="1" l="1"/>
  <c r="D47" i="3" l="1"/>
  <c r="D57" i="1" l="1"/>
  <c r="D50" i="1"/>
  <c r="D22" i="1"/>
  <c r="D33" i="1" l="1"/>
  <c r="D34" i="1" s="1"/>
  <c r="D8" i="3"/>
  <c r="D6" i="3"/>
  <c r="D7" i="2"/>
  <c r="C4" i="2"/>
  <c r="A4" i="3"/>
  <c r="A3" i="2"/>
  <c r="D52" i="3"/>
  <c r="D58" i="3" s="1"/>
  <c r="D38" i="3"/>
  <c r="D29" i="3"/>
  <c r="D17" i="3"/>
  <c r="D10" i="3"/>
  <c r="D45" i="3" l="1"/>
  <c r="D27" i="3"/>
  <c r="D58" i="1"/>
  <c r="D71" i="1" s="1"/>
  <c r="D72" i="1" s="1"/>
  <c r="D59" i="3" l="1"/>
  <c r="D29" i="2"/>
  <c r="D34" i="2" s="1"/>
  <c r="I19" i="4" s="1"/>
  <c r="I24" i="4" l="1"/>
  <c r="J19" i="4"/>
  <c r="J24" i="4" s="1"/>
  <c r="J25" i="4" s="1"/>
</calcChain>
</file>

<file path=xl/sharedStrings.xml><?xml version="1.0" encoding="utf-8"?>
<sst xmlns="http://schemas.openxmlformats.org/spreadsheetml/2006/main" count="261" uniqueCount="222">
  <si>
    <t>САНХҮҮГИЙН БАЙДЛЫН ТАЙЛАН</t>
  </si>
  <si>
    <t>/Аж ахуйн нэгжийн нэр/</t>
  </si>
  <si>
    <t>/төгрөг/</t>
  </si>
  <si>
    <t>Мөрийн дугаар</t>
  </si>
  <si>
    <t>Үзүүлэлт</t>
  </si>
  <si>
    <t>ХӨРӨНГӨ</t>
  </si>
  <si>
    <t>Эргэлтийн хөрөнгө</t>
  </si>
  <si>
    <t>1.1.1</t>
  </si>
  <si>
    <t xml:space="preserve">Мөнгө, түүнтэй адилтгах хөрөнгө </t>
  </si>
  <si>
    <t>1.1.2</t>
  </si>
  <si>
    <t>Дансны авлага</t>
  </si>
  <si>
    <t>1.1.3</t>
  </si>
  <si>
    <t>Татвар, НДШ-ийн авлага</t>
  </si>
  <si>
    <t>1.1.4</t>
  </si>
  <si>
    <t>Бусад авлага</t>
  </si>
  <si>
    <t>1.1.5</t>
  </si>
  <si>
    <t>Бусад санхүүгийн хөрөнгө /зээлийн багц/</t>
  </si>
  <si>
    <t>1.1.6</t>
  </si>
  <si>
    <t>Бараа материал</t>
  </si>
  <si>
    <t>1.1.7</t>
  </si>
  <si>
    <t>Урьдчилж төлсөн зардал/тооцоо</t>
  </si>
  <si>
    <t>1.1.8</t>
  </si>
  <si>
    <t xml:space="preserve">Бусад эргэлтийн хөрөнгө </t>
  </si>
  <si>
    <t>1.1.9</t>
  </si>
  <si>
    <t>Борлуулах зорилгоор эзэмшиж буй эргэлтийн бус хөрөнгө (борлуулах бүлэг хөрөнгө)</t>
  </si>
  <si>
    <t>1.1.10</t>
  </si>
  <si>
    <t>1.1.11</t>
  </si>
  <si>
    <t>Эргэлтийн хөрөнгийн дүн</t>
  </si>
  <si>
    <t>Эргэлтийн бус хөрөнгө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</si>
  <si>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</si>
  <si>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</si>
  <si>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</si>
  <si>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</si>
  <si>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</si>
  <si>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</si>
  <si>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</si>
  <si>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</si>
  <si>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</si>
  <si>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</si>
  <si>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</si>
  <si>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</si>
  <si>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</si>
  <si>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</si>
  <si>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</si>
  <si>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 xml:space="preserve">Бусад эргэлтийн бус хөрөнгө </t>
  </si>
  <si>
    <t>1.2.9</t>
  </si>
  <si>
    <t>1.2.10</t>
  </si>
  <si>
    <t>Эргэлтийн бус хөрөнгийн дүн</t>
  </si>
  <si>
    <t>НИЙТ ХӨРӨНГИЙН ДҮН</t>
  </si>
  <si>
    <t xml:space="preserve">ӨР ТӨЛБӨР БА ЭЗДИЙН ӨМЧ </t>
  </si>
  <si>
    <t xml:space="preserve">Өр төлбөр 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</si>
  <si>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</si>
  <si>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</si>
  <si>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</si>
  <si>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</si>
  <si>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</si>
  <si>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</si>
  <si>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</si>
  <si>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Татварын өр</t>
  </si>
  <si>
    <t>2.1.1.4</t>
  </si>
  <si>
    <t xml:space="preserve">НДШимтгэлийн өглөг </t>
  </si>
  <si>
    <t>2.1.1.5</t>
  </si>
  <si>
    <t>Богино хугацаат зээл</t>
  </si>
  <si>
    <t>2.1.1.6</t>
  </si>
  <si>
    <t>Хүүний өглөг</t>
  </si>
  <si>
    <t>2.1.1.7</t>
  </si>
  <si>
    <t>Ногдол ашгийн өглөг</t>
  </si>
  <si>
    <t>2.1.1.8</t>
  </si>
  <si>
    <t>Урьдчилж орсон орлого</t>
  </si>
  <si>
    <t>2.1.1.9</t>
  </si>
  <si>
    <t>Нөөц /өр төлбөр/</t>
  </si>
  <si>
    <t>2.1.1.10</t>
  </si>
  <si>
    <t>Бусад богино хугацаат өр төлбөр</t>
  </si>
  <si>
    <t>2.1.1.11</t>
  </si>
  <si>
    <t>Борлуулах зорилгоор эзэмшиж буй эргэлтийн бус хөрөнгө (борлуулах бүлэг хөрөнгө) -нд хамаарах өр төлбөр</t>
  </si>
  <si>
    <t>2.1.1.12</t>
  </si>
  <si>
    <t>2.1.1.13</t>
  </si>
  <si>
    <t>Богино хугацаат өр төлбөрийн дүн</t>
  </si>
  <si>
    <t>2.1.2</t>
  </si>
  <si>
    <t>Урт хугацаат өр төлбөр</t>
  </si>
  <si>
    <t>2.1.2.1</t>
  </si>
  <si>
    <t>Урт хугацаат зээл</t>
  </si>
  <si>
    <t>2.1.2.2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</si>
  <si>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</si>
  <si>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</si>
  <si>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</si>
  <si>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</si>
  <si>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</si>
  <si>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</si>
  <si>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</si>
  <si>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Өр төлбөрийн нийт дүн</t>
  </si>
  <si>
    <t>Эздийн өмч</t>
  </si>
  <si>
    <t>2.3.1</t>
  </si>
  <si>
    <t>Өмч :     -  төрийн</t>
  </si>
  <si>
    <t>2.3.2</t>
  </si>
  <si>
    <t xml:space="preserve">              -  хувийн</t>
  </si>
  <si>
    <t>2.3.3</t>
  </si>
  <si>
    <t xml:space="preserve">              -  хувьцаат</t>
  </si>
  <si>
    <t>2.3.4</t>
  </si>
  <si>
    <t xml:space="preserve"> 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</si>
  <si>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</si>
  <si>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</si>
  <si>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</si>
  <si>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</si>
  <si>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</si>
  <si>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хөрвүүлэх нөөц</t>
  </si>
  <si>
    <t>2.3.8</t>
  </si>
  <si>
    <t>Эздийн өмчийн бусад хэсэг</t>
  </si>
  <si>
    <t>2.3.9</t>
  </si>
  <si>
    <t>Хуримтлагдсан ашиг</t>
  </si>
  <si>
    <t>2.3.10</t>
  </si>
  <si>
    <t>Тайлант оны ашиг</t>
  </si>
  <si>
    <t>2.3.11</t>
  </si>
  <si>
    <t>Эздийн өмчийн дүн</t>
  </si>
  <si>
    <t>ӨР ТӨЛБӨР БА ЭЗДИЙН ӨМЧИЙН ДҮН</t>
  </si>
  <si>
    <t>Гүйцэтгэх захирал</t>
  </si>
  <si>
    <t xml:space="preserve">Ерөнхий нягтлан бодогч      </t>
  </si>
  <si>
    <t>/Н.Эрдэнэчимэг/</t>
  </si>
  <si>
    <t>ОРЛОГЫН ДЭЛГЭРЭНГҮЙ ТАЙЛАН</t>
  </si>
  <si>
    <t xml:space="preserve">  ( Аж ахуйн нэгжийн нэр )</t>
  </si>
  <si>
    <t>Борлуулалтын орлого (цэвэр)</t>
  </si>
  <si>
    <t>Борлуулалтын өртөг</t>
  </si>
  <si>
    <t>Нийт ашиг (алдагдал)</t>
  </si>
  <si>
    <t xml:space="preserve">Түрээсийн орлого </t>
  </si>
  <si>
    <t xml:space="preserve">Хүүний  орлого </t>
  </si>
  <si>
    <t>Ноогдол ашгийн орлого</t>
  </si>
  <si>
    <t>Бусад орлого</t>
  </si>
  <si>
    <t>Ерөнхий ба удирдлагын зардал</t>
  </si>
  <si>
    <t>Бусад зардал</t>
  </si>
  <si>
    <t>Гадаад валютын ханшийн зөрүүний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</si>
  <si>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</si>
  <si>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</si>
  <si>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олз (гарз)</t>
  </si>
  <si>
    <t>Бусад ашиг (алдагдал)</t>
  </si>
  <si>
    <t xml:space="preserve">       Орлогын татварын зардал</t>
  </si>
  <si>
    <t>Татварын дараах ашиг (алдагдал)</t>
  </si>
  <si>
    <t>Зогсоосон үйл ажиллагааны татварын дараах ашиг (алдагдал)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</si>
  <si>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</si>
  <si>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</si>
  <si>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</si>
  <si>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</si>
  <si>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</si>
  <si>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Орлогын нийт дүн</t>
  </si>
  <si>
    <t>Нэгж хувьцаанд ноогдох суурь ашиг (алдагдал)</t>
  </si>
  <si>
    <t>Мөнгөн гүйлгээний тайлан</t>
  </si>
  <si>
    <t>Үндсэн үйл ажиллагааны мөнгөн гүйлгээ</t>
  </si>
  <si>
    <t>Мөнгөн орлогын дүн (+)</t>
  </si>
  <si>
    <t xml:space="preserve">        Бараа борлуулсан, үйлчилгээ үзүүлсэний орлого /хүү орлого/</t>
  </si>
  <si>
    <t xml:space="preserve">         Даатгалын нөхвөрөөс хүлээн авсан мөнгө </t>
  </si>
  <si>
    <t xml:space="preserve">         Буцаан авсан албан татвар</t>
  </si>
  <si>
    <t xml:space="preserve">         Татаас, санхүүжилтийн орлого</t>
  </si>
  <si>
    <t xml:space="preserve">         Бусад мөнгөн орлого</t>
  </si>
  <si>
    <t>Мөнгөн зарлагын дүн (-)</t>
  </si>
  <si>
    <t xml:space="preserve">      Ажиллагчдад төлсөн</t>
  </si>
  <si>
    <t xml:space="preserve">      Нийгмийн даатгалын байгууллагад төлсөн </t>
  </si>
  <si>
    <t xml:space="preserve">      Ашиглалтын зардалд төлсөн</t>
  </si>
  <si>
    <t xml:space="preserve">      Түлш шатахуун, тээврийн хөлс, сэлбэг хэрэгсэлд төлсөн</t>
  </si>
  <si>
    <t xml:space="preserve">      Хүүний төлбөрт төлсөн</t>
  </si>
  <si>
    <t xml:space="preserve">      Татварын байгууллагад төлсөн</t>
  </si>
  <si>
    <t xml:space="preserve">      Даатгалын төлбөрт төлсөн</t>
  </si>
  <si>
    <t xml:space="preserve">      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</si>
  <si>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</si>
  <si>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</si>
  <si>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 xml:space="preserve">      Үндсэн хөрөнгө борлуусны орлого</t>
  </si>
  <si>
    <t xml:space="preserve">      Биет бус хөрөнгө борлуусны орлого</t>
  </si>
  <si>
    <t xml:space="preserve">      Хөрөнгө оруулалт борлуусны орлого</t>
  </si>
  <si>
    <t xml:space="preserve">      Бусад урт хугацаат хөрөнгө борлуулсны орлого</t>
  </si>
  <si>
    <t xml:space="preserve">      Бусдад олгосон зээл, мөнгөн урьдчилгааны буцаан төлөлт </t>
  </si>
  <si>
    <t xml:space="preserve">      Хүлээн авсан хүүний орлого</t>
  </si>
  <si>
    <t xml:space="preserve">      Хүлээн авсан ноогдол ашиг </t>
  </si>
  <si>
    <t xml:space="preserve">      Үндсэн хөрөнгө олж эзэмшихэд төлсөн </t>
  </si>
  <si>
    <t xml:space="preserve">      Биет бус хөрөнгө олж эзэмшихэд төлсөн </t>
  </si>
  <si>
    <t xml:space="preserve">      Хөрөнгө оруулалт олж эзэмшихэд төлсөн </t>
  </si>
  <si>
    <t xml:space="preserve">      Бусад урт хугацаат хөрөнгө олж эзэмшихэд төлсөн </t>
  </si>
  <si>
    <t xml:space="preserve">      Бусдад олгосон зээл, мөнгөн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</si>
  <si>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</si>
  <si>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</si>
  <si>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     Зээл авсан, өрийн үнэт цаас гаргаснаас хүлээн авсан </t>
  </si>
  <si>
    <t xml:space="preserve">      Хувьцаа болон өмчийн бусад үнэт цаас гаргаснаас хүлээн авсан </t>
  </si>
  <si>
    <t xml:space="preserve">      Төрөл бүрийн хандив</t>
  </si>
  <si>
    <t xml:space="preserve">      Бусад</t>
  </si>
  <si>
    <t xml:space="preserve">      Зээл, өрийн үнэт цаасны төлбөрт төлсөн</t>
  </si>
  <si>
    <t xml:space="preserve">      Санхүүгийн түрээсийн өглөгт төлсөн</t>
  </si>
  <si>
    <t xml:space="preserve">      Хувьцаа буцаан худалдаж авахад төлсөн </t>
  </si>
  <si>
    <t xml:space="preserve">      Төлсөн ногдол ашиг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</si>
  <si>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</si>
  <si>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</si>
  <si>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</si>
  <si>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</si>
  <si>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ӨМЧИЙН ӨӨРЧЛӨЛТИЙН ТАЙЛАН</t>
  </si>
  <si>
    <t>( Аж ахуйн нэгжийн нэр )</t>
  </si>
  <si>
    <t>№</t>
  </si>
  <si>
    <t>Өмч</t>
  </si>
  <si>
    <t>Халаасны хувьцаа</t>
  </si>
  <si>
    <t>Нийт дүн</t>
  </si>
  <si>
    <t>Нягтлан бодох бүртгэлийн бодлогын өөрчлөлтийн нөлөө, алдааны залруулга</t>
  </si>
  <si>
    <t>Залруулсан  үлдэгдэл</t>
  </si>
  <si>
    <t>Өмчид гарсан өөрчлөлт</t>
  </si>
  <si>
    <t>Зарласан ноогдол ашиг</t>
  </si>
  <si>
    <t>Дахин үнэлгээний нэмэгдлийн хэрэгжсэн дүн</t>
  </si>
  <si>
    <t xml:space="preserve">Борлуулалт, маркетингийн зардал </t>
  </si>
  <si>
    <t>Санхүүгийн зардал /хүү/</t>
  </si>
  <si>
    <r>
      <t>Татвар төлөхийн өмнөх ашиг (алдагдал)</t>
    </r>
    <r>
      <rPr>
        <sz val="9"/>
        <rFont val="Times New Roman"/>
        <family val="1"/>
      </rPr>
      <t xml:space="preserve"> </t>
    </r>
  </si>
  <si>
    <t>Дуусаагүй барилгын хөрөнгө оруулалт</t>
  </si>
  <si>
    <t xml:space="preserve">        Эрхийн шимтгэл, хураамж, төлбөрийн орлого</t>
  </si>
  <si>
    <t xml:space="preserve">      Бараа, материал худалдан авахад төлсөн </t>
  </si>
  <si>
    <t>Зээлийн үнэ цэнийн бууралт</t>
  </si>
  <si>
    <t>Банкинд байршуулсан хадгаламж</t>
  </si>
  <si>
    <t>ЗГҮЦ</t>
  </si>
  <si>
    <t xml:space="preserve">Эрхийн шимтгэлийн орлого </t>
  </si>
  <si>
    <t xml:space="preserve">"МИК Холдинг" ХК  групп </t>
  </si>
  <si>
    <t>/Б.Гантулга/</t>
  </si>
  <si>
    <t>2017 оны 12-р сарын 31-ний үлдэгдэл</t>
  </si>
  <si>
    <t>"Монголын Ипотекийн Корпораци ОССК" ХХК</t>
  </si>
  <si>
    <t xml:space="preserve">                                /Б.ГАНТУЛГА/</t>
  </si>
  <si>
    <t xml:space="preserve">                                 /Н.ЭРДЭНЭЧИМЭГ/</t>
  </si>
  <si>
    <t>2018 оны 12 сарын 31 өдөр</t>
  </si>
  <si>
    <t>2018 оны 12-р сарын 31</t>
  </si>
  <si>
    <t>2018 оны 12-р сарын 31-ний үлдэгдэл</t>
  </si>
  <si>
    <t>2019 оны 06-р сарын 30-ний үлдэгдэл</t>
  </si>
  <si>
    <t>2019 оны 06 сарын 30 өдөр</t>
  </si>
  <si>
    <t>2019 оны 06-р сарын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</si>
</sst>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$&quot;#,##0\ \);[Red]\(&quot;$&quot;#,##0\)"/>
    <numFmt numFmtId="165" formatCode="0.0"/>
    <numFmt numFmtId="166" formatCode="00000"/>
    <numFmt numFmtId="167" formatCode="_-* #,##0_₮_-;\-* #,##0_₮_-;_-* &quot;-&quot;??_₮_-;_-@_-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Times New Roman"/>
      <family val="1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12" fillId="0" borderId="0"/>
    <xf numFmtId="168" fontId="1" fillId="0" borderId="0" applyFont="0" applyFill="0" applyBorder="0" applyAlignment="0" applyProtection="0"/>
    <xf numFmtId="0" fontId="13" fillId="0" borderId="0">
      <alignment vertical="top"/>
    </xf>
  </cellStyleXfs>
  <cellXfs count="196">
    <xf numFmtId="0" fontId="0" fillId="0" borderId="0" xfId="0"/>
    <xf numFmtId="0" fontId="4" fillId="0" borderId="1" xfId="13" applyFont="1" applyFill="1" applyBorder="1" applyAlignment="1">
      <alignment horizontal="right" vertical="top" wrapText="1"/>
    </xf>
    <xf numFmtId="0" fontId="5" fillId="0" borderId="1" xfId="13" applyFont="1" applyFill="1" applyBorder="1"/>
    <xf numFmtId="4" fontId="4" fillId="0" borderId="1" xfId="13" applyNumberFormat="1" applyFont="1" applyFill="1" applyBorder="1" applyAlignment="1">
      <alignment horizontal="right" vertical="center" wrapText="1"/>
    </xf>
    <xf numFmtId="0" fontId="4" fillId="0" borderId="1" xfId="13" applyFont="1" applyFill="1" applyBorder="1" applyAlignment="1">
      <alignment horizontal="right" vertical="center" wrapText="1"/>
    </xf>
    <xf numFmtId="0" fontId="4" fillId="0" borderId="1" xfId="13" applyFont="1" applyFill="1" applyBorder="1" applyAlignment="1">
      <alignment horizontal="right"/>
    </xf>
    <xf numFmtId="0" fontId="6" fillId="0" borderId="1" xfId="13" applyFont="1" applyFill="1" applyBorder="1" applyAlignment="1">
      <alignment horizontal="right" vertical="center" wrapText="1"/>
    </xf>
    <xf numFmtId="4" fontId="5" fillId="0" borderId="1" xfId="13" applyNumberFormat="1" applyFont="1" applyFill="1" applyBorder="1" applyAlignment="1">
      <alignment horizontal="right" vertical="center" wrapText="1"/>
    </xf>
    <xf numFmtId="0" fontId="4" fillId="0" borderId="1" xfId="17" applyFont="1" applyFill="1" applyBorder="1"/>
    <xf numFmtId="0" fontId="4" fillId="0" borderId="1" xfId="17" applyFont="1" applyFill="1" applyBorder="1" applyAlignment="1">
      <alignment horizontal="right" vertical="top" wrapText="1"/>
    </xf>
    <xf numFmtId="0" fontId="5" fillId="0" borderId="1" xfId="17" applyFont="1" applyFill="1" applyBorder="1" applyAlignment="1">
      <alignment horizontal="center" vertical="top"/>
    </xf>
    <xf numFmtId="0" fontId="4" fillId="0" borderId="1" xfId="17" applyFont="1" applyFill="1" applyBorder="1" applyAlignment="1">
      <alignment horizontal="center" vertical="top"/>
    </xf>
    <xf numFmtId="0" fontId="4" fillId="0" borderId="0" xfId="17" applyFont="1" applyFill="1" applyAlignment="1">
      <alignment horizontal="right"/>
    </xf>
    <xf numFmtId="4" fontId="5" fillId="0" borderId="1" xfId="17" applyNumberFormat="1" applyFont="1" applyFill="1" applyBorder="1" applyAlignment="1">
      <alignment horizontal="right" vertical="top"/>
    </xf>
    <xf numFmtId="4" fontId="4" fillId="0" borderId="1" xfId="17" applyNumberFormat="1" applyFont="1" applyFill="1" applyBorder="1" applyAlignment="1">
      <alignment horizontal="right" vertical="top"/>
    </xf>
    <xf numFmtId="4" fontId="5" fillId="0" borderId="1" xfId="20" applyNumberFormat="1" applyFont="1" applyFill="1" applyBorder="1" applyAlignment="1">
      <alignment horizontal="right" vertical="top"/>
    </xf>
    <xf numFmtId="4" fontId="4" fillId="0" borderId="1" xfId="20" applyNumberFormat="1" applyFont="1" applyFill="1" applyBorder="1" applyAlignment="1">
      <alignment horizontal="right" vertical="top"/>
    </xf>
    <xf numFmtId="4" fontId="5" fillId="0" borderId="1" xfId="13" applyNumberFormat="1" applyFont="1" applyFill="1" applyBorder="1" applyAlignment="1">
      <alignment horizontal="right"/>
    </xf>
    <xf numFmtId="4" fontId="4" fillId="0" borderId="0" xfId="17" applyNumberFormat="1" applyFont="1" applyFill="1" applyAlignment="1">
      <alignment horizontal="right"/>
    </xf>
    <xf numFmtId="0" fontId="8" fillId="0" borderId="0" xfId="7" applyFont="1"/>
    <xf numFmtId="0" fontId="5" fillId="0" borderId="0" xfId="7" applyFont="1" applyFill="1" applyAlignment="1">
      <alignment horizontal="center"/>
    </xf>
    <xf numFmtId="0" fontId="8" fillId="0" borderId="0" xfId="1" applyFont="1"/>
    <xf numFmtId="0" fontId="9" fillId="0" borderId="0" xfId="0" applyFont="1"/>
    <xf numFmtId="0" fontId="4" fillId="0" borderId="0" xfId="2" applyFont="1" applyFill="1" applyAlignment="1">
      <alignment horizontal="right"/>
    </xf>
    <xf numFmtId="0" fontId="4" fillId="0" borderId="0" xfId="7" applyFont="1" applyFill="1"/>
    <xf numFmtId="0" fontId="8" fillId="0" borderId="0" xfId="2" applyFont="1"/>
    <xf numFmtId="0" fontId="4" fillId="0" borderId="0" xfId="2" applyFont="1" applyFill="1" applyBorder="1" applyAlignment="1">
      <alignment horizontal="right"/>
    </xf>
    <xf numFmtId="0" fontId="4" fillId="0" borderId="0" xfId="2" applyFont="1" applyAlignment="1">
      <alignment horizontal="right"/>
    </xf>
    <xf numFmtId="0" fontId="4" fillId="0" borderId="6" xfId="7" applyFont="1" applyFill="1" applyBorder="1" applyAlignment="1">
      <alignment horizontal="center" wrapText="1"/>
    </xf>
    <xf numFmtId="0" fontId="5" fillId="0" borderId="6" xfId="7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4" xfId="7" applyFont="1" applyFill="1" applyBorder="1" applyAlignment="1">
      <alignment horizontal="center" wrapText="1"/>
    </xf>
    <xf numFmtId="0" fontId="5" fillId="0" borderId="4" xfId="7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left"/>
    </xf>
    <xf numFmtId="0" fontId="5" fillId="0" borderId="1" xfId="7" applyFont="1" applyFill="1" applyBorder="1" applyAlignment="1">
      <alignment horizontal="center" wrapText="1"/>
    </xf>
    <xf numFmtId="0" fontId="4" fillId="0" borderId="1" xfId="2" applyFont="1" applyFill="1" applyBorder="1"/>
    <xf numFmtId="0" fontId="5" fillId="0" borderId="1" xfId="7" applyFont="1" applyFill="1" applyBorder="1" applyAlignment="1">
      <alignment wrapText="1"/>
    </xf>
    <xf numFmtId="0" fontId="4" fillId="0" borderId="1" xfId="7" applyFont="1" applyFill="1" applyBorder="1"/>
    <xf numFmtId="0" fontId="4" fillId="0" borderId="1" xfId="7" applyFont="1" applyFill="1" applyBorder="1" applyAlignment="1">
      <alignment wrapText="1"/>
    </xf>
    <xf numFmtId="43" fontId="8" fillId="0" borderId="1" xfId="1" applyNumberFormat="1" applyFont="1" applyBorder="1" applyAlignment="1"/>
    <xf numFmtId="43" fontId="8" fillId="0" borderId="0" xfId="22" applyFont="1"/>
    <xf numFmtId="0" fontId="4" fillId="0" borderId="1" xfId="2" applyFont="1" applyFill="1" applyBorder="1" applyAlignment="1"/>
    <xf numFmtId="0" fontId="5" fillId="0" borderId="1" xfId="7" applyFont="1" applyFill="1" applyBorder="1"/>
    <xf numFmtId="0" fontId="5" fillId="0" borderId="1" xfId="7" applyFont="1" applyFill="1" applyBorder="1" applyAlignment="1">
      <alignment horizontal="left" wrapText="1"/>
    </xf>
    <xf numFmtId="43" fontId="10" fillId="0" borderId="1" xfId="1" applyNumberFormat="1" applyFont="1" applyBorder="1" applyAlignment="1"/>
    <xf numFmtId="43" fontId="4" fillId="0" borderId="0" xfId="22" applyFont="1" applyFill="1"/>
    <xf numFmtId="43" fontId="9" fillId="0" borderId="0" xfId="0" applyNumberFormat="1" applyFont="1"/>
    <xf numFmtId="0" fontId="4" fillId="0" borderId="0" xfId="1" applyFont="1" applyAlignment="1">
      <alignment horizontal="left"/>
    </xf>
    <xf numFmtId="0" fontId="4" fillId="0" borderId="0" xfId="2" applyFont="1"/>
    <xf numFmtId="0" fontId="4" fillId="0" borderId="0" xfId="1" applyFont="1" applyAlignment="1">
      <alignment horizontal="right"/>
    </xf>
    <xf numFmtId="0" fontId="8" fillId="0" borderId="0" xfId="14" applyFont="1"/>
    <xf numFmtId="0" fontId="5" fillId="0" borderId="0" xfId="14" applyFont="1" applyAlignment="1">
      <alignment horizontal="center"/>
    </xf>
    <xf numFmtId="0" fontId="11" fillId="0" borderId="0" xfId="14" applyFont="1" applyAlignment="1"/>
    <xf numFmtId="0" fontId="4" fillId="0" borderId="0" xfId="14" applyFont="1" applyAlignment="1">
      <alignment horizontal="center"/>
    </xf>
    <xf numFmtId="0" fontId="4" fillId="0" borderId="0" xfId="14" applyFont="1" applyAlignment="1">
      <alignment horizontal="justify"/>
    </xf>
    <xf numFmtId="0" fontId="4" fillId="0" borderId="2" xfId="14" applyFont="1" applyFill="1" applyBorder="1" applyAlignment="1">
      <alignment horizontal="center" vertical="center" wrapText="1"/>
    </xf>
    <xf numFmtId="0" fontId="4" fillId="0" borderId="3" xfId="14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wrapText="1"/>
    </xf>
    <xf numFmtId="0" fontId="4" fillId="0" borderId="4" xfId="14" applyFont="1" applyFill="1" applyBorder="1" applyAlignment="1">
      <alignment horizontal="center"/>
    </xf>
    <xf numFmtId="0" fontId="4" fillId="0" borderId="4" xfId="14" applyFont="1" applyFill="1" applyBorder="1" applyAlignment="1">
      <alignment wrapText="1"/>
    </xf>
    <xf numFmtId="4" fontId="5" fillId="0" borderId="4" xfId="13" applyNumberFormat="1" applyFont="1" applyFill="1" applyBorder="1"/>
    <xf numFmtId="0" fontId="4" fillId="0" borderId="1" xfId="14" applyFont="1" applyFill="1" applyBorder="1" applyAlignment="1">
      <alignment horizontal="center"/>
    </xf>
    <xf numFmtId="0" fontId="4" fillId="0" borderId="1" xfId="14" applyFont="1" applyFill="1" applyBorder="1" applyAlignment="1">
      <alignment wrapText="1"/>
    </xf>
    <xf numFmtId="0" fontId="5" fillId="0" borderId="1" xfId="14" applyFont="1" applyFill="1" applyBorder="1" applyAlignment="1">
      <alignment horizontal="center"/>
    </xf>
    <xf numFmtId="0" fontId="5" fillId="0" borderId="1" xfId="14" applyFont="1" applyFill="1" applyBorder="1" applyAlignment="1">
      <alignment wrapText="1"/>
    </xf>
    <xf numFmtId="0" fontId="4" fillId="0" borderId="0" xfId="13" applyFont="1"/>
    <xf numFmtId="0" fontId="5" fillId="0" borderId="1" xfId="14" applyFont="1" applyFill="1" applyBorder="1" applyAlignment="1">
      <alignment horizontal="center" vertical="center" wrapText="1"/>
    </xf>
    <xf numFmtId="0" fontId="4" fillId="0" borderId="0" xfId="14" applyFont="1" applyFill="1" applyBorder="1" applyAlignment="1">
      <alignment horizontal="left"/>
    </xf>
    <xf numFmtId="0" fontId="5" fillId="0" borderId="0" xfId="14" applyFont="1" applyFill="1" applyBorder="1" applyAlignment="1">
      <alignment wrapText="1"/>
    </xf>
    <xf numFmtId="0" fontId="4" fillId="0" borderId="0" xfId="13" applyFont="1" applyFill="1" applyBorder="1"/>
    <xf numFmtId="0" fontId="4" fillId="0" borderId="0" xfId="14" applyFont="1" applyBorder="1" applyAlignment="1">
      <alignment horizontal="left"/>
    </xf>
    <xf numFmtId="0" fontId="4" fillId="0" borderId="0" xfId="14" applyFont="1" applyBorder="1"/>
    <xf numFmtId="0" fontId="4" fillId="0" borderId="0" xfId="14" applyFont="1" applyAlignment="1">
      <alignment horizontal="left"/>
    </xf>
    <xf numFmtId="0" fontId="4" fillId="0" borderId="0" xfId="14" applyFont="1" applyAlignment="1">
      <alignment horizontal="right"/>
    </xf>
    <xf numFmtId="0" fontId="5" fillId="0" borderId="0" xfId="13" applyFont="1"/>
    <xf numFmtId="0" fontId="8" fillId="0" borderId="0" xfId="8" applyFont="1" applyFill="1"/>
    <xf numFmtId="0" fontId="8" fillId="0" borderId="0" xfId="17" applyFont="1" applyFill="1"/>
    <xf numFmtId="0" fontId="4" fillId="0" borderId="0" xfId="17" applyFont="1" applyFill="1" applyAlignment="1"/>
    <xf numFmtId="0" fontId="4" fillId="0" borderId="0" xfId="8" applyFont="1" applyFill="1" applyAlignment="1">
      <alignment horizontal="justify"/>
    </xf>
    <xf numFmtId="0" fontId="8" fillId="0" borderId="0" xfId="12" applyFont="1"/>
    <xf numFmtId="0" fontId="4" fillId="0" borderId="0" xfId="17" applyFont="1" applyFill="1" applyBorder="1" applyAlignment="1">
      <alignment horizontal="right"/>
    </xf>
    <xf numFmtId="0" fontId="4" fillId="0" borderId="1" xfId="8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wrapText="1"/>
    </xf>
    <xf numFmtId="0" fontId="5" fillId="0" borderId="1" xfId="8" applyFont="1" applyFill="1" applyBorder="1" applyAlignment="1">
      <alignment horizontal="center"/>
    </xf>
    <xf numFmtId="0" fontId="5" fillId="0" borderId="1" xfId="8" applyFont="1" applyFill="1" applyBorder="1" applyAlignment="1">
      <alignment wrapText="1"/>
    </xf>
    <xf numFmtId="0" fontId="4" fillId="0" borderId="1" xfId="8" applyFont="1" applyFill="1" applyBorder="1" applyAlignment="1">
      <alignment horizontal="center"/>
    </xf>
    <xf numFmtId="0" fontId="4" fillId="0" borderId="1" xfId="8" applyFont="1" applyFill="1" applyBorder="1" applyAlignment="1">
      <alignment wrapText="1"/>
    </xf>
    <xf numFmtId="4" fontId="9" fillId="0" borderId="0" xfId="0" applyNumberFormat="1" applyFont="1"/>
    <xf numFmtId="166" fontId="4" fillId="0" borderId="1" xfId="8" applyNumberFormat="1" applyFont="1" applyFill="1" applyBorder="1" applyAlignment="1">
      <alignment horizontal="center"/>
    </xf>
    <xf numFmtId="0" fontId="5" fillId="0" borderId="1" xfId="8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left" wrapText="1"/>
    </xf>
    <xf numFmtId="165" fontId="4" fillId="0" borderId="0" xfId="8" applyNumberFormat="1" applyFont="1" applyFill="1" applyBorder="1"/>
    <xf numFmtId="0" fontId="5" fillId="0" borderId="0" xfId="8" applyFont="1" applyFill="1" applyBorder="1" applyAlignment="1">
      <alignment wrapText="1"/>
    </xf>
    <xf numFmtId="0" fontId="4" fillId="0" borderId="0" xfId="12" applyFont="1" applyAlignment="1">
      <alignment horizontal="left"/>
    </xf>
    <xf numFmtId="0" fontId="4" fillId="0" borderId="0" xfId="17" applyFont="1"/>
    <xf numFmtId="0" fontId="4" fillId="0" borderId="0" xfId="12" applyFont="1" applyAlignment="1">
      <alignment horizontal="right"/>
    </xf>
    <xf numFmtId="0" fontId="8" fillId="0" borderId="0" xfId="19" applyFont="1"/>
    <xf numFmtId="0" fontId="4" fillId="0" borderId="0" xfId="20" applyFont="1" applyAlignment="1">
      <alignment horizontal="right"/>
    </xf>
    <xf numFmtId="0" fontId="5" fillId="0" borderId="0" xfId="19" applyFont="1"/>
    <xf numFmtId="0" fontId="11" fillId="0" borderId="0" xfId="19" applyFont="1"/>
    <xf numFmtId="0" fontId="4" fillId="0" borderId="0" xfId="19" applyFont="1" applyAlignment="1"/>
    <xf numFmtId="0" fontId="4" fillId="0" borderId="0" xfId="19" applyFont="1" applyAlignment="1">
      <alignment horizontal="center"/>
    </xf>
    <xf numFmtId="0" fontId="4" fillId="0" borderId="1" xfId="19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center" vertical="center" wrapText="1"/>
    </xf>
    <xf numFmtId="0" fontId="4" fillId="0" borderId="0" xfId="19" applyFont="1" applyAlignment="1">
      <alignment wrapText="1"/>
    </xf>
    <xf numFmtId="0" fontId="5" fillId="0" borderId="1" xfId="19" applyFont="1" applyBorder="1" applyAlignment="1">
      <alignment horizontal="center"/>
    </xf>
    <xf numFmtId="0" fontId="5" fillId="0" borderId="5" xfId="19" applyFont="1" applyFill="1" applyBorder="1" applyAlignment="1">
      <alignment wrapText="1"/>
    </xf>
    <xf numFmtId="0" fontId="4" fillId="0" borderId="1" xfId="19" applyFont="1" applyBorder="1" applyAlignment="1">
      <alignment horizontal="center"/>
    </xf>
    <xf numFmtId="0" fontId="4" fillId="0" borderId="1" xfId="19" applyFont="1" applyBorder="1" applyAlignment="1">
      <alignment wrapText="1"/>
    </xf>
    <xf numFmtId="0" fontId="5" fillId="0" borderId="1" xfId="19" applyFont="1" applyBorder="1" applyAlignment="1">
      <alignment horizontal="left" wrapText="1"/>
    </xf>
    <xf numFmtId="0" fontId="5" fillId="0" borderId="1" xfId="19" applyFont="1" applyFill="1" applyBorder="1" applyAlignment="1">
      <alignment wrapText="1"/>
    </xf>
    <xf numFmtId="0" fontId="5" fillId="0" borderId="0" xfId="19" applyFont="1" applyFill="1" applyBorder="1" applyAlignment="1">
      <alignment horizontal="center" wrapText="1"/>
    </xf>
    <xf numFmtId="0" fontId="5" fillId="0" borderId="0" xfId="20" applyFont="1" applyFill="1" applyBorder="1"/>
    <xf numFmtId="167" fontId="5" fillId="0" borderId="0" xfId="5" applyNumberFormat="1" applyFont="1" applyFill="1" applyBorder="1"/>
    <xf numFmtId="0" fontId="4" fillId="0" borderId="0" xfId="20" applyFont="1" applyAlignment="1">
      <alignment horizontal="left"/>
    </xf>
    <xf numFmtId="0" fontId="4" fillId="0" borderId="0" xfId="19" applyFont="1"/>
    <xf numFmtId="0" fontId="4" fillId="0" borderId="0" xfId="20" applyFont="1"/>
    <xf numFmtId="43" fontId="9" fillId="0" borderId="0" xfId="22" applyFont="1"/>
    <xf numFmtId="43" fontId="6" fillId="0" borderId="1" xfId="22" applyFont="1" applyFill="1" applyBorder="1" applyAlignment="1">
      <alignment horizontal="right" vertical="center" wrapText="1"/>
    </xf>
    <xf numFmtId="4" fontId="4" fillId="2" borderId="1" xfId="17" applyNumberFormat="1" applyFont="1" applyFill="1" applyBorder="1" applyAlignment="1">
      <alignment horizontal="right" vertical="top"/>
    </xf>
    <xf numFmtId="43" fontId="9" fillId="2" borderId="7" xfId="22" applyFont="1" applyFill="1" applyBorder="1"/>
    <xf numFmtId="43" fontId="8" fillId="2" borderId="1" xfId="1" applyNumberFormat="1" applyFont="1" applyFill="1" applyBorder="1" applyAlignment="1"/>
    <xf numFmtId="0" fontId="4" fillId="2" borderId="1" xfId="7" applyFont="1" applyFill="1" applyBorder="1" applyAlignment="1">
      <alignment wrapText="1"/>
    </xf>
    <xf numFmtId="0" fontId="4" fillId="0" borderId="1" xfId="17" applyFont="1" applyFill="1" applyBorder="1" applyAlignment="1">
      <alignment horizontal="right" vertical="top"/>
    </xf>
    <xf numFmtId="43" fontId="4" fillId="0" borderId="1" xfId="22" applyFont="1" applyFill="1" applyBorder="1" applyAlignment="1">
      <alignment horizontal="right" vertical="top" wrapText="1"/>
    </xf>
    <xf numFmtId="43" fontId="4" fillId="0" borderId="0" xfId="2" applyNumberFormat="1" applyFont="1"/>
    <xf numFmtId="43" fontId="4" fillId="0" borderId="1" xfId="22" applyFont="1" applyFill="1" applyBorder="1" applyAlignment="1">
      <alignment horizontal="center" vertical="top"/>
    </xf>
    <xf numFmtId="43" fontId="8" fillId="0" borderId="0" xfId="19" applyNumberFormat="1" applyFont="1"/>
    <xf numFmtId="43" fontId="9" fillId="0" borderId="1" xfId="22" applyFont="1" applyBorder="1"/>
    <xf numFmtId="43" fontId="4" fillId="0" borderId="1" xfId="22" applyFont="1" applyFill="1" applyBorder="1" applyAlignment="1">
      <alignment horizontal="center" vertical="center" wrapText="1"/>
    </xf>
    <xf numFmtId="43" fontId="5" fillId="0" borderId="1" xfId="22" applyFont="1" applyFill="1" applyBorder="1" applyAlignment="1">
      <alignment horizontal="right" vertical="top"/>
    </xf>
    <xf numFmtId="43" fontId="4" fillId="0" borderId="1" xfId="22" applyFont="1" applyFill="1" applyBorder="1" applyAlignment="1">
      <alignment horizontal="right" vertical="top"/>
    </xf>
    <xf numFmtId="43" fontId="4" fillId="2" borderId="1" xfId="22" applyFont="1" applyFill="1" applyBorder="1" applyAlignment="1">
      <alignment horizontal="right" vertical="top"/>
    </xf>
    <xf numFmtId="43" fontId="5" fillId="0" borderId="1" xfId="22" applyFont="1" applyFill="1" applyBorder="1" applyAlignment="1">
      <alignment horizontal="center" vertical="top"/>
    </xf>
    <xf numFmtId="43" fontId="4" fillId="0" borderId="1" xfId="22" applyFont="1" applyFill="1" applyBorder="1"/>
    <xf numFmtId="0" fontId="8" fillId="2" borderId="0" xfId="14" applyFont="1" applyFill="1"/>
    <xf numFmtId="0" fontId="4" fillId="2" borderId="0" xfId="13" applyFont="1" applyFill="1" applyAlignment="1">
      <alignment horizontal="right"/>
    </xf>
    <xf numFmtId="0" fontId="4" fillId="2" borderId="1" xfId="13" applyFont="1" applyFill="1" applyBorder="1" applyAlignment="1">
      <alignment horizontal="center" wrapText="1"/>
    </xf>
    <xf numFmtId="4" fontId="5" fillId="2" borderId="4" xfId="13" applyNumberFormat="1" applyFont="1" applyFill="1" applyBorder="1"/>
    <xf numFmtId="43" fontId="4" fillId="2" borderId="1" xfId="22" applyFont="1" applyFill="1" applyBorder="1" applyAlignment="1">
      <alignment horizontal="right" vertical="center" wrapText="1"/>
    </xf>
    <xf numFmtId="4" fontId="4" fillId="2" borderId="1" xfId="13" applyNumberFormat="1" applyFont="1" applyFill="1" applyBorder="1" applyAlignment="1">
      <alignment horizontal="right" vertical="center" wrapText="1"/>
    </xf>
    <xf numFmtId="0" fontId="4" fillId="2" borderId="1" xfId="13" applyFont="1" applyFill="1" applyBorder="1" applyAlignment="1">
      <alignment horizontal="right" vertical="center" wrapText="1"/>
    </xf>
    <xf numFmtId="4" fontId="5" fillId="2" borderId="1" xfId="13" applyNumberFormat="1" applyFont="1" applyFill="1" applyBorder="1" applyAlignment="1">
      <alignment horizontal="right"/>
    </xf>
    <xf numFmtId="43" fontId="6" fillId="2" borderId="1" xfId="22" applyFont="1" applyFill="1" applyBorder="1" applyAlignment="1">
      <alignment horizontal="right" vertical="center" wrapText="1"/>
    </xf>
    <xf numFmtId="0" fontId="4" fillId="2" borderId="1" xfId="13" applyFont="1" applyFill="1" applyBorder="1" applyAlignment="1">
      <alignment horizontal="right" vertical="top" wrapText="1"/>
    </xf>
    <xf numFmtId="0" fontId="6" fillId="2" borderId="1" xfId="13" applyFont="1" applyFill="1" applyBorder="1" applyAlignment="1">
      <alignment horizontal="right" vertical="center" wrapText="1"/>
    </xf>
    <xf numFmtId="4" fontId="5" fillId="2" borderId="1" xfId="13" applyNumberFormat="1" applyFont="1" applyFill="1" applyBorder="1" applyAlignment="1">
      <alignment horizontal="right" vertical="center" wrapText="1"/>
    </xf>
    <xf numFmtId="0" fontId="4" fillId="2" borderId="1" xfId="13" applyFont="1" applyFill="1" applyBorder="1" applyAlignment="1">
      <alignment horizontal="right"/>
    </xf>
    <xf numFmtId="0" fontId="5" fillId="2" borderId="1" xfId="13" applyFont="1" applyFill="1" applyBorder="1"/>
    <xf numFmtId="4" fontId="4" fillId="2" borderId="0" xfId="13" applyNumberFormat="1" applyFont="1" applyFill="1" applyBorder="1"/>
    <xf numFmtId="0" fontId="9" fillId="2" borderId="0" xfId="0" applyFont="1" applyFill="1"/>
    <xf numFmtId="0" fontId="9" fillId="0" borderId="0" xfId="0" applyFont="1" applyAlignment="1">
      <alignment horizontal="center"/>
    </xf>
    <xf numFmtId="4" fontId="4" fillId="0" borderId="0" xfId="17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43" fontId="9" fillId="0" borderId="0" xfId="22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3" fontId="9" fillId="0" borderId="0" xfId="0" applyNumberFormat="1" applyFont="1" applyAlignment="1">
      <alignment horizontal="center"/>
    </xf>
    <xf numFmtId="0" fontId="9" fillId="0" borderId="0" xfId="0" applyFont="1" applyAlignment="1"/>
    <xf numFmtId="4" fontId="9" fillId="0" borderId="0" xfId="0" applyNumberFormat="1" applyFont="1" applyAlignment="1"/>
    <xf numFmtId="4" fontId="14" fillId="0" borderId="0" xfId="0" applyNumberFormat="1" applyFont="1" applyAlignment="1"/>
    <xf numFmtId="43" fontId="9" fillId="0" borderId="0" xfId="22" applyFont="1" applyAlignment="1"/>
    <xf numFmtId="0" fontId="9" fillId="0" borderId="1" xfId="0" applyFont="1" applyBorder="1" applyAlignment="1"/>
    <xf numFmtId="4" fontId="5" fillId="2" borderId="1" xfId="20" applyNumberFormat="1" applyFont="1" applyFill="1" applyBorder="1" applyAlignment="1">
      <alignment horizontal="right" vertical="top"/>
    </xf>
    <xf numFmtId="43" fontId="9" fillId="0" borderId="0" xfId="0" applyNumberFormat="1" applyFont="1" applyAlignment="1"/>
    <xf numFmtId="43" fontId="4" fillId="0" borderId="0" xfId="20" applyNumberFormat="1" applyFont="1"/>
    <xf numFmtId="43" fontId="5" fillId="0" borderId="0" xfId="22" applyFont="1" applyFill="1" applyBorder="1"/>
    <xf numFmtId="4" fontId="8" fillId="0" borderId="0" xfId="19" applyNumberFormat="1" applyFont="1"/>
    <xf numFmtId="43" fontId="4" fillId="0" borderId="0" xfId="1" applyNumberFormat="1" applyFont="1" applyAlignment="1">
      <alignment horizontal="left"/>
    </xf>
    <xf numFmtId="43" fontId="4" fillId="2" borderId="1" xfId="22" applyFont="1" applyFill="1" applyBorder="1" applyAlignment="1">
      <alignment horizontal="center" vertical="center" wrapText="1"/>
    </xf>
    <xf numFmtId="43" fontId="5" fillId="0" borderId="1" xfId="22" applyFont="1" applyFill="1" applyBorder="1" applyAlignment="1">
      <alignment horizontal="center" vertical="center" wrapText="1"/>
    </xf>
    <xf numFmtId="43" fontId="5" fillId="2" borderId="1" xfId="22" applyFont="1" applyFill="1" applyBorder="1" applyAlignment="1">
      <alignment horizontal="center" vertical="center" wrapText="1"/>
    </xf>
    <xf numFmtId="4" fontId="4" fillId="2" borderId="1" xfId="17" applyNumberFormat="1" applyFont="1" applyFill="1" applyBorder="1" applyAlignment="1">
      <alignment horizontal="left" vertical="top"/>
    </xf>
    <xf numFmtId="43" fontId="10" fillId="2" borderId="1" xfId="1" applyNumberFormat="1" applyFont="1" applyFill="1" applyBorder="1" applyAlignment="1"/>
    <xf numFmtId="0" fontId="4" fillId="2" borderId="1" xfId="2" applyFont="1" applyFill="1" applyBorder="1" applyAlignment="1"/>
    <xf numFmtId="43" fontId="9" fillId="0" borderId="1" xfId="22" applyFont="1" applyBorder="1" applyAlignment="1"/>
    <xf numFmtId="43" fontId="4" fillId="0" borderId="0" xfId="22" applyFont="1" applyFill="1" applyBorder="1" applyAlignment="1">
      <alignment horizontal="center" vertical="top"/>
    </xf>
    <xf numFmtId="0" fontId="5" fillId="0" borderId="0" xfId="7" applyFont="1" applyFill="1" applyBorder="1" applyAlignment="1">
      <alignment horizontal="center"/>
    </xf>
    <xf numFmtId="0" fontId="5" fillId="0" borderId="0" xfId="14" applyFont="1" applyAlignment="1">
      <alignment horizontal="center"/>
    </xf>
    <xf numFmtId="0" fontId="4" fillId="0" borderId="0" xfId="13" applyFont="1" applyFill="1" applyBorder="1" applyAlignment="1">
      <alignment horizontal="right"/>
    </xf>
    <xf numFmtId="0" fontId="4" fillId="0" borderId="6" xfId="14" applyFont="1" applyFill="1" applyBorder="1" applyAlignment="1">
      <alignment horizontal="center"/>
    </xf>
    <xf numFmtId="0" fontId="4" fillId="0" borderId="7" xfId="14" applyFont="1" applyFill="1" applyBorder="1" applyAlignment="1">
      <alignment horizontal="center"/>
    </xf>
    <xf numFmtId="0" fontId="4" fillId="0" borderId="4" xfId="14" applyFont="1" applyFill="1" applyBorder="1" applyAlignment="1">
      <alignment horizontal="center"/>
    </xf>
    <xf numFmtId="0" fontId="5" fillId="0" borderId="0" xfId="8" applyFont="1" applyFill="1" applyAlignment="1">
      <alignment horizontal="center"/>
    </xf>
    <xf numFmtId="0" fontId="11" fillId="0" borderId="0" xfId="8" applyFont="1" applyFill="1" applyAlignment="1">
      <alignment horizontal="left"/>
    </xf>
    <xf numFmtId="14" fontId="4" fillId="0" borderId="6" xfId="8" applyNumberFormat="1" applyFont="1" applyFill="1" applyBorder="1" applyAlignment="1">
      <alignment horizontal="center"/>
    </xf>
    <xf numFmtId="14" fontId="4" fillId="0" borderId="7" xfId="8" applyNumberFormat="1" applyFont="1" applyFill="1" applyBorder="1" applyAlignment="1">
      <alignment horizontal="center"/>
    </xf>
    <xf numFmtId="14" fontId="4" fillId="0" borderId="4" xfId="8" applyNumberFormat="1" applyFont="1" applyFill="1" applyBorder="1" applyAlignment="1">
      <alignment horizontal="center"/>
    </xf>
    <xf numFmtId="0" fontId="4" fillId="0" borderId="6" xfId="8" applyFont="1" applyFill="1" applyBorder="1" applyAlignment="1">
      <alignment horizontal="center"/>
    </xf>
    <xf numFmtId="0" fontId="4" fillId="0" borderId="7" xfId="8" applyFont="1" applyFill="1" applyBorder="1" applyAlignment="1">
      <alignment horizontal="center"/>
    </xf>
    <xf numFmtId="0" fontId="4" fillId="0" borderId="4" xfId="8" applyFont="1" applyFill="1" applyBorder="1" applyAlignment="1">
      <alignment horizontal="center"/>
    </xf>
    <xf numFmtId="166" fontId="4" fillId="0" borderId="6" xfId="8" applyNumberFormat="1" applyFont="1" applyFill="1" applyBorder="1" applyAlignment="1">
      <alignment horizontal="center"/>
    </xf>
    <xf numFmtId="166" fontId="4" fillId="0" borderId="7" xfId="8" applyNumberFormat="1" applyFont="1" applyFill="1" applyBorder="1" applyAlignment="1">
      <alignment horizontal="center"/>
    </xf>
    <xf numFmtId="166" fontId="4" fillId="0" borderId="4" xfId="8" applyNumberFormat="1" applyFont="1" applyFill="1" applyBorder="1" applyAlignment="1">
      <alignment horizontal="center"/>
    </xf>
    <xf numFmtId="0" fontId="5" fillId="0" borderId="0" xfId="19" applyFont="1" applyAlignment="1">
      <alignment horizontal="center"/>
    </xf>
    <xf numFmtId="0" fontId="4" fillId="0" borderId="0" xfId="19" applyFont="1" applyFill="1" applyBorder="1" applyAlignment="1">
      <alignment horizontal="right"/>
    </xf>
  </cellXfs>
  <cellStyles count="26">
    <cellStyle name="Comma" xfId="22" builtinId="3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Comma 3" xfId="5" xr:uid="{00000000-0005-0000-0000-000004000000}"/>
    <cellStyle name="Comma 5" xfId="13" xr:uid="{00000000-0005-0000-0000-000005000000}"/>
    <cellStyle name="Comma 6" xfId="17" xr:uid="{00000000-0005-0000-0000-000006000000}"/>
    <cellStyle name="Comma 7" xfId="20" xr:uid="{00000000-0005-0000-0000-000007000000}"/>
    <cellStyle name="Comma 8" xfId="6" xr:uid="{00000000-0005-0000-0000-000008000000}"/>
    <cellStyle name="Comma 8 2" xfId="23" xr:uid="{00000000-0005-0000-0000-000009000000}"/>
    <cellStyle name="Comma 9" xfId="24" xr:uid="{00000000-0005-0000-0000-00000A000000}"/>
    <cellStyle name="Normal" xfId="0" builtinId="0"/>
    <cellStyle name="Normal 15" xfId="7" xr:uid="{00000000-0005-0000-0000-00000C000000}"/>
    <cellStyle name="Normal 18" xfId="8" xr:uid="{00000000-0005-0000-0000-00000D000000}"/>
    <cellStyle name="Normal 2" xfId="1" xr:uid="{00000000-0005-0000-0000-00000E000000}"/>
    <cellStyle name="Normal 2 2" xfId="9" xr:uid="{00000000-0005-0000-0000-00000F000000}"/>
    <cellStyle name="Normal 2 3" xfId="15" xr:uid="{00000000-0005-0000-0000-000010000000}"/>
    <cellStyle name="Normal 2 4" xfId="10" xr:uid="{00000000-0005-0000-0000-000011000000}"/>
    <cellStyle name="Normal 2 5" xfId="16" xr:uid="{00000000-0005-0000-0000-000012000000}"/>
    <cellStyle name="Normal 2 6" xfId="18" xr:uid="{00000000-0005-0000-0000-000013000000}"/>
    <cellStyle name="Normal 2 7" xfId="21" xr:uid="{00000000-0005-0000-0000-000014000000}"/>
    <cellStyle name="Normal 3" xfId="25" xr:uid="{00000000-0005-0000-0000-000015000000}"/>
    <cellStyle name="Normal 4" xfId="14" xr:uid="{00000000-0005-0000-0000-000016000000}"/>
    <cellStyle name="Normal 5" xfId="12" xr:uid="{00000000-0005-0000-0000-000017000000}"/>
    <cellStyle name="Normal 6" xfId="19" xr:uid="{00000000-0005-0000-0000-000018000000}"/>
    <cellStyle name="표준_Erpm3_temp1" xfId="11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topLeftCell="A37" workbookViewId="0">
      <selection activeCell="D74" sqref="D74"/>
    </sheetView>
  </sheetViews>
  <sheetFormatPr defaultColWidth="17" defaultRowHeight="12" x14ac:dyDescent="0.2"/>
  <cols>
    <col min="1" max="1" width="7.140625" style="22" bestFit="1" customWidth="1"/>
    <col min="2" max="2" width="38" style="22" customWidth="1"/>
    <col min="3" max="3" width="22.85546875" style="22" customWidth="1"/>
    <col min="4" max="4" width="21.85546875" style="22" customWidth="1"/>
    <col min="5" max="16384" width="17" style="22"/>
  </cols>
  <sheetData>
    <row r="1" spans="1:4" ht="12" customHeight="1" x14ac:dyDescent="0.2">
      <c r="A1" s="19"/>
      <c r="B1" s="20" t="s">
        <v>0</v>
      </c>
      <c r="C1" s="20"/>
      <c r="D1" s="20"/>
    </row>
    <row r="2" spans="1:4" x14ac:dyDescent="0.2">
      <c r="A2" s="177" t="s">
        <v>210</v>
      </c>
      <c r="B2" s="177"/>
      <c r="C2" s="23"/>
      <c r="D2" s="23"/>
    </row>
    <row r="3" spans="1:4" x14ac:dyDescent="0.2">
      <c r="A3" s="19"/>
      <c r="B3" s="24" t="s">
        <v>1</v>
      </c>
      <c r="C3" s="25"/>
      <c r="D3" s="25"/>
    </row>
    <row r="4" spans="1:4" x14ac:dyDescent="0.2">
      <c r="A4" s="19"/>
      <c r="B4" s="19"/>
      <c r="C4" s="26"/>
      <c r="D4" s="26" t="s">
        <v>220</v>
      </c>
    </row>
    <row r="5" spans="1:4" x14ac:dyDescent="0.2">
      <c r="A5" s="19"/>
      <c r="B5" s="19"/>
      <c r="C5" s="27"/>
      <c r="D5" s="27" t="s">
        <v>2</v>
      </c>
    </row>
    <row r="6" spans="1:4" ht="24" x14ac:dyDescent="0.2">
      <c r="A6" s="28" t="s">
        <v>3</v>
      </c>
      <c r="B6" s="29" t="s">
        <v>4</v>
      </c>
      <c r="C6" s="30"/>
      <c r="D6" s="30"/>
    </row>
    <row r="7" spans="1:4" x14ac:dyDescent="0.2">
      <c r="A7" s="31"/>
      <c r="B7" s="32"/>
      <c r="C7" s="30" t="s">
        <v>217</v>
      </c>
      <c r="D7" s="30" t="s">
        <v>221</v>
      </c>
    </row>
    <row r="8" spans="1:4" x14ac:dyDescent="0.2">
      <c r="A8" s="33">
        <v>1</v>
      </c>
      <c r="B8" s="34" t="s">
        <v>5</v>
      </c>
      <c r="C8" s="35"/>
      <c r="D8" s="35"/>
    </row>
    <row r="9" spans="1:4" x14ac:dyDescent="0.2">
      <c r="A9" s="33">
        <v>1.1000000000000001</v>
      </c>
      <c r="B9" s="36" t="s">
        <v>6</v>
      </c>
      <c r="C9" s="35"/>
      <c r="D9" s="35"/>
    </row>
    <row r="10" spans="1:4" x14ac:dyDescent="0.2">
      <c r="A10" s="37" t="s">
        <v>7</v>
      </c>
      <c r="B10" s="38" t="s">
        <v>8</v>
      </c>
      <c r="C10" s="39">
        <v>86438791514.919998</v>
      </c>
      <c r="D10" s="122">
        <v>511644096651.31207</v>
      </c>
    </row>
    <row r="11" spans="1:4" x14ac:dyDescent="0.2">
      <c r="A11" s="37" t="s">
        <v>9</v>
      </c>
      <c r="B11" s="38" t="s">
        <v>10</v>
      </c>
      <c r="C11" s="39">
        <v>5503509.29</v>
      </c>
      <c r="D11" s="122">
        <v>11237429.679999998</v>
      </c>
    </row>
    <row r="12" spans="1:4" x14ac:dyDescent="0.2">
      <c r="A12" s="37" t="s">
        <v>11</v>
      </c>
      <c r="B12" s="38" t="s">
        <v>12</v>
      </c>
      <c r="C12" s="39">
        <v>84670258.719999999</v>
      </c>
      <c r="D12" s="122">
        <v>39899987.610000007</v>
      </c>
    </row>
    <row r="13" spans="1:4" x14ac:dyDescent="0.2">
      <c r="A13" s="37" t="s">
        <v>13</v>
      </c>
      <c r="B13" s="38" t="s">
        <v>14</v>
      </c>
      <c r="C13" s="39">
        <v>61961015.609999999</v>
      </c>
      <c r="D13" s="122">
        <v>14155243406.18</v>
      </c>
    </row>
    <row r="14" spans="1:4" x14ac:dyDescent="0.2">
      <c r="A14" s="37" t="s">
        <v>15</v>
      </c>
      <c r="B14" s="38" t="s">
        <v>16</v>
      </c>
      <c r="C14" s="39">
        <v>2867984575358.2002</v>
      </c>
      <c r="D14" s="122">
        <v>3189331057264.8706</v>
      </c>
    </row>
    <row r="15" spans="1:4" x14ac:dyDescent="0.2">
      <c r="A15" s="37"/>
      <c r="B15" s="38" t="s">
        <v>206</v>
      </c>
      <c r="C15" s="39">
        <v>-7553771291.5700006</v>
      </c>
      <c r="D15" s="122">
        <v>-8679712900.3600006</v>
      </c>
    </row>
    <row r="16" spans="1:4" x14ac:dyDescent="0.2">
      <c r="A16" s="37" t="s">
        <v>17</v>
      </c>
      <c r="B16" s="38" t="s">
        <v>18</v>
      </c>
      <c r="C16" s="39">
        <v>35604177</v>
      </c>
      <c r="D16" s="122">
        <v>31701881.399999999</v>
      </c>
    </row>
    <row r="17" spans="1:4" x14ac:dyDescent="0.2">
      <c r="A17" s="37" t="s">
        <v>19</v>
      </c>
      <c r="B17" s="38" t="s">
        <v>20</v>
      </c>
      <c r="C17" s="39">
        <v>3083112409.6388001</v>
      </c>
      <c r="D17" s="122">
        <v>1027674481.7384</v>
      </c>
    </row>
    <row r="18" spans="1:4" x14ac:dyDescent="0.2">
      <c r="A18" s="37" t="s">
        <v>21</v>
      </c>
      <c r="B18" s="38" t="s">
        <v>22</v>
      </c>
      <c r="C18" s="39"/>
      <c r="D18" s="122"/>
    </row>
    <row r="19" spans="1:4" ht="24" x14ac:dyDescent="0.2">
      <c r="A19" s="37" t="s">
        <v>23</v>
      </c>
      <c r="B19" s="38" t="s">
        <v>24</v>
      </c>
      <c r="C19" s="39">
        <v>254691327.21000001</v>
      </c>
      <c r="D19" s="122">
        <v>345921320.91000003</v>
      </c>
    </row>
    <row r="20" spans="1:4" x14ac:dyDescent="0.2">
      <c r="A20" s="37" t="s">
        <v>25</v>
      </c>
      <c r="B20" s="38" t="s">
        <v>208</v>
      </c>
      <c r="C20" s="39"/>
      <c r="D20" s="122"/>
    </row>
    <row r="21" spans="1:4" x14ac:dyDescent="0.2">
      <c r="A21" s="37" t="s">
        <v>26</v>
      </c>
      <c r="B21" s="38" t="s">
        <v>207</v>
      </c>
      <c r="C21" s="39">
        <v>0</v>
      </c>
      <c r="D21" s="122">
        <v>0</v>
      </c>
    </row>
    <row r="22" spans="1:4" x14ac:dyDescent="0.2">
      <c r="A22" s="42" t="s">
        <v>26</v>
      </c>
      <c r="B22" s="43" t="s">
        <v>27</v>
      </c>
      <c r="C22" s="44">
        <v>2950395138279.019</v>
      </c>
      <c r="D22" s="44">
        <f>SUM(D10:D21)</f>
        <v>3707907119523.3413</v>
      </c>
    </row>
    <row r="23" spans="1:4" x14ac:dyDescent="0.2">
      <c r="A23" s="33">
        <v>1.2</v>
      </c>
      <c r="B23" s="43" t="s">
        <v>28</v>
      </c>
      <c r="C23" s="39"/>
      <c r="D23" s="39"/>
    </row>
    <row r="24" spans="1:4" x14ac:dyDescent="0.2">
      <c r="A24" s="37" t="s">
        <v>29</v>
      </c>
      <c r="B24" s="38" t="s">
        <v>30</v>
      </c>
      <c r="C24" s="39">
        <v>33479566974.180004</v>
      </c>
      <c r="D24" s="122">
        <v>33010457928.75</v>
      </c>
    </row>
    <row r="25" spans="1:4" x14ac:dyDescent="0.2">
      <c r="A25" s="37" t="s">
        <v>31</v>
      </c>
      <c r="B25" s="38" t="s">
        <v>32</v>
      </c>
      <c r="C25" s="39">
        <v>157778704.99000001</v>
      </c>
      <c r="D25" s="122">
        <v>119070525.34999999</v>
      </c>
    </row>
    <row r="26" spans="1:4" x14ac:dyDescent="0.2">
      <c r="A26" s="37" t="s">
        <v>33</v>
      </c>
      <c r="B26" s="38" t="s">
        <v>34</v>
      </c>
      <c r="C26" s="39">
        <v>0</v>
      </c>
      <c r="D26" s="122"/>
    </row>
    <row r="27" spans="1:4" x14ac:dyDescent="0.2">
      <c r="A27" s="37" t="s">
        <v>35</v>
      </c>
      <c r="B27" s="38" t="s">
        <v>36</v>
      </c>
      <c r="C27" s="39">
        <v>201008867049.17999</v>
      </c>
      <c r="D27" s="122">
        <v>267187019397.74597</v>
      </c>
    </row>
    <row r="28" spans="1:4" x14ac:dyDescent="0.2">
      <c r="A28" s="37" t="s">
        <v>37</v>
      </c>
      <c r="B28" s="38" t="s">
        <v>38</v>
      </c>
      <c r="C28" s="39"/>
      <c r="D28" s="122"/>
    </row>
    <row r="29" spans="1:4" x14ac:dyDescent="0.2">
      <c r="A29" s="37" t="s">
        <v>39</v>
      </c>
      <c r="B29" s="38" t="s">
        <v>40</v>
      </c>
      <c r="C29" s="39">
        <v>0</v>
      </c>
      <c r="D29" s="39">
        <v>0</v>
      </c>
    </row>
    <row r="30" spans="1:4" ht="24" x14ac:dyDescent="0.2">
      <c r="A30" s="37" t="s">
        <v>41</v>
      </c>
      <c r="B30" s="38" t="s">
        <v>42</v>
      </c>
      <c r="C30" s="39">
        <v>0</v>
      </c>
      <c r="D30" s="39">
        <v>0</v>
      </c>
    </row>
    <row r="31" spans="1:4" x14ac:dyDescent="0.2">
      <c r="A31" s="37" t="s">
        <v>43</v>
      </c>
      <c r="B31" s="38" t="s">
        <v>44</v>
      </c>
      <c r="C31" s="39">
        <v>-5.9604644775390625E-8</v>
      </c>
      <c r="D31" s="122">
        <v>-5.9604644775390625E-8</v>
      </c>
    </row>
    <row r="32" spans="1:4" x14ac:dyDescent="0.2">
      <c r="A32" s="37" t="s">
        <v>45</v>
      </c>
      <c r="B32" s="123" t="s">
        <v>203</v>
      </c>
      <c r="C32" s="122">
        <v>0</v>
      </c>
      <c r="D32" s="122">
        <v>0</v>
      </c>
    </row>
    <row r="33" spans="1:4" x14ac:dyDescent="0.2">
      <c r="A33" s="42" t="s">
        <v>46</v>
      </c>
      <c r="B33" s="43" t="s">
        <v>47</v>
      </c>
      <c r="C33" s="44">
        <v>234646212728.35001</v>
      </c>
      <c r="D33" s="44">
        <f>SUM(D24:D32)</f>
        <v>300316547851.84595</v>
      </c>
    </row>
    <row r="34" spans="1:4" x14ac:dyDescent="0.2">
      <c r="A34" s="33">
        <v>1.3</v>
      </c>
      <c r="B34" s="43" t="s">
        <v>48</v>
      </c>
      <c r="C34" s="44">
        <v>3185041351007.3691</v>
      </c>
      <c r="D34" s="44">
        <f>D22+D33</f>
        <v>4008223667375.1875</v>
      </c>
    </row>
    <row r="35" spans="1:4" x14ac:dyDescent="0.2">
      <c r="A35" s="33">
        <v>2</v>
      </c>
      <c r="B35" s="43" t="s">
        <v>49</v>
      </c>
      <c r="C35" s="41"/>
      <c r="D35" s="41"/>
    </row>
    <row r="36" spans="1:4" x14ac:dyDescent="0.2">
      <c r="A36" s="33">
        <v>2.1</v>
      </c>
      <c r="B36" s="43" t="s">
        <v>50</v>
      </c>
      <c r="C36" s="41"/>
      <c r="D36" s="41"/>
    </row>
    <row r="37" spans="1:4" x14ac:dyDescent="0.2">
      <c r="A37" s="33" t="s">
        <v>51</v>
      </c>
      <c r="B37" s="36" t="s">
        <v>52</v>
      </c>
      <c r="C37" s="41"/>
      <c r="D37" s="41"/>
    </row>
    <row r="38" spans="1:4" x14ac:dyDescent="0.2">
      <c r="A38" s="37" t="s">
        <v>53</v>
      </c>
      <c r="B38" s="38" t="s">
        <v>54</v>
      </c>
      <c r="C38" s="39">
        <v>5082508732.9899998</v>
      </c>
      <c r="D38" s="122">
        <v>4919705734.460001</v>
      </c>
    </row>
    <row r="39" spans="1:4" x14ac:dyDescent="0.2">
      <c r="A39" s="37" t="s">
        <v>55</v>
      </c>
      <c r="B39" s="24" t="s">
        <v>56</v>
      </c>
      <c r="C39" s="39">
        <v>0</v>
      </c>
      <c r="D39" s="122"/>
    </row>
    <row r="40" spans="1:4" x14ac:dyDescent="0.2">
      <c r="A40" s="37" t="s">
        <v>57</v>
      </c>
      <c r="B40" s="38" t="s">
        <v>58</v>
      </c>
      <c r="C40" s="122">
        <v>1310907534.0800002</v>
      </c>
      <c r="D40" s="122">
        <v>6590821836.9899998</v>
      </c>
    </row>
    <row r="41" spans="1:4" x14ac:dyDescent="0.2">
      <c r="A41" s="37" t="s">
        <v>59</v>
      </c>
      <c r="B41" s="38" t="s">
        <v>60</v>
      </c>
      <c r="C41" s="39">
        <v>0</v>
      </c>
      <c r="D41" s="122"/>
    </row>
    <row r="42" spans="1:4" x14ac:dyDescent="0.2">
      <c r="A42" s="37" t="s">
        <v>61</v>
      </c>
      <c r="B42" s="38" t="s">
        <v>62</v>
      </c>
      <c r="C42" s="39">
        <v>0</v>
      </c>
      <c r="D42" s="122"/>
    </row>
    <row r="43" spans="1:4" x14ac:dyDescent="0.2">
      <c r="A43" s="37" t="s">
        <v>63</v>
      </c>
      <c r="B43" s="38" t="s">
        <v>64</v>
      </c>
      <c r="C43" s="39">
        <v>20091730259.860001</v>
      </c>
      <c r="D43" s="122">
        <v>23990326549.279999</v>
      </c>
    </row>
    <row r="44" spans="1:4" x14ac:dyDescent="0.2">
      <c r="A44" s="37" t="s">
        <v>65</v>
      </c>
      <c r="B44" s="38" t="s">
        <v>66</v>
      </c>
      <c r="C44" s="39">
        <v>0</v>
      </c>
      <c r="D44" s="122"/>
    </row>
    <row r="45" spans="1:4" x14ac:dyDescent="0.2">
      <c r="A45" s="37" t="s">
        <v>67</v>
      </c>
      <c r="B45" s="38" t="s">
        <v>68</v>
      </c>
      <c r="C45" s="39">
        <v>2235281.2799999998</v>
      </c>
      <c r="D45" s="122"/>
    </row>
    <row r="46" spans="1:4" x14ac:dyDescent="0.2">
      <c r="A46" s="37" t="s">
        <v>69</v>
      </c>
      <c r="B46" s="38" t="s">
        <v>70</v>
      </c>
      <c r="C46" s="39">
        <v>0</v>
      </c>
      <c r="D46" s="122"/>
    </row>
    <row r="47" spans="1:4" x14ac:dyDescent="0.2">
      <c r="A47" s="37" t="s">
        <v>71</v>
      </c>
      <c r="B47" s="38" t="s">
        <v>72</v>
      </c>
      <c r="C47" s="122">
        <v>624828486.31000006</v>
      </c>
      <c r="D47" s="122">
        <v>104251011462.03</v>
      </c>
    </row>
    <row r="48" spans="1:4" ht="36" x14ac:dyDescent="0.2">
      <c r="A48" s="37" t="s">
        <v>73</v>
      </c>
      <c r="B48" s="38" t="s">
        <v>74</v>
      </c>
      <c r="C48" s="39"/>
      <c r="D48" s="122"/>
    </row>
    <row r="49" spans="1:7" x14ac:dyDescent="0.2">
      <c r="A49" s="37" t="s">
        <v>75</v>
      </c>
      <c r="B49" s="38"/>
      <c r="C49" s="39"/>
      <c r="D49" s="122"/>
    </row>
    <row r="50" spans="1:7" x14ac:dyDescent="0.2">
      <c r="A50" s="42" t="s">
        <v>76</v>
      </c>
      <c r="B50" s="36" t="s">
        <v>77</v>
      </c>
      <c r="C50" s="44">
        <v>27112210294.52</v>
      </c>
      <c r="D50" s="173">
        <f>SUM(D38:D48)</f>
        <v>139751865582.76001</v>
      </c>
    </row>
    <row r="51" spans="1:7" x14ac:dyDescent="0.2">
      <c r="A51" s="42" t="s">
        <v>78</v>
      </c>
      <c r="B51" s="36" t="s">
        <v>79</v>
      </c>
      <c r="C51" s="41"/>
      <c r="D51" s="174"/>
    </row>
    <row r="52" spans="1:7" x14ac:dyDescent="0.2">
      <c r="A52" s="37" t="s">
        <v>80</v>
      </c>
      <c r="B52" s="38" t="s">
        <v>81</v>
      </c>
      <c r="C52" s="39">
        <v>49985009855.389999</v>
      </c>
      <c r="D52" s="122">
        <v>49515254070.610001</v>
      </c>
    </row>
    <row r="53" spans="1:7" x14ac:dyDescent="0.2">
      <c r="A53" s="37" t="s">
        <v>82</v>
      </c>
      <c r="B53" s="38" t="s">
        <v>70</v>
      </c>
      <c r="C53" s="39">
        <v>0</v>
      </c>
      <c r="D53" s="122"/>
    </row>
    <row r="54" spans="1:7" x14ac:dyDescent="0.2">
      <c r="A54" s="37" t="s">
        <v>83</v>
      </c>
      <c r="B54" s="38" t="s">
        <v>84</v>
      </c>
      <c r="C54" s="39">
        <v>20995168741.52</v>
      </c>
      <c r="D54" s="122">
        <v>24135735735.788998</v>
      </c>
    </row>
    <row r="55" spans="1:7" x14ac:dyDescent="0.2">
      <c r="A55" s="37" t="s">
        <v>85</v>
      </c>
      <c r="B55" s="38" t="s">
        <v>86</v>
      </c>
      <c r="C55" s="39">
        <v>2878497535666.8999</v>
      </c>
      <c r="D55" s="122">
        <v>3580874568781.2661</v>
      </c>
    </row>
    <row r="56" spans="1:7" x14ac:dyDescent="0.2">
      <c r="A56" s="37" t="s">
        <v>87</v>
      </c>
      <c r="B56" s="38"/>
      <c r="C56" s="39"/>
      <c r="D56" s="122"/>
    </row>
    <row r="57" spans="1:7" x14ac:dyDescent="0.2">
      <c r="A57" s="42" t="s">
        <v>88</v>
      </c>
      <c r="B57" s="36" t="s">
        <v>89</v>
      </c>
      <c r="C57" s="44">
        <v>2949477714263.8101</v>
      </c>
      <c r="D57" s="44">
        <f>SUM(D52:D56)</f>
        <v>3654525558587.665</v>
      </c>
    </row>
    <row r="58" spans="1:7" x14ac:dyDescent="0.2">
      <c r="A58" s="33">
        <v>2.2000000000000002</v>
      </c>
      <c r="B58" s="43" t="s">
        <v>90</v>
      </c>
      <c r="C58" s="44">
        <v>2976589924558.3301</v>
      </c>
      <c r="D58" s="44">
        <f>D50+D57</f>
        <v>3794277424170.4248</v>
      </c>
    </row>
    <row r="59" spans="1:7" x14ac:dyDescent="0.2">
      <c r="A59" s="33">
        <v>2.2999999999999998</v>
      </c>
      <c r="B59" s="36" t="s">
        <v>91</v>
      </c>
      <c r="C59" s="41"/>
      <c r="D59" s="41"/>
    </row>
    <row r="60" spans="1:7" x14ac:dyDescent="0.2">
      <c r="A60" s="37" t="s">
        <v>92</v>
      </c>
      <c r="B60" s="38" t="s">
        <v>93</v>
      </c>
      <c r="C60" s="39"/>
      <c r="D60" s="39"/>
    </row>
    <row r="61" spans="1:7" x14ac:dyDescent="0.2">
      <c r="A61" s="37" t="s">
        <v>94</v>
      </c>
      <c r="B61" s="38" t="s">
        <v>95</v>
      </c>
      <c r="C61" s="39"/>
      <c r="D61" s="39"/>
    </row>
    <row r="62" spans="1:7" x14ac:dyDescent="0.2">
      <c r="A62" s="37" t="s">
        <v>96</v>
      </c>
      <c r="B62" s="38" t="s">
        <v>97</v>
      </c>
      <c r="C62" s="39">
        <v>20709320000</v>
      </c>
      <c r="D62" s="39">
        <v>20709320000</v>
      </c>
      <c r="E62" s="46"/>
      <c r="F62" s="118"/>
      <c r="G62" s="46"/>
    </row>
    <row r="63" spans="1:7" x14ac:dyDescent="0.2">
      <c r="A63" s="37" t="s">
        <v>98</v>
      </c>
      <c r="B63" s="38" t="s">
        <v>99</v>
      </c>
      <c r="C63" s="39">
        <v>-62143134493.510002</v>
      </c>
      <c r="D63" s="39">
        <f>-62143136000+1506.49</f>
        <v>-62143134493.510002</v>
      </c>
    </row>
    <row r="64" spans="1:7" x14ac:dyDescent="0.2">
      <c r="A64" s="37" t="s">
        <v>100</v>
      </c>
      <c r="B64" s="38" t="s">
        <v>101</v>
      </c>
      <c r="C64" s="39">
        <v>52225114830.039993</v>
      </c>
      <c r="D64" s="39">
        <v>52225114830.039993</v>
      </c>
    </row>
    <row r="65" spans="1:7" x14ac:dyDescent="0.2">
      <c r="A65" s="37" t="s">
        <v>102</v>
      </c>
      <c r="B65" s="38" t="s">
        <v>103</v>
      </c>
      <c r="C65" s="39"/>
      <c r="D65" s="39"/>
    </row>
    <row r="66" spans="1:7" x14ac:dyDescent="0.2">
      <c r="A66" s="37" t="s">
        <v>104</v>
      </c>
      <c r="B66" s="38" t="s">
        <v>105</v>
      </c>
      <c r="C66" s="39">
        <v>0</v>
      </c>
      <c r="D66" s="39">
        <v>0</v>
      </c>
    </row>
    <row r="67" spans="1:7" x14ac:dyDescent="0.2">
      <c r="A67" s="37" t="s">
        <v>106</v>
      </c>
      <c r="B67" s="38" t="s">
        <v>107</v>
      </c>
      <c r="C67" s="39">
        <v>0</v>
      </c>
      <c r="D67" s="39">
        <v>0</v>
      </c>
    </row>
    <row r="68" spans="1:7" x14ac:dyDescent="0.2">
      <c r="A68" s="37" t="s">
        <v>108</v>
      </c>
      <c r="B68" s="38" t="s">
        <v>109</v>
      </c>
      <c r="C68" s="39">
        <v>197660126112.51001</v>
      </c>
      <c r="D68" s="39">
        <f>197660126112.51+5494816755.72</f>
        <v>203154942868.23001</v>
      </c>
      <c r="F68" s="118"/>
      <c r="G68" s="46"/>
    </row>
    <row r="69" spans="1:7" x14ac:dyDescent="0.2">
      <c r="A69" s="37" t="s">
        <v>110</v>
      </c>
      <c r="B69" s="38" t="s">
        <v>111</v>
      </c>
      <c r="C69" s="122"/>
      <c r="D69" s="122"/>
    </row>
    <row r="70" spans="1:7" x14ac:dyDescent="0.2">
      <c r="A70" s="42" t="s">
        <v>112</v>
      </c>
      <c r="B70" s="43" t="s">
        <v>113</v>
      </c>
      <c r="C70" s="44">
        <v>208451426449.04001</v>
      </c>
      <c r="D70" s="44">
        <f>SUM(D60:D69)</f>
        <v>213946243204.76001</v>
      </c>
    </row>
    <row r="71" spans="1:7" x14ac:dyDescent="0.2">
      <c r="A71" s="33">
        <v>2.4</v>
      </c>
      <c r="B71" s="43" t="s">
        <v>114</v>
      </c>
      <c r="C71" s="44">
        <v>3185041351007.3701</v>
      </c>
      <c r="D71" s="44">
        <f>D58+D70</f>
        <v>4008223667375.1846</v>
      </c>
    </row>
    <row r="72" spans="1:7" x14ac:dyDescent="0.2">
      <c r="A72" s="19"/>
      <c r="B72" s="19"/>
      <c r="C72" s="45">
        <v>0</v>
      </c>
      <c r="D72" s="45">
        <f>D34-D71</f>
        <v>0</v>
      </c>
    </row>
    <row r="73" spans="1:7" x14ac:dyDescent="0.2">
      <c r="C73" s="46"/>
      <c r="D73" s="46"/>
    </row>
    <row r="74" spans="1:7" x14ac:dyDescent="0.2">
      <c r="A74" s="21"/>
      <c r="B74" s="47" t="s">
        <v>115</v>
      </c>
      <c r="C74" s="65" t="s">
        <v>211</v>
      </c>
      <c r="D74" s="126"/>
    </row>
    <row r="75" spans="1:7" x14ac:dyDescent="0.2">
      <c r="A75" s="21"/>
      <c r="B75" s="49"/>
      <c r="C75" s="50"/>
      <c r="D75" s="126"/>
    </row>
    <row r="76" spans="1:7" x14ac:dyDescent="0.2">
      <c r="A76" s="21"/>
      <c r="B76" s="47" t="s">
        <v>116</v>
      </c>
      <c r="C76" s="65" t="s">
        <v>117</v>
      </c>
      <c r="D76" s="48"/>
    </row>
    <row r="78" spans="1:7" x14ac:dyDescent="0.2">
      <c r="C78" s="46"/>
    </row>
    <row r="79" spans="1:7" x14ac:dyDescent="0.2">
      <c r="C79" s="46"/>
    </row>
  </sheetData>
  <mergeCells count="1">
    <mergeCell ref="A2:B2"/>
  </mergeCells>
  <pageMargins left="0.9" right="0.26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tabSelected="1" workbookViewId="0">
      <selection activeCell="F23" sqref="F23"/>
    </sheetView>
  </sheetViews>
  <sheetFormatPr defaultRowHeight="12" x14ac:dyDescent="0.2"/>
  <cols>
    <col min="1" max="1" width="7.85546875" style="22" bestFit="1" customWidth="1"/>
    <col min="2" max="2" width="41.28515625" style="22" customWidth="1"/>
    <col min="3" max="3" width="19.7109375" style="22" customWidth="1"/>
    <col min="4" max="4" width="21.85546875" style="151" customWidth="1"/>
    <col min="5" max="5" width="9.140625" style="22"/>
    <col min="6" max="6" width="16" style="22" bestFit="1" customWidth="1"/>
    <col min="7" max="7" width="15.140625" style="22" bestFit="1" customWidth="1"/>
    <col min="8" max="8" width="11.140625" style="22" bestFit="1" customWidth="1"/>
    <col min="9" max="16384" width="9.140625" style="22"/>
  </cols>
  <sheetData>
    <row r="1" spans="1:7" x14ac:dyDescent="0.2">
      <c r="A1" s="50"/>
      <c r="B1" s="178" t="s">
        <v>118</v>
      </c>
      <c r="C1" s="178"/>
      <c r="D1" s="178"/>
      <c r="E1" s="50"/>
    </row>
    <row r="2" spans="1:7" x14ac:dyDescent="0.2">
      <c r="A2" s="50"/>
      <c r="B2" s="51"/>
      <c r="C2" s="50"/>
      <c r="D2" s="136"/>
      <c r="E2" s="50"/>
    </row>
    <row r="3" spans="1:7" x14ac:dyDescent="0.2">
      <c r="A3" s="52" t="str">
        <f>FS!A2</f>
        <v xml:space="preserve">"МИК Холдинг" ХК  групп </v>
      </c>
      <c r="B3" s="52"/>
      <c r="C3" s="50"/>
      <c r="D3" s="136"/>
      <c r="E3" s="50"/>
    </row>
    <row r="4" spans="1:7" x14ac:dyDescent="0.2">
      <c r="A4" s="50"/>
      <c r="B4" s="53" t="s">
        <v>119</v>
      </c>
      <c r="C4" s="179" t="str">
        <f>FS!D4</f>
        <v>2019 оны 06 сарын 30 өдөр</v>
      </c>
      <c r="D4" s="179"/>
      <c r="E4" s="50"/>
    </row>
    <row r="5" spans="1:7" x14ac:dyDescent="0.2">
      <c r="A5" s="50"/>
      <c r="B5" s="54"/>
      <c r="C5" s="50"/>
      <c r="D5" s="137"/>
      <c r="E5" s="50"/>
    </row>
    <row r="6" spans="1:7" ht="12.75" thickBot="1" x14ac:dyDescent="0.25">
      <c r="A6" s="50"/>
      <c r="B6" s="54"/>
      <c r="C6" s="50"/>
      <c r="D6" s="137" t="s">
        <v>2</v>
      </c>
      <c r="E6" s="50"/>
    </row>
    <row r="7" spans="1:7" ht="24.75" thickBot="1" x14ac:dyDescent="0.25">
      <c r="A7" s="55" t="s">
        <v>3</v>
      </c>
      <c r="B7" s="56" t="s">
        <v>4</v>
      </c>
      <c r="C7" s="57" t="s">
        <v>217</v>
      </c>
      <c r="D7" s="138" t="str">
        <f>FS!D7</f>
        <v>2019 оны 06-р сарын 30</v>
      </c>
      <c r="E7" s="50"/>
    </row>
    <row r="8" spans="1:7" x14ac:dyDescent="0.2">
      <c r="A8" s="58">
        <v>1</v>
      </c>
      <c r="B8" s="59" t="s">
        <v>120</v>
      </c>
      <c r="C8" s="60">
        <v>240231398187.64999</v>
      </c>
      <c r="D8" s="139">
        <f>+D12+D11+D14+D15</f>
        <v>165465676547.09</v>
      </c>
      <c r="E8" s="50"/>
      <c r="F8" s="118"/>
      <c r="G8" s="46"/>
    </row>
    <row r="9" spans="1:7" x14ac:dyDescent="0.2">
      <c r="A9" s="61">
        <v>2</v>
      </c>
      <c r="B9" s="62" t="s">
        <v>121</v>
      </c>
      <c r="C9" s="130"/>
      <c r="D9" s="169"/>
      <c r="E9" s="50"/>
    </row>
    <row r="10" spans="1:7" x14ac:dyDescent="0.2">
      <c r="A10" s="63">
        <v>3</v>
      </c>
      <c r="B10" s="62" t="s">
        <v>122</v>
      </c>
      <c r="C10" s="170">
        <v>0</v>
      </c>
      <c r="D10" s="171">
        <v>0</v>
      </c>
      <c r="E10" s="50"/>
    </row>
    <row r="11" spans="1:7" x14ac:dyDescent="0.2">
      <c r="A11" s="61">
        <v>4</v>
      </c>
      <c r="B11" s="62" t="s">
        <v>123</v>
      </c>
      <c r="C11" s="130">
        <v>51636363.68</v>
      </c>
      <c r="D11" s="140">
        <v>21818181.84</v>
      </c>
      <c r="E11" s="50"/>
    </row>
    <row r="12" spans="1:7" x14ac:dyDescent="0.2">
      <c r="A12" s="63">
        <v>5</v>
      </c>
      <c r="B12" s="64" t="s">
        <v>124</v>
      </c>
      <c r="C12" s="3">
        <v>237606676261.14001</v>
      </c>
      <c r="D12" s="141">
        <v>165032191041.66998</v>
      </c>
      <c r="E12" s="50"/>
    </row>
    <row r="13" spans="1:7" x14ac:dyDescent="0.2">
      <c r="A13" s="61">
        <v>6</v>
      </c>
      <c r="B13" s="62" t="s">
        <v>125</v>
      </c>
      <c r="C13" s="4">
        <v>0</v>
      </c>
      <c r="D13" s="140"/>
      <c r="E13" s="50"/>
    </row>
    <row r="14" spans="1:7" x14ac:dyDescent="0.2">
      <c r="A14" s="61">
        <v>7</v>
      </c>
      <c r="B14" s="62" t="s">
        <v>209</v>
      </c>
      <c r="C14" s="3">
        <v>57526168.030000001</v>
      </c>
      <c r="D14" s="141">
        <v>8987826.8200000003</v>
      </c>
      <c r="E14" s="50"/>
    </row>
    <row r="15" spans="1:7" x14ac:dyDescent="0.2">
      <c r="A15" s="61">
        <v>8</v>
      </c>
      <c r="B15" s="64" t="s">
        <v>126</v>
      </c>
      <c r="C15" s="3">
        <v>2515559394.8000002</v>
      </c>
      <c r="D15" s="141">
        <v>402679496.76000005</v>
      </c>
      <c r="E15" s="50"/>
    </row>
    <row r="16" spans="1:7" x14ac:dyDescent="0.2">
      <c r="A16" s="61">
        <v>9</v>
      </c>
      <c r="B16" s="62" t="s">
        <v>200</v>
      </c>
      <c r="C16" s="3">
        <v>1535653694.0599999</v>
      </c>
      <c r="D16" s="141">
        <v>361548782.89999998</v>
      </c>
      <c r="E16" s="50"/>
    </row>
    <row r="17" spans="1:7" x14ac:dyDescent="0.2">
      <c r="A17" s="61">
        <v>10</v>
      </c>
      <c r="B17" s="64" t="s">
        <v>127</v>
      </c>
      <c r="C17" s="3">
        <v>25894805757.68</v>
      </c>
      <c r="D17" s="141">
        <f>11942511242.51+6150477019.66-2.77</f>
        <v>18092988259.399998</v>
      </c>
      <c r="E17" s="50"/>
      <c r="G17" s="118"/>
    </row>
    <row r="18" spans="1:7" x14ac:dyDescent="0.2">
      <c r="A18" s="61">
        <v>11</v>
      </c>
      <c r="B18" s="64" t="s">
        <v>201</v>
      </c>
      <c r="C18" s="3">
        <v>143473198943.57999</v>
      </c>
      <c r="D18" s="141">
        <v>132521366915.17999</v>
      </c>
      <c r="E18" s="50"/>
      <c r="G18" s="118"/>
    </row>
    <row r="19" spans="1:7" x14ac:dyDescent="0.2">
      <c r="A19" s="61">
        <v>12</v>
      </c>
      <c r="B19" s="62" t="s">
        <v>128</v>
      </c>
      <c r="C19" s="3">
        <v>1271783831.5699999</v>
      </c>
      <c r="D19" s="141">
        <v>110709902.86</v>
      </c>
      <c r="E19" s="50"/>
      <c r="G19" s="118"/>
    </row>
    <row r="20" spans="1:7" x14ac:dyDescent="0.2">
      <c r="A20" s="61">
        <v>13</v>
      </c>
      <c r="B20" s="64" t="s">
        <v>129</v>
      </c>
      <c r="C20" s="3">
        <v>64346232.640000001</v>
      </c>
      <c r="D20" s="141">
        <f>-8091160096.16+7820895592</f>
        <v>-270264504.15999985</v>
      </c>
      <c r="E20" s="50"/>
      <c r="G20" s="118"/>
    </row>
    <row r="21" spans="1:7" x14ac:dyDescent="0.2">
      <c r="A21" s="61">
        <v>14</v>
      </c>
      <c r="B21" s="62" t="s">
        <v>130</v>
      </c>
      <c r="C21" s="3"/>
      <c r="D21" s="141"/>
      <c r="E21" s="50"/>
      <c r="G21" s="118"/>
    </row>
    <row r="22" spans="1:7" x14ac:dyDescent="0.2">
      <c r="A22" s="61">
        <v>15</v>
      </c>
      <c r="B22" s="62" t="s">
        <v>131</v>
      </c>
      <c r="C22" s="4"/>
      <c r="D22" s="142"/>
      <c r="E22" s="50"/>
    </row>
    <row r="23" spans="1:7" x14ac:dyDescent="0.2">
      <c r="A23" s="61">
        <v>16</v>
      </c>
      <c r="B23" s="62" t="s">
        <v>132</v>
      </c>
      <c r="C23" s="4"/>
      <c r="D23" s="142"/>
      <c r="E23" s="50"/>
    </row>
    <row r="24" spans="1:7" x14ac:dyDescent="0.2">
      <c r="A24" s="61">
        <v>17</v>
      </c>
      <c r="B24" s="62" t="s">
        <v>133</v>
      </c>
      <c r="C24" s="4"/>
      <c r="D24" s="142"/>
      <c r="E24" s="50"/>
    </row>
    <row r="25" spans="1:7" x14ac:dyDescent="0.2">
      <c r="A25" s="63">
        <v>18</v>
      </c>
      <c r="B25" s="64" t="s">
        <v>202</v>
      </c>
      <c r="C25" s="17">
        <v>68120302193.400017</v>
      </c>
      <c r="D25" s="143">
        <f>D8-D16-D17-D18-D19+D20-D21</f>
        <v>14108798182.590015</v>
      </c>
      <c r="E25" s="50"/>
      <c r="F25" s="118"/>
      <c r="G25" s="46"/>
    </row>
    <row r="26" spans="1:7" x14ac:dyDescent="0.2">
      <c r="A26" s="61">
        <v>19</v>
      </c>
      <c r="B26" s="62" t="s">
        <v>134</v>
      </c>
      <c r="C26" s="119">
        <v>10539732673.642</v>
      </c>
      <c r="D26" s="144">
        <v>8613981426.8689995</v>
      </c>
      <c r="E26" s="50"/>
    </row>
    <row r="27" spans="1:7" x14ac:dyDescent="0.2">
      <c r="A27" s="63">
        <v>20</v>
      </c>
      <c r="B27" s="64" t="s">
        <v>135</v>
      </c>
      <c r="C27" s="1"/>
      <c r="D27" s="145"/>
      <c r="E27" s="50"/>
    </row>
    <row r="28" spans="1:7" ht="24" x14ac:dyDescent="0.2">
      <c r="A28" s="66">
        <v>21</v>
      </c>
      <c r="B28" s="64" t="s">
        <v>136</v>
      </c>
      <c r="C28" s="6"/>
      <c r="D28" s="146"/>
      <c r="E28" s="50"/>
    </row>
    <row r="29" spans="1:7" x14ac:dyDescent="0.2">
      <c r="A29" s="63">
        <v>22</v>
      </c>
      <c r="B29" s="64" t="s">
        <v>137</v>
      </c>
      <c r="C29" s="7">
        <v>57580569519.758018</v>
      </c>
      <c r="D29" s="147">
        <f>D25-D26</f>
        <v>5494816755.7210159</v>
      </c>
      <c r="E29" s="50"/>
    </row>
    <row r="30" spans="1:7" x14ac:dyDescent="0.2">
      <c r="A30" s="63">
        <v>23</v>
      </c>
      <c r="B30" s="64" t="s">
        <v>138</v>
      </c>
      <c r="C30" s="5"/>
      <c r="D30" s="148"/>
      <c r="E30" s="50"/>
    </row>
    <row r="31" spans="1:7" x14ac:dyDescent="0.2">
      <c r="A31" s="180"/>
      <c r="B31" s="62" t="s">
        <v>139</v>
      </c>
      <c r="C31" s="5"/>
      <c r="D31" s="148"/>
      <c r="E31" s="50"/>
    </row>
    <row r="32" spans="1:7" x14ac:dyDescent="0.2">
      <c r="A32" s="181"/>
      <c r="B32" s="62" t="s">
        <v>140</v>
      </c>
      <c r="C32" s="5"/>
      <c r="D32" s="148"/>
      <c r="E32" s="50"/>
    </row>
    <row r="33" spans="1:8" x14ac:dyDescent="0.2">
      <c r="A33" s="182"/>
      <c r="B33" s="62" t="s">
        <v>141</v>
      </c>
      <c r="C33" s="5">
        <v>0</v>
      </c>
      <c r="D33" s="148">
        <v>0</v>
      </c>
    </row>
    <row r="34" spans="1:8" x14ac:dyDescent="0.2">
      <c r="A34" s="63">
        <v>24</v>
      </c>
      <c r="B34" s="64" t="s">
        <v>142</v>
      </c>
      <c r="C34" s="7">
        <v>57580569519.758018</v>
      </c>
      <c r="D34" s="147">
        <f>D29</f>
        <v>5494816755.7210159</v>
      </c>
    </row>
    <row r="35" spans="1:8" x14ac:dyDescent="0.2">
      <c r="A35" s="63">
        <v>25</v>
      </c>
      <c r="B35" s="64" t="s">
        <v>143</v>
      </c>
      <c r="C35" s="2"/>
      <c r="D35" s="149"/>
      <c r="G35" s="118"/>
      <c r="H35" s="46"/>
    </row>
    <row r="36" spans="1:8" x14ac:dyDescent="0.2">
      <c r="A36" s="67"/>
      <c r="B36" s="68"/>
      <c r="C36" s="69"/>
      <c r="D36" s="150"/>
    </row>
    <row r="37" spans="1:8" x14ac:dyDescent="0.2">
      <c r="A37" s="70"/>
      <c r="B37" s="71"/>
      <c r="C37" s="50"/>
      <c r="D37" s="136"/>
    </row>
    <row r="38" spans="1:8" x14ac:dyDescent="0.2">
      <c r="A38" s="50"/>
      <c r="B38" s="72" t="s">
        <v>115</v>
      </c>
      <c r="C38" s="65" t="str">
        <f>FS!C74</f>
        <v>/Б.Гантулга/</v>
      </c>
      <c r="D38" s="136"/>
    </row>
    <row r="39" spans="1:8" x14ac:dyDescent="0.2">
      <c r="A39" s="50"/>
      <c r="B39" s="73"/>
      <c r="C39" s="50"/>
      <c r="D39" s="136"/>
    </row>
    <row r="40" spans="1:8" x14ac:dyDescent="0.2">
      <c r="A40" s="50"/>
      <c r="B40" s="72" t="s">
        <v>116</v>
      </c>
      <c r="C40" s="65" t="s">
        <v>117</v>
      </c>
      <c r="D40" s="136"/>
    </row>
    <row r="41" spans="1:8" x14ac:dyDescent="0.2">
      <c r="A41" s="50"/>
      <c r="B41" s="50"/>
      <c r="C41" s="74"/>
      <c r="D41" s="136"/>
    </row>
  </sheetData>
  <mergeCells count="3">
    <mergeCell ref="B1:D1"/>
    <mergeCell ref="C4:D4"/>
    <mergeCell ref="A31:A33"/>
  </mergeCells>
  <pageMargins left="0.73" right="0.18" top="0.75" bottom="0.3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I66"/>
  <sheetViews>
    <sheetView topLeftCell="A34" workbookViewId="0">
      <selection activeCell="E69" sqref="E69"/>
    </sheetView>
  </sheetViews>
  <sheetFormatPr defaultRowHeight="12" x14ac:dyDescent="0.2"/>
  <cols>
    <col min="1" max="1" width="7.7109375" style="22" bestFit="1" customWidth="1"/>
    <col min="2" max="2" width="50.28515625" style="22" customWidth="1"/>
    <col min="3" max="3" width="18.85546875" style="22" customWidth="1"/>
    <col min="4" max="4" width="19.28515625" style="22" customWidth="1"/>
    <col min="5" max="5" width="19.140625" style="152" customWidth="1"/>
    <col min="6" max="6" width="14.85546875" style="22" bestFit="1" customWidth="1"/>
    <col min="7" max="7" width="13.140625" style="22" bestFit="1" customWidth="1"/>
    <col min="8" max="8" width="9.140625" style="22"/>
    <col min="9" max="9" width="14.28515625" style="22" bestFit="1" customWidth="1"/>
    <col min="10" max="16384" width="9.140625" style="22"/>
  </cols>
  <sheetData>
    <row r="1" spans="1:5" x14ac:dyDescent="0.2">
      <c r="A1" s="75"/>
      <c r="B1" s="75"/>
      <c r="C1" s="76"/>
      <c r="D1" s="76"/>
    </row>
    <row r="2" spans="1:5" x14ac:dyDescent="0.2">
      <c r="A2" s="183" t="s">
        <v>144</v>
      </c>
      <c r="B2" s="183"/>
      <c r="C2" s="183"/>
      <c r="D2" s="183"/>
    </row>
    <row r="3" spans="1:5" x14ac:dyDescent="0.2">
      <c r="A3" s="75"/>
      <c r="B3" s="75"/>
      <c r="C3" s="76"/>
      <c r="D3" s="12"/>
    </row>
    <row r="4" spans="1:5" x14ac:dyDescent="0.2">
      <c r="A4" s="184" t="str">
        <f>FS!A2</f>
        <v xml:space="preserve">"МИК Холдинг" ХК  групп </v>
      </c>
      <c r="B4" s="184"/>
      <c r="C4" s="184"/>
      <c r="D4" s="77"/>
    </row>
    <row r="5" spans="1:5" x14ac:dyDescent="0.2">
      <c r="A5" s="75"/>
      <c r="B5" s="78" t="s">
        <v>119</v>
      </c>
      <c r="C5" s="79"/>
      <c r="D5" s="79"/>
    </row>
    <row r="6" spans="1:5" x14ac:dyDescent="0.2">
      <c r="A6" s="75"/>
      <c r="B6" s="78"/>
      <c r="C6" s="12"/>
      <c r="D6" s="80" t="str">
        <f>FS!D4</f>
        <v>2019 оны 06 сарын 30 өдөр</v>
      </c>
    </row>
    <row r="7" spans="1:5" x14ac:dyDescent="0.2">
      <c r="A7" s="75"/>
      <c r="B7" s="75"/>
      <c r="C7" s="76"/>
      <c r="D7" s="12" t="s">
        <v>2</v>
      </c>
    </row>
    <row r="8" spans="1:5" ht="24" x14ac:dyDescent="0.2">
      <c r="A8" s="81" t="s">
        <v>3</v>
      </c>
      <c r="B8" s="81" t="s">
        <v>4</v>
      </c>
      <c r="C8" s="82" t="s">
        <v>217</v>
      </c>
      <c r="D8" s="82" t="str">
        <f>FS!D7</f>
        <v>2019 оны 06-р сарын 30</v>
      </c>
    </row>
    <row r="9" spans="1:5" x14ac:dyDescent="0.2">
      <c r="A9" s="83">
        <v>1</v>
      </c>
      <c r="B9" s="84" t="s">
        <v>145</v>
      </c>
      <c r="C9" s="11"/>
      <c r="D9" s="11"/>
    </row>
    <row r="10" spans="1:5" x14ac:dyDescent="0.2">
      <c r="A10" s="85">
        <v>1.1000000000000001</v>
      </c>
      <c r="B10" s="86" t="s">
        <v>146</v>
      </c>
      <c r="C10" s="131">
        <v>233774681624.85007</v>
      </c>
      <c r="D10" s="13">
        <f>SUM(D11:D16)</f>
        <v>148328749086.91998</v>
      </c>
    </row>
    <row r="11" spans="1:5" ht="24" x14ac:dyDescent="0.2">
      <c r="A11" s="185"/>
      <c r="B11" s="86" t="s">
        <v>147</v>
      </c>
      <c r="C11" s="132">
        <v>233516541883.68005</v>
      </c>
      <c r="D11" s="120">
        <v>148196479336.70996</v>
      </c>
    </row>
    <row r="12" spans="1:5" x14ac:dyDescent="0.2">
      <c r="A12" s="186"/>
      <c r="B12" s="86" t="s">
        <v>204</v>
      </c>
      <c r="C12" s="132">
        <v>0</v>
      </c>
      <c r="D12" s="120">
        <v>8987826.8199996948</v>
      </c>
      <c r="E12" s="153"/>
    </row>
    <row r="13" spans="1:5" x14ac:dyDescent="0.2">
      <c r="A13" s="186"/>
      <c r="B13" s="86" t="s">
        <v>148</v>
      </c>
      <c r="C13" s="125">
        <v>0</v>
      </c>
      <c r="D13" s="125">
        <v>0</v>
      </c>
    </row>
    <row r="14" spans="1:5" x14ac:dyDescent="0.2">
      <c r="A14" s="186"/>
      <c r="B14" s="86" t="s">
        <v>149</v>
      </c>
      <c r="C14" s="125">
        <v>0</v>
      </c>
      <c r="D14" s="9">
        <v>0</v>
      </c>
    </row>
    <row r="15" spans="1:5" x14ac:dyDescent="0.2">
      <c r="A15" s="186"/>
      <c r="B15" s="86" t="s">
        <v>150</v>
      </c>
      <c r="C15" s="132">
        <v>0</v>
      </c>
      <c r="D15" s="14">
        <v>0</v>
      </c>
    </row>
    <row r="16" spans="1:5" x14ac:dyDescent="0.2">
      <c r="A16" s="187"/>
      <c r="B16" s="86" t="s">
        <v>151</v>
      </c>
      <c r="C16" s="132">
        <v>258139741.17000002</v>
      </c>
      <c r="D16" s="14">
        <v>123281923.39</v>
      </c>
    </row>
    <row r="17" spans="1:5" x14ac:dyDescent="0.2">
      <c r="A17" s="85">
        <v>1.2</v>
      </c>
      <c r="B17" s="86" t="s">
        <v>152</v>
      </c>
      <c r="C17" s="131">
        <v>172586038871.52997</v>
      </c>
      <c r="D17" s="13">
        <f>SUM(D18:D26)</f>
        <v>105549916717.55</v>
      </c>
    </row>
    <row r="18" spans="1:5" x14ac:dyDescent="0.2">
      <c r="A18" s="188"/>
      <c r="B18" s="86" t="s">
        <v>153</v>
      </c>
      <c r="C18" s="121">
        <v>3251839425.46</v>
      </c>
      <c r="D18" s="121">
        <v>2205653831.5700002</v>
      </c>
    </row>
    <row r="19" spans="1:5" x14ac:dyDescent="0.2">
      <c r="A19" s="189"/>
      <c r="B19" s="86" t="s">
        <v>154</v>
      </c>
      <c r="C19" s="133">
        <v>726783185.73000002</v>
      </c>
      <c r="D19" s="120">
        <v>546034422.60000002</v>
      </c>
    </row>
    <row r="20" spans="1:5" x14ac:dyDescent="0.2">
      <c r="A20" s="189"/>
      <c r="B20" s="172" t="s">
        <v>205</v>
      </c>
      <c r="C20" s="133">
        <v>75725915</v>
      </c>
      <c r="D20" s="120">
        <v>21213624</v>
      </c>
      <c r="E20" s="153"/>
    </row>
    <row r="21" spans="1:5" x14ac:dyDescent="0.2">
      <c r="A21" s="189"/>
      <c r="B21" s="86" t="s">
        <v>155</v>
      </c>
      <c r="C21" s="133">
        <v>165325211.63999999</v>
      </c>
      <c r="D21" s="120">
        <v>134737698.91</v>
      </c>
      <c r="E21" s="153"/>
    </row>
    <row r="22" spans="1:5" x14ac:dyDescent="0.2">
      <c r="A22" s="189"/>
      <c r="B22" s="86" t="s">
        <v>156</v>
      </c>
      <c r="C22" s="133">
        <v>29176289.420000002</v>
      </c>
      <c r="D22" s="120">
        <v>14079224.140000001</v>
      </c>
      <c r="E22" s="153"/>
    </row>
    <row r="23" spans="1:5" x14ac:dyDescent="0.2">
      <c r="A23" s="189"/>
      <c r="B23" s="86" t="s">
        <v>157</v>
      </c>
      <c r="C23" s="133">
        <v>142545667945.33997</v>
      </c>
      <c r="D23" s="120">
        <v>75287239933.440002</v>
      </c>
      <c r="E23" s="154"/>
    </row>
    <row r="24" spans="1:5" x14ac:dyDescent="0.2">
      <c r="A24" s="189"/>
      <c r="B24" s="86" t="s">
        <v>158</v>
      </c>
      <c r="C24" s="133">
        <v>7999068899.4800005</v>
      </c>
      <c r="D24" s="120">
        <v>3142477481.1399999</v>
      </c>
      <c r="E24" s="154"/>
    </row>
    <row r="25" spans="1:5" x14ac:dyDescent="0.2">
      <c r="A25" s="189"/>
      <c r="B25" s="86" t="s">
        <v>159</v>
      </c>
      <c r="C25" s="133">
        <v>34243690</v>
      </c>
      <c r="D25" s="120">
        <v>14593680</v>
      </c>
      <c r="E25" s="154"/>
    </row>
    <row r="26" spans="1:5" x14ac:dyDescent="0.2">
      <c r="A26" s="190"/>
      <c r="B26" s="86" t="s">
        <v>160</v>
      </c>
      <c r="C26" s="133">
        <v>17758208309.460007</v>
      </c>
      <c r="D26" s="120">
        <f>24183886769.07+52.68</f>
        <v>24183886821.75</v>
      </c>
      <c r="E26" s="154"/>
    </row>
    <row r="27" spans="1:5" x14ac:dyDescent="0.2">
      <c r="A27" s="85">
        <v>1.3</v>
      </c>
      <c r="B27" s="84" t="s">
        <v>161</v>
      </c>
      <c r="C27" s="131">
        <v>61188642753.320099</v>
      </c>
      <c r="D27" s="13">
        <f>D10-D17</f>
        <v>42778832369.36998</v>
      </c>
    </row>
    <row r="28" spans="1:5" x14ac:dyDescent="0.2">
      <c r="A28" s="83">
        <v>2</v>
      </c>
      <c r="B28" s="84" t="s">
        <v>162</v>
      </c>
      <c r="C28" s="134"/>
      <c r="D28" s="10"/>
    </row>
    <row r="29" spans="1:5" x14ac:dyDescent="0.2">
      <c r="A29" s="85">
        <v>2.1</v>
      </c>
      <c r="B29" s="86" t="s">
        <v>146</v>
      </c>
      <c r="C29" s="131">
        <v>286759395946.09998</v>
      </c>
      <c r="D29" s="13">
        <f>SUM(D30:D37)</f>
        <v>291007353114.67993</v>
      </c>
    </row>
    <row r="30" spans="1:5" x14ac:dyDescent="0.2">
      <c r="A30" s="191"/>
      <c r="B30" s="86" t="s">
        <v>163</v>
      </c>
      <c r="C30" s="127">
        <v>0</v>
      </c>
      <c r="D30" s="11">
        <v>0</v>
      </c>
    </row>
    <row r="31" spans="1:5" x14ac:dyDescent="0.2">
      <c r="A31" s="192"/>
      <c r="B31" s="86" t="s">
        <v>164</v>
      </c>
      <c r="C31" s="127">
        <v>0</v>
      </c>
      <c r="D31" s="11">
        <v>0</v>
      </c>
    </row>
    <row r="32" spans="1:5" x14ac:dyDescent="0.2">
      <c r="A32" s="192"/>
      <c r="B32" s="86" t="s">
        <v>165</v>
      </c>
      <c r="C32" s="127">
        <v>0</v>
      </c>
      <c r="D32" s="127">
        <v>153658178000</v>
      </c>
    </row>
    <row r="33" spans="1:9" x14ac:dyDescent="0.2">
      <c r="A33" s="192"/>
      <c r="B33" s="86" t="s">
        <v>166</v>
      </c>
      <c r="C33" s="127">
        <v>0</v>
      </c>
      <c r="D33" s="11">
        <v>0</v>
      </c>
    </row>
    <row r="34" spans="1:9" x14ac:dyDescent="0.2">
      <c r="A34" s="192"/>
      <c r="B34" s="86" t="s">
        <v>167</v>
      </c>
      <c r="C34" s="133">
        <v>286759395946.09998</v>
      </c>
      <c r="D34" s="120">
        <v>137349175114.67996</v>
      </c>
    </row>
    <row r="35" spans="1:9" x14ac:dyDescent="0.2">
      <c r="A35" s="192"/>
      <c r="B35" s="86" t="s">
        <v>168</v>
      </c>
      <c r="C35" s="127">
        <v>0</v>
      </c>
      <c r="D35" s="11">
        <v>0</v>
      </c>
    </row>
    <row r="36" spans="1:9" x14ac:dyDescent="0.2">
      <c r="A36" s="192"/>
      <c r="B36" s="86" t="s">
        <v>169</v>
      </c>
      <c r="C36" s="127">
        <v>0</v>
      </c>
      <c r="D36" s="127">
        <v>0</v>
      </c>
    </row>
    <row r="37" spans="1:9" x14ac:dyDescent="0.2">
      <c r="A37" s="193"/>
      <c r="B37" s="86"/>
      <c r="C37" s="127">
        <v>0</v>
      </c>
      <c r="D37" s="11">
        <v>0</v>
      </c>
    </row>
    <row r="38" spans="1:9" x14ac:dyDescent="0.2">
      <c r="A38" s="85">
        <v>2.2000000000000002</v>
      </c>
      <c r="B38" s="86" t="s">
        <v>152</v>
      </c>
      <c r="C38" s="131">
        <v>241535147828.02002</v>
      </c>
      <c r="D38" s="13">
        <f>SUM(D39:D43)</f>
        <v>209982333587.22</v>
      </c>
      <c r="G38" s="87"/>
    </row>
    <row r="39" spans="1:9" x14ac:dyDescent="0.2">
      <c r="A39" s="88"/>
      <c r="B39" s="86" t="s">
        <v>170</v>
      </c>
      <c r="C39" s="133">
        <v>13660730513</v>
      </c>
      <c r="D39" s="120">
        <v>61454380</v>
      </c>
    </row>
    <row r="40" spans="1:9" x14ac:dyDescent="0.2">
      <c r="A40" s="88"/>
      <c r="B40" s="86" t="s">
        <v>171</v>
      </c>
      <c r="C40" s="133">
        <v>0</v>
      </c>
      <c r="D40" s="120">
        <v>2619222.48</v>
      </c>
    </row>
    <row r="41" spans="1:9" x14ac:dyDescent="0.2">
      <c r="A41" s="88"/>
      <c r="B41" s="86" t="s">
        <v>172</v>
      </c>
      <c r="C41" s="133">
        <v>215087998893.51001</v>
      </c>
      <c r="D41" s="120">
        <v>203553000000</v>
      </c>
    </row>
    <row r="42" spans="1:9" x14ac:dyDescent="0.2">
      <c r="A42" s="88"/>
      <c r="B42" s="86" t="s">
        <v>173</v>
      </c>
      <c r="C42" s="133">
        <v>2000000</v>
      </c>
      <c r="D42" s="120">
        <v>0</v>
      </c>
    </row>
    <row r="43" spans="1:9" x14ac:dyDescent="0.2">
      <c r="A43" s="88"/>
      <c r="B43" s="86" t="s">
        <v>174</v>
      </c>
      <c r="C43" s="133">
        <v>12784418421.51</v>
      </c>
      <c r="D43" s="120">
        <v>6365259984.7399998</v>
      </c>
      <c r="G43" s="87"/>
      <c r="H43" s="87"/>
      <c r="I43" s="118"/>
    </row>
    <row r="44" spans="1:9" x14ac:dyDescent="0.2">
      <c r="A44" s="88"/>
      <c r="B44" s="86"/>
      <c r="C44" s="127">
        <v>0</v>
      </c>
      <c r="D44" s="11">
        <v>0</v>
      </c>
    </row>
    <row r="45" spans="1:9" ht="24" x14ac:dyDescent="0.2">
      <c r="A45" s="85">
        <v>2.2999999999999998</v>
      </c>
      <c r="B45" s="84" t="s">
        <v>175</v>
      </c>
      <c r="C45" s="131">
        <v>45224248118.079956</v>
      </c>
      <c r="D45" s="13">
        <f>D29-D38</f>
        <v>81025019527.45993</v>
      </c>
    </row>
    <row r="46" spans="1:9" x14ac:dyDescent="0.2">
      <c r="A46" s="83">
        <v>3</v>
      </c>
      <c r="B46" s="84" t="s">
        <v>176</v>
      </c>
      <c r="C46" s="131"/>
      <c r="D46" s="13"/>
    </row>
    <row r="47" spans="1:9" x14ac:dyDescent="0.2">
      <c r="A47" s="85">
        <v>3.1</v>
      </c>
      <c r="B47" s="86" t="s">
        <v>146</v>
      </c>
      <c r="C47" s="131">
        <v>36359296000</v>
      </c>
      <c r="D47" s="13">
        <f>SUM(D48:D51)</f>
        <v>789975185385.92004</v>
      </c>
    </row>
    <row r="48" spans="1:9" x14ac:dyDescent="0.2">
      <c r="A48" s="88"/>
      <c r="B48" s="86" t="s">
        <v>177</v>
      </c>
      <c r="C48" s="132">
        <v>36355296000</v>
      </c>
      <c r="D48" s="120">
        <v>789972185385.92004</v>
      </c>
    </row>
    <row r="49" spans="1:6" ht="24" x14ac:dyDescent="0.2">
      <c r="A49" s="88"/>
      <c r="B49" s="86" t="s">
        <v>178</v>
      </c>
      <c r="C49" s="132">
        <v>4000000</v>
      </c>
      <c r="D49" s="14">
        <v>3000000</v>
      </c>
    </row>
    <row r="50" spans="1:6" x14ac:dyDescent="0.2">
      <c r="A50" s="88"/>
      <c r="B50" s="86" t="s">
        <v>179</v>
      </c>
      <c r="C50" s="132">
        <v>0</v>
      </c>
      <c r="D50" s="14">
        <v>0</v>
      </c>
    </row>
    <row r="51" spans="1:6" x14ac:dyDescent="0.2">
      <c r="A51" s="88"/>
      <c r="B51" s="86" t="s">
        <v>180</v>
      </c>
      <c r="C51" s="132">
        <v>0</v>
      </c>
      <c r="D51" s="14">
        <v>0</v>
      </c>
    </row>
    <row r="52" spans="1:6" x14ac:dyDescent="0.2">
      <c r="A52" s="85">
        <v>3.2</v>
      </c>
      <c r="B52" s="86" t="s">
        <v>152</v>
      </c>
      <c r="C52" s="131">
        <v>269283999379.56</v>
      </c>
      <c r="D52" s="13">
        <f>SUM(D53:D57)</f>
        <v>488573732146.35999</v>
      </c>
    </row>
    <row r="53" spans="1:6" x14ac:dyDescent="0.2">
      <c r="A53" s="88"/>
      <c r="B53" s="86" t="s">
        <v>181</v>
      </c>
      <c r="C53" s="132">
        <v>269283999379.56</v>
      </c>
      <c r="D53" s="14">
        <v>488573732146.35999</v>
      </c>
    </row>
    <row r="54" spans="1:6" x14ac:dyDescent="0.2">
      <c r="A54" s="88"/>
      <c r="B54" s="86" t="s">
        <v>182</v>
      </c>
      <c r="C54" s="127">
        <v>0</v>
      </c>
      <c r="D54" s="124">
        <v>0</v>
      </c>
    </row>
    <row r="55" spans="1:6" x14ac:dyDescent="0.2">
      <c r="A55" s="88"/>
      <c r="B55" s="86" t="s">
        <v>183</v>
      </c>
      <c r="C55" s="132">
        <v>0</v>
      </c>
      <c r="D55" s="14">
        <v>0</v>
      </c>
    </row>
    <row r="56" spans="1:6" x14ac:dyDescent="0.2">
      <c r="A56" s="88"/>
      <c r="B56" s="86" t="s">
        <v>184</v>
      </c>
      <c r="C56" s="127">
        <v>0</v>
      </c>
      <c r="D56" s="127">
        <v>0</v>
      </c>
    </row>
    <row r="57" spans="1:6" x14ac:dyDescent="0.2">
      <c r="A57" s="88"/>
      <c r="B57" s="86"/>
      <c r="C57" s="135">
        <v>0</v>
      </c>
      <c r="D57" s="8">
        <v>0</v>
      </c>
    </row>
    <row r="58" spans="1:6" x14ac:dyDescent="0.2">
      <c r="A58" s="85">
        <v>3.3</v>
      </c>
      <c r="B58" s="84" t="s">
        <v>185</v>
      </c>
      <c r="C58" s="131">
        <v>-232924703379.56</v>
      </c>
      <c r="D58" s="13">
        <f>D47-D52</f>
        <v>301401453239.56006</v>
      </c>
    </row>
    <row r="59" spans="1:6" x14ac:dyDescent="0.2">
      <c r="A59" s="89">
        <v>4</v>
      </c>
      <c r="B59" s="90" t="s">
        <v>186</v>
      </c>
      <c r="C59" s="131">
        <v>-126511812508.15994</v>
      </c>
      <c r="D59" s="13">
        <f>D27+D45+D58</f>
        <v>425205305136.38995</v>
      </c>
      <c r="E59" s="155"/>
      <c r="F59" s="46"/>
    </row>
    <row r="60" spans="1:6" x14ac:dyDescent="0.2">
      <c r="A60" s="89">
        <v>5</v>
      </c>
      <c r="B60" s="84" t="s">
        <v>187</v>
      </c>
      <c r="C60" s="132">
        <v>212950604023.07999</v>
      </c>
      <c r="D60" s="14">
        <f>FS!C10</f>
        <v>86438791514.919998</v>
      </c>
      <c r="E60" s="176"/>
      <c r="F60" s="87"/>
    </row>
    <row r="61" spans="1:6" x14ac:dyDescent="0.2">
      <c r="A61" s="89">
        <v>6</v>
      </c>
      <c r="B61" s="84" t="s">
        <v>188</v>
      </c>
      <c r="C61" s="132">
        <v>86438791514.919998</v>
      </c>
      <c r="D61" s="14">
        <f>FS!D10</f>
        <v>511644096651.31207</v>
      </c>
      <c r="E61" s="156"/>
    </row>
    <row r="62" spans="1:6" x14ac:dyDescent="0.2">
      <c r="A62" s="91"/>
      <c r="B62" s="92"/>
      <c r="C62" s="18"/>
      <c r="D62" s="18"/>
      <c r="E62" s="157"/>
    </row>
    <row r="63" spans="1:6" x14ac:dyDescent="0.2">
      <c r="D63" s="87"/>
    </row>
    <row r="64" spans="1:6" x14ac:dyDescent="0.2">
      <c r="A64" s="79"/>
      <c r="B64" s="93" t="s">
        <v>115</v>
      </c>
      <c r="C64" s="94" t="str">
        <f>FS!C74</f>
        <v>/Б.Гантулга/</v>
      </c>
      <c r="D64" s="79"/>
    </row>
    <row r="65" spans="2:4" x14ac:dyDescent="0.2">
      <c r="B65" s="95"/>
      <c r="C65" s="94"/>
      <c r="D65" s="79"/>
    </row>
    <row r="66" spans="2:4" x14ac:dyDescent="0.2">
      <c r="B66" s="93" t="s">
        <v>116</v>
      </c>
      <c r="C66" s="94" t="s">
        <v>117</v>
      </c>
      <c r="D66" s="79"/>
    </row>
  </sheetData>
  <mergeCells count="5">
    <mergeCell ref="A2:D2"/>
    <mergeCell ref="A4:C4"/>
    <mergeCell ref="A11:A16"/>
    <mergeCell ref="A18:A26"/>
    <mergeCell ref="A30:A37"/>
  </mergeCells>
  <pageMargins left="0.69" right="0.7" top="0.75" bottom="0.75" header="0.3" footer="0.3"/>
  <pageSetup paperSize="9" scale="91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1"/>
  <sheetViews>
    <sheetView workbookViewId="0">
      <selection activeCell="I33" sqref="I33"/>
    </sheetView>
  </sheetViews>
  <sheetFormatPr defaultRowHeight="12" x14ac:dyDescent="0.2"/>
  <cols>
    <col min="1" max="1" width="3.28515625" style="158" bestFit="1" customWidth="1"/>
    <col min="2" max="2" width="32.140625" style="158" customWidth="1"/>
    <col min="3" max="3" width="17.140625" style="158" customWidth="1"/>
    <col min="4" max="4" width="9.28515625" style="158" customWidth="1"/>
    <col min="5" max="5" width="19.140625" style="158" bestFit="1" customWidth="1"/>
    <col min="6" max="6" width="15.7109375" style="158" bestFit="1" customWidth="1"/>
    <col min="7" max="7" width="8.85546875" style="158" customWidth="1"/>
    <col min="8" max="8" width="8.28515625" style="158" customWidth="1"/>
    <col min="9" max="9" width="16.42578125" style="158" bestFit="1" customWidth="1"/>
    <col min="10" max="10" width="15.7109375" style="158" bestFit="1" customWidth="1"/>
    <col min="11" max="11" width="19.140625" style="158" bestFit="1" customWidth="1"/>
    <col min="12" max="12" width="17" style="158" bestFit="1" customWidth="1"/>
    <col min="13" max="13" width="15.85546875" style="158" bestFit="1" customWidth="1"/>
    <col min="14" max="16384" width="9.140625" style="158"/>
  </cols>
  <sheetData>
    <row r="1" spans="1:13" x14ac:dyDescent="0.2">
      <c r="A1" s="96"/>
      <c r="B1" s="96"/>
      <c r="C1" s="96"/>
      <c r="D1" s="96"/>
      <c r="E1" s="96"/>
      <c r="F1" s="96"/>
      <c r="G1" s="96"/>
      <c r="H1" s="96"/>
      <c r="I1" s="96"/>
      <c r="J1" s="97"/>
      <c r="K1" s="96"/>
    </row>
    <row r="2" spans="1:13" x14ac:dyDescent="0.2">
      <c r="A2" s="96"/>
      <c r="B2" s="194" t="s">
        <v>189</v>
      </c>
      <c r="C2" s="194"/>
      <c r="D2" s="194"/>
      <c r="E2" s="194"/>
      <c r="F2" s="194"/>
      <c r="G2" s="194"/>
      <c r="H2" s="194"/>
      <c r="I2" s="194"/>
      <c r="J2" s="194"/>
      <c r="K2" s="96"/>
    </row>
    <row r="3" spans="1:13" x14ac:dyDescent="0.2">
      <c r="A3" s="96"/>
      <c r="B3" s="98"/>
      <c r="C3" s="96"/>
      <c r="D3" s="96"/>
      <c r="E3" s="96"/>
      <c r="F3" s="96"/>
      <c r="G3" s="96"/>
      <c r="H3" s="96"/>
      <c r="I3" s="96"/>
      <c r="J3" s="97"/>
      <c r="K3" s="96"/>
    </row>
    <row r="4" spans="1:13" x14ac:dyDescent="0.2">
      <c r="A4" s="96"/>
      <c r="B4" s="99" t="s">
        <v>213</v>
      </c>
      <c r="C4" s="96"/>
      <c r="D4" s="96"/>
      <c r="E4" s="96"/>
      <c r="F4" s="100"/>
      <c r="G4" s="100"/>
      <c r="H4" s="100"/>
      <c r="I4" s="195" t="s">
        <v>216</v>
      </c>
      <c r="J4" s="195"/>
      <c r="K4" s="101"/>
    </row>
    <row r="5" spans="1:13" x14ac:dyDescent="0.2">
      <c r="A5" s="96"/>
      <c r="B5" s="101" t="s">
        <v>190</v>
      </c>
      <c r="C5" s="96"/>
      <c r="D5" s="96"/>
      <c r="E5" s="96"/>
      <c r="F5" s="96"/>
      <c r="G5" s="96"/>
      <c r="H5" s="96"/>
      <c r="I5" s="96"/>
      <c r="J5" s="96"/>
      <c r="K5" s="96"/>
    </row>
    <row r="6" spans="1:13" x14ac:dyDescent="0.2">
      <c r="A6" s="96"/>
      <c r="B6" s="96"/>
      <c r="C6" s="96"/>
      <c r="D6" s="96"/>
      <c r="E6" s="96"/>
      <c r="F6" s="96"/>
      <c r="G6" s="96"/>
      <c r="H6" s="96"/>
      <c r="I6" s="96"/>
      <c r="J6" s="97" t="s">
        <v>2</v>
      </c>
      <c r="K6" s="96"/>
    </row>
    <row r="7" spans="1:13" ht="48" x14ac:dyDescent="0.2">
      <c r="A7" s="102" t="s">
        <v>191</v>
      </c>
      <c r="B7" s="102" t="s">
        <v>4</v>
      </c>
      <c r="C7" s="103" t="s">
        <v>192</v>
      </c>
      <c r="D7" s="102" t="s">
        <v>193</v>
      </c>
      <c r="E7" s="103" t="s">
        <v>101</v>
      </c>
      <c r="F7" s="102" t="s">
        <v>103</v>
      </c>
      <c r="G7" s="104" t="s">
        <v>105</v>
      </c>
      <c r="H7" s="102" t="s">
        <v>107</v>
      </c>
      <c r="I7" s="103" t="s">
        <v>109</v>
      </c>
      <c r="J7" s="103" t="s">
        <v>194</v>
      </c>
      <c r="K7" s="105"/>
    </row>
    <row r="8" spans="1:13" x14ac:dyDescent="0.2">
      <c r="A8" s="106">
        <v>1</v>
      </c>
      <c r="B8" s="107" t="s">
        <v>212</v>
      </c>
      <c r="C8" s="15">
        <v>16572530000</v>
      </c>
      <c r="D8" s="15">
        <v>0</v>
      </c>
      <c r="E8" s="15">
        <v>9306769230.0500031</v>
      </c>
      <c r="F8" s="15">
        <v>0</v>
      </c>
      <c r="G8" s="15">
        <v>0</v>
      </c>
      <c r="H8" s="15">
        <v>0</v>
      </c>
      <c r="I8" s="15">
        <v>136624042622.07437</v>
      </c>
      <c r="J8" s="15">
        <v>162503341852.12436</v>
      </c>
      <c r="K8" s="96"/>
      <c r="L8" s="159"/>
    </row>
    <row r="9" spans="1:13" ht="24" x14ac:dyDescent="0.2">
      <c r="A9" s="108">
        <v>2</v>
      </c>
      <c r="B9" s="109" t="s">
        <v>195</v>
      </c>
      <c r="C9" s="15"/>
      <c r="D9" s="15"/>
      <c r="E9" s="15"/>
      <c r="F9" s="15"/>
      <c r="G9" s="15"/>
      <c r="H9" s="15"/>
      <c r="I9" s="15">
        <v>3455513970.6799998</v>
      </c>
      <c r="J9" s="15">
        <v>3455513970.6799998</v>
      </c>
      <c r="K9" s="96"/>
    </row>
    <row r="10" spans="1:13" x14ac:dyDescent="0.2">
      <c r="A10" s="106">
        <v>3</v>
      </c>
      <c r="B10" s="110" t="s">
        <v>196</v>
      </c>
      <c r="C10" s="15">
        <v>16572530000</v>
      </c>
      <c r="D10" s="15">
        <v>0</v>
      </c>
      <c r="E10" s="15">
        <v>9306769230.0500031</v>
      </c>
      <c r="F10" s="15">
        <v>0</v>
      </c>
      <c r="G10" s="15">
        <v>0</v>
      </c>
      <c r="H10" s="15">
        <v>0</v>
      </c>
      <c r="I10" s="15">
        <v>140079556592.75436</v>
      </c>
      <c r="J10" s="15">
        <v>165958855822.80435</v>
      </c>
      <c r="K10" s="96"/>
    </row>
    <row r="11" spans="1:13" x14ac:dyDescent="0.2">
      <c r="A11" s="108">
        <v>4</v>
      </c>
      <c r="B11" s="109" t="s">
        <v>137</v>
      </c>
      <c r="C11" s="16"/>
      <c r="D11" s="16"/>
      <c r="E11" s="16"/>
      <c r="F11" s="16"/>
      <c r="G11" s="16"/>
      <c r="H11" s="16"/>
      <c r="I11" s="16">
        <v>57580569519.758018</v>
      </c>
      <c r="J11" s="16">
        <f>+I11</f>
        <v>57580569519.758018</v>
      </c>
      <c r="K11" s="96"/>
    </row>
    <row r="12" spans="1:13" x14ac:dyDescent="0.2">
      <c r="A12" s="108">
        <v>5</v>
      </c>
      <c r="B12" s="109" t="s">
        <v>138</v>
      </c>
      <c r="C12" s="16"/>
      <c r="D12" s="16"/>
      <c r="E12" s="16"/>
      <c r="F12" s="16"/>
      <c r="G12" s="16"/>
      <c r="H12" s="16"/>
      <c r="I12" s="16"/>
      <c r="J12" s="16">
        <v>0</v>
      </c>
      <c r="K12" s="96"/>
    </row>
    <row r="13" spans="1:13" x14ac:dyDescent="0.2">
      <c r="A13" s="108">
        <v>6</v>
      </c>
      <c r="B13" s="109" t="s">
        <v>197</v>
      </c>
      <c r="C13" s="16">
        <v>-1325639000</v>
      </c>
      <c r="D13" s="16"/>
      <c r="E13" s="16">
        <v>-13762359893.52</v>
      </c>
      <c r="F13" s="16"/>
      <c r="G13" s="16"/>
      <c r="H13" s="16"/>
      <c r="I13" s="16"/>
      <c r="J13" s="16">
        <v>-15087998893.52</v>
      </c>
      <c r="K13" s="96"/>
    </row>
    <row r="14" spans="1:13" x14ac:dyDescent="0.2">
      <c r="A14" s="108">
        <v>7</v>
      </c>
      <c r="B14" s="109" t="s">
        <v>198</v>
      </c>
      <c r="C14" s="16"/>
      <c r="D14" s="16"/>
      <c r="E14" s="16"/>
      <c r="F14" s="16"/>
      <c r="G14" s="16"/>
      <c r="H14" s="16"/>
      <c r="I14" s="16">
        <v>0</v>
      </c>
      <c r="J14" s="16">
        <v>0</v>
      </c>
      <c r="K14" s="167"/>
      <c r="L14" s="40"/>
      <c r="M14" s="164"/>
    </row>
    <row r="15" spans="1:13" ht="24" x14ac:dyDescent="0.2">
      <c r="A15" s="108">
        <v>8</v>
      </c>
      <c r="B15" s="109" t="s">
        <v>199</v>
      </c>
      <c r="C15" s="16"/>
      <c r="D15" s="16"/>
      <c r="E15" s="16"/>
      <c r="F15" s="16"/>
      <c r="G15" s="16"/>
      <c r="H15" s="16"/>
      <c r="I15" s="16"/>
      <c r="J15" s="16">
        <v>0</v>
      </c>
      <c r="K15" s="96"/>
    </row>
    <row r="16" spans="1:13" x14ac:dyDescent="0.2">
      <c r="A16" s="106">
        <v>9</v>
      </c>
      <c r="B16" s="111" t="s">
        <v>218</v>
      </c>
      <c r="C16" s="160">
        <f>SUM(C10:C15)</f>
        <v>15246891000</v>
      </c>
      <c r="D16" s="160">
        <v>0</v>
      </c>
      <c r="E16" s="160">
        <f>SUM(E10:E15)</f>
        <v>-4455590663.4699974</v>
      </c>
      <c r="F16" s="160">
        <v>0</v>
      </c>
      <c r="G16" s="160">
        <v>0</v>
      </c>
      <c r="H16" s="160">
        <v>0</v>
      </c>
      <c r="I16" s="160">
        <f>SUM(I10:I15)</f>
        <v>197660126112.51239</v>
      </c>
      <c r="J16" s="160">
        <f>SUM(J10:J15)</f>
        <v>208451426449.04239</v>
      </c>
      <c r="K16" s="96"/>
      <c r="M16" s="164"/>
    </row>
    <row r="17" spans="1:13" ht="24" x14ac:dyDescent="0.2">
      <c r="A17" s="108">
        <v>10</v>
      </c>
      <c r="B17" s="109" t="s">
        <v>195</v>
      </c>
      <c r="C17" s="15"/>
      <c r="D17" s="15"/>
      <c r="E17" s="15"/>
      <c r="F17" s="15"/>
      <c r="G17" s="15"/>
      <c r="H17" s="15"/>
      <c r="I17" s="15"/>
      <c r="J17" s="15">
        <f>I17</f>
        <v>0</v>
      </c>
      <c r="M17" s="164"/>
    </row>
    <row r="18" spans="1:13" x14ac:dyDescent="0.2">
      <c r="A18" s="106">
        <v>11</v>
      </c>
      <c r="B18" s="110" t="s">
        <v>196</v>
      </c>
      <c r="C18" s="15">
        <f>C16</f>
        <v>15246891000</v>
      </c>
      <c r="D18" s="15">
        <f t="shared" ref="D18:H18" si="0">D16</f>
        <v>0</v>
      </c>
      <c r="E18" s="15">
        <f t="shared" si="0"/>
        <v>-4455590663.4699974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>I16+I17</f>
        <v>197660126112.51239</v>
      </c>
      <c r="J18" s="15">
        <f>J16+J17</f>
        <v>208451426449.04239</v>
      </c>
      <c r="K18" s="161"/>
      <c r="L18" s="161"/>
      <c r="M18" s="164"/>
    </row>
    <row r="19" spans="1:13" x14ac:dyDescent="0.2">
      <c r="A19" s="108">
        <v>12</v>
      </c>
      <c r="B19" s="109" t="s">
        <v>137</v>
      </c>
      <c r="C19" s="162"/>
      <c r="D19" s="162"/>
      <c r="E19" s="162"/>
      <c r="F19" s="162"/>
      <c r="G19" s="162"/>
      <c r="H19" s="162"/>
      <c r="I19" s="163">
        <f>+income!D34</f>
        <v>5494816755.7210159</v>
      </c>
      <c r="J19" s="16">
        <f>I19</f>
        <v>5494816755.7210159</v>
      </c>
      <c r="K19" s="164"/>
    </row>
    <row r="20" spans="1:13" x14ac:dyDescent="0.2">
      <c r="A20" s="108">
        <v>13</v>
      </c>
      <c r="B20" s="109" t="s">
        <v>138</v>
      </c>
      <c r="C20" s="162"/>
      <c r="D20" s="162"/>
      <c r="E20" s="162"/>
      <c r="F20" s="162"/>
      <c r="G20" s="162"/>
      <c r="H20" s="162"/>
      <c r="I20" s="162"/>
      <c r="J20" s="16">
        <v>0</v>
      </c>
      <c r="K20" s="159"/>
    </row>
    <row r="21" spans="1:13" x14ac:dyDescent="0.2">
      <c r="A21" s="108">
        <v>14</v>
      </c>
      <c r="B21" s="109" t="s">
        <v>197</v>
      </c>
      <c r="C21" s="16"/>
      <c r="D21" s="162"/>
      <c r="E21" s="129"/>
      <c r="F21" s="175"/>
      <c r="G21" s="162"/>
      <c r="H21" s="162"/>
      <c r="I21" s="162"/>
      <c r="J21" s="175">
        <f>SUM(C21:I21)</f>
        <v>0</v>
      </c>
      <c r="L21" s="159"/>
    </row>
    <row r="22" spans="1:13" x14ac:dyDescent="0.2">
      <c r="A22" s="108">
        <v>15</v>
      </c>
      <c r="B22" s="109" t="s">
        <v>198</v>
      </c>
      <c r="C22" s="16"/>
      <c r="D22" s="16"/>
      <c r="E22" s="16"/>
      <c r="F22" s="16"/>
      <c r="G22" s="16"/>
      <c r="H22" s="16"/>
      <c r="I22" s="16">
        <v>0</v>
      </c>
      <c r="J22" s="16">
        <f>I22</f>
        <v>0</v>
      </c>
      <c r="K22" s="167"/>
      <c r="M22" s="159"/>
    </row>
    <row r="23" spans="1:13" ht="24" x14ac:dyDescent="0.2">
      <c r="A23" s="108">
        <v>16</v>
      </c>
      <c r="B23" s="109" t="s">
        <v>199</v>
      </c>
      <c r="C23" s="16"/>
      <c r="D23" s="16"/>
      <c r="E23" s="16"/>
      <c r="F23" s="16"/>
      <c r="G23" s="16"/>
      <c r="H23" s="16"/>
      <c r="I23" s="16"/>
      <c r="J23" s="16">
        <v>0</v>
      </c>
    </row>
    <row r="24" spans="1:13" x14ac:dyDescent="0.2">
      <c r="A24" s="106">
        <v>17</v>
      </c>
      <c r="B24" s="111" t="s">
        <v>219</v>
      </c>
      <c r="C24" s="15">
        <f>C18+C19+C21</f>
        <v>15246891000</v>
      </c>
      <c r="D24" s="15">
        <f t="shared" ref="D24:H24" si="1">D18+D19</f>
        <v>0</v>
      </c>
      <c r="E24" s="15">
        <f>E18+E19+E21</f>
        <v>-4455590663.4699974</v>
      </c>
      <c r="F24" s="15">
        <f>F18+F19-F21</f>
        <v>0</v>
      </c>
      <c r="G24" s="15">
        <f t="shared" si="1"/>
        <v>0</v>
      </c>
      <c r="H24" s="15">
        <f t="shared" si="1"/>
        <v>0</v>
      </c>
      <c r="I24" s="15">
        <f>I18+I19-I22</f>
        <v>203154942868.2334</v>
      </c>
      <c r="J24" s="15">
        <f>J18+J19+J21-J22</f>
        <v>213946243204.7634</v>
      </c>
    </row>
    <row r="25" spans="1:13" x14ac:dyDescent="0.2">
      <c r="A25" s="112"/>
      <c r="B25" s="112"/>
      <c r="C25" s="113"/>
      <c r="D25" s="114"/>
      <c r="E25" s="113"/>
      <c r="F25" s="114"/>
      <c r="G25" s="114"/>
      <c r="H25" s="114"/>
      <c r="I25" s="165"/>
      <c r="J25" s="166">
        <f>+FS!D70-'ӨӨ тайлан'!J24</f>
        <v>-3.387451171875E-3</v>
      </c>
    </row>
    <row r="26" spans="1:13" x14ac:dyDescent="0.2">
      <c r="A26" s="96"/>
      <c r="B26" s="96"/>
      <c r="C26" s="96"/>
      <c r="D26" s="96"/>
      <c r="E26" s="96"/>
      <c r="F26" s="96"/>
      <c r="G26" s="96"/>
      <c r="H26" s="96"/>
      <c r="I26" s="167"/>
      <c r="J26" s="165"/>
    </row>
    <row r="27" spans="1:13" x14ac:dyDescent="0.2">
      <c r="A27" s="96"/>
      <c r="B27" s="96"/>
      <c r="C27" s="115" t="s">
        <v>115</v>
      </c>
      <c r="D27" s="96"/>
      <c r="E27" s="115"/>
      <c r="F27" s="96"/>
      <c r="G27" s="168" t="s">
        <v>214</v>
      </c>
      <c r="H27" s="96"/>
      <c r="I27" s="96"/>
      <c r="J27" s="128"/>
    </row>
    <row r="28" spans="1:13" x14ac:dyDescent="0.2">
      <c r="A28" s="96"/>
      <c r="B28" s="96"/>
      <c r="C28" s="97"/>
      <c r="D28" s="96"/>
      <c r="E28" s="97"/>
      <c r="F28" s="96"/>
      <c r="G28" s="49"/>
      <c r="H28" s="96"/>
      <c r="I28" s="96"/>
      <c r="K28" s="164"/>
    </row>
    <row r="29" spans="1:13" x14ac:dyDescent="0.2">
      <c r="A29" s="96"/>
      <c r="B29" s="96"/>
      <c r="C29" s="115" t="s">
        <v>116</v>
      </c>
      <c r="D29" s="96"/>
      <c r="E29" s="115"/>
      <c r="F29" s="96"/>
      <c r="G29" s="47" t="s">
        <v>215</v>
      </c>
      <c r="H29" s="96"/>
      <c r="I29" s="96"/>
      <c r="K29" s="40"/>
    </row>
    <row r="30" spans="1:13" x14ac:dyDescent="0.2">
      <c r="A30" s="96"/>
      <c r="B30" s="96"/>
      <c r="C30" s="117"/>
      <c r="D30" s="116"/>
      <c r="E30" s="117"/>
      <c r="F30" s="116"/>
      <c r="G30" s="116"/>
      <c r="H30" s="96"/>
      <c r="I30" s="96"/>
      <c r="J30" s="96"/>
      <c r="K30" s="40"/>
    </row>
    <row r="31" spans="1:13" x14ac:dyDescent="0.2">
      <c r="A31" s="96"/>
      <c r="B31" s="96"/>
      <c r="C31" s="96"/>
      <c r="D31" s="96"/>
      <c r="E31" s="96"/>
      <c r="F31" s="96"/>
      <c r="G31" s="96"/>
      <c r="H31" s="96"/>
      <c r="I31" s="96"/>
      <c r="J31" s="97"/>
      <c r="K31" s="161"/>
    </row>
  </sheetData>
  <mergeCells count="2">
    <mergeCell ref="B2:J2"/>
    <mergeCell ref="I4:J4"/>
  </mergeCells>
  <pageMargins left="0.22" right="0.2" top="0.75" bottom="0.75" header="0.3" footer="0.3"/>
  <pageSetup scale="9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FS</vt:lpstr>
      <vt:lpstr>income</vt:lpstr>
      <vt:lpstr>МГТ</vt:lpstr>
      <vt:lpstr>ӨӨ тайлан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erdenechimeg</dc:creator>
  <cp:lastModifiedBy>Erdenechimeg Nyamdavaa</cp:lastModifiedBy>
  <cp:lastPrinted>2019-07-18T09:02:57Z</cp:lastPrinted>
  <dcterms:created xsi:type="dcterms:W3CDTF">2014-09-10T07:56:47Z</dcterms:created>
  <dcterms:modified xsi:type="dcterms:W3CDTF">2019-07-18T09:09:35Z</dcterms:modified>
</cp:coreProperties>
</file>