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hief accountant\1. Chief accountant\REPORTS\mse.mn\"/>
    </mc:Choice>
  </mc:AlternateContent>
  <xr:revisionPtr revIDLastSave="0" documentId="13_ncr:1_{EA79C522-2CA5-4F7E-8992-EA2F1C9E9846}" xr6:coauthVersionLast="36" xr6:coauthVersionMax="47" xr10:uidLastSave="{00000000-0000-0000-0000-000000000000}"/>
  <bookViews>
    <workbookView xWindow="0" yWindow="0" windowWidth="28800" windowHeight="10095" tabRatio="620" xr2:uid="{00000000-000D-0000-FFFF-FFFF00000000}"/>
  </bookViews>
  <sheets>
    <sheet name="101" sheetId="13" r:id="rId1"/>
    <sheet name="102" sheetId="14" r:id="rId2"/>
    <sheet name="103" sheetId="16" r:id="rId3"/>
    <sheet name="104" sheetId="17" r:id="rId4"/>
  </sheets>
  <externalReferences>
    <externalReference r:id="rId5"/>
    <externalReference r:id="rId6"/>
  </externalReferences>
  <definedNames>
    <definedName name="_xlnm.Print_Titles" localSheetId="0">'101'!$8:$9</definedName>
    <definedName name="_xlnm.Print_Titles" localSheetId="3">'104'!$8:$9</definedName>
  </definedNames>
  <calcPr calcId="191029"/>
</workbook>
</file>

<file path=xl/calcChain.xml><?xml version="1.0" encoding="utf-8"?>
<calcChain xmlns="http://schemas.openxmlformats.org/spreadsheetml/2006/main">
  <c r="E65" i="17" l="1"/>
  <c r="E59" i="17"/>
  <c r="D59" i="17"/>
  <c r="E54" i="17"/>
  <c r="D54" i="17"/>
  <c r="D65" i="17" s="1"/>
  <c r="E46" i="17"/>
  <c r="D46" i="17"/>
  <c r="E38" i="17"/>
  <c r="E52" i="17" s="1"/>
  <c r="D38" i="17"/>
  <c r="D52" i="17" s="1"/>
  <c r="E19" i="17"/>
  <c r="D19" i="17"/>
  <c r="D36" i="17" s="1"/>
  <c r="G18" i="17"/>
  <c r="G17" i="17"/>
  <c r="G16" i="17"/>
  <c r="C12" i="17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9" i="17" s="1"/>
  <c r="C60" i="17" s="1"/>
  <c r="C61" i="17" s="1"/>
  <c r="C62" i="17" s="1"/>
  <c r="C63" i="17" s="1"/>
  <c r="C65" i="17" s="1"/>
  <c r="C66" i="17" s="1"/>
  <c r="C67" i="17" s="1"/>
  <c r="C68" i="17" s="1"/>
  <c r="E11" i="17"/>
  <c r="E36" i="17" s="1"/>
  <c r="E66" i="17" s="1"/>
  <c r="D11" i="17"/>
  <c r="C11" i="17"/>
  <c r="F27" i="16"/>
  <c r="C27" i="16"/>
  <c r="K26" i="16"/>
  <c r="K25" i="16"/>
  <c r="J24" i="16"/>
  <c r="K24" i="16" s="1"/>
  <c r="K23" i="16"/>
  <c r="J22" i="16"/>
  <c r="K22" i="16" s="1"/>
  <c r="K21" i="16"/>
  <c r="K20" i="16"/>
  <c r="H20" i="16"/>
  <c r="J19" i="16"/>
  <c r="I19" i="16"/>
  <c r="I27" i="16" s="1"/>
  <c r="H19" i="16"/>
  <c r="H27" i="16" s="1"/>
  <c r="G19" i="16"/>
  <c r="G27" i="16" s="1"/>
  <c r="F19" i="16"/>
  <c r="E19" i="16"/>
  <c r="E27" i="16" s="1"/>
  <c r="D19" i="16"/>
  <c r="D27" i="16" s="1"/>
  <c r="C19" i="16"/>
  <c r="K19" i="16" s="1"/>
  <c r="K18" i="16"/>
  <c r="K17" i="16"/>
  <c r="K16" i="16"/>
  <c r="K15" i="16"/>
  <c r="K14" i="16"/>
  <c r="K13" i="16"/>
  <c r="K12" i="16"/>
  <c r="K11" i="16"/>
  <c r="A7" i="16"/>
  <c r="G19" i="17" l="1"/>
  <c r="J27" i="16"/>
  <c r="K27" i="16" s="1"/>
  <c r="E68" i="17"/>
  <c r="E69" i="17" s="1"/>
  <c r="D66" i="17"/>
  <c r="D68" i="17" s="1"/>
  <c r="E67" i="17" s="1"/>
  <c r="L69" i="14" l="1"/>
  <c r="N69" i="14" s="1"/>
  <c r="J69" i="14"/>
  <c r="I69" i="14"/>
  <c r="J53" i="14"/>
  <c r="F40" i="14"/>
  <c r="E40" i="14"/>
  <c r="I36" i="14"/>
  <c r="H36" i="14"/>
  <c r="H37" i="14" s="1"/>
  <c r="I35" i="14"/>
  <c r="L28" i="14"/>
  <c r="K28" i="14"/>
  <c r="M27" i="14"/>
  <c r="L27" i="14"/>
  <c r="K27" i="14"/>
  <c r="L26" i="14"/>
  <c r="K26" i="14"/>
  <c r="L25" i="14"/>
  <c r="K25" i="14"/>
  <c r="H25" i="14"/>
  <c r="M24" i="14"/>
  <c r="L24" i="14"/>
  <c r="L29" i="14" s="1"/>
  <c r="K24" i="14"/>
  <c r="K29" i="14" s="1"/>
  <c r="F22" i="14"/>
  <c r="H22" i="14" s="1"/>
  <c r="E22" i="14"/>
  <c r="E26" i="14" s="1"/>
  <c r="M21" i="14"/>
  <c r="I21" i="14"/>
  <c r="M20" i="14"/>
  <c r="I20" i="14"/>
  <c r="M19" i="14"/>
  <c r="H19" i="14"/>
  <c r="L70" i="14" s="1"/>
  <c r="N70" i="14" s="1"/>
  <c r="N71" i="14" s="1"/>
  <c r="M18" i="14"/>
  <c r="E18" i="14"/>
  <c r="M16" i="14"/>
  <c r="M28" i="14" s="1"/>
  <c r="M15" i="14"/>
  <c r="F15" i="14"/>
  <c r="F18" i="14" s="1"/>
  <c r="E15" i="14"/>
  <c r="M14" i="14"/>
  <c r="M26" i="14" s="1"/>
  <c r="M13" i="14"/>
  <c r="M25" i="14" s="1"/>
  <c r="M29" i="14" s="1"/>
  <c r="M12" i="14"/>
  <c r="C12" i="14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F95" i="13"/>
  <c r="E95" i="13"/>
  <c r="J94" i="13"/>
  <c r="F84" i="13"/>
  <c r="E84" i="13"/>
  <c r="F75" i="13"/>
  <c r="E75" i="13"/>
  <c r="F62" i="13"/>
  <c r="E62" i="13"/>
  <c r="K54" i="13"/>
  <c r="F54" i="13"/>
  <c r="F85" i="13" s="1"/>
  <c r="E54" i="13"/>
  <c r="E85" i="13" s="1"/>
  <c r="E96" i="13" s="1"/>
  <c r="F43" i="13"/>
  <c r="E43" i="13"/>
  <c r="J42" i="13"/>
  <c r="F38" i="13"/>
  <c r="E38" i="13"/>
  <c r="F32" i="13"/>
  <c r="E32" i="13"/>
  <c r="O26" i="13"/>
  <c r="N26" i="13"/>
  <c r="P25" i="13"/>
  <c r="N25" i="13"/>
  <c r="N24" i="13"/>
  <c r="F24" i="13"/>
  <c r="E24" i="13"/>
  <c r="P23" i="13"/>
  <c r="N23" i="13"/>
  <c r="N22" i="13"/>
  <c r="N27" i="13" s="1"/>
  <c r="I22" i="13"/>
  <c r="F21" i="13"/>
  <c r="K21" i="13" s="1"/>
  <c r="E21" i="13"/>
  <c r="E47" i="13" s="1"/>
  <c r="E97" i="13" s="1"/>
  <c r="K20" i="13"/>
  <c r="O19" i="13"/>
  <c r="K19" i="13"/>
  <c r="O18" i="13"/>
  <c r="K18" i="13"/>
  <c r="O17" i="13"/>
  <c r="O16" i="13"/>
  <c r="O22" i="13" s="1"/>
  <c r="F16" i="13"/>
  <c r="F47" i="13" s="1"/>
  <c r="E16" i="13"/>
  <c r="O14" i="13"/>
  <c r="O13" i="13"/>
  <c r="O25" i="13" s="1"/>
  <c r="O12" i="13"/>
  <c r="O24" i="13" s="1"/>
  <c r="O11" i="13"/>
  <c r="O23" i="13" s="1"/>
  <c r="O27" i="13" s="1"/>
  <c r="C11" i="13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C89" i="13" s="1"/>
  <c r="C90" i="13" s="1"/>
  <c r="C91" i="13" s="1"/>
  <c r="C92" i="13" s="1"/>
  <c r="C93" i="13" s="1"/>
  <c r="C94" i="13" s="1"/>
  <c r="C95" i="13" s="1"/>
  <c r="C96" i="13" s="1"/>
  <c r="O10" i="13"/>
  <c r="I22" i="14" l="1"/>
  <c r="G22" i="14"/>
  <c r="E30" i="14"/>
  <c r="E41" i="14" s="1"/>
  <c r="E43" i="14" s="1"/>
  <c r="E45" i="14" s="1"/>
  <c r="E49" i="14" s="1"/>
  <c r="F26" i="14"/>
  <c r="F30" i="14" s="1"/>
  <c r="F97" i="13"/>
  <c r="K85" i="13"/>
  <c r="K86" i="13" s="1"/>
  <c r="F96" i="13"/>
  <c r="F41" i="14" l="1"/>
  <c r="F43" i="14" s="1"/>
  <c r="F45" i="14" s="1"/>
  <c r="H30" i="14"/>
  <c r="F51" i="14" l="1"/>
  <c r="F4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Azbileg Tumur</author>
  </authors>
  <commentList>
    <comment ref="J94" authorId="0" shapeId="0" xr:uid="{615C43EB-26B7-4BFF-BD62-3A63E7214AF5}">
      <text>
        <r>
          <rPr>
            <b/>
            <sz val="9"/>
            <color indexed="81"/>
            <rFont val="Tahoma"/>
            <family val="2"/>
          </rPr>
          <t>Azbileg Tumur:</t>
        </r>
        <r>
          <rPr>
            <sz val="9"/>
            <color indexed="81"/>
            <rFont val="Tahoma"/>
            <family val="2"/>
          </rPr>
          <t xml:space="preserve">
өмнөх үеийн хуримтлагдсан ашиг руу хийсэн дүн</t>
        </r>
      </text>
    </comment>
  </commentList>
</comments>
</file>

<file path=xl/sharedStrings.xml><?xml version="1.0" encoding="utf-8"?>
<sst xmlns="http://schemas.openxmlformats.org/spreadsheetml/2006/main" count="571" uniqueCount="449">
  <si>
    <t>Мөрийн дугаар</t>
  </si>
  <si>
    <t>А</t>
  </si>
  <si>
    <t>Б</t>
  </si>
  <si>
    <t>В</t>
  </si>
  <si>
    <t>Г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</si>
  <si>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</si>
  <si>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</si>
  <si>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</si>
  <si>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</si>
  <si>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</si>
  <si>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</si>
  <si>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</si>
  <si>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</si>
  <si>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</si>
  <si>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</si>
  <si>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</si>
  <si>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(төгрөгөөр)</t>
  </si>
  <si>
    <t>Даатгагчийн нэр: "Мандал Даатгал" ХК</t>
  </si>
  <si>
    <t>№</t>
  </si>
  <si>
    <t>Нөхөн төлбөрийн нөөц сан</t>
  </si>
  <si>
    <t>Тусгай нөөц сан</t>
  </si>
  <si>
    <t>Тайлан гаргасан:</t>
  </si>
  <si>
    <t xml:space="preserve">Маягт нөхөх заавар: </t>
  </si>
  <si>
    <t>1.</t>
  </si>
  <si>
    <t>3.</t>
  </si>
  <si>
    <t>2022 оны 12 сарын 31-ний өдөр</t>
  </si>
  <si>
    <t>“Даатгагч болон даатгалын мэргэжлийн оролцогчийн санхүүгийн нэмэлт тайлангийн агуулга, маягтыг тогтоох журам”-ын 1 дүгээр хавсралт</t>
  </si>
  <si>
    <t>МАЯГТ СЗХ04101. САНХҮҮГИЙН БАЙДЛЫН ТАЙЛАН</t>
  </si>
  <si>
    <t>Үзүүлэлт</t>
  </si>
  <si>
    <t>Данс</t>
  </si>
  <si>
    <t>2021 оны 12-р сарын 31</t>
  </si>
  <si>
    <t>2022 оны 12-р сарын 31</t>
  </si>
  <si>
    <t>C1</t>
  </si>
  <si>
    <t>C2</t>
  </si>
  <si>
    <t>Changes</t>
  </si>
  <si>
    <t>ХӨРӨНГӨ</t>
  </si>
  <si>
    <t>UPR</t>
  </si>
  <si>
    <t>Мөнгө, түүнтэй адилтгах хөрөнгө</t>
  </si>
  <si>
    <t>IBNR</t>
  </si>
  <si>
    <t>1.1.1</t>
  </si>
  <si>
    <t>Бэлэн мөнгө</t>
  </si>
  <si>
    <t>1010-1030</t>
  </si>
  <si>
    <t>RBNS</t>
  </si>
  <si>
    <t>1.1.2</t>
  </si>
  <si>
    <t>Харилцах</t>
  </si>
  <si>
    <t>1110-1112</t>
  </si>
  <si>
    <t>URR</t>
  </si>
  <si>
    <t>1.1.3</t>
  </si>
  <si>
    <t>Банк санхүүгийн байгууллагад байршуулсан хөрөнгө</t>
  </si>
  <si>
    <t>1120-1151</t>
  </si>
  <si>
    <t>Tusgai</t>
  </si>
  <si>
    <t>1.1.4</t>
  </si>
  <si>
    <t>Мөнгөн хөрөнгөнд хуримтлуулж тооцсон хүүний авлага</t>
  </si>
  <si>
    <t>1160-1171</t>
  </si>
  <si>
    <t>1.1.5</t>
  </si>
  <si>
    <t>Мөнгө, түүнтэй адилтгах хөрөнгийн дүн</t>
  </si>
  <si>
    <t>UPR RI</t>
  </si>
  <si>
    <t>Даатгалын авлага</t>
  </si>
  <si>
    <t>IBNR RI</t>
  </si>
  <si>
    <t>1.2.1</t>
  </si>
  <si>
    <t>Даатгалын хураамжийн авлага /цэвэр дүнгээр/</t>
  </si>
  <si>
    <t>1210-1219</t>
  </si>
  <si>
    <t>RBNS RI</t>
  </si>
  <si>
    <t>1.2.2</t>
  </si>
  <si>
    <t>Буруутай этгээдээс авах авлага /цэвэр дүнгээр/</t>
  </si>
  <si>
    <t>1220-1229</t>
  </si>
  <si>
    <t>URR RI</t>
  </si>
  <si>
    <t>1.2.3</t>
  </si>
  <si>
    <t>Давхар даатгалаас авах авлага /цэвэр дүнгээр/</t>
  </si>
  <si>
    <t>1230-1259</t>
  </si>
  <si>
    <t>1.2.4</t>
  </si>
  <si>
    <t>Даатгалын авлагын дүн</t>
  </si>
  <si>
    <t>Бусад санхүүгийн хөрөнгө</t>
  </si>
  <si>
    <t>UPR net changes</t>
  </si>
  <si>
    <t>1.3.1</t>
  </si>
  <si>
    <t>Бусад авлага /цэвэр дүнгээр/</t>
  </si>
  <si>
    <t>1260-1269, 2910</t>
  </si>
  <si>
    <t>IBNR net changes</t>
  </si>
  <si>
    <t>1.3.2</t>
  </si>
  <si>
    <t>Бусад санхүүгийн хөрөнгийн дүн</t>
  </si>
  <si>
    <t>RBNS net changes</t>
  </si>
  <si>
    <t>Бусад санхүүгийн бус  хөрөнгө</t>
  </si>
  <si>
    <t>URR net changes</t>
  </si>
  <si>
    <t>1.4.1</t>
  </si>
  <si>
    <t>НДШ авлага, бусад татварын авлага</t>
  </si>
  <si>
    <t>1280, 127002-127006</t>
  </si>
  <si>
    <t>Tusgai net changes</t>
  </si>
  <si>
    <t>1.4.2</t>
  </si>
  <si>
    <t>ААНОАТатварын авлага</t>
  </si>
  <si>
    <t>1.4.3</t>
  </si>
  <si>
    <t>Хойшлогдсон татварын хөрөнгө</t>
  </si>
  <si>
    <t>1.4.4</t>
  </si>
  <si>
    <t>Бараа материал</t>
  </si>
  <si>
    <t>1410-1450</t>
  </si>
  <si>
    <t>1.4.5</t>
  </si>
  <si>
    <t>Урьдчилж төлсөн зардал/тооцоо</t>
  </si>
  <si>
    <t>1510-1520</t>
  </si>
  <si>
    <t>1.4.6</t>
  </si>
  <si>
    <t>Өмчлөх бусад хөрөнгө /цэвэр/</t>
  </si>
  <si>
    <t>1610-1619</t>
  </si>
  <si>
    <t>1.4.7</t>
  </si>
  <si>
    <t>Бусад санхүүгийн бус хөрөнгийн дүн</t>
  </si>
  <si>
    <t>Хөрөнгө оруулалт</t>
  </si>
  <si>
    <t>1.5.1</t>
  </si>
  <si>
    <t>Хадгаламж, хадгаламжийн сертификат</t>
  </si>
  <si>
    <t>1310-1319</t>
  </si>
  <si>
    <t>1.5.2</t>
  </si>
  <si>
    <t>Үнэт цаас /цэвэр/</t>
  </si>
  <si>
    <t>1320-1329</t>
  </si>
  <si>
    <t>1.5.3</t>
  </si>
  <si>
    <t>Хараат ба хамтын хяналттай, охин компаниудад оруулсан хөрөнгө оруулалт</t>
  </si>
  <si>
    <t>1330-1339</t>
  </si>
  <si>
    <t>1.5.4</t>
  </si>
  <si>
    <t>Үнэт металл, Дериватив</t>
  </si>
  <si>
    <t>1350-1351</t>
  </si>
  <si>
    <t>1.5.5</t>
  </si>
  <si>
    <t>Хөрөнгө оруулалтын дүн</t>
  </si>
  <si>
    <t>Даатгалын хөрөнгө</t>
  </si>
  <si>
    <t>1.6.1</t>
  </si>
  <si>
    <t>ДД-ын хойшлогдсон хураамж</t>
  </si>
  <si>
    <t>1.6.2</t>
  </si>
  <si>
    <t>Нөхөн төлбөрийн нөөцийн ДД-ын ногдох хэсэг</t>
  </si>
  <si>
    <t>1820-1821</t>
  </si>
  <si>
    <t>1.6.3</t>
  </si>
  <si>
    <t>Даатгалын орлогын шимтгэлийн хойшлогдсон зардал</t>
  </si>
  <si>
    <t>1830-1850</t>
  </si>
  <si>
    <t>1.6.4</t>
  </si>
  <si>
    <t>Даатгалын хөрөнгийн дүн</t>
  </si>
  <si>
    <t>Үндсэн хөрөнгө /Цэвэр/</t>
  </si>
  <si>
    <t>2010-2090</t>
  </si>
  <si>
    <t>Биет бус хөрөнгө /Цэвэр/</t>
  </si>
  <si>
    <t>2110-2161</t>
  </si>
  <si>
    <t>Хөрөнгө оруулалтын зориулалттай үл хөдлөх  хөрөнгө</t>
  </si>
  <si>
    <t>НИЙТ ХӨРӨНГИЙН ДҮН</t>
  </si>
  <si>
    <t>2</t>
  </si>
  <si>
    <t>ӨР ТӨЛБӨР БА ЭЗДИЙН ӨМЧ</t>
  </si>
  <si>
    <t>ӨР ТӨЛБӨР</t>
  </si>
  <si>
    <t>2.1.1</t>
  </si>
  <si>
    <t>Даатгалын өглөг</t>
  </si>
  <si>
    <t>2.1.1.1</t>
  </si>
  <si>
    <t>Даатгалын хураамжийн буцаалтын өглөг</t>
  </si>
  <si>
    <t>2.1.1.2</t>
  </si>
  <si>
    <t>Даатгалын гэрээний шимтгэлийн өглөг</t>
  </si>
  <si>
    <t>2.1.1.3</t>
  </si>
  <si>
    <t>ДД өгөх өглөг</t>
  </si>
  <si>
    <t>2.1.1.4</t>
  </si>
  <si>
    <t>Даатгалын өглөгийн дүн</t>
  </si>
  <si>
    <t>2.1.2</t>
  </si>
  <si>
    <t>Бусад санхүүгийн өр төлбөр</t>
  </si>
  <si>
    <t>2.1.2.1</t>
  </si>
  <si>
    <t>Зээлийн өглөг, хүү</t>
  </si>
  <si>
    <t>2.1.2.2</t>
  </si>
  <si>
    <t>Өрийн бичиг, хүү</t>
  </si>
  <si>
    <t>2.1.2.3</t>
  </si>
  <si>
    <t>Санхүүгийн түрээсийн өр төлбөр</t>
  </si>
  <si>
    <t>2.1.2.4</t>
  </si>
  <si>
    <t>Ногдол ашгийн өглөг</t>
  </si>
  <si>
    <t>2.1.2.5</t>
  </si>
  <si>
    <t>Деривативын өр төлбөр</t>
  </si>
  <si>
    <t>2.1.2.6</t>
  </si>
  <si>
    <t>Бусад өр төлбөр</t>
  </si>
  <si>
    <t>3260, 3910</t>
  </si>
  <si>
    <t>2.1.2.7</t>
  </si>
  <si>
    <t>Бусад санхүүгийн өр төлбөрийн дүн</t>
  </si>
  <si>
    <t>2.1.3</t>
  </si>
  <si>
    <t>Бусад санхүүгийн бус өр төлбөр</t>
  </si>
  <si>
    <t>2.1.3.1</t>
  </si>
  <si>
    <t>Цалингийн өглөг</t>
  </si>
  <si>
    <t>2.1.3.2</t>
  </si>
  <si>
    <t>НДШ-ийн өглөг</t>
  </si>
  <si>
    <t>2.1.3.3</t>
  </si>
  <si>
    <t>ААНОАТатварын өглөг</t>
  </si>
  <si>
    <t>2.1.3.4</t>
  </si>
  <si>
    <t>Хойшлогдсон татварын өглөг</t>
  </si>
  <si>
    <t>2.1.3.5</t>
  </si>
  <si>
    <t>Урьдчилж орсон орлого</t>
  </si>
  <si>
    <t>2.1.3.6</t>
  </si>
  <si>
    <t>Нийгмийн хөгжлийн сангийн өр төлбөр</t>
  </si>
  <si>
    <t>2.1.3.7</t>
  </si>
  <si>
    <t>Хуулийн байууллагаар шийдэгдэж байгаа зүйлсийн өр төлбөр</t>
  </si>
  <si>
    <t>2.1.3.8</t>
  </si>
  <si>
    <t>Мөнгөөр төлөгдөх хувьцааны опцион</t>
  </si>
  <si>
    <t>2.1.3.9</t>
  </si>
  <si>
    <t>Тэтгэврийн сангийн өр төлбөр</t>
  </si>
  <si>
    <t>2.1.3.10</t>
  </si>
  <si>
    <t>Санхүүгийн түрээсийн хэрэгжээгүй орлого</t>
  </si>
  <si>
    <t>3370*</t>
  </si>
  <si>
    <t>2.1.3.11</t>
  </si>
  <si>
    <t>2.1.3.12</t>
  </si>
  <si>
    <t>Бусад санхүүгийн бус өр төлбөрийн дүн</t>
  </si>
  <si>
    <t>2.1.4</t>
  </si>
  <si>
    <t>Хоёрдогч өглөг</t>
  </si>
  <si>
    <t>2.1.5</t>
  </si>
  <si>
    <t>Давуу эрхийн хувьцаа (хөрвөхгүй)</t>
  </si>
  <si>
    <t>2.1.6</t>
  </si>
  <si>
    <t>Орлогод тооцоогүй хураамжийн нөөц</t>
  </si>
  <si>
    <t>2.1.7</t>
  </si>
  <si>
    <t>2.1.7.1</t>
  </si>
  <si>
    <t xml:space="preserve">Учирсан боловч мэдэгдээгүй ХНС </t>
  </si>
  <si>
    <t>3420-3421</t>
  </si>
  <si>
    <t>2.1.7.2</t>
  </si>
  <si>
    <t xml:space="preserve">Мэдсэн боловч төлөөгүй ХНС </t>
  </si>
  <si>
    <t>2.1.7.3</t>
  </si>
  <si>
    <t>Учирч болзошгүй ХНС</t>
  </si>
  <si>
    <t>2.1.7.5</t>
  </si>
  <si>
    <t>2.1.7.6</t>
  </si>
  <si>
    <t>Нөхөн төлбөрийн нөөц сангийн дүн</t>
  </si>
  <si>
    <t>2.1.8</t>
  </si>
  <si>
    <t>НИЙТ ӨР ТӨЛБӨРИЙН ДҮН</t>
  </si>
  <si>
    <t>2.2</t>
  </si>
  <si>
    <t>ЭЗДИЙН ӨМЧ</t>
  </si>
  <si>
    <t>2.2.1</t>
  </si>
  <si>
    <t>Эзэмшигчдийн өмч</t>
  </si>
  <si>
    <t>4110-4111</t>
  </si>
  <si>
    <t>2.2.2</t>
  </si>
  <si>
    <t>Халаасны хувьцаа</t>
  </si>
  <si>
    <t>4310-4311</t>
  </si>
  <si>
    <t>2.2.3</t>
  </si>
  <si>
    <t>Нэмж төлөгдсөн капитал</t>
  </si>
  <si>
    <t>4210-4211</t>
  </si>
  <si>
    <t>2.2.4</t>
  </si>
  <si>
    <t>Тогтвортой байдлын нөөц сан</t>
  </si>
  <si>
    <t>2.2.5</t>
  </si>
  <si>
    <t>Хөрөнгийн дахин үнэлгээний өөрчлөлт</t>
  </si>
  <si>
    <t>2.2.6</t>
  </si>
  <si>
    <t>Дахин үнэлгээний нэмэгдэл</t>
  </si>
  <si>
    <t>2.2.7</t>
  </si>
  <si>
    <t>Эздийн өмчийн бусад хэсэг</t>
  </si>
  <si>
    <t>4710-4712, 4714</t>
  </si>
  <si>
    <t>2.2.8</t>
  </si>
  <si>
    <t>Хуримтлагдсан ашиг, алдагдал</t>
  </si>
  <si>
    <t>2.2.9</t>
  </si>
  <si>
    <t>ЭЗДИЙН ӨМЧИЙН ДҮН</t>
  </si>
  <si>
    <t>2.3</t>
  </si>
  <si>
    <t>НИЙТ ӨР ТӨЛБӨРИЙН БА ЭЗДИЙН ӨМЧИЙН ДҮН</t>
  </si>
  <si>
    <t xml:space="preserve">Багана "Б"-д дурдсан үзүүлэлт тус бүрийг Сангийн сайд, Санхүүгийн зохицуулах хорооны даргын 2015 оны 306/307 тоот хамтарсан тушаалаар баталсан "Санхүүгийн тайлан, тодруулга бичих аргачлал"-ын дагуу нөхнө. </t>
  </si>
  <si>
    <t xml:space="preserve">2. </t>
  </si>
  <si>
    <t xml:space="preserve">Багана "Г"-д дурдсан дансны дугаарыг энэхүү журмыг баталсан тогтоолын 2 дугаар хавсралтаар баталсан "Дансны жагсаалт"-ын дугаартай тохируулан харна. </t>
  </si>
  <si>
    <t>*Мөр 64-ийг нөхөхдөө "Бусад санхүүгийн бус өр төлбөр" үзүүлэлтээс "Санхүүгийн түрээсийн хэрэгжээгүй орлого"-ыг тусгайлан харуулна.</t>
  </si>
  <si>
    <t>“Даатгагч болон даатгалын мэргэжлийн оролцогчийн санхүүгийн нэмэлт тайлангийн агуулга, маягтыг тогтоох журам”-ын 2 дугаар хавсралт</t>
  </si>
  <si>
    <t>МАЯГТ СЗХ04102. ОРЛОГЫН ДЭЛГЭРЭНГҮЙ ТАЙЛАН</t>
  </si>
  <si>
    <t>Даатгалын үйл ажиллагаа</t>
  </si>
  <si>
    <t>Даатгалын хураамжийн нийт орлого</t>
  </si>
  <si>
    <t>Даатгалын хураамжийн буцаалт (-)</t>
  </si>
  <si>
    <t>Давхар даатгалын хураамжийн зардал (-)</t>
  </si>
  <si>
    <t>6010, 6021</t>
  </si>
  <si>
    <t>Даатгалын хураамжийн цэвэр орлого (мөр5=мөр(2+3+4))</t>
  </si>
  <si>
    <t>Орлогод тооцоогүй хураамжийн нөөцийн өөрчлөлт (+,-)</t>
  </si>
  <si>
    <t>Q2</t>
  </si>
  <si>
    <t>Давхар даатгалын хойшлогдсон хураамжийн өөрчлөлт (+,-)</t>
  </si>
  <si>
    <t>3</t>
  </si>
  <si>
    <t>Орлогод тооцсон хураамж (5-6-7)</t>
  </si>
  <si>
    <t>3.1</t>
  </si>
  <si>
    <t>Нийт нөхөн төлбөрийн зардал</t>
  </si>
  <si>
    <t>3.2</t>
  </si>
  <si>
    <t>Давхар даатгагчийн хариуцсан нөхөн төлбөр (+)</t>
  </si>
  <si>
    <t>3.3</t>
  </si>
  <si>
    <t>Буруутай этгээдийн хариуцсан нөхөн төлбөр (+)</t>
  </si>
  <si>
    <t>4</t>
  </si>
  <si>
    <t>Нөхөн төлбөрийн цэвэр зардал (9-10-11)</t>
  </si>
  <si>
    <t>4.1</t>
  </si>
  <si>
    <t>Нөхөн төлбөрийн нөөц сангийн өөрчлөлт (+,-)</t>
  </si>
  <si>
    <t>6420, 6430</t>
  </si>
  <si>
    <t>4.2</t>
  </si>
  <si>
    <t>Нөхөн төлбөрийн нөөц сангийн давхар даатгагчид ногдох хэсгийн өөрчлөлт (+,-)</t>
  </si>
  <si>
    <t>6710, 6720</t>
  </si>
  <si>
    <t>4.3</t>
  </si>
  <si>
    <t>Учирч болзошгүй хохирлын нөөц сангийн өөрчлөлт (+,-)</t>
  </si>
  <si>
    <t>5</t>
  </si>
  <si>
    <t>Зардалд тооцсон нөхөн төлбөр (12+13+14+15)</t>
  </si>
  <si>
    <t>5.1</t>
  </si>
  <si>
    <t>Даатгалын гэрээний зардал (-)</t>
  </si>
  <si>
    <t>6810, 6820</t>
  </si>
  <si>
    <t>5.2</t>
  </si>
  <si>
    <t>Давхар даатгалын шимтгэлийн орлого  (+)</t>
  </si>
  <si>
    <t>5.3</t>
  </si>
  <si>
    <t>Хөрөнгө оруулалтын олз, гарз (+,-)</t>
  </si>
  <si>
    <t>5310, 5311, 5320, 5410, 7310, 7410</t>
  </si>
  <si>
    <t>6</t>
  </si>
  <si>
    <t>Даатгалын үйл ажиллагааны ашиг(алдагдал)(8-16+17+18+19)</t>
  </si>
  <si>
    <t>6.1</t>
  </si>
  <si>
    <t>Түрээсийн орлого (+)</t>
  </si>
  <si>
    <t>6.2</t>
  </si>
  <si>
    <t>Хүү, Эрхийн шимтгэлийн орлого (+)</t>
  </si>
  <si>
    <t>5610, 5620</t>
  </si>
  <si>
    <t>6.3</t>
  </si>
  <si>
    <t>Бусад орлого (+)</t>
  </si>
  <si>
    <t>5630-5650, 5730-5760</t>
  </si>
  <si>
    <t>6.4</t>
  </si>
  <si>
    <t>Ерөнхий ба удирдлагын зардал (-)</t>
  </si>
  <si>
    <t>7010 - 7029</t>
  </si>
  <si>
    <t>6.5</t>
  </si>
  <si>
    <t>Борлуулалт, маркетингийн зардал  (-)</t>
  </si>
  <si>
    <t>7110-7129</t>
  </si>
  <si>
    <t>6.6</t>
  </si>
  <si>
    <t>Санхүүгийн зардал (-)</t>
  </si>
  <si>
    <t>6.7</t>
  </si>
  <si>
    <t>Бусад зардал (-)</t>
  </si>
  <si>
    <t>7510, 7610, 7620, 7650, 7660,7670, 7680</t>
  </si>
  <si>
    <t>6.8</t>
  </si>
  <si>
    <t>Гадаад валютын ханшийн зөрүүний  олз (гарз) (+,-)</t>
  </si>
  <si>
    <t>5710, 7630</t>
  </si>
  <si>
    <t>FX realized gain</t>
  </si>
  <si>
    <t>6.9</t>
  </si>
  <si>
    <t>Биет болон биет бус хөрөнгө данснаас хассаны олз (гарз) (+,-)</t>
  </si>
  <si>
    <t>5720, 7640</t>
  </si>
  <si>
    <t>7</t>
  </si>
  <si>
    <t>Бусад ашиг ( алдагдал) (20+21+...+29)</t>
  </si>
  <si>
    <t>FX unrealized gain</t>
  </si>
  <si>
    <t>8</t>
  </si>
  <si>
    <t>Татвар төлөхийн өмнөх  ашиг( алдагдал) (20+30)</t>
  </si>
  <si>
    <t>FX realized loss</t>
  </si>
  <si>
    <t>8.1</t>
  </si>
  <si>
    <t>Орлогын албан татварын зардал</t>
  </si>
  <si>
    <t>FX unrealized loss</t>
  </si>
  <si>
    <t>9</t>
  </si>
  <si>
    <t>Татварын дараах ашиг (алдагдал) (31-32)</t>
  </si>
  <si>
    <t>9.1</t>
  </si>
  <si>
    <t>Зогсоосон үйл ажиллагааны татварын дараах ашиг (алдагдал) (+,-)</t>
  </si>
  <si>
    <t>10</t>
  </si>
  <si>
    <t>Тайлант үеийн цэвэр ашиг ( алдагдал) (33+34)</t>
  </si>
  <si>
    <t>10.1</t>
  </si>
  <si>
    <t>Хөрөнгийн дахин үнэлгээний нэмэгдлийн зөрүү</t>
  </si>
  <si>
    <t>10.2</t>
  </si>
  <si>
    <t>Investment FX</t>
  </si>
  <si>
    <t>10.3</t>
  </si>
  <si>
    <t>Бусад</t>
  </si>
  <si>
    <t>Others</t>
  </si>
  <si>
    <t>11</t>
  </si>
  <si>
    <t>Орлогын нийт дүн (35+36+37+38)</t>
  </si>
  <si>
    <t>Asset:</t>
  </si>
  <si>
    <t>11.1</t>
  </si>
  <si>
    <t>Нэгж хувьцаанд ногдох суурь ашиг (алдагдал)</t>
  </si>
  <si>
    <t>gain</t>
  </si>
  <si>
    <t>loss</t>
  </si>
  <si>
    <t>ҮАЗ</t>
  </si>
  <si>
    <t>Ногдол ашиг</t>
  </si>
  <si>
    <t>Бусад хур.ашиг тохируулга</t>
  </si>
  <si>
    <t>“Даатгагч болон даатгалын мэргэжлийн оролцогчийн санхүүгийн нэмэлт тайлангийн агуулга, маягтыг тогтоох журам”-ын 3 дугаар хавсралт</t>
  </si>
  <si>
    <t>МАЯГТ СЗХ04103. ӨМЧИЙН ӨӨРЧЛӨЛТИЙН ТАЙЛАН</t>
  </si>
  <si>
    <t>ҮЗҮҮЛЭЛТ</t>
  </si>
  <si>
    <t>Өмч</t>
  </si>
  <si>
    <t>Хөрөнгийн дахин үнэлгээний нэмэгдэл</t>
  </si>
  <si>
    <t>Хуримтлагдсан ашиг</t>
  </si>
  <si>
    <t>Нийт дүн</t>
  </si>
  <si>
    <t>2020 оны 12-р сарын 31-ний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</si>
  <si>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</si>
  <si>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</si>
  <si>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</si>
  <si>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</si>
  <si>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</si>
  <si>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</si>
  <si>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</si>
  <si>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2021 оны 12-р сарын 31-ний үлдэгдэл</t>
  </si>
  <si>
    <t>2022 оны 12-р сарын 31-ний үлдэгдэл</t>
  </si>
  <si>
    <t>“Даатгагч болон даатгалын мэргэжлийн оролцогчийн санхүүгийн нэмэлт тайлангийн агуулга, маягтыг тогтоох журам”-ын 4 дүгээр хавсралт</t>
  </si>
  <si>
    <t>МАЯГТ СЗХ04104. МӨНГӨН ГҮЙЛГЭЭНИЙ ТАЙЛАН</t>
  </si>
  <si>
    <t>Даатгагчийн нэр: "Мандал Даатгал" ХХК</t>
  </si>
  <si>
    <t xml:space="preserve"> ҮЗҮҮЛЭЛТ</t>
  </si>
  <si>
    <t>1</t>
  </si>
  <si>
    <t>Үндсэн үйл ажиллагааны мөнгөн гүйлгээ</t>
  </si>
  <si>
    <t>Мөнгөн орлогын дүн (+)</t>
  </si>
  <si>
    <t>Даатгалын хураамжийн орлого</t>
  </si>
  <si>
    <t>Хураамж</t>
  </si>
  <si>
    <t>Давхар даатгалын нөхөн төлбөр</t>
  </si>
  <si>
    <t>Буцаалт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</si>
  <si>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</si>
  <si>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</si>
  <si>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</si>
  <si>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1.1.6</t>
  </si>
  <si>
    <t>Татаас, санхүүжилтийн орлого</t>
  </si>
  <si>
    <t>Мөнгөөр төлөгдсөн</t>
  </si>
  <si>
    <t>1.1.7</t>
  </si>
  <si>
    <t>Бусад мөнгөн орлого</t>
  </si>
  <si>
    <t>Авлагын өсөлт</t>
  </si>
  <si>
    <t>Мөнгөн зарлагын дүн (-)</t>
  </si>
  <si>
    <t>Зөрүү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</si>
  <si>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</si>
  <si>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</si>
  <si>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</si>
  <si>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</si>
  <si>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</si>
  <si>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</si>
  <si>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1.2.6</t>
  </si>
  <si>
    <t>Нөхөн төлбөрт төлсөн</t>
  </si>
  <si>
    <t>1.2.7</t>
  </si>
  <si>
    <t>Үүнээс: Сайн дурын даатгалын</t>
  </si>
  <si>
    <t>1.2.8</t>
  </si>
  <si>
    <t>Албан журмын даатгалын</t>
  </si>
  <si>
    <t>1.2.9</t>
  </si>
  <si>
    <t>Даатгалын төлөөлөгчийн шимтгэл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</si>
  <si>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</si>
  <si>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</si>
  <si>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</si>
  <si>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</si>
  <si>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</si>
  <si>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</si>
  <si>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</si>
  <si>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</si>
  <si>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</si>
  <si>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</si>
  <si>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</si>
  <si>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</si>
  <si>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</si>
  <si>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</si>
  <si>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</si>
  <si>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</si>
  <si>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</si>
  <si>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</si>
  <si>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</si>
  <si>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</si>
  <si>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</si>
  <si>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</si>
  <si>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</si>
  <si>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</si>
  <si>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</si>
  <si>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</si>
  <si>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</si>
  <si>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</si>
  <si>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</si>
  <si>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</si>
  <si>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</si>
  <si>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</si>
  <si>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</si>
  <si>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</si>
  <si>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</si>
  <si>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</si>
  <si>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</si>
  <si>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Ханшийн зөрүү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</si>
  <si>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</si>
  <si>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</si>
  <si>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</si>
  <si>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</si>
  <si>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</si>
  <si>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</si>
  <si>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</si>
  <si>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</si>
  <si>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</si>
  <si>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</si>
  <si>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</si>
  <si>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</si>
  <si>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</si>
  <si>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 xml:space="preserve">Гүйцэтгэх захирал                                                           </t>
  </si>
  <si>
    <t xml:space="preserve">Ерөнхий нягтлан бодогч                    </t>
  </si>
  <si>
    <t xml:space="preserve">Гүйцэтгэх захирал                                               </t>
  </si>
  <si>
    <t xml:space="preserve">Ерөнхий нягтлан бодогч                          </t>
  </si>
  <si>
    <t xml:space="preserve">Гүйцэтгэх захирал                                                             </t>
  </si>
  <si>
    <t xml:space="preserve">Ерөнхий нягтлан бодогч  </t>
  </si>
  <si>
    <t xml:space="preserve">Ерөнхий нягтлан бодогч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</si>
</sst>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</numFmts>
  <fonts count="2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i/>
      <sz val="9"/>
      <color rgb="FF000000"/>
      <name val="Times New Roman"/>
      <family val="1"/>
    </font>
    <font>
      <sz val="9"/>
      <name val="Calibri"/>
      <family val="2"/>
    </font>
    <font>
      <sz val="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"/>
      <name val="Times New Roman"/>
      <family val="1"/>
    </font>
    <font>
      <sz val="9"/>
      <color rgb="FF7030A0"/>
      <name val="Times New Roman"/>
      <family val="1"/>
    </font>
    <font>
      <b/>
      <sz val="9"/>
      <color indexed="12"/>
      <name val="Times New Roman"/>
      <family val="1"/>
    </font>
    <font>
      <b/>
      <sz val="9"/>
      <color theme="1"/>
      <name val="Times New Roman"/>
      <family val="1"/>
    </font>
    <font>
      <sz val="9"/>
      <color theme="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</cellStyleXfs>
  <cellXfs count="251">
    <xf numFmtId="0" fontId="0" fillId="0" borderId="0" xfId="0" applyFont="1" applyAlignment="1"/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left" vertical="center" wrapText="1"/>
    </xf>
    <xf numFmtId="49" fontId="10" fillId="0" borderId="0" xfId="1" applyNumberFormat="1" applyFont="1" applyAlignment="1">
      <alignment horizontal="left" vertical="center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right" vertical="center" wrapText="1"/>
    </xf>
    <xf numFmtId="0" fontId="10" fillId="0" borderId="0" xfId="1" applyFont="1" applyFill="1" applyAlignment="1">
      <alignment horizontal="right" vertical="center" wrapText="1"/>
    </xf>
    <xf numFmtId="43" fontId="10" fillId="0" borderId="0" xfId="5" applyFont="1" applyFill="1" applyAlignment="1">
      <alignment vertical="center"/>
    </xf>
    <xf numFmtId="43" fontId="10" fillId="0" borderId="0" xfId="5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43" fontId="13" fillId="0" borderId="0" xfId="5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/>
    </xf>
    <xf numFmtId="43" fontId="6" fillId="0" borderId="0" xfId="5" applyFont="1" applyFill="1" applyAlignment="1">
      <alignment vertical="center"/>
    </xf>
    <xf numFmtId="43" fontId="6" fillId="0" borderId="0" xfId="5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3" fontId="14" fillId="0" borderId="0" xfId="5" applyFont="1" applyFill="1" applyAlignment="1">
      <alignment horizontal="right" vertical="center"/>
    </xf>
    <xf numFmtId="49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43" fontId="13" fillId="0" borderId="1" xfId="5" applyFont="1" applyFill="1" applyBorder="1" applyAlignment="1">
      <alignment horizontal="center" vertical="center" wrapText="1"/>
    </xf>
    <xf numFmtId="43" fontId="13" fillId="0" borderId="0" xfId="5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14" fontId="10" fillId="0" borderId="0" xfId="5" applyNumberFormat="1" applyFont="1" applyFill="1" applyAlignment="1">
      <alignment vertical="center"/>
    </xf>
    <xf numFmtId="49" fontId="13" fillId="0" borderId="0" xfId="1" applyNumberFormat="1" applyFont="1" applyAlignment="1">
      <alignment horizontal="left" vertical="center"/>
    </xf>
    <xf numFmtId="0" fontId="13" fillId="0" borderId="3" xfId="1" applyFont="1" applyBorder="1" applyAlignment="1">
      <alignment horizontal="center" vertical="center"/>
    </xf>
    <xf numFmtId="43" fontId="13" fillId="0" borderId="1" xfId="5" applyFont="1" applyFill="1" applyBorder="1" applyAlignment="1">
      <alignment vertical="center"/>
    </xf>
    <xf numFmtId="43" fontId="13" fillId="0" borderId="0" xfId="5" applyFont="1" applyFill="1" applyBorder="1" applyAlignment="1">
      <alignment vertical="center"/>
    </xf>
    <xf numFmtId="0" fontId="13" fillId="0" borderId="0" xfId="1" applyFont="1" applyAlignment="1">
      <alignment vertical="center"/>
    </xf>
    <xf numFmtId="43" fontId="13" fillId="0" borderId="0" xfId="5" applyFont="1" applyFill="1" applyAlignment="1">
      <alignment vertical="center"/>
    </xf>
    <xf numFmtId="4" fontId="15" fillId="0" borderId="1" xfId="0" applyNumberFormat="1" applyFont="1" applyBorder="1" applyAlignment="1">
      <alignment horizontal="right"/>
    </xf>
    <xf numFmtId="43" fontId="10" fillId="3" borderId="0" xfId="5" applyFont="1" applyFill="1" applyAlignment="1">
      <alignment vertical="center"/>
    </xf>
    <xf numFmtId="49" fontId="13" fillId="0" borderId="1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0" fillId="0" borderId="1" xfId="1" applyFont="1" applyBorder="1" applyAlignment="1">
      <alignment horizontal="left" vertical="center"/>
    </xf>
    <xf numFmtId="43" fontId="10" fillId="0" borderId="1" xfId="5" applyFont="1" applyFill="1" applyBorder="1" applyAlignment="1">
      <alignment horizontal="center" vertical="center"/>
    </xf>
    <xf numFmtId="43" fontId="10" fillId="0" borderId="0" xfId="5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4" fontId="11" fillId="0" borderId="0" xfId="1" applyNumberFormat="1" applyFont="1" applyAlignment="1">
      <alignment vertical="center"/>
    </xf>
    <xf numFmtId="43" fontId="11" fillId="0" borderId="0" xfId="5" applyFont="1" applyFill="1" applyAlignment="1">
      <alignment vertical="center"/>
    </xf>
    <xf numFmtId="0" fontId="13" fillId="0" borderId="3" xfId="1" applyFont="1" applyBorder="1" applyAlignment="1">
      <alignment horizontal="left" vertical="center"/>
    </xf>
    <xf numFmtId="43" fontId="13" fillId="0" borderId="1" xfId="5" applyFont="1" applyFill="1" applyBorder="1" applyAlignment="1">
      <alignment horizontal="center" vertical="center"/>
    </xf>
    <xf numFmtId="43" fontId="13" fillId="0" borderId="0" xfId="5" applyFont="1" applyFill="1" applyBorder="1" applyAlignment="1">
      <alignment horizontal="center" vertical="center"/>
    </xf>
    <xf numFmtId="43" fontId="10" fillId="0" borderId="0" xfId="1" applyNumberFormat="1" applyFont="1" applyAlignment="1">
      <alignment vertical="center"/>
    </xf>
    <xf numFmtId="43" fontId="10" fillId="0" borderId="1" xfId="5" applyFont="1" applyFill="1" applyBorder="1" applyAlignment="1">
      <alignment vertical="center"/>
    </xf>
    <xf numFmtId="43" fontId="10" fillId="0" borderId="0" xfId="5" applyFont="1" applyFill="1" applyBorder="1" applyAlignment="1">
      <alignment vertical="center"/>
    </xf>
    <xf numFmtId="43" fontId="11" fillId="0" borderId="0" xfId="1" applyNumberFormat="1" applyFont="1" applyAlignment="1">
      <alignment vertical="center"/>
    </xf>
    <xf numFmtId="0" fontId="10" fillId="0" borderId="4" xfId="1" applyFont="1" applyBorder="1" applyAlignment="1">
      <alignment horizontal="left" vertical="center"/>
    </xf>
    <xf numFmtId="43" fontId="13" fillId="0" borderId="0" xfId="1" applyNumberFormat="1" applyFont="1" applyAlignment="1">
      <alignment vertical="center"/>
    </xf>
    <xf numFmtId="4" fontId="16" fillId="0" borderId="0" xfId="0" applyNumberFormat="1" applyFont="1" applyAlignment="1">
      <alignment horizontal="right" vertical="top"/>
    </xf>
    <xf numFmtId="43" fontId="16" fillId="0" borderId="0" xfId="5" applyFont="1" applyFill="1" applyAlignment="1">
      <alignment horizontal="center" vertical="top"/>
    </xf>
    <xf numFmtId="43" fontId="11" fillId="0" borderId="1" xfId="5" applyFont="1" applyFill="1" applyBorder="1" applyAlignment="1">
      <alignment horizontal="center" vertical="center"/>
    </xf>
    <xf numFmtId="43" fontId="11" fillId="0" borderId="0" xfId="5" applyFont="1" applyFill="1" applyBorder="1" applyAlignment="1">
      <alignment horizontal="center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43" fontId="11" fillId="4" borderId="0" xfId="5" applyFont="1" applyFill="1" applyAlignment="1">
      <alignment vertical="center"/>
    </xf>
    <xf numFmtId="49" fontId="13" fillId="0" borderId="7" xfId="1" applyNumberFormat="1" applyFont="1" applyBorder="1" applyAlignment="1">
      <alignment horizontal="left" vertical="center"/>
    </xf>
    <xf numFmtId="0" fontId="13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43" fontId="13" fillId="0" borderId="7" xfId="5" applyFont="1" applyFill="1" applyBorder="1" applyAlignment="1">
      <alignment vertical="center"/>
    </xf>
    <xf numFmtId="4" fontId="17" fillId="0" borderId="0" xfId="0" applyNumberFormat="1" applyFont="1" applyAlignment="1">
      <alignment horizontal="right" vertical="top"/>
    </xf>
    <xf numFmtId="4" fontId="13" fillId="0" borderId="0" xfId="1" applyNumberFormat="1" applyFont="1" applyAlignment="1">
      <alignment vertical="center"/>
    </xf>
    <xf numFmtId="43" fontId="13" fillId="0" borderId="0" xfId="5" applyFont="1" applyAlignment="1">
      <alignment vertical="center"/>
    </xf>
    <xf numFmtId="49" fontId="10" fillId="0" borderId="9" xfId="1" applyNumberFormat="1" applyFont="1" applyBorder="1" applyAlignment="1">
      <alignment horizontal="left" vertical="center"/>
    </xf>
    <xf numFmtId="0" fontId="13" fillId="0" borderId="6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43" fontId="10" fillId="0" borderId="9" xfId="5" applyFont="1" applyFill="1" applyBorder="1" applyAlignment="1">
      <alignment vertical="center"/>
    </xf>
    <xf numFmtId="4" fontId="10" fillId="0" borderId="0" xfId="1" applyNumberFormat="1" applyFont="1" applyAlignment="1">
      <alignment vertical="center"/>
    </xf>
    <xf numFmtId="9" fontId="10" fillId="0" borderId="0" xfId="7" applyFont="1" applyFill="1" applyAlignment="1">
      <alignment vertical="center"/>
    </xf>
    <xf numFmtId="0" fontId="10" fillId="0" borderId="10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43" fontId="13" fillId="0" borderId="2" xfId="5" applyFont="1" applyFill="1" applyBorder="1" applyAlignment="1">
      <alignment vertical="center"/>
    </xf>
    <xf numFmtId="49" fontId="10" fillId="0" borderId="7" xfId="1" applyNumberFormat="1" applyFont="1" applyBorder="1" applyAlignment="1">
      <alignment horizontal="left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left" vertical="center"/>
    </xf>
    <xf numFmtId="0" fontId="13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43" fontId="13" fillId="0" borderId="15" xfId="5" applyFont="1" applyFill="1" applyBorder="1" applyAlignment="1">
      <alignment vertical="center"/>
    </xf>
    <xf numFmtId="0" fontId="13" fillId="0" borderId="0" xfId="1" applyFont="1" applyAlignment="1">
      <alignment horizontal="center" vertical="center" wrapText="1"/>
    </xf>
    <xf numFmtId="0" fontId="10" fillId="0" borderId="0" xfId="8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3" fontId="10" fillId="0" borderId="0" xfId="5" applyFont="1" applyFill="1" applyAlignment="1">
      <alignment horizontal="center" vertical="center"/>
    </xf>
    <xf numFmtId="43" fontId="6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 wrapText="1"/>
    </xf>
    <xf numFmtId="0" fontId="12" fillId="0" borderId="0" xfId="8" applyFont="1" applyAlignment="1">
      <alignment horizontal="left" vertical="center" indent="5"/>
    </xf>
    <xf numFmtId="0" fontId="14" fillId="0" borderId="0" xfId="0" applyFont="1" applyAlignment="1">
      <alignment horizontal="center" vertical="center"/>
    </xf>
    <xf numFmtId="43" fontId="14" fillId="0" borderId="0" xfId="5" applyFont="1" applyFill="1" applyAlignment="1">
      <alignment horizontal="center" vertical="center"/>
    </xf>
    <xf numFmtId="0" fontId="10" fillId="0" borderId="0" xfId="8" applyFont="1" applyAlignment="1">
      <alignment horizontal="left" vertical="center" indent="5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43" fontId="10" fillId="0" borderId="0" xfId="5" applyFont="1" applyFill="1" applyAlignment="1">
      <alignment vertical="center" wrapText="1"/>
    </xf>
    <xf numFmtId="49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164" fontId="10" fillId="0" borderId="0" xfId="5" applyNumberFormat="1" applyFont="1" applyFill="1" applyBorder="1" applyAlignment="1">
      <alignment vertical="center"/>
    </xf>
    <xf numFmtId="4" fontId="10" fillId="0" borderId="0" xfId="0" applyNumberFormat="1" applyFont="1" applyAlignment="1">
      <alignment horizontal="right" vertical="top"/>
    </xf>
    <xf numFmtId="164" fontId="10" fillId="0" borderId="0" xfId="5" applyNumberFormat="1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49" fontId="13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vertical="center"/>
    </xf>
    <xf numFmtId="0" fontId="13" fillId="0" borderId="1" xfId="1" applyFont="1" applyBorder="1" applyAlignment="1">
      <alignment horizontal="left" vertical="center" wrapText="1"/>
    </xf>
    <xf numFmtId="49" fontId="10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horizontal="left" vertical="center" wrapText="1"/>
    </xf>
    <xf numFmtId="43" fontId="10" fillId="0" borderId="1" xfId="5" applyFont="1" applyFill="1" applyBorder="1" applyAlignment="1">
      <alignment horizontal="right" vertical="center"/>
    </xf>
    <xf numFmtId="43" fontId="10" fillId="0" borderId="0" xfId="5" applyFont="1" applyFill="1" applyBorder="1" applyAlignment="1">
      <alignment horizontal="right" vertical="center"/>
    </xf>
    <xf numFmtId="43" fontId="10" fillId="0" borderId="1" xfId="5" applyFont="1" applyFill="1" applyBorder="1" applyAlignment="1">
      <alignment horizontal="right"/>
    </xf>
    <xf numFmtId="43" fontId="10" fillId="0" borderId="0" xfId="5" applyFont="1" applyFill="1" applyBorder="1" applyAlignment="1">
      <alignment horizontal="right"/>
    </xf>
    <xf numFmtId="43" fontId="13" fillId="0" borderId="1" xfId="5" applyFont="1" applyFill="1" applyBorder="1" applyAlignment="1">
      <alignment horizontal="right" vertical="center"/>
    </xf>
    <xf numFmtId="43" fontId="13" fillId="0" borderId="0" xfId="5" applyFont="1" applyFill="1" applyBorder="1" applyAlignment="1">
      <alignment horizontal="right" vertical="center"/>
    </xf>
    <xf numFmtId="0" fontId="13" fillId="0" borderId="1" xfId="1" applyFont="1" applyBorder="1" applyAlignment="1">
      <alignment vertical="center" wrapText="1"/>
    </xf>
    <xf numFmtId="164" fontId="10" fillId="5" borderId="0" xfId="5" applyNumberFormat="1" applyFont="1" applyFill="1" applyAlignment="1">
      <alignment vertical="center"/>
    </xf>
    <xf numFmtId="164" fontId="10" fillId="0" borderId="0" xfId="1" applyNumberFormat="1" applyFont="1" applyAlignment="1">
      <alignment vertical="center"/>
    </xf>
    <xf numFmtId="164" fontId="10" fillId="3" borderId="0" xfId="5" applyNumberFormat="1" applyFont="1" applyFill="1" applyAlignment="1">
      <alignment vertical="center"/>
    </xf>
    <xf numFmtId="10" fontId="10" fillId="0" borderId="0" xfId="7" applyNumberFormat="1" applyFont="1" applyFill="1" applyAlignment="1">
      <alignment vertical="center"/>
    </xf>
    <xf numFmtId="4" fontId="10" fillId="0" borderId="0" xfId="0" applyNumberFormat="1" applyFont="1" applyAlignment="1">
      <alignment horizontal="right"/>
    </xf>
    <xf numFmtId="164" fontId="11" fillId="0" borderId="0" xfId="5" applyNumberFormat="1" applyFont="1" applyFill="1" applyAlignment="1">
      <alignment vertical="center"/>
    </xf>
    <xf numFmtId="4" fontId="10" fillId="0" borderId="1" xfId="0" applyNumberFormat="1" applyFont="1" applyBorder="1"/>
    <xf numFmtId="4" fontId="6" fillId="0" borderId="0" xfId="0" applyNumberFormat="1" applyFont="1"/>
    <xf numFmtId="165" fontId="11" fillId="0" borderId="0" xfId="7" applyNumberFormat="1" applyFont="1" applyFill="1" applyAlignment="1">
      <alignment vertical="center"/>
    </xf>
    <xf numFmtId="4" fontId="12" fillId="0" borderId="1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top"/>
    </xf>
    <xf numFmtId="4" fontId="10" fillId="0" borderId="0" xfId="9" applyNumberFormat="1" applyFont="1"/>
    <xf numFmtId="0" fontId="21" fillId="0" borderId="12" xfId="1" applyFont="1" applyBorder="1" applyAlignment="1">
      <alignment vertical="center"/>
    </xf>
    <xf numFmtId="43" fontId="21" fillId="0" borderId="10" xfId="1" applyNumberFormat="1" applyFont="1" applyBorder="1" applyAlignment="1">
      <alignment vertical="center"/>
    </xf>
    <xf numFmtId="0" fontId="21" fillId="0" borderId="11" xfId="1" applyFont="1" applyBorder="1" applyAlignment="1">
      <alignment vertical="center"/>
    </xf>
    <xf numFmtId="43" fontId="21" fillId="0" borderId="16" xfId="1" applyNumberFormat="1" applyFont="1" applyBorder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horizontal="right" vertical="center"/>
    </xf>
    <xf numFmtId="43" fontId="10" fillId="0" borderId="0" xfId="1" applyNumberFormat="1" applyFont="1" applyAlignment="1">
      <alignment horizontal="right" vertical="center"/>
    </xf>
    <xf numFmtId="164" fontId="10" fillId="0" borderId="0" xfId="5" applyNumberFormat="1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horizontal="left" vertical="top"/>
    </xf>
    <xf numFmtId="49" fontId="10" fillId="0" borderId="0" xfId="1" applyNumberFormat="1" applyFont="1" applyAlignment="1">
      <alignment horizontal="center" vertical="center" wrapText="1"/>
    </xf>
    <xf numFmtId="43" fontId="10" fillId="6" borderId="0" xfId="5" applyFont="1" applyFill="1" applyAlignment="1">
      <alignment vertical="center"/>
    </xf>
    <xf numFmtId="4" fontId="22" fillId="0" borderId="0" xfId="0" applyNumberFormat="1" applyFont="1" applyAlignment="1">
      <alignment horizontal="right" vertical="top"/>
    </xf>
    <xf numFmtId="43" fontId="10" fillId="5" borderId="0" xfId="5" applyFont="1" applyFill="1" applyAlignment="1">
      <alignment vertical="center"/>
    </xf>
    <xf numFmtId="0" fontId="12" fillId="2" borderId="0" xfId="0" applyFont="1" applyFill="1"/>
    <xf numFmtId="0" fontId="10" fillId="0" borderId="0" xfId="0" applyFont="1"/>
    <xf numFmtId="4" fontId="10" fillId="0" borderId="0" xfId="1" applyNumberFormat="1" applyFont="1" applyAlignment="1">
      <alignment horizontal="right" vertical="center"/>
    </xf>
    <xf numFmtId="166" fontId="10" fillId="0" borderId="0" xfId="7" applyNumberFormat="1" applyFont="1" applyFill="1" applyAlignment="1">
      <alignment horizontal="right" vertical="center"/>
    </xf>
    <xf numFmtId="43" fontId="10" fillId="0" borderId="0" xfId="5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3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vertical="center" wrapText="1"/>
    </xf>
    <xf numFmtId="43" fontId="23" fillId="0" borderId="1" xfId="5" applyFont="1" applyBorder="1" applyAlignment="1">
      <alignment vertical="center"/>
    </xf>
    <xf numFmtId="43" fontId="23" fillId="0" borderId="1" xfId="5" applyFont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12" fillId="0" borderId="1" xfId="1" applyFont="1" applyBorder="1" applyAlignment="1">
      <alignment horizontal="left" vertical="center" wrapText="1"/>
    </xf>
    <xf numFmtId="43" fontId="12" fillId="0" borderId="1" xfId="5" applyFont="1" applyBorder="1" applyAlignment="1">
      <alignment vertical="center"/>
    </xf>
    <xf numFmtId="43" fontId="12" fillId="0" borderId="1" xfId="5" applyFont="1" applyBorder="1" applyAlignment="1">
      <alignment horizontal="center" vertical="center"/>
    </xf>
    <xf numFmtId="43" fontId="10" fillId="0" borderId="1" xfId="5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43" fontId="10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8" applyFont="1" applyAlignment="1">
      <alignment vertical="center"/>
    </xf>
    <xf numFmtId="0" fontId="7" fillId="0" borderId="0" xfId="0" applyFont="1" applyAlignment="1">
      <alignment vertical="center"/>
    </xf>
    <xf numFmtId="43" fontId="12" fillId="0" borderId="0" xfId="5" applyFont="1" applyAlignment="1">
      <alignment vertical="center"/>
    </xf>
    <xf numFmtId="0" fontId="12" fillId="0" borderId="0" xfId="1" applyFont="1" applyAlignment="1">
      <alignment horizontal="left" vertical="center"/>
    </xf>
    <xf numFmtId="0" fontId="6" fillId="0" borderId="0" xfId="4" applyFont="1" applyAlignment="1">
      <alignment vertical="center" wrapText="1"/>
    </xf>
    <xf numFmtId="49" fontId="6" fillId="0" borderId="0" xfId="4" applyNumberFormat="1" applyFont="1" applyAlignment="1">
      <alignment horizontal="left" vertical="center" wrapText="1"/>
    </xf>
    <xf numFmtId="0" fontId="14" fillId="0" borderId="0" xfId="4" applyFont="1" applyAlignment="1">
      <alignment horizontal="right" vertical="center"/>
    </xf>
    <xf numFmtId="43" fontId="11" fillId="0" borderId="0" xfId="4" applyNumberFormat="1" applyFont="1" applyAlignment="1">
      <alignment vertical="center"/>
    </xf>
    <xf numFmtId="49" fontId="23" fillId="0" borderId="1" xfId="1" applyNumberFormat="1" applyFont="1" applyBorder="1" applyAlignment="1">
      <alignment horizontal="center" vertical="center" wrapText="1"/>
    </xf>
    <xf numFmtId="43" fontId="12" fillId="0" borderId="0" xfId="1" applyNumberFormat="1" applyFont="1" applyAlignment="1">
      <alignment vertical="center"/>
    </xf>
    <xf numFmtId="49" fontId="12" fillId="0" borderId="1" xfId="1" applyNumberFormat="1" applyFont="1" applyBorder="1" applyAlignment="1">
      <alignment horizontal="center" vertical="center" wrapText="1"/>
    </xf>
    <xf numFmtId="43" fontId="12" fillId="0" borderId="0" xfId="5" applyFont="1" applyAlignment="1">
      <alignment horizontal="center" vertical="center"/>
    </xf>
    <xf numFmtId="49" fontId="23" fillId="0" borderId="1" xfId="1" applyNumberFormat="1" applyFont="1" applyBorder="1" applyAlignment="1">
      <alignment horizontal="left" vertical="center"/>
    </xf>
    <xf numFmtId="0" fontId="23" fillId="0" borderId="1" xfId="1" applyFont="1" applyBorder="1" applyAlignment="1">
      <alignment vertical="center"/>
    </xf>
    <xf numFmtId="43" fontId="23" fillId="0" borderId="1" xfId="5" applyFont="1" applyFill="1" applyBorder="1" applyAlignment="1">
      <alignment vertical="center"/>
    </xf>
    <xf numFmtId="43" fontId="23" fillId="0" borderId="0" xfId="5" applyFont="1" applyAlignment="1">
      <alignment vertic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43" fontId="12" fillId="0" borderId="1" xfId="5" applyFont="1" applyFill="1" applyBorder="1" applyAlignment="1">
      <alignment vertical="center"/>
    </xf>
    <xf numFmtId="43" fontId="23" fillId="0" borderId="0" xfId="1" applyNumberFormat="1" applyFont="1" applyAlignment="1">
      <alignment vertical="center"/>
    </xf>
    <xf numFmtId="49" fontId="23" fillId="0" borderId="7" xfId="1" applyNumberFormat="1" applyFont="1" applyBorder="1" applyAlignment="1">
      <alignment horizontal="left" vertical="center"/>
    </xf>
    <xf numFmtId="0" fontId="23" fillId="0" borderId="7" xfId="1" applyFont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43" fontId="23" fillId="0" borderId="7" xfId="5" applyFont="1" applyFill="1" applyBorder="1" applyAlignment="1">
      <alignment vertical="center"/>
    </xf>
    <xf numFmtId="49" fontId="23" fillId="0" borderId="9" xfId="1" applyNumberFormat="1" applyFont="1" applyBorder="1" applyAlignment="1">
      <alignment horizontal="left" vertical="center"/>
    </xf>
    <xf numFmtId="0" fontId="23" fillId="0" borderId="9" xfId="1" applyFont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43" fontId="23" fillId="0" borderId="9" xfId="5" applyFont="1" applyFill="1" applyBorder="1" applyAlignment="1">
      <alignment vertical="center"/>
    </xf>
    <xf numFmtId="43" fontId="13" fillId="0" borderId="9" xfId="5" applyFont="1" applyFill="1" applyBorder="1" applyAlignment="1">
      <alignment vertical="center"/>
    </xf>
    <xf numFmtId="0" fontId="23" fillId="0" borderId="7" xfId="1" applyFont="1" applyBorder="1" applyAlignment="1">
      <alignment vertical="center" wrapText="1"/>
    </xf>
    <xf numFmtId="0" fontId="12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49" fontId="23" fillId="0" borderId="17" xfId="1" applyNumberFormat="1" applyFont="1" applyBorder="1" applyAlignment="1">
      <alignment horizontal="left" vertical="center"/>
    </xf>
    <xf numFmtId="0" fontId="23" fillId="0" borderId="13" xfId="1" applyFont="1" applyBorder="1" applyAlignment="1">
      <alignment vertical="center"/>
    </xf>
    <xf numFmtId="0" fontId="12" fillId="0" borderId="15" xfId="1" applyFont="1" applyBorder="1" applyAlignment="1">
      <alignment horizontal="center" vertical="center"/>
    </xf>
    <xf numFmtId="43" fontId="23" fillId="0" borderId="18" xfId="5" applyFont="1" applyFill="1" applyBorder="1" applyAlignment="1">
      <alignment vertical="center"/>
    </xf>
    <xf numFmtId="43" fontId="13" fillId="0" borderId="18" xfId="5" applyFont="1" applyFill="1" applyBorder="1" applyAlignment="1">
      <alignment vertical="center"/>
    </xf>
    <xf numFmtId="49" fontId="23" fillId="0" borderId="19" xfId="1" applyNumberFormat="1" applyFont="1" applyBorder="1" applyAlignment="1">
      <alignment horizontal="left" vertical="center"/>
    </xf>
    <xf numFmtId="43" fontId="23" fillId="0" borderId="20" xfId="5" applyFont="1" applyFill="1" applyBorder="1" applyAlignment="1">
      <alignment vertical="center"/>
    </xf>
    <xf numFmtId="43" fontId="13" fillId="0" borderId="20" xfId="5" applyFont="1" applyFill="1" applyBorder="1" applyAlignment="1">
      <alignment vertical="center"/>
    </xf>
    <xf numFmtId="0" fontId="23" fillId="0" borderId="21" xfId="1" applyFont="1" applyBorder="1" applyAlignment="1">
      <alignment vertical="center"/>
    </xf>
    <xf numFmtId="0" fontId="12" fillId="0" borderId="22" xfId="1" applyFont="1" applyBorder="1" applyAlignment="1">
      <alignment horizontal="center" vertical="center"/>
    </xf>
    <xf numFmtId="43" fontId="23" fillId="0" borderId="23" xfId="5" applyFont="1" applyFill="1" applyBorder="1" applyAlignment="1">
      <alignment vertical="center"/>
    </xf>
    <xf numFmtId="49" fontId="24" fillId="0" borderId="0" xfId="1" applyNumberFormat="1" applyFont="1" applyAlignment="1">
      <alignment horizontal="left" vertical="center"/>
    </xf>
    <xf numFmtId="43" fontId="24" fillId="0" borderId="0" xfId="5" applyFont="1" applyAlignment="1">
      <alignment vertical="center"/>
    </xf>
    <xf numFmtId="49" fontId="12" fillId="0" borderId="0" xfId="1" applyNumberFormat="1" applyFont="1" applyAlignment="1">
      <alignment horizontal="left" vertical="center"/>
    </xf>
    <xf numFmtId="0" fontId="12" fillId="0" borderId="0" xfId="10" applyFont="1" applyAlignment="1">
      <alignment vertical="center"/>
    </xf>
    <xf numFmtId="0" fontId="7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43" fontId="10" fillId="0" borderId="0" xfId="5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1" applyFont="1" applyAlignment="1">
      <alignment horizontal="right" vertical="center" wrapText="1"/>
    </xf>
    <xf numFmtId="0" fontId="13" fillId="0" borderId="0" xfId="1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5" fillId="0" borderId="0" xfId="1" applyFont="1" applyAlignment="1">
      <alignment horizontal="center" vertical="center"/>
    </xf>
    <xf numFmtId="0" fontId="5" fillId="0" borderId="0" xfId="4" applyFont="1" applyAlignment="1">
      <alignment horizontal="left" vertical="center" wrapText="1"/>
    </xf>
    <xf numFmtId="0" fontId="6" fillId="0" borderId="0" xfId="4" applyFont="1" applyAlignment="1">
      <alignment horizontal="right" vertical="center" wrapText="1"/>
    </xf>
    <xf numFmtId="0" fontId="6" fillId="0" borderId="0" xfId="4" applyFont="1" applyAlignment="1">
      <alignment horizontal="left" vertical="center" wrapText="1"/>
    </xf>
  </cellXfs>
  <cellStyles count="11">
    <cellStyle name="Comma 2" xfId="2" xr:uid="{00000000-0005-0000-0000-000001000000}"/>
    <cellStyle name="Comma 3" xfId="5" xr:uid="{00000000-0005-0000-0000-000002000000}"/>
    <cellStyle name="Normal" xfId="0" builtinId="0"/>
    <cellStyle name="Normal 121" xfId="9" xr:uid="{906267B1-1703-4E79-BD1C-2B905B860F72}"/>
    <cellStyle name="Normal 2" xfId="1" xr:uid="{00000000-0005-0000-0000-000004000000}"/>
    <cellStyle name="Normal 2 2 4" xfId="3" xr:uid="{00000000-0005-0000-0000-000005000000}"/>
    <cellStyle name="Normal 3" xfId="4" xr:uid="{00000000-0005-0000-0000-000006000000}"/>
    <cellStyle name="Normal 4" xfId="6" xr:uid="{00000000-0005-0000-0000-000007000000}"/>
    <cellStyle name="Normal 4 2" xfId="8" xr:uid="{8FA1A3FA-D3BF-4A25-A778-1358BDAA1F8A}"/>
    <cellStyle name="Normal 4 5" xfId="10" xr:uid="{C17E2A10-0C2A-452C-B759-0DFF3DAF2A28}"/>
    <cellStyle name="Percent 2" xfId="7" xr:uid="{6A712A7C-63C3-4F7C-A00E-7006A40891D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99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1DF195-74E4-46B0-8F5C-CC96BA2BDDBA}"/>
            </a:ext>
          </a:extLst>
        </xdr:cNvPr>
        <xdr:cNvSpPr txBox="1"/>
      </xdr:nvSpPr>
      <xdr:spPr>
        <a:xfrm>
          <a:off x="3604260" y="1604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99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2B210DA-D03B-434A-92C1-5C94494C69F9}"/>
            </a:ext>
          </a:extLst>
        </xdr:cNvPr>
        <xdr:cNvSpPr txBox="1"/>
      </xdr:nvSpPr>
      <xdr:spPr>
        <a:xfrm>
          <a:off x="3604260" y="1604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99</xdr:row>
      <xdr:rowOff>95250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53FB492-C042-4567-A196-16CA1AA0301F}"/>
            </a:ext>
          </a:extLst>
        </xdr:cNvPr>
        <xdr:cNvSpPr txBox="1"/>
      </xdr:nvSpPr>
      <xdr:spPr>
        <a:xfrm>
          <a:off x="3604260" y="1604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54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DBF8D2-D6B4-4121-B186-16F2A643B7CA}"/>
            </a:ext>
          </a:extLst>
        </xdr:cNvPr>
        <xdr:cNvSpPr txBox="1"/>
      </xdr:nvSpPr>
      <xdr:spPr>
        <a:xfrm>
          <a:off x="3451860" y="9304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54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E72B0E-9AAC-4F3A-9B4F-EBB75FD93431}"/>
            </a:ext>
          </a:extLst>
        </xdr:cNvPr>
        <xdr:cNvSpPr txBox="1"/>
      </xdr:nvSpPr>
      <xdr:spPr>
        <a:xfrm>
          <a:off x="3451860" y="9304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30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98FABC-7C98-49DD-9977-CB4FDB2F7A85}"/>
            </a:ext>
          </a:extLst>
        </xdr:cNvPr>
        <xdr:cNvSpPr txBox="1"/>
      </xdr:nvSpPr>
      <xdr:spPr>
        <a:xfrm>
          <a:off x="344805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30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883E981-A07D-4D87-91CC-3E84EE52F90C}"/>
            </a:ext>
          </a:extLst>
        </xdr:cNvPr>
        <xdr:cNvSpPr txBox="1"/>
      </xdr:nvSpPr>
      <xdr:spPr>
        <a:xfrm>
          <a:off x="344805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30</xdr:row>
      <xdr:rowOff>95250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06BDE3-D834-4E7D-80A2-A1E1B3D927D4}"/>
            </a:ext>
          </a:extLst>
        </xdr:cNvPr>
        <xdr:cNvSpPr txBox="1"/>
      </xdr:nvSpPr>
      <xdr:spPr>
        <a:xfrm>
          <a:off x="344805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72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6B42DB-0650-48C1-AE2B-0B96040B4CFC}"/>
            </a:ext>
          </a:extLst>
        </xdr:cNvPr>
        <xdr:cNvSpPr txBox="1"/>
      </xdr:nvSpPr>
      <xdr:spPr>
        <a:xfrm>
          <a:off x="35623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72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3B88B6-646F-488E-AA5A-E5FA422B597B}"/>
            </a:ext>
          </a:extLst>
        </xdr:cNvPr>
        <xdr:cNvSpPr txBox="1"/>
      </xdr:nvSpPr>
      <xdr:spPr>
        <a:xfrm>
          <a:off x="7762875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72</xdr:row>
      <xdr:rowOff>95250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01E28A1-41D8-4CB4-86D2-7DC0999058FB}"/>
            </a:ext>
          </a:extLst>
        </xdr:cNvPr>
        <xdr:cNvSpPr txBox="1"/>
      </xdr:nvSpPr>
      <xdr:spPr>
        <a:xfrm>
          <a:off x="35623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72</xdr:row>
      <xdr:rowOff>95250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E4690B4-77FC-4B8A-B8C8-4EE34669A13F}"/>
            </a:ext>
          </a:extLst>
        </xdr:cNvPr>
        <xdr:cNvSpPr txBox="1"/>
      </xdr:nvSpPr>
      <xdr:spPr>
        <a:xfrm>
          <a:off x="35623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hulan.kh\AppData\Local\Microsoft\Windows\INetCache\Content.Outlook\WP42KA25\1%20-%20&#1061;&#1072;&#1074;&#1089;&#1088;&#1072;&#1083;&#1090;&#1091;&#1091;&#1076;%20-%202022.Q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ief%20accountant/1.%20Chief%20accountant/REPORTS/FRC%20-%20quarterly%20report/2022/Q4/FRC%20report%202022Q4%20-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всралт - 1-ok"/>
      <sheetName val="Хавсралт - 2"/>
      <sheetName val="Хавсралт - 3-ok"/>
      <sheetName val="Хавсралт - 4-ok"/>
    </sheetNames>
    <sheetDataSet>
      <sheetData sheetId="0" refreshError="1"/>
      <sheetData sheetId="1" refreshError="1">
        <row r="21">
          <cell r="B21">
            <v>4792231098.1827211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"/>
      <sheetName val="102"/>
      <sheetName val="103"/>
      <sheetName val="104"/>
      <sheetName val="105"/>
      <sheetName val="Sheet3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44a"/>
      <sheetName val="04145"/>
      <sheetName val="148"/>
      <sheetName val="152"/>
      <sheetName val="153"/>
      <sheetName val="153a"/>
      <sheetName val="154"/>
      <sheetName val="157"/>
      <sheetName val="156"/>
      <sheetName val="158"/>
      <sheetName val="159"/>
      <sheetName val="160"/>
      <sheetName val="161"/>
      <sheetName val="164"/>
      <sheetName val="165"/>
      <sheetName val="166"/>
      <sheetName val="167"/>
      <sheetName val="168"/>
      <sheetName val="169"/>
    </sheetNames>
    <sheetDataSet>
      <sheetData sheetId="0">
        <row r="5">
          <cell r="A5" t="str">
            <v>Даатгагчийн нэр: "Мандал Даатгал" ХК</v>
          </cell>
          <cell r="B5"/>
        </row>
        <row r="16">
          <cell r="F16">
            <v>1037665219.6900001</v>
          </cell>
        </row>
        <row r="18">
          <cell r="K18">
            <v>1605797518.9199991</v>
          </cell>
        </row>
        <row r="19">
          <cell r="K19">
            <v>-42191191.869999975</v>
          </cell>
        </row>
      </sheetData>
      <sheetData sheetId="1">
        <row r="45">
          <cell r="F45">
            <v>4084406848.4941187</v>
          </cell>
        </row>
        <row r="74">
          <cell r="J7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8D0E3-C4C9-4638-9BE2-9DDB273A6A38}">
  <sheetPr codeName="Sheet1">
    <tabColor rgb="FFFFFF00"/>
    <pageSetUpPr fitToPage="1"/>
  </sheetPr>
  <dimension ref="A1:P1887"/>
  <sheetViews>
    <sheetView showGridLines="0" tabSelected="1" zoomScaleNormal="100" zoomScaleSheetLayoutView="85" workbookViewId="0">
      <selection activeCell="A3" sqref="A3:F3"/>
    </sheetView>
  </sheetViews>
  <sheetFormatPr defaultColWidth="9.140625" defaultRowHeight="12" x14ac:dyDescent="0.25"/>
  <cols>
    <col min="1" max="1" width="6.85546875" style="7" customWidth="1"/>
    <col min="2" max="2" width="71.42578125" style="8" customWidth="1"/>
    <col min="3" max="3" width="9.28515625" style="117" customWidth="1"/>
    <col min="4" max="4" width="14.42578125" style="99" customWidth="1"/>
    <col min="5" max="5" width="23.5703125" style="11" customWidth="1"/>
    <col min="6" max="7" width="22.5703125" style="11" customWidth="1"/>
    <col min="8" max="9" width="22.5703125" style="11" hidden="1" customWidth="1"/>
    <col min="10" max="10" width="16" style="4" hidden="1" customWidth="1"/>
    <col min="11" max="11" width="16.7109375" style="11" hidden="1" customWidth="1"/>
    <col min="12" max="12" width="16.5703125" style="4" hidden="1" customWidth="1"/>
    <col min="13" max="13" width="25.7109375" style="4" hidden="1" customWidth="1"/>
    <col min="14" max="14" width="17" style="4" hidden="1" customWidth="1"/>
    <col min="15" max="15" width="14.7109375" style="4" hidden="1" customWidth="1"/>
    <col min="16" max="16" width="15.140625" style="12" hidden="1" customWidth="1"/>
    <col min="17" max="16384" width="9.140625" style="4"/>
  </cols>
  <sheetData>
    <row r="1" spans="1:16" ht="37.5" customHeight="1" x14ac:dyDescent="0.25">
      <c r="C1" s="239" t="s">
        <v>26</v>
      </c>
      <c r="D1" s="239"/>
      <c r="E1" s="239"/>
      <c r="F1" s="239"/>
      <c r="G1" s="9"/>
      <c r="H1" s="10"/>
      <c r="I1" s="9"/>
    </row>
    <row r="3" spans="1:16" ht="15" customHeight="1" x14ac:dyDescent="0.25">
      <c r="A3" s="240" t="s">
        <v>27</v>
      </c>
      <c r="B3" s="240"/>
      <c r="C3" s="240"/>
      <c r="D3" s="240"/>
      <c r="E3" s="240"/>
      <c r="F3" s="240"/>
      <c r="G3" s="13"/>
      <c r="H3" s="14"/>
      <c r="I3" s="13"/>
    </row>
    <row r="4" spans="1:16" x14ac:dyDescent="0.25">
      <c r="B4" s="13"/>
      <c r="C4" s="15"/>
      <c r="D4" s="13"/>
      <c r="E4" s="16"/>
      <c r="F4" s="16"/>
      <c r="G4" s="16"/>
      <c r="H4" s="16"/>
      <c r="I4" s="16"/>
    </row>
    <row r="5" spans="1:16" s="20" customFormat="1" ht="12.75" customHeight="1" x14ac:dyDescent="0.25">
      <c r="A5" s="241" t="s">
        <v>17</v>
      </c>
      <c r="B5" s="241"/>
      <c r="C5" s="17"/>
      <c r="D5" s="242" t="s">
        <v>25</v>
      </c>
      <c r="E5" s="242"/>
      <c r="F5" s="242"/>
      <c r="G5" s="18"/>
      <c r="H5" s="19"/>
      <c r="I5" s="18"/>
      <c r="K5" s="21"/>
      <c r="P5" s="22"/>
    </row>
    <row r="6" spans="1:16" s="20" customFormat="1" ht="12.75" customHeight="1" x14ac:dyDescent="0.25">
      <c r="A6" s="23"/>
      <c r="B6" s="24"/>
      <c r="C6" s="17"/>
      <c r="D6" s="18"/>
      <c r="E6" s="11"/>
      <c r="F6" s="11"/>
      <c r="G6" s="11"/>
      <c r="H6" s="11"/>
      <c r="I6" s="11"/>
      <c r="K6" s="21"/>
      <c r="P6" s="22"/>
    </row>
    <row r="7" spans="1:16" s="20" customFormat="1" ht="12.75" customHeight="1" x14ac:dyDescent="0.25">
      <c r="A7" s="23"/>
      <c r="B7" s="24"/>
      <c r="C7" s="17"/>
      <c r="D7" s="18"/>
      <c r="E7" s="11"/>
      <c r="F7" s="25" t="s">
        <v>16</v>
      </c>
      <c r="G7" s="25"/>
      <c r="H7" s="25"/>
      <c r="I7" s="25"/>
      <c r="K7" s="21"/>
      <c r="P7" s="22"/>
    </row>
    <row r="8" spans="1:16" ht="24" x14ac:dyDescent="0.25">
      <c r="A8" s="26" t="s">
        <v>18</v>
      </c>
      <c r="B8" s="27" t="s">
        <v>28</v>
      </c>
      <c r="C8" s="28" t="s">
        <v>0</v>
      </c>
      <c r="D8" s="28" t="s">
        <v>29</v>
      </c>
      <c r="E8" s="29" t="s">
        <v>30</v>
      </c>
      <c r="F8" s="29" t="s">
        <v>31</v>
      </c>
      <c r="G8" s="30"/>
      <c r="H8" s="30"/>
      <c r="I8" s="30"/>
    </row>
    <row r="9" spans="1:16" x14ac:dyDescent="0.25">
      <c r="A9" s="31" t="s">
        <v>1</v>
      </c>
      <c r="B9" s="32" t="s">
        <v>2</v>
      </c>
      <c r="C9" s="32" t="s">
        <v>3</v>
      </c>
      <c r="D9" s="33" t="s">
        <v>4</v>
      </c>
      <c r="E9" s="34">
        <v>2</v>
      </c>
      <c r="F9" s="34">
        <v>2</v>
      </c>
      <c r="G9" s="35"/>
      <c r="H9" s="35"/>
      <c r="I9" s="35"/>
      <c r="M9" s="36" t="s">
        <v>32</v>
      </c>
      <c r="N9" s="36" t="s">
        <v>33</v>
      </c>
      <c r="O9" s="15" t="s">
        <v>34</v>
      </c>
    </row>
    <row r="10" spans="1:16" s="41" customFormat="1" ht="12.75" x14ac:dyDescent="0.2">
      <c r="A10" s="37">
        <v>1</v>
      </c>
      <c r="B10" s="38" t="s">
        <v>35</v>
      </c>
      <c r="C10" s="32">
        <v>1</v>
      </c>
      <c r="D10" s="27"/>
      <c r="E10" s="39"/>
      <c r="F10" s="39"/>
      <c r="G10" s="40"/>
      <c r="H10" s="40"/>
      <c r="I10" s="40"/>
      <c r="K10" s="42"/>
      <c r="L10" s="4" t="s">
        <v>36</v>
      </c>
      <c r="M10" s="43">
        <v>-17797291488.040001</v>
      </c>
      <c r="N10" s="43">
        <v>-15849843772.0347</v>
      </c>
      <c r="O10" s="44">
        <f>+N10-M10</f>
        <v>1947447716.0053005</v>
      </c>
      <c r="P10" s="12"/>
    </row>
    <row r="11" spans="1:16" s="41" customFormat="1" x14ac:dyDescent="0.2">
      <c r="A11" s="45" t="s">
        <v>5</v>
      </c>
      <c r="B11" s="46" t="s">
        <v>37</v>
      </c>
      <c r="C11" s="32">
        <f>+C10+1</f>
        <v>2</v>
      </c>
      <c r="D11" s="27"/>
      <c r="E11" s="39"/>
      <c r="F11" s="39"/>
      <c r="G11" s="40"/>
      <c r="H11" s="40"/>
      <c r="I11" s="40"/>
      <c r="K11" s="42"/>
      <c r="L11" s="4" t="s">
        <v>38</v>
      </c>
      <c r="M11" s="47">
        <v>2062732279.45</v>
      </c>
      <c r="N11" s="48">
        <v>1640136078.492656</v>
      </c>
      <c r="O11" s="11">
        <f>+N11-M11</f>
        <v>-422596200.95734406</v>
      </c>
      <c r="P11" s="12"/>
    </row>
    <row r="12" spans="1:16" x14ac:dyDescent="0.2">
      <c r="A12" s="31" t="s">
        <v>39</v>
      </c>
      <c r="B12" s="49" t="s">
        <v>40</v>
      </c>
      <c r="C12" s="32">
        <f>+C11+1</f>
        <v>3</v>
      </c>
      <c r="D12" s="32" t="s">
        <v>41</v>
      </c>
      <c r="E12" s="50">
        <v>3867629.29</v>
      </c>
      <c r="F12" s="50">
        <v>347427629.29000002</v>
      </c>
      <c r="G12" s="51"/>
      <c r="H12" s="51"/>
      <c r="I12" s="51"/>
      <c r="L12" s="4" t="s">
        <v>42</v>
      </c>
      <c r="M12" s="47">
        <v>2370017324.1900001</v>
      </c>
      <c r="N12" s="48">
        <v>2327194844.8629999</v>
      </c>
      <c r="O12" s="11">
        <f>+N12-M12</f>
        <v>-42822479.327000141</v>
      </c>
    </row>
    <row r="13" spans="1:16" x14ac:dyDescent="0.2">
      <c r="A13" s="31" t="s">
        <v>43</v>
      </c>
      <c r="B13" s="49" t="s">
        <v>44</v>
      </c>
      <c r="C13" s="32">
        <f t="shared" ref="C13:C76" si="0">+C12+1</f>
        <v>4</v>
      </c>
      <c r="D13" s="32" t="s">
        <v>45</v>
      </c>
      <c r="E13" s="50">
        <v>1146952339.5699999</v>
      </c>
      <c r="F13" s="50">
        <v>681751696.68000007</v>
      </c>
      <c r="G13" s="51"/>
      <c r="H13" s="51"/>
      <c r="I13" s="51"/>
      <c r="J13" s="52"/>
      <c r="L13" s="4" t="s">
        <v>46</v>
      </c>
      <c r="M13" s="47">
        <v>1353611273</v>
      </c>
      <c r="N13" s="48">
        <v>2020199901.4329047</v>
      </c>
      <c r="O13" s="11">
        <f>+N13-M13</f>
        <v>666588628.43290472</v>
      </c>
    </row>
    <row r="14" spans="1:16" x14ac:dyDescent="0.2">
      <c r="A14" s="31" t="s">
        <v>47</v>
      </c>
      <c r="B14" s="49" t="s">
        <v>48</v>
      </c>
      <c r="C14" s="32">
        <f t="shared" si="0"/>
        <v>5</v>
      </c>
      <c r="D14" s="32" t="s">
        <v>49</v>
      </c>
      <c r="E14" s="50">
        <v>2536580422.6999998</v>
      </c>
      <c r="F14" s="50">
        <v>8485893.7200000007</v>
      </c>
      <c r="G14" s="51"/>
      <c r="H14" s="51"/>
      <c r="I14" s="51"/>
      <c r="J14" s="52"/>
      <c r="L14" s="4" t="s">
        <v>50</v>
      </c>
      <c r="M14" s="47">
        <v>1256290011.0599999</v>
      </c>
      <c r="N14" s="48">
        <v>1256290011.0599999</v>
      </c>
      <c r="O14" s="11">
        <f>+N14-M14</f>
        <v>0</v>
      </c>
    </row>
    <row r="15" spans="1:16" x14ac:dyDescent="0.25">
      <c r="A15" s="31" t="s">
        <v>51</v>
      </c>
      <c r="B15" s="49" t="s">
        <v>52</v>
      </c>
      <c r="C15" s="32">
        <f t="shared" si="0"/>
        <v>6</v>
      </c>
      <c r="D15" s="32" t="s">
        <v>53</v>
      </c>
      <c r="E15" s="50">
        <v>0</v>
      </c>
      <c r="F15" s="50">
        <v>0</v>
      </c>
      <c r="G15" s="51"/>
      <c r="H15" s="51"/>
      <c r="I15" s="51"/>
      <c r="J15" s="53"/>
      <c r="M15" s="11"/>
      <c r="N15" s="54"/>
      <c r="O15" s="11"/>
    </row>
    <row r="16" spans="1:16" x14ac:dyDescent="0.2">
      <c r="A16" s="45" t="s">
        <v>54</v>
      </c>
      <c r="B16" s="55" t="s">
        <v>55</v>
      </c>
      <c r="C16" s="32">
        <f t="shared" si="0"/>
        <v>7</v>
      </c>
      <c r="D16" s="32"/>
      <c r="E16" s="39">
        <f>SUM(E12:E15)</f>
        <v>3687400391.5599995</v>
      </c>
      <c r="F16" s="39">
        <f>SUM(F12:F15)</f>
        <v>1037665219.6900001</v>
      </c>
      <c r="G16" s="40"/>
      <c r="H16" s="51"/>
      <c r="I16" s="40"/>
      <c r="J16" s="53"/>
      <c r="L16" s="4" t="s">
        <v>56</v>
      </c>
      <c r="M16" s="47">
        <v>9043414221.1599998</v>
      </c>
      <c r="N16" s="48">
        <v>7937784853.0563269</v>
      </c>
      <c r="O16" s="44">
        <f>+M16-N16</f>
        <v>1105629368.103673</v>
      </c>
    </row>
    <row r="17" spans="1:16" x14ac:dyDescent="0.25">
      <c r="A17" s="45" t="s">
        <v>6</v>
      </c>
      <c r="B17" s="55" t="s">
        <v>57</v>
      </c>
      <c r="C17" s="32">
        <f t="shared" si="0"/>
        <v>8</v>
      </c>
      <c r="D17" s="32"/>
      <c r="E17" s="56"/>
      <c r="F17" s="56"/>
      <c r="G17" s="57"/>
      <c r="H17" s="51"/>
      <c r="I17" s="57"/>
      <c r="L17" s="4" t="s">
        <v>58</v>
      </c>
      <c r="M17" s="11">
        <v>217109939.82526001</v>
      </c>
      <c r="N17" s="54">
        <v>192552351.24058527</v>
      </c>
      <c r="O17" s="11">
        <f>+M17-N17</f>
        <v>24557588.584674746</v>
      </c>
    </row>
    <row r="18" spans="1:16" x14ac:dyDescent="0.25">
      <c r="A18" s="31" t="s">
        <v>59</v>
      </c>
      <c r="B18" s="49" t="s">
        <v>60</v>
      </c>
      <c r="C18" s="32">
        <f t="shared" si="0"/>
        <v>9</v>
      </c>
      <c r="D18" s="32" t="s">
        <v>61</v>
      </c>
      <c r="E18" s="50">
        <v>6830235146.9700003</v>
      </c>
      <c r="F18" s="50">
        <v>8436032665.8899994</v>
      </c>
      <c r="G18" s="51"/>
      <c r="H18" s="51"/>
      <c r="I18" s="51"/>
      <c r="J18" s="11"/>
      <c r="K18" s="11">
        <f>+F18-E18</f>
        <v>1605797518.9199991</v>
      </c>
      <c r="L18" s="4" t="s">
        <v>62</v>
      </c>
      <c r="M18" s="11">
        <v>93144174.659999982</v>
      </c>
      <c r="N18" s="54">
        <v>565350424.26300001</v>
      </c>
      <c r="O18" s="11">
        <f>+M18-N18</f>
        <v>-472206249.60300004</v>
      </c>
    </row>
    <row r="19" spans="1:16" x14ac:dyDescent="0.25">
      <c r="A19" s="31" t="s">
        <v>63</v>
      </c>
      <c r="B19" s="49" t="s">
        <v>64</v>
      </c>
      <c r="C19" s="32">
        <f t="shared" si="0"/>
        <v>10</v>
      </c>
      <c r="D19" s="32" t="s">
        <v>65</v>
      </c>
      <c r="E19" s="50">
        <v>146689340.59999996</v>
      </c>
      <c r="F19" s="50">
        <v>104498148.72999999</v>
      </c>
      <c r="G19" s="51"/>
      <c r="H19" s="51"/>
      <c r="I19" s="51"/>
      <c r="J19" s="11"/>
      <c r="K19" s="11">
        <f>+F19-E19</f>
        <v>-42191191.869999975</v>
      </c>
      <c r="L19" s="4" t="s">
        <v>66</v>
      </c>
      <c r="M19" s="11">
        <v>0</v>
      </c>
      <c r="N19" s="11">
        <v>0</v>
      </c>
      <c r="O19" s="11">
        <f>+N19-M19</f>
        <v>0</v>
      </c>
    </row>
    <row r="20" spans="1:16" x14ac:dyDescent="0.25">
      <c r="A20" s="31" t="s">
        <v>67</v>
      </c>
      <c r="B20" s="49" t="s">
        <v>68</v>
      </c>
      <c r="C20" s="32">
        <f t="shared" si="0"/>
        <v>11</v>
      </c>
      <c r="D20" s="32" t="s">
        <v>69</v>
      </c>
      <c r="E20" s="50">
        <v>529155504.28999996</v>
      </c>
      <c r="F20" s="50">
        <v>18733593.599999622</v>
      </c>
      <c r="G20" s="51"/>
      <c r="H20" s="51"/>
      <c r="I20" s="51"/>
      <c r="J20" s="11"/>
      <c r="K20" s="11">
        <f>+F20-E20</f>
        <v>-510421910.69000036</v>
      </c>
      <c r="M20" s="11"/>
      <c r="N20" s="11"/>
      <c r="O20" s="11"/>
    </row>
    <row r="21" spans="1:16" x14ac:dyDescent="0.25">
      <c r="A21" s="45" t="s">
        <v>70</v>
      </c>
      <c r="B21" s="55" t="s">
        <v>71</v>
      </c>
      <c r="C21" s="32">
        <f t="shared" si="0"/>
        <v>12</v>
      </c>
      <c r="D21" s="32"/>
      <c r="E21" s="39">
        <f>SUM(E18:E20)</f>
        <v>7506079991.8600006</v>
      </c>
      <c r="F21" s="39">
        <f>SUM(F18:F20)</f>
        <v>8559264408.2199984</v>
      </c>
      <c r="G21" s="40"/>
      <c r="H21" s="51"/>
      <c r="I21" s="40">
        <v>5242551292.0899982</v>
      </c>
      <c r="J21" s="58"/>
      <c r="K21" s="11">
        <f>+F21-E21</f>
        <v>1053184416.3599977</v>
      </c>
      <c r="M21" s="11"/>
      <c r="N21" s="11"/>
      <c r="O21" s="11"/>
    </row>
    <row r="22" spans="1:16" x14ac:dyDescent="0.25">
      <c r="A22" s="45" t="s">
        <v>7</v>
      </c>
      <c r="B22" s="55" t="s">
        <v>72</v>
      </c>
      <c r="C22" s="32">
        <f t="shared" si="0"/>
        <v>13</v>
      </c>
      <c r="D22" s="32"/>
      <c r="E22" s="59"/>
      <c r="F22" s="59"/>
      <c r="G22" s="60"/>
      <c r="H22" s="51"/>
      <c r="I22" s="60">
        <f>+F21-I21</f>
        <v>3316713116.1300001</v>
      </c>
      <c r="L22" s="4" t="s">
        <v>73</v>
      </c>
      <c r="M22" s="11">
        <v>-26840705709.200001</v>
      </c>
      <c r="N22" s="11">
        <f>+N10-N16</f>
        <v>-23787628625.091026</v>
      </c>
      <c r="O22" s="11">
        <f>+O10+O16</f>
        <v>3053077084.1089735</v>
      </c>
    </row>
    <row r="23" spans="1:16" x14ac:dyDescent="0.25">
      <c r="A23" s="31" t="s">
        <v>74</v>
      </c>
      <c r="B23" s="49" t="s">
        <v>75</v>
      </c>
      <c r="C23" s="32">
        <f t="shared" si="0"/>
        <v>14</v>
      </c>
      <c r="D23" s="33" t="s">
        <v>76</v>
      </c>
      <c r="E23" s="50">
        <v>41692213.219999999</v>
      </c>
      <c r="F23" s="50">
        <v>82680852.910000116</v>
      </c>
      <c r="G23" s="51"/>
      <c r="H23" s="51">
        <v>186529506.38</v>
      </c>
      <c r="I23" s="51"/>
      <c r="J23" s="61"/>
      <c r="L23" s="4" t="s">
        <v>77</v>
      </c>
      <c r="M23" s="11">
        <v>1951454833.4051747</v>
      </c>
      <c r="N23" s="11">
        <f>+N11-N17</f>
        <v>1447583727.2520707</v>
      </c>
      <c r="O23" s="11">
        <f>+O11+O17</f>
        <v>-398038612.37266934</v>
      </c>
      <c r="P23" s="12">
        <f>F23-H23</f>
        <v>-103848653.46999988</v>
      </c>
    </row>
    <row r="24" spans="1:16" x14ac:dyDescent="0.25">
      <c r="A24" s="45" t="s">
        <v>78</v>
      </c>
      <c r="B24" s="55" t="s">
        <v>79</v>
      </c>
      <c r="C24" s="32">
        <f t="shared" si="0"/>
        <v>15</v>
      </c>
      <c r="D24" s="33"/>
      <c r="E24" s="39">
        <f>+E23</f>
        <v>41692213.219999999</v>
      </c>
      <c r="F24" s="39">
        <f>+F23</f>
        <v>82680852.910000116</v>
      </c>
      <c r="G24" s="40"/>
      <c r="H24" s="51"/>
      <c r="I24" s="40"/>
      <c r="J24" s="58"/>
      <c r="L24" s="4" t="s">
        <v>80</v>
      </c>
      <c r="M24" s="11">
        <v>1768766945.4950001</v>
      </c>
      <c r="N24" s="11">
        <f>+N12-N18</f>
        <v>1761844420.5999999</v>
      </c>
      <c r="O24" s="11">
        <f>+O12+O18</f>
        <v>-515028728.93000019</v>
      </c>
      <c r="P24" s="12">
        <v>76391854951.649994</v>
      </c>
    </row>
    <row r="25" spans="1:16" x14ac:dyDescent="0.25">
      <c r="A25" s="45" t="s">
        <v>8</v>
      </c>
      <c r="B25" s="55" t="s">
        <v>81</v>
      </c>
      <c r="C25" s="32">
        <f t="shared" si="0"/>
        <v>16</v>
      </c>
      <c r="D25" s="32"/>
      <c r="E25" s="50"/>
      <c r="F25" s="50"/>
      <c r="G25" s="51"/>
      <c r="H25" s="51"/>
      <c r="I25" s="51"/>
      <c r="J25" s="58"/>
      <c r="L25" s="4" t="s">
        <v>82</v>
      </c>
      <c r="M25" s="11">
        <v>1235863340.1800001</v>
      </c>
      <c r="N25" s="11">
        <f>+N13-N19</f>
        <v>2020199901.4329047</v>
      </c>
      <c r="O25" s="11">
        <f>+O13+O19</f>
        <v>666588628.43290472</v>
      </c>
      <c r="P25" s="12">
        <f>P23+P24</f>
        <v>76288006298.179993</v>
      </c>
    </row>
    <row r="26" spans="1:16" ht="24" x14ac:dyDescent="0.25">
      <c r="A26" s="31" t="s">
        <v>83</v>
      </c>
      <c r="B26" s="49" t="s">
        <v>84</v>
      </c>
      <c r="C26" s="32">
        <f t="shared" si="0"/>
        <v>17</v>
      </c>
      <c r="D26" s="33" t="s">
        <v>85</v>
      </c>
      <c r="E26" s="50">
        <v>396663.78</v>
      </c>
      <c r="F26" s="50">
        <v>27642181.979999989</v>
      </c>
      <c r="G26" s="51"/>
      <c r="H26" s="51"/>
      <c r="I26" s="51"/>
      <c r="J26" s="58"/>
      <c r="L26" s="4" t="s">
        <v>86</v>
      </c>
      <c r="M26" s="11">
        <v>1256290011.0599999</v>
      </c>
      <c r="N26" s="11">
        <f>+N14-N20</f>
        <v>1256290011.0599999</v>
      </c>
      <c r="O26" s="11">
        <f>+O14+O20</f>
        <v>0</v>
      </c>
    </row>
    <row r="27" spans="1:16" x14ac:dyDescent="0.25">
      <c r="A27" s="31" t="s">
        <v>87</v>
      </c>
      <c r="B27" s="49" t="s">
        <v>88</v>
      </c>
      <c r="C27" s="32">
        <f t="shared" si="0"/>
        <v>18</v>
      </c>
      <c r="D27" s="32">
        <v>127001</v>
      </c>
      <c r="E27" s="50">
        <v>0</v>
      </c>
      <c r="F27" s="50">
        <v>0</v>
      </c>
      <c r="G27" s="51"/>
      <c r="H27" s="51"/>
      <c r="I27" s="51"/>
      <c r="J27" s="58"/>
      <c r="L27" s="11"/>
      <c r="M27" s="11">
        <v>-20628330579.059826</v>
      </c>
      <c r="N27" s="11">
        <f>SUM(N22:N26)</f>
        <v>-17301710564.746052</v>
      </c>
      <c r="O27" s="58">
        <f>SUM(O23:O26)</f>
        <v>-246478712.8697648</v>
      </c>
    </row>
    <row r="28" spans="1:16" x14ac:dyDescent="0.25">
      <c r="A28" s="31" t="s">
        <v>89</v>
      </c>
      <c r="B28" s="62" t="s">
        <v>90</v>
      </c>
      <c r="C28" s="32">
        <f t="shared" si="0"/>
        <v>19</v>
      </c>
      <c r="D28" s="32">
        <v>1290</v>
      </c>
      <c r="E28" s="50">
        <v>0</v>
      </c>
      <c r="F28" s="50">
        <v>79749584</v>
      </c>
      <c r="G28" s="51"/>
      <c r="H28" s="51"/>
      <c r="I28" s="51"/>
      <c r="J28" s="63"/>
      <c r="L28" s="41"/>
      <c r="M28" s="41"/>
      <c r="N28" s="41"/>
      <c r="O28" s="41"/>
    </row>
    <row r="29" spans="1:16" x14ac:dyDescent="0.25">
      <c r="A29" s="31" t="s">
        <v>91</v>
      </c>
      <c r="B29" s="62" t="s">
        <v>92</v>
      </c>
      <c r="C29" s="32">
        <f t="shared" si="0"/>
        <v>20</v>
      </c>
      <c r="D29" s="32" t="s">
        <v>93</v>
      </c>
      <c r="E29" s="50">
        <v>142781949.43000001</v>
      </c>
      <c r="F29" s="50">
        <v>204497515.13999999</v>
      </c>
      <c r="G29" s="51"/>
      <c r="H29" s="51"/>
      <c r="I29" s="51"/>
      <c r="J29" s="11"/>
      <c r="L29" s="63"/>
      <c r="M29" s="41"/>
      <c r="N29" s="41"/>
      <c r="O29" s="41"/>
    </row>
    <row r="30" spans="1:16" x14ac:dyDescent="0.25">
      <c r="A30" s="31" t="s">
        <v>94</v>
      </c>
      <c r="B30" s="62" t="s">
        <v>95</v>
      </c>
      <c r="C30" s="32">
        <f t="shared" si="0"/>
        <v>21</v>
      </c>
      <c r="D30" s="32" t="s">
        <v>96</v>
      </c>
      <c r="E30" s="50">
        <v>746569342.10000002</v>
      </c>
      <c r="F30" s="50">
        <v>1190139202.6400001</v>
      </c>
      <c r="G30" s="51"/>
      <c r="H30" s="51"/>
      <c r="I30" s="51"/>
      <c r="J30" s="64"/>
      <c r="K30" s="65"/>
      <c r="L30" s="41"/>
      <c r="M30" s="41"/>
      <c r="N30" s="41"/>
      <c r="O30" s="41"/>
    </row>
    <row r="31" spans="1:16" x14ac:dyDescent="0.25">
      <c r="A31" s="31" t="s">
        <v>97</v>
      </c>
      <c r="B31" s="62" t="s">
        <v>98</v>
      </c>
      <c r="C31" s="32">
        <f t="shared" si="0"/>
        <v>22</v>
      </c>
      <c r="D31" s="32" t="s">
        <v>99</v>
      </c>
      <c r="E31" s="66">
        <v>0</v>
      </c>
      <c r="F31" s="50"/>
      <c r="G31" s="51"/>
      <c r="H31" s="51"/>
      <c r="I31" s="67"/>
      <c r="K31" s="65"/>
      <c r="L31" s="41"/>
      <c r="M31" s="41"/>
      <c r="N31" s="41"/>
      <c r="O31" s="41"/>
    </row>
    <row r="32" spans="1:16" x14ac:dyDescent="0.25">
      <c r="A32" s="45" t="s">
        <v>100</v>
      </c>
      <c r="B32" s="68" t="s">
        <v>101</v>
      </c>
      <c r="C32" s="32">
        <f t="shared" si="0"/>
        <v>23</v>
      </c>
      <c r="D32" s="32"/>
      <c r="E32" s="39">
        <f>SUM(E26:E31)</f>
        <v>889747955.31000006</v>
      </c>
      <c r="F32" s="39">
        <f>SUM(F26:F31)</f>
        <v>1502028483.7600002</v>
      </c>
      <c r="G32" s="40"/>
      <c r="H32" s="51"/>
      <c r="I32" s="40"/>
      <c r="K32" s="65"/>
      <c r="L32" s="41"/>
      <c r="M32" s="41"/>
      <c r="N32" s="41"/>
      <c r="O32" s="41"/>
    </row>
    <row r="33" spans="1:16" x14ac:dyDescent="0.25">
      <c r="A33" s="45" t="s">
        <v>9</v>
      </c>
      <c r="B33" s="68" t="s">
        <v>102</v>
      </c>
      <c r="C33" s="32">
        <f t="shared" si="0"/>
        <v>24</v>
      </c>
      <c r="D33" s="32"/>
      <c r="E33" s="59"/>
      <c r="F33" s="59"/>
      <c r="G33" s="60"/>
      <c r="H33" s="51"/>
      <c r="I33" s="60"/>
      <c r="K33" s="65"/>
      <c r="L33" s="41"/>
      <c r="M33" s="41"/>
      <c r="N33" s="41"/>
      <c r="O33" s="41"/>
    </row>
    <row r="34" spans="1:16" x14ac:dyDescent="0.25">
      <c r="A34" s="31" t="s">
        <v>103</v>
      </c>
      <c r="B34" s="69" t="s">
        <v>104</v>
      </c>
      <c r="C34" s="32">
        <f t="shared" si="0"/>
        <v>25</v>
      </c>
      <c r="D34" s="32" t="s">
        <v>105</v>
      </c>
      <c r="E34" s="59">
        <v>8672140405.7600002</v>
      </c>
      <c r="F34" s="59">
        <v>4507472602.8100004</v>
      </c>
      <c r="G34" s="60"/>
      <c r="H34" s="51"/>
      <c r="I34" s="60"/>
      <c r="J34" s="58"/>
      <c r="L34" s="41"/>
      <c r="M34" s="41"/>
      <c r="N34" s="41"/>
      <c r="O34" s="41"/>
    </row>
    <row r="35" spans="1:16" x14ac:dyDescent="0.25">
      <c r="A35" s="31" t="s">
        <v>106</v>
      </c>
      <c r="B35" s="69" t="s">
        <v>107</v>
      </c>
      <c r="C35" s="32">
        <f t="shared" si="0"/>
        <v>26</v>
      </c>
      <c r="D35" s="32" t="s">
        <v>108</v>
      </c>
      <c r="E35" s="59">
        <v>25918076508.239998</v>
      </c>
      <c r="F35" s="59">
        <v>34366134848.659996</v>
      </c>
      <c r="G35" s="60"/>
      <c r="H35" s="51"/>
      <c r="I35" s="60"/>
      <c r="J35" s="58"/>
      <c r="L35" s="41"/>
      <c r="M35" s="41"/>
      <c r="N35" s="41"/>
      <c r="O35" s="41"/>
    </row>
    <row r="36" spans="1:16" x14ac:dyDescent="0.25">
      <c r="A36" s="31" t="s">
        <v>109</v>
      </c>
      <c r="B36" s="69" t="s">
        <v>110</v>
      </c>
      <c r="C36" s="32">
        <f t="shared" si="0"/>
        <v>27</v>
      </c>
      <c r="D36" s="32" t="s">
        <v>111</v>
      </c>
      <c r="E36" s="59"/>
      <c r="F36" s="59"/>
      <c r="G36" s="60"/>
      <c r="H36" s="51"/>
      <c r="I36" s="60"/>
      <c r="J36" s="58"/>
      <c r="L36" s="41"/>
      <c r="M36" s="41"/>
      <c r="N36" s="41"/>
      <c r="O36" s="41"/>
    </row>
    <row r="37" spans="1:16" x14ac:dyDescent="0.25">
      <c r="A37" s="31" t="s">
        <v>112</v>
      </c>
      <c r="B37" s="69" t="s">
        <v>113</v>
      </c>
      <c r="C37" s="32">
        <f t="shared" si="0"/>
        <v>28</v>
      </c>
      <c r="D37" s="32" t="s">
        <v>114</v>
      </c>
      <c r="E37" s="59"/>
      <c r="F37" s="59"/>
      <c r="G37" s="60"/>
      <c r="H37" s="51"/>
      <c r="I37" s="60"/>
      <c r="J37" s="58"/>
      <c r="L37" s="41"/>
      <c r="M37" s="41"/>
      <c r="N37" s="41"/>
      <c r="O37" s="41"/>
    </row>
    <row r="38" spans="1:16" x14ac:dyDescent="0.25">
      <c r="A38" s="45" t="s">
        <v>115</v>
      </c>
      <c r="B38" s="68" t="s">
        <v>116</v>
      </c>
      <c r="C38" s="32">
        <f t="shared" si="0"/>
        <v>29</v>
      </c>
      <c r="D38" s="32"/>
      <c r="E38" s="39">
        <f>SUM(E34:E37)</f>
        <v>34590216914</v>
      </c>
      <c r="F38" s="39">
        <f>SUM(F34:F37)</f>
        <v>38873607451.469994</v>
      </c>
      <c r="G38" s="40"/>
      <c r="H38" s="51"/>
      <c r="J38" s="58"/>
      <c r="K38" s="65"/>
      <c r="L38" s="41"/>
      <c r="M38" s="41"/>
      <c r="N38" s="41"/>
      <c r="O38" s="41"/>
    </row>
    <row r="39" spans="1:16" x14ac:dyDescent="0.25">
      <c r="A39" s="45" t="s">
        <v>10</v>
      </c>
      <c r="B39" s="68" t="s">
        <v>117</v>
      </c>
      <c r="C39" s="32">
        <f t="shared" si="0"/>
        <v>30</v>
      </c>
      <c r="D39" s="32"/>
      <c r="E39" s="59"/>
      <c r="F39" s="59"/>
      <c r="G39" s="60"/>
      <c r="H39" s="51"/>
      <c r="I39" s="60"/>
      <c r="J39" s="58"/>
    </row>
    <row r="40" spans="1:16" x14ac:dyDescent="0.25">
      <c r="A40" s="31" t="s">
        <v>118</v>
      </c>
      <c r="B40" s="70" t="s">
        <v>119</v>
      </c>
      <c r="C40" s="32">
        <f t="shared" si="0"/>
        <v>31</v>
      </c>
      <c r="D40" s="32">
        <v>1810</v>
      </c>
      <c r="E40" s="59">
        <v>9043414221.1599998</v>
      </c>
      <c r="F40" s="59">
        <v>19471750230.369999</v>
      </c>
      <c r="G40" s="60"/>
      <c r="H40" s="51"/>
      <c r="I40" s="60"/>
    </row>
    <row r="41" spans="1:16" x14ac:dyDescent="0.25">
      <c r="A41" s="31" t="s">
        <v>120</v>
      </c>
      <c r="B41" s="62" t="s">
        <v>121</v>
      </c>
      <c r="C41" s="32">
        <f t="shared" si="0"/>
        <v>32</v>
      </c>
      <c r="D41" s="32" t="s">
        <v>122</v>
      </c>
      <c r="E41" s="59">
        <v>310254114.48000002</v>
      </c>
      <c r="F41" s="59">
        <v>279558073.01999998</v>
      </c>
      <c r="G41" s="60"/>
      <c r="H41" s="51"/>
      <c r="I41" s="60"/>
    </row>
    <row r="42" spans="1:16" x14ac:dyDescent="0.25">
      <c r="A42" s="31" t="s">
        <v>123</v>
      </c>
      <c r="B42" s="62" t="s">
        <v>124</v>
      </c>
      <c r="C42" s="32">
        <f t="shared" si="0"/>
        <v>33</v>
      </c>
      <c r="D42" s="32" t="s">
        <v>125</v>
      </c>
      <c r="E42" s="59">
        <v>996001397.31000018</v>
      </c>
      <c r="F42" s="59">
        <v>1473530740.9200001</v>
      </c>
      <c r="G42" s="60"/>
      <c r="H42" s="51"/>
      <c r="I42" s="60"/>
      <c r="J42" s="61" t="e">
        <f>+E42+#REF!+#REF!-F42</f>
        <v>#REF!</v>
      </c>
      <c r="K42" s="71"/>
    </row>
    <row r="43" spans="1:16" x14ac:dyDescent="0.25">
      <c r="A43" s="45" t="s">
        <v>126</v>
      </c>
      <c r="B43" s="68" t="s">
        <v>127</v>
      </c>
      <c r="C43" s="32">
        <f t="shared" si="0"/>
        <v>34</v>
      </c>
      <c r="D43" s="32"/>
      <c r="E43" s="39">
        <f>SUM(E40:E42)</f>
        <v>10349669732.949999</v>
      </c>
      <c r="F43" s="39">
        <f>SUM(F40:F42)</f>
        <v>21224839044.309998</v>
      </c>
      <c r="G43" s="40"/>
      <c r="H43" s="51"/>
      <c r="I43" s="40"/>
    </row>
    <row r="44" spans="1:16" x14ac:dyDescent="0.25">
      <c r="A44" s="45" t="s">
        <v>11</v>
      </c>
      <c r="B44" s="68" t="s">
        <v>128</v>
      </c>
      <c r="C44" s="32">
        <f t="shared" si="0"/>
        <v>35</v>
      </c>
      <c r="D44" s="32" t="s">
        <v>129</v>
      </c>
      <c r="E44" s="39">
        <v>1300408835.4900002</v>
      </c>
      <c r="F44" s="39">
        <v>2111575949.6099999</v>
      </c>
      <c r="G44" s="40"/>
      <c r="H44" s="51"/>
      <c r="I44" s="40"/>
      <c r="J44" s="58"/>
    </row>
    <row r="45" spans="1:16" x14ac:dyDescent="0.25">
      <c r="A45" s="45" t="s">
        <v>12</v>
      </c>
      <c r="B45" s="68" t="s">
        <v>130</v>
      </c>
      <c r="C45" s="32">
        <f t="shared" si="0"/>
        <v>36</v>
      </c>
      <c r="D45" s="32" t="s">
        <v>131</v>
      </c>
      <c r="E45" s="39">
        <v>261972444.44</v>
      </c>
      <c r="F45" s="39">
        <v>164173917.49000001</v>
      </c>
      <c r="G45" s="40"/>
      <c r="H45" s="51"/>
      <c r="I45" s="40"/>
    </row>
    <row r="46" spans="1:16" x14ac:dyDescent="0.25">
      <c r="A46" s="45" t="s">
        <v>13</v>
      </c>
      <c r="B46" s="68" t="s">
        <v>132</v>
      </c>
      <c r="C46" s="32">
        <f t="shared" si="0"/>
        <v>37</v>
      </c>
      <c r="D46" s="33">
        <v>2610</v>
      </c>
      <c r="E46" s="39">
        <v>0</v>
      </c>
      <c r="F46" s="39">
        <v>0</v>
      </c>
      <c r="G46" s="40"/>
      <c r="H46" s="51"/>
      <c r="I46" s="40"/>
    </row>
    <row r="47" spans="1:16" s="41" customFormat="1" ht="12.75" thickBot="1" x14ac:dyDescent="0.3">
      <c r="A47" s="72" t="s">
        <v>14</v>
      </c>
      <c r="B47" s="73" t="s">
        <v>133</v>
      </c>
      <c r="C47" s="74">
        <f t="shared" si="0"/>
        <v>38</v>
      </c>
      <c r="D47" s="75"/>
      <c r="E47" s="76">
        <f>+E16+E21+E24+E32+E38+E43+E44+E45+E46</f>
        <v>58627188478.829994</v>
      </c>
      <c r="F47" s="76">
        <f>+F16+F21+F24+F32+F38+F43+F44+F45+F46</f>
        <v>73555835327.459991</v>
      </c>
      <c r="G47" s="40"/>
      <c r="H47" s="51"/>
      <c r="I47" s="40"/>
      <c r="J47" s="77"/>
      <c r="K47" s="42"/>
      <c r="M47" s="78"/>
      <c r="P47" s="79"/>
    </row>
    <row r="48" spans="1:16" x14ac:dyDescent="0.25">
      <c r="A48" s="80" t="s">
        <v>134</v>
      </c>
      <c r="B48" s="81" t="s">
        <v>135</v>
      </c>
      <c r="C48" s="82">
        <f t="shared" si="0"/>
        <v>39</v>
      </c>
      <c r="D48" s="83"/>
      <c r="E48" s="84"/>
      <c r="F48" s="84"/>
      <c r="G48" s="60"/>
      <c r="H48" s="51"/>
      <c r="I48" s="60"/>
      <c r="J48" s="77"/>
    </row>
    <row r="49" spans="1:11" x14ac:dyDescent="0.25">
      <c r="A49" s="31" t="s">
        <v>15</v>
      </c>
      <c r="B49" s="68" t="s">
        <v>136</v>
      </c>
      <c r="C49" s="32">
        <f t="shared" si="0"/>
        <v>40</v>
      </c>
      <c r="D49" s="27"/>
      <c r="E49" s="59"/>
      <c r="F49" s="59"/>
      <c r="G49" s="60"/>
      <c r="H49" s="51"/>
      <c r="I49" s="60"/>
      <c r="J49" s="58"/>
    </row>
    <row r="50" spans="1:11" x14ac:dyDescent="0.25">
      <c r="A50" s="31" t="s">
        <v>137</v>
      </c>
      <c r="B50" s="68" t="s">
        <v>138</v>
      </c>
      <c r="C50" s="32">
        <f t="shared" si="0"/>
        <v>41</v>
      </c>
      <c r="D50" s="27"/>
      <c r="E50" s="59"/>
      <c r="F50" s="59"/>
      <c r="G50" s="60"/>
      <c r="H50" s="51"/>
      <c r="I50" s="60"/>
      <c r="J50" s="58"/>
    </row>
    <row r="51" spans="1:11" x14ac:dyDescent="0.25">
      <c r="A51" s="31" t="s">
        <v>139</v>
      </c>
      <c r="B51" s="62" t="s">
        <v>140</v>
      </c>
      <c r="C51" s="32">
        <f t="shared" si="0"/>
        <v>42</v>
      </c>
      <c r="D51" s="32">
        <v>3110</v>
      </c>
      <c r="E51" s="59">
        <v>132922469.34999999</v>
      </c>
      <c r="F51" s="59">
        <v>247949005.15999901</v>
      </c>
      <c r="G51" s="60"/>
      <c r="H51" s="51"/>
      <c r="I51" s="60"/>
    </row>
    <row r="52" spans="1:11" x14ac:dyDescent="0.25">
      <c r="A52" s="31" t="s">
        <v>141</v>
      </c>
      <c r="B52" s="62" t="s">
        <v>142</v>
      </c>
      <c r="C52" s="32">
        <f t="shared" si="0"/>
        <v>43</v>
      </c>
      <c r="D52" s="32">
        <v>3120</v>
      </c>
      <c r="E52" s="59">
        <v>212901116.91</v>
      </c>
      <c r="F52" s="59">
        <v>309515395.77999997</v>
      </c>
      <c r="G52" s="60"/>
      <c r="H52" s="51"/>
      <c r="I52" s="60"/>
      <c r="J52" s="58"/>
    </row>
    <row r="53" spans="1:11" x14ac:dyDescent="0.25">
      <c r="A53" s="31" t="s">
        <v>143</v>
      </c>
      <c r="B53" s="62" t="s">
        <v>144</v>
      </c>
      <c r="C53" s="32">
        <f t="shared" si="0"/>
        <v>44</v>
      </c>
      <c r="D53" s="32">
        <v>3130</v>
      </c>
      <c r="E53" s="59">
        <v>3747174792.8299999</v>
      </c>
      <c r="F53" s="59">
        <v>5767389741.9599895</v>
      </c>
      <c r="G53" s="60"/>
      <c r="H53" s="51"/>
      <c r="I53" s="60"/>
      <c r="J53" s="11"/>
      <c r="K53" s="54"/>
    </row>
    <row r="54" spans="1:11" x14ac:dyDescent="0.25">
      <c r="A54" s="31" t="s">
        <v>145</v>
      </c>
      <c r="B54" s="68" t="s">
        <v>146</v>
      </c>
      <c r="C54" s="32">
        <f t="shared" si="0"/>
        <v>45</v>
      </c>
      <c r="D54" s="32"/>
      <c r="E54" s="39">
        <f>SUM(E51:E53)</f>
        <v>4092998379.0900002</v>
      </c>
      <c r="F54" s="39">
        <f>SUM(F51:F53)</f>
        <v>6324854142.8999882</v>
      </c>
      <c r="G54" s="40"/>
      <c r="H54" s="51"/>
      <c r="I54" s="40"/>
      <c r="J54" s="85"/>
      <c r="K54" s="11">
        <f>+F54-E54</f>
        <v>2231855763.809988</v>
      </c>
    </row>
    <row r="55" spans="1:11" x14ac:dyDescent="0.25">
      <c r="A55" s="31" t="s">
        <v>147</v>
      </c>
      <c r="B55" s="68" t="s">
        <v>148</v>
      </c>
      <c r="C55" s="32">
        <f t="shared" si="0"/>
        <v>46</v>
      </c>
      <c r="D55" s="32"/>
      <c r="E55" s="59"/>
      <c r="F55" s="59"/>
      <c r="G55" s="60"/>
      <c r="H55" s="51"/>
      <c r="I55" s="60"/>
      <c r="J55" s="54"/>
    </row>
    <row r="56" spans="1:11" x14ac:dyDescent="0.25">
      <c r="A56" s="31" t="s">
        <v>149</v>
      </c>
      <c r="B56" s="62" t="s">
        <v>150</v>
      </c>
      <c r="C56" s="32">
        <f t="shared" si="0"/>
        <v>47</v>
      </c>
      <c r="D56" s="32">
        <v>3210</v>
      </c>
      <c r="E56" s="50"/>
      <c r="F56" s="50"/>
      <c r="G56" s="51"/>
      <c r="H56" s="51"/>
      <c r="I56" s="51"/>
      <c r="J56" s="58"/>
    </row>
    <row r="57" spans="1:11" x14ac:dyDescent="0.25">
      <c r="A57" s="31" t="s">
        <v>151</v>
      </c>
      <c r="B57" s="62" t="s">
        <v>152</v>
      </c>
      <c r="C57" s="32">
        <f t="shared" si="0"/>
        <v>48</v>
      </c>
      <c r="D57" s="32">
        <v>3220</v>
      </c>
      <c r="E57" s="50"/>
      <c r="F57" s="50"/>
      <c r="G57" s="51"/>
      <c r="H57" s="51"/>
      <c r="I57" s="51"/>
    </row>
    <row r="58" spans="1:11" x14ac:dyDescent="0.25">
      <c r="A58" s="31" t="s">
        <v>153</v>
      </c>
      <c r="B58" s="62" t="s">
        <v>154</v>
      </c>
      <c r="C58" s="32">
        <f t="shared" si="0"/>
        <v>49</v>
      </c>
      <c r="D58" s="32">
        <v>3230</v>
      </c>
      <c r="E58" s="50"/>
      <c r="F58" s="50">
        <v>235354665.47</v>
      </c>
      <c r="G58" s="51"/>
      <c r="H58" s="51"/>
      <c r="I58" s="51"/>
    </row>
    <row r="59" spans="1:11" x14ac:dyDescent="0.25">
      <c r="A59" s="31" t="s">
        <v>155</v>
      </c>
      <c r="B59" s="62" t="s">
        <v>156</v>
      </c>
      <c r="C59" s="32">
        <f t="shared" si="0"/>
        <v>50</v>
      </c>
      <c r="D59" s="32">
        <v>3240</v>
      </c>
      <c r="E59" s="50">
        <v>19073518.199999999</v>
      </c>
      <c r="F59" s="50">
        <v>19073518.199999999</v>
      </c>
      <c r="G59" s="51"/>
      <c r="H59" s="51"/>
      <c r="I59" s="51"/>
    </row>
    <row r="60" spans="1:11" x14ac:dyDescent="0.25">
      <c r="A60" s="31" t="s">
        <v>157</v>
      </c>
      <c r="B60" s="62" t="s">
        <v>158</v>
      </c>
      <c r="C60" s="32">
        <f t="shared" si="0"/>
        <v>51</v>
      </c>
      <c r="D60" s="32">
        <v>3250</v>
      </c>
      <c r="E60" s="50"/>
      <c r="F60" s="50">
        <v>0</v>
      </c>
      <c r="G60" s="51"/>
      <c r="H60" s="51"/>
      <c r="I60" s="51"/>
    </row>
    <row r="61" spans="1:11" x14ac:dyDescent="0.25">
      <c r="A61" s="31" t="s">
        <v>159</v>
      </c>
      <c r="B61" s="62" t="s">
        <v>160</v>
      </c>
      <c r="C61" s="32">
        <f t="shared" si="0"/>
        <v>52</v>
      </c>
      <c r="D61" s="33" t="s">
        <v>161</v>
      </c>
      <c r="E61" s="50"/>
      <c r="F61" s="50">
        <v>0</v>
      </c>
      <c r="G61" s="51"/>
      <c r="H61" s="51"/>
      <c r="I61" s="51"/>
    </row>
    <row r="62" spans="1:11" x14ac:dyDescent="0.25">
      <c r="A62" s="31" t="s">
        <v>162</v>
      </c>
      <c r="B62" s="68" t="s">
        <v>163</v>
      </c>
      <c r="C62" s="32">
        <f t="shared" si="0"/>
        <v>53</v>
      </c>
      <c r="D62" s="33"/>
      <c r="E62" s="39">
        <f>SUM(E56:E61)</f>
        <v>19073518.199999999</v>
      </c>
      <c r="F62" s="39">
        <f>SUM(F56:F61)</f>
        <v>254428183.66999999</v>
      </c>
      <c r="G62" s="40"/>
      <c r="H62" s="51"/>
      <c r="I62" s="40"/>
    </row>
    <row r="63" spans="1:11" x14ac:dyDescent="0.25">
      <c r="A63" s="31" t="s">
        <v>164</v>
      </c>
      <c r="B63" s="68" t="s">
        <v>165</v>
      </c>
      <c r="C63" s="32">
        <f t="shared" si="0"/>
        <v>54</v>
      </c>
      <c r="D63" s="33"/>
      <c r="E63" s="50"/>
      <c r="F63" s="50"/>
      <c r="G63" s="51"/>
      <c r="H63" s="51"/>
      <c r="I63" s="51"/>
    </row>
    <row r="64" spans="1:11" x14ac:dyDescent="0.25">
      <c r="A64" s="31" t="s">
        <v>166</v>
      </c>
      <c r="B64" s="62" t="s">
        <v>167</v>
      </c>
      <c r="C64" s="32">
        <f t="shared" si="0"/>
        <v>55</v>
      </c>
      <c r="D64" s="33">
        <v>3310</v>
      </c>
      <c r="E64" s="59">
        <v>169500000</v>
      </c>
      <c r="F64" s="59">
        <v>1440616.84</v>
      </c>
      <c r="G64" s="60"/>
      <c r="H64" s="51"/>
      <c r="I64" s="60"/>
    </row>
    <row r="65" spans="1:10" x14ac:dyDescent="0.25">
      <c r="A65" s="31" t="s">
        <v>168</v>
      </c>
      <c r="B65" s="62" t="s">
        <v>169</v>
      </c>
      <c r="C65" s="32">
        <f t="shared" si="0"/>
        <v>56</v>
      </c>
      <c r="D65" s="33">
        <v>3311</v>
      </c>
      <c r="E65" s="50">
        <v>1359418.95000005</v>
      </c>
      <c r="F65" s="50">
        <v>249735.789999962</v>
      </c>
      <c r="G65" s="51"/>
      <c r="H65" s="51"/>
      <c r="I65" s="51"/>
    </row>
    <row r="66" spans="1:10" x14ac:dyDescent="0.25">
      <c r="A66" s="31" t="s">
        <v>170</v>
      </c>
      <c r="B66" s="62" t="s">
        <v>171</v>
      </c>
      <c r="C66" s="32">
        <f t="shared" si="0"/>
        <v>57</v>
      </c>
      <c r="D66" s="33">
        <v>3313</v>
      </c>
      <c r="E66" s="50">
        <v>130670048.48</v>
      </c>
      <c r="F66" s="50">
        <v>453435464.08999997</v>
      </c>
      <c r="G66" s="51"/>
      <c r="H66" s="51"/>
      <c r="I66" s="51"/>
      <c r="J66" s="85"/>
    </row>
    <row r="67" spans="1:10" x14ac:dyDescent="0.25">
      <c r="A67" s="31" t="s">
        <v>172</v>
      </c>
      <c r="B67" s="62" t="s">
        <v>173</v>
      </c>
      <c r="C67" s="32">
        <f t="shared" si="0"/>
        <v>58</v>
      </c>
      <c r="D67" s="32">
        <v>3314</v>
      </c>
      <c r="E67" s="50">
        <v>0</v>
      </c>
      <c r="F67" s="50">
        <v>0</v>
      </c>
      <c r="G67" s="51"/>
      <c r="H67" s="51"/>
      <c r="I67" s="51"/>
    </row>
    <row r="68" spans="1:10" x14ac:dyDescent="0.25">
      <c r="A68" s="31" t="s">
        <v>174</v>
      </c>
      <c r="B68" s="62" t="s">
        <v>175</v>
      </c>
      <c r="C68" s="32">
        <f t="shared" si="0"/>
        <v>59</v>
      </c>
      <c r="D68" s="33">
        <v>3320</v>
      </c>
      <c r="E68" s="59">
        <v>773307089.45000005</v>
      </c>
      <c r="F68" s="59">
        <v>756530138.16999996</v>
      </c>
      <c r="G68" s="60"/>
      <c r="H68" s="51"/>
      <c r="I68" s="60"/>
      <c r="J68" s="54"/>
    </row>
    <row r="69" spans="1:10" x14ac:dyDescent="0.25">
      <c r="A69" s="31" t="s">
        <v>176</v>
      </c>
      <c r="B69" s="62" t="s">
        <v>177</v>
      </c>
      <c r="C69" s="32">
        <f t="shared" si="0"/>
        <v>60</v>
      </c>
      <c r="D69" s="33"/>
      <c r="E69" s="50">
        <v>0</v>
      </c>
      <c r="F69" s="50">
        <v>0</v>
      </c>
      <c r="G69" s="51"/>
      <c r="H69" s="51"/>
      <c r="I69" s="51"/>
    </row>
    <row r="70" spans="1:10" x14ac:dyDescent="0.25">
      <c r="A70" s="31" t="s">
        <v>178</v>
      </c>
      <c r="B70" s="62" t="s">
        <v>179</v>
      </c>
      <c r="C70" s="32">
        <f t="shared" si="0"/>
        <v>61</v>
      </c>
      <c r="D70" s="33">
        <v>3340</v>
      </c>
      <c r="E70" s="50">
        <v>0</v>
      </c>
      <c r="F70" s="50">
        <v>0</v>
      </c>
      <c r="G70" s="51"/>
      <c r="H70" s="51"/>
      <c r="I70" s="51"/>
    </row>
    <row r="71" spans="1:10" x14ac:dyDescent="0.25">
      <c r="A71" s="31" t="s">
        <v>180</v>
      </c>
      <c r="B71" s="62" t="s">
        <v>181</v>
      </c>
      <c r="C71" s="32">
        <f t="shared" si="0"/>
        <v>62</v>
      </c>
      <c r="D71" s="32">
        <v>3350</v>
      </c>
      <c r="E71" s="50">
        <v>0</v>
      </c>
      <c r="F71" s="50">
        <v>0</v>
      </c>
      <c r="G71" s="51"/>
      <c r="H71" s="51"/>
      <c r="I71" s="51"/>
    </row>
    <row r="72" spans="1:10" x14ac:dyDescent="0.25">
      <c r="A72" s="31" t="s">
        <v>182</v>
      </c>
      <c r="B72" s="62" t="s">
        <v>183</v>
      </c>
      <c r="C72" s="32">
        <f t="shared" si="0"/>
        <v>63</v>
      </c>
      <c r="D72" s="32">
        <v>3360</v>
      </c>
      <c r="E72" s="50">
        <v>0</v>
      </c>
      <c r="F72" s="50">
        <v>0</v>
      </c>
      <c r="G72" s="51"/>
      <c r="H72" s="51"/>
      <c r="I72" s="51"/>
    </row>
    <row r="73" spans="1:10" x14ac:dyDescent="0.25">
      <c r="A73" s="31" t="s">
        <v>184</v>
      </c>
      <c r="B73" s="62" t="s">
        <v>185</v>
      </c>
      <c r="C73" s="32">
        <f t="shared" si="0"/>
        <v>64</v>
      </c>
      <c r="D73" s="32" t="s">
        <v>186</v>
      </c>
      <c r="E73" s="66">
        <v>0</v>
      </c>
      <c r="F73" s="66">
        <v>0</v>
      </c>
      <c r="G73" s="67"/>
      <c r="H73" s="51"/>
      <c r="I73" s="67"/>
    </row>
    <row r="74" spans="1:10" x14ac:dyDescent="0.25">
      <c r="A74" s="31" t="s">
        <v>187</v>
      </c>
      <c r="B74" s="62" t="s">
        <v>165</v>
      </c>
      <c r="C74" s="32">
        <f t="shared" si="0"/>
        <v>65</v>
      </c>
      <c r="D74" s="32">
        <v>3370</v>
      </c>
      <c r="E74" s="50">
        <v>842247114.35000002</v>
      </c>
      <c r="F74" s="50">
        <v>492119675.56000006</v>
      </c>
      <c r="G74" s="51"/>
      <c r="H74" s="51"/>
      <c r="I74" s="51"/>
      <c r="J74" s="85"/>
    </row>
    <row r="75" spans="1:10" x14ac:dyDescent="0.25">
      <c r="A75" s="31" t="s">
        <v>188</v>
      </c>
      <c r="B75" s="68" t="s">
        <v>189</v>
      </c>
      <c r="C75" s="32">
        <f t="shared" si="0"/>
        <v>66</v>
      </c>
      <c r="D75" s="32"/>
      <c r="E75" s="39">
        <f>SUM(E64:E74)</f>
        <v>1917083671.23</v>
      </c>
      <c r="F75" s="39">
        <f>SUM(F64:F74)</f>
        <v>1703775630.4499998</v>
      </c>
      <c r="G75" s="40"/>
      <c r="H75" s="51"/>
      <c r="I75" s="40"/>
      <c r="J75" s="85"/>
    </row>
    <row r="76" spans="1:10" x14ac:dyDescent="0.25">
      <c r="A76" s="31" t="s">
        <v>190</v>
      </c>
      <c r="B76" s="68" t="s">
        <v>191</v>
      </c>
      <c r="C76" s="32">
        <f t="shared" si="0"/>
        <v>67</v>
      </c>
      <c r="D76" s="32">
        <v>3380</v>
      </c>
      <c r="E76" s="50"/>
      <c r="F76" s="50"/>
      <c r="G76" s="51"/>
      <c r="H76" s="51"/>
      <c r="I76" s="51"/>
      <c r="J76" s="78"/>
    </row>
    <row r="77" spans="1:10" x14ac:dyDescent="0.25">
      <c r="A77" s="31" t="s">
        <v>192</v>
      </c>
      <c r="B77" s="68" t="s">
        <v>193</v>
      </c>
      <c r="C77" s="32">
        <f t="shared" ref="C77:C96" si="1">+C76+1</f>
        <v>68</v>
      </c>
      <c r="D77" s="32">
        <v>3390</v>
      </c>
      <c r="E77" s="50"/>
      <c r="F77" s="50"/>
      <c r="G77" s="51"/>
      <c r="H77" s="51"/>
      <c r="I77" s="51"/>
    </row>
    <row r="78" spans="1:10" x14ac:dyDescent="0.25">
      <c r="A78" s="31" t="s">
        <v>194</v>
      </c>
      <c r="B78" s="68" t="s">
        <v>195</v>
      </c>
      <c r="C78" s="32">
        <f t="shared" si="1"/>
        <v>69</v>
      </c>
      <c r="D78" s="32">
        <v>3410</v>
      </c>
      <c r="E78" s="39">
        <v>17797291488.040001</v>
      </c>
      <c r="F78" s="39">
        <v>29576311172.545876</v>
      </c>
      <c r="G78" s="40"/>
      <c r="H78" s="51"/>
      <c r="I78" s="40"/>
      <c r="J78" s="58"/>
    </row>
    <row r="79" spans="1:10" x14ac:dyDescent="0.25">
      <c r="A79" s="31" t="s">
        <v>196</v>
      </c>
      <c r="B79" s="68" t="s">
        <v>19</v>
      </c>
      <c r="C79" s="32">
        <f t="shared" si="1"/>
        <v>70</v>
      </c>
      <c r="D79" s="32"/>
      <c r="E79" s="50"/>
      <c r="F79" s="50"/>
      <c r="G79" s="51"/>
      <c r="H79" s="51"/>
      <c r="I79" s="51"/>
      <c r="J79" s="86"/>
    </row>
    <row r="80" spans="1:10" x14ac:dyDescent="0.25">
      <c r="A80" s="31" t="s">
        <v>197</v>
      </c>
      <c r="B80" s="69" t="s">
        <v>198</v>
      </c>
      <c r="C80" s="32">
        <f t="shared" si="1"/>
        <v>71</v>
      </c>
      <c r="D80" s="32" t="s">
        <v>199</v>
      </c>
      <c r="E80" s="50">
        <v>2062732279.4499998</v>
      </c>
      <c r="F80" s="50">
        <v>1883811308.1775596</v>
      </c>
      <c r="G80" s="51"/>
      <c r="H80" s="51"/>
      <c r="I80" s="51"/>
    </row>
    <row r="81" spans="1:16" x14ac:dyDescent="0.25">
      <c r="A81" s="31" t="s">
        <v>200</v>
      </c>
      <c r="B81" s="69" t="s">
        <v>201</v>
      </c>
      <c r="C81" s="32">
        <f t="shared" si="1"/>
        <v>72</v>
      </c>
      <c r="D81" s="32">
        <v>3430</v>
      </c>
      <c r="E81" s="50">
        <v>2370017324.1900005</v>
      </c>
      <c r="F81" s="50">
        <v>1587105284.9500008</v>
      </c>
      <c r="G81" s="51"/>
      <c r="H81" s="51"/>
      <c r="I81" s="51"/>
      <c r="J81" s="58"/>
    </row>
    <row r="82" spans="1:16" x14ac:dyDescent="0.25">
      <c r="A82" s="31" t="s">
        <v>202</v>
      </c>
      <c r="B82" s="69" t="s">
        <v>203</v>
      </c>
      <c r="C82" s="32">
        <f t="shared" si="1"/>
        <v>73</v>
      </c>
      <c r="D82" s="32">
        <v>3510</v>
      </c>
      <c r="E82" s="50">
        <v>1353611273</v>
      </c>
      <c r="F82" s="50">
        <v>1868158052.5912247</v>
      </c>
      <c r="G82" s="51"/>
      <c r="H82" s="51"/>
      <c r="I82" s="51"/>
      <c r="J82" s="58"/>
    </row>
    <row r="83" spans="1:16" x14ac:dyDescent="0.25">
      <c r="A83" s="31" t="s">
        <v>204</v>
      </c>
      <c r="B83" s="87" t="s">
        <v>20</v>
      </c>
      <c r="C83" s="32">
        <f t="shared" si="1"/>
        <v>74</v>
      </c>
      <c r="D83" s="88">
        <v>3610</v>
      </c>
      <c r="E83" s="59">
        <v>1256290011.0599999</v>
      </c>
      <c r="F83" s="59">
        <v>1256290011.0599999</v>
      </c>
      <c r="G83" s="60"/>
      <c r="H83" s="51"/>
      <c r="I83" s="60"/>
      <c r="J83" s="58"/>
    </row>
    <row r="84" spans="1:16" x14ac:dyDescent="0.25">
      <c r="A84" s="31" t="s">
        <v>205</v>
      </c>
      <c r="B84" s="68" t="s">
        <v>206</v>
      </c>
      <c r="C84" s="32">
        <f t="shared" si="1"/>
        <v>75</v>
      </c>
      <c r="D84" s="88"/>
      <c r="E84" s="89">
        <f>+E80+E81+E82+E83</f>
        <v>7042650887.7000008</v>
      </c>
      <c r="F84" s="89">
        <f>+F80+F81+F82+F83</f>
        <v>6595364656.7787857</v>
      </c>
      <c r="G84" s="40"/>
      <c r="H84" s="51"/>
      <c r="I84" s="40"/>
      <c r="J84" s="58"/>
    </row>
    <row r="85" spans="1:16" ht="15.75" customHeight="1" thickBot="1" x14ac:dyDescent="0.3">
      <c r="A85" s="90" t="s">
        <v>207</v>
      </c>
      <c r="B85" s="73" t="s">
        <v>208</v>
      </c>
      <c r="C85" s="74">
        <f t="shared" si="1"/>
        <v>76</v>
      </c>
      <c r="D85" s="75"/>
      <c r="E85" s="76">
        <f>+E54+E62+E75+E78+E84</f>
        <v>30869097944.260002</v>
      </c>
      <c r="F85" s="76">
        <f>+F54+F62+F75+F78+F84</f>
        <v>44454733786.34465</v>
      </c>
      <c r="G85" s="40"/>
      <c r="H85" s="51"/>
      <c r="I85" s="40"/>
      <c r="J85" s="77">
        <v>30901115227.59</v>
      </c>
      <c r="K85" s="11">
        <f>+F85-J85</f>
        <v>13553618558.75465</v>
      </c>
    </row>
    <row r="86" spans="1:16" x14ac:dyDescent="0.25">
      <c r="A86" s="80" t="s">
        <v>209</v>
      </c>
      <c r="B86" s="91" t="s">
        <v>210</v>
      </c>
      <c r="C86" s="82">
        <f t="shared" si="1"/>
        <v>77</v>
      </c>
      <c r="D86" s="83"/>
      <c r="E86" s="84"/>
      <c r="F86" s="84"/>
      <c r="G86" s="60"/>
      <c r="H86" s="51"/>
      <c r="I86" s="60"/>
      <c r="J86" s="58"/>
      <c r="K86" s="11">
        <f>+K47-K85</f>
        <v>-13553618558.75465</v>
      </c>
    </row>
    <row r="87" spans="1:16" x14ac:dyDescent="0.25">
      <c r="A87" s="31" t="s">
        <v>211</v>
      </c>
      <c r="B87" s="55" t="s">
        <v>212</v>
      </c>
      <c r="C87" s="32">
        <f t="shared" si="1"/>
        <v>78</v>
      </c>
      <c r="D87" s="32" t="s">
        <v>213</v>
      </c>
      <c r="E87" s="59">
        <v>6243016000</v>
      </c>
      <c r="F87" s="59">
        <v>6243016000</v>
      </c>
      <c r="G87" s="60"/>
      <c r="H87" s="51"/>
      <c r="I87" s="60"/>
      <c r="J87" s="85"/>
    </row>
    <row r="88" spans="1:16" x14ac:dyDescent="0.25">
      <c r="A88" s="31" t="s">
        <v>214</v>
      </c>
      <c r="B88" s="55" t="s">
        <v>215</v>
      </c>
      <c r="C88" s="32">
        <f t="shared" si="1"/>
        <v>79</v>
      </c>
      <c r="D88" s="32" t="s">
        <v>216</v>
      </c>
      <c r="E88" s="59">
        <v>0</v>
      </c>
      <c r="F88" s="59">
        <v>0</v>
      </c>
      <c r="G88" s="60"/>
      <c r="H88" s="51"/>
      <c r="I88" s="60"/>
    </row>
    <row r="89" spans="1:16" x14ac:dyDescent="0.25">
      <c r="A89" s="31" t="s">
        <v>217</v>
      </c>
      <c r="B89" s="55" t="s">
        <v>218</v>
      </c>
      <c r="C89" s="32">
        <f t="shared" si="1"/>
        <v>80</v>
      </c>
      <c r="D89" s="32" t="s">
        <v>219</v>
      </c>
      <c r="E89" s="59">
        <v>4441895708.4700003</v>
      </c>
      <c r="F89" s="59">
        <v>4441895708.4700003</v>
      </c>
      <c r="G89" s="60"/>
      <c r="H89" s="51"/>
      <c r="I89" s="60"/>
      <c r="K89" s="60"/>
    </row>
    <row r="90" spans="1:16" x14ac:dyDescent="0.25">
      <c r="A90" s="31" t="s">
        <v>220</v>
      </c>
      <c r="B90" s="55" t="s">
        <v>221</v>
      </c>
      <c r="C90" s="32">
        <f t="shared" si="1"/>
        <v>81</v>
      </c>
      <c r="D90" s="32">
        <v>4410</v>
      </c>
      <c r="E90" s="59"/>
      <c r="F90" s="59">
        <v>0</v>
      </c>
      <c r="G90" s="60"/>
      <c r="H90" s="51"/>
      <c r="I90" s="60"/>
      <c r="K90" s="60"/>
    </row>
    <row r="91" spans="1:16" x14ac:dyDescent="0.25">
      <c r="A91" s="31" t="s">
        <v>222</v>
      </c>
      <c r="B91" s="55" t="s">
        <v>223</v>
      </c>
      <c r="C91" s="32">
        <f t="shared" si="1"/>
        <v>82</v>
      </c>
      <c r="D91" s="32">
        <v>4510</v>
      </c>
      <c r="E91" s="59"/>
      <c r="F91" s="59">
        <v>318137186.69</v>
      </c>
      <c r="G91" s="60"/>
      <c r="H91" s="51"/>
      <c r="I91" s="60"/>
      <c r="K91" s="60"/>
    </row>
    <row r="92" spans="1:16" x14ac:dyDescent="0.25">
      <c r="A92" s="31" t="s">
        <v>224</v>
      </c>
      <c r="B92" s="55" t="s">
        <v>225</v>
      </c>
      <c r="C92" s="32">
        <f t="shared" si="1"/>
        <v>83</v>
      </c>
      <c r="D92" s="32">
        <v>4713</v>
      </c>
      <c r="E92" s="59">
        <v>1187291346.28</v>
      </c>
      <c r="F92" s="59">
        <v>0</v>
      </c>
      <c r="G92" s="60"/>
      <c r="H92" s="51"/>
      <c r="I92" s="60"/>
      <c r="J92" s="58"/>
      <c r="K92" s="60"/>
    </row>
    <row r="93" spans="1:16" x14ac:dyDescent="0.25">
      <c r="A93" s="31" t="s">
        <v>226</v>
      </c>
      <c r="B93" s="55" t="s">
        <v>227</v>
      </c>
      <c r="C93" s="32">
        <f t="shared" si="1"/>
        <v>84</v>
      </c>
      <c r="D93" s="33" t="s">
        <v>228</v>
      </c>
      <c r="E93" s="50"/>
      <c r="F93" s="50">
        <v>0</v>
      </c>
      <c r="G93" s="51"/>
      <c r="H93" s="51"/>
      <c r="I93" s="51"/>
      <c r="K93" s="60"/>
    </row>
    <row r="94" spans="1:16" x14ac:dyDescent="0.25">
      <c r="A94" s="31" t="s">
        <v>229</v>
      </c>
      <c r="B94" s="55" t="s">
        <v>230</v>
      </c>
      <c r="C94" s="32">
        <f t="shared" si="1"/>
        <v>85</v>
      </c>
      <c r="D94" s="32">
        <v>4610</v>
      </c>
      <c r="E94" s="59">
        <v>15885887479.820004</v>
      </c>
      <c r="F94" s="59">
        <v>18098052645.956554</v>
      </c>
      <c r="G94" s="60"/>
      <c r="H94" s="51"/>
      <c r="I94" s="60"/>
      <c r="J94" s="58" t="e">
        <f>+F94-E94+#REF!-#REF!+#REF!</f>
        <v>#REF!</v>
      </c>
      <c r="K94" s="60"/>
    </row>
    <row r="95" spans="1:16" s="41" customFormat="1" ht="15.75" customHeight="1" thickBot="1" x14ac:dyDescent="0.3">
      <c r="A95" s="31" t="s">
        <v>231</v>
      </c>
      <c r="B95" s="92" t="s">
        <v>232</v>
      </c>
      <c r="C95" s="88">
        <f t="shared" si="1"/>
        <v>86</v>
      </c>
      <c r="D95" s="93"/>
      <c r="E95" s="89">
        <f>SUM(E87:E94)</f>
        <v>27758090534.570007</v>
      </c>
      <c r="F95" s="89">
        <f>SUM(F87:F94)</f>
        <v>29101101541.116554</v>
      </c>
      <c r="G95" s="40"/>
      <c r="H95" s="51"/>
      <c r="I95" s="40"/>
      <c r="J95" s="58"/>
      <c r="K95" s="40"/>
      <c r="P95" s="79"/>
    </row>
    <row r="96" spans="1:16" s="41" customFormat="1" ht="15.75" customHeight="1" thickBot="1" x14ac:dyDescent="0.3">
      <c r="A96" s="94" t="s">
        <v>233</v>
      </c>
      <c r="B96" s="95" t="s">
        <v>234</v>
      </c>
      <c r="C96" s="96">
        <f t="shared" si="1"/>
        <v>87</v>
      </c>
      <c r="D96" s="97"/>
      <c r="E96" s="98">
        <f>+E85+E95</f>
        <v>58627188478.830009</v>
      </c>
      <c r="F96" s="98">
        <f>+F85+F95</f>
        <v>73555835327.461212</v>
      </c>
      <c r="G96" s="40"/>
      <c r="H96" s="51"/>
      <c r="I96" s="40"/>
      <c r="K96" s="40"/>
      <c r="P96" s="79"/>
    </row>
    <row r="97" spans="1:16" x14ac:dyDescent="0.25">
      <c r="B97" s="4"/>
      <c r="C97" s="15"/>
      <c r="E97" s="11">
        <f>+E47-E96</f>
        <v>0</v>
      </c>
      <c r="F97" s="11">
        <f>+F47-F96</f>
        <v>-1.220703125E-3</v>
      </c>
      <c r="J97" s="58"/>
      <c r="K97" s="60"/>
    </row>
    <row r="98" spans="1:16" x14ac:dyDescent="0.25">
      <c r="B98" s="100" t="s">
        <v>21</v>
      </c>
      <c r="C98" s="15"/>
    </row>
    <row r="99" spans="1:16" s="20" customFormat="1" ht="12.75" customHeight="1" x14ac:dyDescent="0.25">
      <c r="A99" s="23"/>
      <c r="B99" s="100"/>
      <c r="C99" s="101"/>
      <c r="D99" s="102"/>
      <c r="E99" s="103"/>
      <c r="F99" s="11"/>
      <c r="G99" s="11"/>
      <c r="H99" s="11"/>
      <c r="I99" s="11"/>
      <c r="J99" s="104"/>
      <c r="K99" s="21"/>
      <c r="P99" s="22"/>
    </row>
    <row r="100" spans="1:16" s="20" customFormat="1" ht="12.75" customHeight="1" x14ac:dyDescent="0.25">
      <c r="A100" s="105"/>
      <c r="B100" s="106" t="s">
        <v>442</v>
      </c>
      <c r="C100" s="107"/>
      <c r="D100" s="102"/>
      <c r="E100" s="108"/>
      <c r="F100" s="11"/>
      <c r="G100" s="11"/>
      <c r="H100" s="11"/>
      <c r="I100" s="11"/>
      <c r="K100" s="21"/>
      <c r="P100" s="22"/>
    </row>
    <row r="101" spans="1:16" s="20" customFormat="1" ht="12.75" customHeight="1" x14ac:dyDescent="0.25">
      <c r="A101" s="105"/>
      <c r="B101" s="109"/>
      <c r="C101" s="107"/>
      <c r="D101" s="102"/>
      <c r="E101" s="11"/>
      <c r="F101" s="110"/>
      <c r="G101" s="110"/>
      <c r="H101" s="110"/>
      <c r="K101" s="21"/>
      <c r="P101" s="22"/>
    </row>
    <row r="102" spans="1:16" s="20" customFormat="1" ht="12.75" customHeight="1" x14ac:dyDescent="0.25">
      <c r="A102" s="105"/>
      <c r="B102" s="109"/>
      <c r="C102" s="101"/>
      <c r="D102" s="102"/>
      <c r="E102" s="11"/>
      <c r="F102" s="11"/>
      <c r="G102" s="11"/>
      <c r="H102" s="11"/>
      <c r="I102" s="11"/>
      <c r="J102" s="21"/>
      <c r="K102" s="21"/>
      <c r="P102" s="22"/>
    </row>
    <row r="103" spans="1:16" s="20" customFormat="1" ht="12.75" customHeight="1" x14ac:dyDescent="0.25">
      <c r="A103" s="111"/>
      <c r="B103" s="109"/>
      <c r="C103" s="102"/>
      <c r="D103" s="102"/>
      <c r="E103" s="112"/>
      <c r="F103" s="11"/>
      <c r="G103" s="11"/>
      <c r="H103" s="11"/>
      <c r="I103" s="11"/>
      <c r="J103" s="104"/>
      <c r="K103" s="21"/>
      <c r="P103" s="22"/>
    </row>
    <row r="104" spans="1:16" x14ac:dyDescent="0.25">
      <c r="B104" s="106" t="s">
        <v>443</v>
      </c>
      <c r="C104" s="15"/>
      <c r="J104" s="104"/>
    </row>
    <row r="105" spans="1:16" x14ac:dyDescent="0.25">
      <c r="B105" s="4"/>
      <c r="C105" s="15"/>
    </row>
    <row r="106" spans="1:16" s="20" customFormat="1" ht="15" customHeight="1" x14ac:dyDescent="0.25">
      <c r="A106" s="241" t="s">
        <v>22</v>
      </c>
      <c r="B106" s="241"/>
      <c r="C106" s="102"/>
      <c r="D106" s="102"/>
      <c r="E106" s="11"/>
      <c r="F106" s="11"/>
      <c r="G106" s="11"/>
      <c r="H106" s="11"/>
      <c r="I106" s="11"/>
      <c r="K106" s="21"/>
      <c r="P106" s="22"/>
    </row>
    <row r="107" spans="1:16" ht="25.5" customHeight="1" x14ac:dyDescent="0.25">
      <c r="A107" s="113" t="s">
        <v>23</v>
      </c>
      <c r="B107" s="243" t="s">
        <v>235</v>
      </c>
      <c r="C107" s="243"/>
      <c r="D107" s="243"/>
      <c r="E107" s="243"/>
      <c r="F107" s="243"/>
      <c r="G107" s="114"/>
      <c r="H107" s="115"/>
      <c r="I107" s="114"/>
    </row>
    <row r="108" spans="1:16" x14ac:dyDescent="0.25">
      <c r="A108" s="113" t="s">
        <v>236</v>
      </c>
      <c r="B108" s="238" t="s">
        <v>237</v>
      </c>
      <c r="C108" s="238"/>
      <c r="D108" s="238"/>
      <c r="E108" s="238"/>
      <c r="F108" s="238"/>
      <c r="G108" s="24"/>
      <c r="H108" s="116"/>
      <c r="I108" s="24"/>
    </row>
    <row r="109" spans="1:16" x14ac:dyDescent="0.25">
      <c r="A109" s="113" t="s">
        <v>24</v>
      </c>
      <c r="B109" s="4" t="s">
        <v>238</v>
      </c>
      <c r="C109" s="15"/>
    </row>
    <row r="110" spans="1:16" x14ac:dyDescent="0.25">
      <c r="A110" s="113"/>
      <c r="B110" s="4"/>
      <c r="C110" s="15"/>
    </row>
    <row r="111" spans="1:16" x14ac:dyDescent="0.25">
      <c r="A111" s="113"/>
      <c r="B111" s="4"/>
      <c r="C111" s="15"/>
    </row>
    <row r="112" spans="1:16" x14ac:dyDescent="0.25">
      <c r="A112" s="113"/>
      <c r="B112" s="4"/>
      <c r="C112" s="15"/>
    </row>
    <row r="113" spans="1:3" x14ac:dyDescent="0.25">
      <c r="A113" s="113"/>
      <c r="B113" s="4"/>
      <c r="C113" s="15"/>
    </row>
    <row r="114" spans="1:3" x14ac:dyDescent="0.25">
      <c r="A114" s="113"/>
      <c r="B114" s="4"/>
      <c r="C114" s="15"/>
    </row>
    <row r="115" spans="1:3" x14ac:dyDescent="0.25">
      <c r="B115" s="4"/>
      <c r="C115" s="15"/>
    </row>
    <row r="116" spans="1:3" x14ac:dyDescent="0.25">
      <c r="B116" s="4"/>
      <c r="C116" s="15"/>
    </row>
    <row r="117" spans="1:3" x14ac:dyDescent="0.25">
      <c r="B117" s="4"/>
      <c r="C117" s="15"/>
    </row>
    <row r="118" spans="1:3" x14ac:dyDescent="0.25">
      <c r="B118" s="4"/>
      <c r="C118" s="15"/>
    </row>
    <row r="119" spans="1:3" x14ac:dyDescent="0.25">
      <c r="B119" s="4"/>
      <c r="C119" s="15"/>
    </row>
    <row r="120" spans="1:3" x14ac:dyDescent="0.25">
      <c r="B120" s="4"/>
      <c r="C120" s="15"/>
    </row>
    <row r="121" spans="1:3" x14ac:dyDescent="0.25">
      <c r="B121" s="4"/>
      <c r="C121" s="15"/>
    </row>
    <row r="122" spans="1:3" x14ac:dyDescent="0.25">
      <c r="B122" s="4"/>
      <c r="C122" s="15"/>
    </row>
    <row r="123" spans="1:3" x14ac:dyDescent="0.25">
      <c r="B123" s="4"/>
      <c r="C123" s="15"/>
    </row>
    <row r="124" spans="1:3" x14ac:dyDescent="0.25">
      <c r="B124" s="4"/>
      <c r="C124" s="15"/>
    </row>
    <row r="125" spans="1:3" x14ac:dyDescent="0.25">
      <c r="B125" s="4"/>
      <c r="C125" s="15"/>
    </row>
    <row r="126" spans="1:3" x14ac:dyDescent="0.25">
      <c r="B126" s="4"/>
      <c r="C126" s="15"/>
    </row>
    <row r="127" spans="1:3" x14ac:dyDescent="0.25">
      <c r="B127" s="4"/>
      <c r="C127" s="15"/>
    </row>
    <row r="128" spans="1:3" x14ac:dyDescent="0.25">
      <c r="B128" s="4"/>
      <c r="C128" s="15"/>
    </row>
    <row r="129" spans="2:3" x14ac:dyDescent="0.25">
      <c r="B129" s="4"/>
      <c r="C129" s="15"/>
    </row>
    <row r="130" spans="2:3" x14ac:dyDescent="0.25">
      <c r="B130" s="4"/>
      <c r="C130" s="15"/>
    </row>
    <row r="131" spans="2:3" x14ac:dyDescent="0.25">
      <c r="B131" s="4"/>
      <c r="C131" s="15"/>
    </row>
    <row r="132" spans="2:3" x14ac:dyDescent="0.25">
      <c r="B132" s="4"/>
      <c r="C132" s="15"/>
    </row>
    <row r="133" spans="2:3" x14ac:dyDescent="0.25">
      <c r="B133" s="4"/>
      <c r="C133" s="15"/>
    </row>
    <row r="134" spans="2:3" x14ac:dyDescent="0.25">
      <c r="B134" s="4"/>
      <c r="C134" s="15"/>
    </row>
    <row r="135" spans="2:3" x14ac:dyDescent="0.25">
      <c r="B135" s="4"/>
      <c r="C135" s="15"/>
    </row>
    <row r="136" spans="2:3" x14ac:dyDescent="0.25">
      <c r="B136" s="4"/>
      <c r="C136" s="15"/>
    </row>
    <row r="137" spans="2:3" x14ac:dyDescent="0.25">
      <c r="B137" s="4"/>
      <c r="C137" s="15"/>
    </row>
    <row r="138" spans="2:3" x14ac:dyDescent="0.25">
      <c r="B138" s="4"/>
      <c r="C138" s="15"/>
    </row>
    <row r="139" spans="2:3" x14ac:dyDescent="0.25">
      <c r="B139" s="4"/>
      <c r="C139" s="15"/>
    </row>
    <row r="140" spans="2:3" x14ac:dyDescent="0.25">
      <c r="B140" s="4"/>
      <c r="C140" s="15"/>
    </row>
    <row r="141" spans="2:3" x14ac:dyDescent="0.25">
      <c r="B141" s="4"/>
      <c r="C141" s="15"/>
    </row>
    <row r="142" spans="2:3" x14ac:dyDescent="0.25">
      <c r="B142" s="4"/>
      <c r="C142" s="15"/>
    </row>
    <row r="143" spans="2:3" x14ac:dyDescent="0.25">
      <c r="B143" s="4"/>
      <c r="C143" s="15"/>
    </row>
    <row r="144" spans="2:3" x14ac:dyDescent="0.25">
      <c r="B144" s="4"/>
      <c r="C144" s="15"/>
    </row>
    <row r="145" spans="2:3" x14ac:dyDescent="0.25">
      <c r="B145" s="4"/>
      <c r="C145" s="15"/>
    </row>
    <row r="146" spans="2:3" x14ac:dyDescent="0.25">
      <c r="B146" s="4"/>
      <c r="C146" s="15"/>
    </row>
    <row r="147" spans="2:3" x14ac:dyDescent="0.25">
      <c r="B147" s="4"/>
      <c r="C147" s="15"/>
    </row>
    <row r="148" spans="2:3" x14ac:dyDescent="0.25">
      <c r="B148" s="4"/>
      <c r="C148" s="15"/>
    </row>
    <row r="149" spans="2:3" x14ac:dyDescent="0.25">
      <c r="B149" s="4"/>
      <c r="C149" s="15"/>
    </row>
    <row r="150" spans="2:3" x14ac:dyDescent="0.25">
      <c r="B150" s="4"/>
      <c r="C150" s="15"/>
    </row>
    <row r="151" spans="2:3" x14ac:dyDescent="0.25">
      <c r="B151" s="4"/>
      <c r="C151" s="15"/>
    </row>
    <row r="152" spans="2:3" x14ac:dyDescent="0.25">
      <c r="B152" s="4"/>
      <c r="C152" s="15"/>
    </row>
    <row r="153" spans="2:3" x14ac:dyDescent="0.25">
      <c r="B153" s="4"/>
      <c r="C153" s="15"/>
    </row>
    <row r="154" spans="2:3" x14ac:dyDescent="0.25">
      <c r="B154" s="4"/>
      <c r="C154" s="15"/>
    </row>
    <row r="155" spans="2:3" x14ac:dyDescent="0.25">
      <c r="B155" s="4"/>
      <c r="C155" s="15"/>
    </row>
    <row r="156" spans="2:3" x14ac:dyDescent="0.25">
      <c r="B156" s="4"/>
      <c r="C156" s="15"/>
    </row>
    <row r="157" spans="2:3" x14ac:dyDescent="0.25">
      <c r="B157" s="4"/>
      <c r="C157" s="15"/>
    </row>
    <row r="158" spans="2:3" x14ac:dyDescent="0.25">
      <c r="B158" s="4"/>
      <c r="C158" s="15"/>
    </row>
    <row r="159" spans="2:3" x14ac:dyDescent="0.25">
      <c r="B159" s="4"/>
      <c r="C159" s="15"/>
    </row>
    <row r="160" spans="2:3" x14ac:dyDescent="0.25">
      <c r="B160" s="4"/>
      <c r="C160" s="15"/>
    </row>
    <row r="161" spans="2:3" x14ac:dyDescent="0.25">
      <c r="B161" s="4"/>
      <c r="C161" s="15"/>
    </row>
    <row r="162" spans="2:3" x14ac:dyDescent="0.25">
      <c r="B162" s="4"/>
      <c r="C162" s="15"/>
    </row>
    <row r="163" spans="2:3" x14ac:dyDescent="0.25">
      <c r="B163" s="4"/>
      <c r="C163" s="15"/>
    </row>
    <row r="164" spans="2:3" x14ac:dyDescent="0.25">
      <c r="B164" s="4"/>
      <c r="C164" s="15"/>
    </row>
    <row r="165" spans="2:3" x14ac:dyDescent="0.25">
      <c r="B165" s="4"/>
      <c r="C165" s="15"/>
    </row>
    <row r="166" spans="2:3" x14ac:dyDescent="0.25">
      <c r="B166" s="4"/>
      <c r="C166" s="15"/>
    </row>
    <row r="167" spans="2:3" x14ac:dyDescent="0.25">
      <c r="B167" s="4"/>
      <c r="C167" s="15"/>
    </row>
    <row r="168" spans="2:3" x14ac:dyDescent="0.25">
      <c r="B168" s="4"/>
      <c r="C168" s="15"/>
    </row>
    <row r="169" spans="2:3" x14ac:dyDescent="0.25">
      <c r="B169" s="4"/>
      <c r="C169" s="15"/>
    </row>
    <row r="170" spans="2:3" x14ac:dyDescent="0.25">
      <c r="B170" s="4"/>
      <c r="C170" s="15"/>
    </row>
    <row r="171" spans="2:3" x14ac:dyDescent="0.25">
      <c r="B171" s="4"/>
      <c r="C171" s="15"/>
    </row>
    <row r="172" spans="2:3" x14ac:dyDescent="0.25">
      <c r="B172" s="4"/>
      <c r="C172" s="15"/>
    </row>
    <row r="173" spans="2:3" x14ac:dyDescent="0.25">
      <c r="B173" s="4"/>
      <c r="C173" s="15"/>
    </row>
    <row r="174" spans="2:3" x14ac:dyDescent="0.25">
      <c r="B174" s="4"/>
      <c r="C174" s="15"/>
    </row>
    <row r="175" spans="2:3" x14ac:dyDescent="0.25">
      <c r="B175" s="4"/>
      <c r="C175" s="15"/>
    </row>
    <row r="176" spans="2:3" x14ac:dyDescent="0.25">
      <c r="B176" s="4"/>
      <c r="C176" s="15"/>
    </row>
    <row r="177" spans="2:3" x14ac:dyDescent="0.25">
      <c r="B177" s="4"/>
      <c r="C177" s="15"/>
    </row>
    <row r="178" spans="2:3" x14ac:dyDescent="0.25">
      <c r="B178" s="4"/>
      <c r="C178" s="15"/>
    </row>
    <row r="179" spans="2:3" x14ac:dyDescent="0.25">
      <c r="B179" s="4"/>
      <c r="C179" s="15"/>
    </row>
    <row r="180" spans="2:3" x14ac:dyDescent="0.25">
      <c r="B180" s="4"/>
      <c r="C180" s="15"/>
    </row>
    <row r="181" spans="2:3" x14ac:dyDescent="0.25">
      <c r="B181" s="4"/>
      <c r="C181" s="15"/>
    </row>
    <row r="182" spans="2:3" x14ac:dyDescent="0.25">
      <c r="B182" s="4"/>
      <c r="C182" s="15"/>
    </row>
    <row r="183" spans="2:3" x14ac:dyDescent="0.25">
      <c r="B183" s="4"/>
      <c r="C183" s="15"/>
    </row>
    <row r="184" spans="2:3" x14ac:dyDescent="0.25">
      <c r="B184" s="4"/>
      <c r="C184" s="15"/>
    </row>
    <row r="185" spans="2:3" x14ac:dyDescent="0.25">
      <c r="B185" s="4"/>
      <c r="C185" s="15"/>
    </row>
    <row r="186" spans="2:3" x14ac:dyDescent="0.25">
      <c r="B186" s="4"/>
      <c r="C186" s="15"/>
    </row>
    <row r="187" spans="2:3" x14ac:dyDescent="0.25">
      <c r="B187" s="4"/>
      <c r="C187" s="15"/>
    </row>
    <row r="188" spans="2:3" x14ac:dyDescent="0.25">
      <c r="B188" s="4"/>
      <c r="C188" s="15"/>
    </row>
    <row r="189" spans="2:3" x14ac:dyDescent="0.25">
      <c r="B189" s="4"/>
      <c r="C189" s="15"/>
    </row>
    <row r="190" spans="2:3" x14ac:dyDescent="0.25">
      <c r="B190" s="4"/>
      <c r="C190" s="15"/>
    </row>
    <row r="191" spans="2:3" x14ac:dyDescent="0.25">
      <c r="B191" s="4"/>
      <c r="C191" s="15"/>
    </row>
    <row r="192" spans="2:3" x14ac:dyDescent="0.25">
      <c r="B192" s="4"/>
      <c r="C192" s="15"/>
    </row>
    <row r="193" spans="2:3" x14ac:dyDescent="0.25">
      <c r="B193" s="4"/>
      <c r="C193" s="15"/>
    </row>
    <row r="194" spans="2:3" x14ac:dyDescent="0.25">
      <c r="B194" s="4"/>
      <c r="C194" s="15"/>
    </row>
    <row r="195" spans="2:3" x14ac:dyDescent="0.25">
      <c r="B195" s="4"/>
      <c r="C195" s="15"/>
    </row>
    <row r="196" spans="2:3" x14ac:dyDescent="0.25">
      <c r="B196" s="4"/>
      <c r="C196" s="15"/>
    </row>
    <row r="197" spans="2:3" x14ac:dyDescent="0.25">
      <c r="B197" s="4"/>
      <c r="C197" s="15"/>
    </row>
    <row r="198" spans="2:3" x14ac:dyDescent="0.25">
      <c r="B198" s="4"/>
      <c r="C198" s="15"/>
    </row>
    <row r="199" spans="2:3" x14ac:dyDescent="0.25">
      <c r="B199" s="4"/>
      <c r="C199" s="15"/>
    </row>
    <row r="200" spans="2:3" x14ac:dyDescent="0.25">
      <c r="B200" s="4"/>
      <c r="C200" s="15"/>
    </row>
    <row r="201" spans="2:3" x14ac:dyDescent="0.25">
      <c r="B201" s="4"/>
      <c r="C201" s="15"/>
    </row>
    <row r="202" spans="2:3" x14ac:dyDescent="0.25">
      <c r="B202" s="4"/>
      <c r="C202" s="15"/>
    </row>
    <row r="203" spans="2:3" x14ac:dyDescent="0.25">
      <c r="B203" s="4"/>
      <c r="C203" s="15"/>
    </row>
    <row r="204" spans="2:3" x14ac:dyDescent="0.25">
      <c r="B204" s="4"/>
      <c r="C204" s="15"/>
    </row>
    <row r="205" spans="2:3" x14ac:dyDescent="0.25">
      <c r="B205" s="4"/>
      <c r="C205" s="15"/>
    </row>
    <row r="206" spans="2:3" x14ac:dyDescent="0.25">
      <c r="B206" s="4"/>
      <c r="C206" s="15"/>
    </row>
    <row r="207" spans="2:3" x14ac:dyDescent="0.25">
      <c r="B207" s="4"/>
      <c r="C207" s="15"/>
    </row>
    <row r="208" spans="2:3" x14ac:dyDescent="0.25">
      <c r="B208" s="4"/>
      <c r="C208" s="15"/>
    </row>
    <row r="209" spans="2:3" x14ac:dyDescent="0.25">
      <c r="B209" s="4"/>
      <c r="C209" s="15"/>
    </row>
    <row r="210" spans="2:3" x14ac:dyDescent="0.25">
      <c r="B210" s="4"/>
      <c r="C210" s="15"/>
    </row>
    <row r="211" spans="2:3" x14ac:dyDescent="0.25">
      <c r="B211" s="4"/>
      <c r="C211" s="15"/>
    </row>
    <row r="212" spans="2:3" x14ac:dyDescent="0.25">
      <c r="B212" s="4"/>
      <c r="C212" s="15"/>
    </row>
    <row r="213" spans="2:3" x14ac:dyDescent="0.25">
      <c r="B213" s="4"/>
      <c r="C213" s="15"/>
    </row>
    <row r="214" spans="2:3" x14ac:dyDescent="0.25">
      <c r="B214" s="4"/>
      <c r="C214" s="15"/>
    </row>
    <row r="215" spans="2:3" x14ac:dyDescent="0.25">
      <c r="B215" s="4"/>
      <c r="C215" s="15"/>
    </row>
    <row r="216" spans="2:3" x14ac:dyDescent="0.25">
      <c r="B216" s="4"/>
      <c r="C216" s="15"/>
    </row>
    <row r="217" spans="2:3" x14ac:dyDescent="0.25">
      <c r="B217" s="4"/>
      <c r="C217" s="15"/>
    </row>
    <row r="218" spans="2:3" x14ac:dyDescent="0.25">
      <c r="B218" s="4"/>
      <c r="C218" s="15"/>
    </row>
    <row r="219" spans="2:3" x14ac:dyDescent="0.25">
      <c r="B219" s="4"/>
      <c r="C219" s="15"/>
    </row>
    <row r="220" spans="2:3" x14ac:dyDescent="0.25">
      <c r="B220" s="4"/>
      <c r="C220" s="15"/>
    </row>
    <row r="221" spans="2:3" x14ac:dyDescent="0.25">
      <c r="B221" s="4"/>
      <c r="C221" s="15"/>
    </row>
    <row r="222" spans="2:3" x14ac:dyDescent="0.25">
      <c r="B222" s="4"/>
      <c r="C222" s="15"/>
    </row>
    <row r="223" spans="2:3" x14ac:dyDescent="0.25">
      <c r="B223" s="4"/>
      <c r="C223" s="15"/>
    </row>
    <row r="224" spans="2:3" x14ac:dyDescent="0.25">
      <c r="B224" s="4"/>
      <c r="C224" s="15"/>
    </row>
    <row r="225" spans="2:3" x14ac:dyDescent="0.25">
      <c r="B225" s="4"/>
      <c r="C225" s="15"/>
    </row>
    <row r="226" spans="2:3" x14ac:dyDescent="0.25">
      <c r="B226" s="4"/>
      <c r="C226" s="15"/>
    </row>
    <row r="227" spans="2:3" x14ac:dyDescent="0.25">
      <c r="B227" s="4"/>
      <c r="C227" s="15"/>
    </row>
    <row r="228" spans="2:3" x14ac:dyDescent="0.25">
      <c r="B228" s="4"/>
      <c r="C228" s="15"/>
    </row>
    <row r="229" spans="2:3" x14ac:dyDescent="0.25">
      <c r="B229" s="4"/>
      <c r="C229" s="15"/>
    </row>
    <row r="230" spans="2:3" x14ac:dyDescent="0.25">
      <c r="B230" s="4"/>
      <c r="C230" s="15"/>
    </row>
    <row r="231" spans="2:3" x14ac:dyDescent="0.25">
      <c r="B231" s="4"/>
      <c r="C231" s="15"/>
    </row>
    <row r="232" spans="2:3" x14ac:dyDescent="0.25">
      <c r="B232" s="4"/>
      <c r="C232" s="15"/>
    </row>
    <row r="233" spans="2:3" x14ac:dyDescent="0.25">
      <c r="B233" s="4"/>
      <c r="C233" s="15"/>
    </row>
    <row r="234" spans="2:3" x14ac:dyDescent="0.25">
      <c r="B234" s="4"/>
      <c r="C234" s="15"/>
    </row>
    <row r="235" spans="2:3" x14ac:dyDescent="0.25">
      <c r="B235" s="4"/>
      <c r="C235" s="15"/>
    </row>
    <row r="236" spans="2:3" x14ac:dyDescent="0.25">
      <c r="B236" s="4"/>
      <c r="C236" s="15"/>
    </row>
    <row r="237" spans="2:3" x14ac:dyDescent="0.25">
      <c r="B237" s="4"/>
      <c r="C237" s="15"/>
    </row>
    <row r="238" spans="2:3" x14ac:dyDescent="0.25">
      <c r="B238" s="4"/>
      <c r="C238" s="15"/>
    </row>
    <row r="239" spans="2:3" x14ac:dyDescent="0.25">
      <c r="B239" s="4"/>
      <c r="C239" s="15"/>
    </row>
    <row r="240" spans="2:3" x14ac:dyDescent="0.25">
      <c r="B240" s="4"/>
      <c r="C240" s="15"/>
    </row>
    <row r="241" spans="2:3" x14ac:dyDescent="0.25">
      <c r="B241" s="4"/>
      <c r="C241" s="15"/>
    </row>
    <row r="242" spans="2:3" x14ac:dyDescent="0.25">
      <c r="B242" s="4"/>
      <c r="C242" s="15"/>
    </row>
    <row r="243" spans="2:3" x14ac:dyDescent="0.25">
      <c r="B243" s="4"/>
      <c r="C243" s="15"/>
    </row>
    <row r="244" spans="2:3" x14ac:dyDescent="0.25">
      <c r="B244" s="4"/>
      <c r="C244" s="15"/>
    </row>
    <row r="245" spans="2:3" x14ac:dyDescent="0.25">
      <c r="B245" s="4"/>
      <c r="C245" s="15"/>
    </row>
    <row r="246" spans="2:3" x14ac:dyDescent="0.25">
      <c r="B246" s="4"/>
      <c r="C246" s="15"/>
    </row>
    <row r="247" spans="2:3" x14ac:dyDescent="0.25">
      <c r="B247" s="4"/>
      <c r="C247" s="15"/>
    </row>
    <row r="248" spans="2:3" x14ac:dyDescent="0.25">
      <c r="B248" s="4"/>
      <c r="C248" s="15"/>
    </row>
    <row r="249" spans="2:3" x14ac:dyDescent="0.25">
      <c r="B249" s="4"/>
      <c r="C249" s="15"/>
    </row>
    <row r="250" spans="2:3" x14ac:dyDescent="0.25">
      <c r="B250" s="4"/>
      <c r="C250" s="15"/>
    </row>
    <row r="251" spans="2:3" x14ac:dyDescent="0.25">
      <c r="B251" s="4"/>
      <c r="C251" s="15"/>
    </row>
    <row r="252" spans="2:3" x14ac:dyDescent="0.25">
      <c r="B252" s="4"/>
      <c r="C252" s="15"/>
    </row>
    <row r="253" spans="2:3" x14ac:dyDescent="0.25">
      <c r="B253" s="4"/>
      <c r="C253" s="15"/>
    </row>
    <row r="254" spans="2:3" x14ac:dyDescent="0.25">
      <c r="B254" s="4"/>
      <c r="C254" s="15"/>
    </row>
    <row r="255" spans="2:3" x14ac:dyDescent="0.25">
      <c r="B255" s="4"/>
      <c r="C255" s="15"/>
    </row>
    <row r="256" spans="2:3" x14ac:dyDescent="0.25">
      <c r="B256" s="4"/>
      <c r="C256" s="15"/>
    </row>
    <row r="257" spans="2:3" x14ac:dyDescent="0.25">
      <c r="B257" s="4"/>
      <c r="C257" s="15"/>
    </row>
    <row r="258" spans="2:3" x14ac:dyDescent="0.25">
      <c r="B258" s="4"/>
      <c r="C258" s="15"/>
    </row>
    <row r="259" spans="2:3" x14ac:dyDescent="0.25">
      <c r="B259" s="4"/>
      <c r="C259" s="15"/>
    </row>
    <row r="260" spans="2:3" x14ac:dyDescent="0.25">
      <c r="B260" s="4"/>
      <c r="C260" s="15"/>
    </row>
    <row r="261" spans="2:3" x14ac:dyDescent="0.25">
      <c r="B261" s="4"/>
      <c r="C261" s="15"/>
    </row>
    <row r="262" spans="2:3" x14ac:dyDescent="0.25">
      <c r="B262" s="4"/>
      <c r="C262" s="15"/>
    </row>
    <row r="263" spans="2:3" x14ac:dyDescent="0.25">
      <c r="B263" s="4"/>
      <c r="C263" s="15"/>
    </row>
    <row r="264" spans="2:3" x14ac:dyDescent="0.25">
      <c r="B264" s="4"/>
      <c r="C264" s="15"/>
    </row>
    <row r="265" spans="2:3" x14ac:dyDescent="0.25">
      <c r="B265" s="4"/>
      <c r="C265" s="15"/>
    </row>
    <row r="266" spans="2:3" x14ac:dyDescent="0.25">
      <c r="B266" s="4"/>
      <c r="C266" s="15"/>
    </row>
    <row r="267" spans="2:3" x14ac:dyDescent="0.25">
      <c r="B267" s="4"/>
      <c r="C267" s="15"/>
    </row>
    <row r="268" spans="2:3" x14ac:dyDescent="0.25">
      <c r="B268" s="4"/>
      <c r="C268" s="15"/>
    </row>
    <row r="269" spans="2:3" x14ac:dyDescent="0.25">
      <c r="B269" s="4"/>
      <c r="C269" s="15"/>
    </row>
    <row r="270" spans="2:3" x14ac:dyDescent="0.25">
      <c r="B270" s="4"/>
      <c r="C270" s="15"/>
    </row>
    <row r="271" spans="2:3" x14ac:dyDescent="0.25">
      <c r="B271" s="4"/>
      <c r="C271" s="15"/>
    </row>
    <row r="272" spans="2:3" x14ac:dyDescent="0.25">
      <c r="B272" s="4"/>
      <c r="C272" s="15"/>
    </row>
    <row r="273" spans="2:3" x14ac:dyDescent="0.25">
      <c r="B273" s="4"/>
      <c r="C273" s="15"/>
    </row>
    <row r="274" spans="2:3" x14ac:dyDescent="0.25">
      <c r="B274" s="4"/>
      <c r="C274" s="15"/>
    </row>
    <row r="275" spans="2:3" x14ac:dyDescent="0.25">
      <c r="B275" s="4"/>
      <c r="C275" s="15"/>
    </row>
    <row r="276" spans="2:3" x14ac:dyDescent="0.25">
      <c r="B276" s="4"/>
      <c r="C276" s="15"/>
    </row>
    <row r="277" spans="2:3" x14ac:dyDescent="0.25">
      <c r="B277" s="4"/>
      <c r="C277" s="15"/>
    </row>
    <row r="278" spans="2:3" x14ac:dyDescent="0.25">
      <c r="B278" s="4"/>
      <c r="C278" s="15"/>
    </row>
    <row r="279" spans="2:3" x14ac:dyDescent="0.25">
      <c r="B279" s="4"/>
      <c r="C279" s="15"/>
    </row>
    <row r="280" spans="2:3" x14ac:dyDescent="0.25">
      <c r="B280" s="4"/>
      <c r="C280" s="15"/>
    </row>
    <row r="281" spans="2:3" x14ac:dyDescent="0.25">
      <c r="B281" s="4"/>
      <c r="C281" s="15"/>
    </row>
    <row r="282" spans="2:3" x14ac:dyDescent="0.25">
      <c r="B282" s="4"/>
      <c r="C282" s="15"/>
    </row>
    <row r="283" spans="2:3" x14ac:dyDescent="0.25">
      <c r="B283" s="4"/>
      <c r="C283" s="15"/>
    </row>
    <row r="284" spans="2:3" x14ac:dyDescent="0.25">
      <c r="B284" s="4"/>
      <c r="C284" s="15"/>
    </row>
    <row r="285" spans="2:3" x14ac:dyDescent="0.25">
      <c r="B285" s="4"/>
      <c r="C285" s="15"/>
    </row>
    <row r="286" spans="2:3" x14ac:dyDescent="0.25">
      <c r="B286" s="4"/>
      <c r="C286" s="15"/>
    </row>
    <row r="287" spans="2:3" x14ac:dyDescent="0.25">
      <c r="B287" s="4"/>
      <c r="C287" s="15"/>
    </row>
    <row r="288" spans="2:3" x14ac:dyDescent="0.25">
      <c r="B288" s="4"/>
      <c r="C288" s="15"/>
    </row>
    <row r="289" spans="2:3" x14ac:dyDescent="0.25">
      <c r="B289" s="4"/>
      <c r="C289" s="15"/>
    </row>
    <row r="290" spans="2:3" x14ac:dyDescent="0.25">
      <c r="B290" s="4"/>
      <c r="C290" s="15"/>
    </row>
    <row r="291" spans="2:3" x14ac:dyDescent="0.25">
      <c r="B291" s="4"/>
      <c r="C291" s="15"/>
    </row>
    <row r="292" spans="2:3" x14ac:dyDescent="0.25">
      <c r="B292" s="4"/>
      <c r="C292" s="15"/>
    </row>
    <row r="293" spans="2:3" x14ac:dyDescent="0.25">
      <c r="B293" s="4"/>
      <c r="C293" s="15"/>
    </row>
    <row r="294" spans="2:3" x14ac:dyDescent="0.25">
      <c r="B294" s="4"/>
      <c r="C294" s="15"/>
    </row>
    <row r="295" spans="2:3" x14ac:dyDescent="0.25">
      <c r="B295" s="4"/>
      <c r="C295" s="15"/>
    </row>
    <row r="296" spans="2:3" x14ac:dyDescent="0.25">
      <c r="B296" s="4"/>
      <c r="C296" s="15"/>
    </row>
    <row r="297" spans="2:3" x14ac:dyDescent="0.25">
      <c r="B297" s="4"/>
      <c r="C297" s="15"/>
    </row>
    <row r="298" spans="2:3" x14ac:dyDescent="0.25">
      <c r="B298" s="4"/>
      <c r="C298" s="15"/>
    </row>
    <row r="299" spans="2:3" x14ac:dyDescent="0.25">
      <c r="B299" s="4"/>
      <c r="C299" s="15"/>
    </row>
    <row r="300" spans="2:3" x14ac:dyDescent="0.25">
      <c r="B300" s="4"/>
      <c r="C300" s="15"/>
    </row>
    <row r="301" spans="2:3" x14ac:dyDescent="0.25">
      <c r="B301" s="4"/>
      <c r="C301" s="15"/>
    </row>
    <row r="302" spans="2:3" x14ac:dyDescent="0.25">
      <c r="B302" s="4"/>
      <c r="C302" s="15"/>
    </row>
    <row r="303" spans="2:3" x14ac:dyDescent="0.25">
      <c r="B303" s="4"/>
      <c r="C303" s="15"/>
    </row>
    <row r="304" spans="2:3" x14ac:dyDescent="0.25">
      <c r="B304" s="4"/>
      <c r="C304" s="15"/>
    </row>
    <row r="305" spans="2:3" x14ac:dyDescent="0.25">
      <c r="B305" s="4"/>
      <c r="C305" s="15"/>
    </row>
    <row r="306" spans="2:3" x14ac:dyDescent="0.25">
      <c r="B306" s="4"/>
      <c r="C306" s="15"/>
    </row>
    <row r="307" spans="2:3" x14ac:dyDescent="0.25">
      <c r="B307" s="4"/>
      <c r="C307" s="15"/>
    </row>
    <row r="308" spans="2:3" x14ac:dyDescent="0.25">
      <c r="B308" s="4"/>
      <c r="C308" s="15"/>
    </row>
    <row r="309" spans="2:3" x14ac:dyDescent="0.25">
      <c r="B309" s="4"/>
      <c r="C309" s="15"/>
    </row>
    <row r="310" spans="2:3" x14ac:dyDescent="0.25">
      <c r="B310" s="4"/>
      <c r="C310" s="15"/>
    </row>
    <row r="311" spans="2:3" x14ac:dyDescent="0.25">
      <c r="B311" s="4"/>
      <c r="C311" s="15"/>
    </row>
    <row r="312" spans="2:3" x14ac:dyDescent="0.25">
      <c r="B312" s="4"/>
      <c r="C312" s="15"/>
    </row>
    <row r="313" spans="2:3" x14ac:dyDescent="0.25">
      <c r="B313" s="4"/>
      <c r="C313" s="15"/>
    </row>
    <row r="314" spans="2:3" x14ac:dyDescent="0.25">
      <c r="B314" s="4"/>
      <c r="C314" s="15"/>
    </row>
    <row r="315" spans="2:3" x14ac:dyDescent="0.25">
      <c r="B315" s="4"/>
      <c r="C315" s="15"/>
    </row>
    <row r="316" spans="2:3" x14ac:dyDescent="0.25">
      <c r="B316" s="4"/>
      <c r="C316" s="15"/>
    </row>
    <row r="317" spans="2:3" x14ac:dyDescent="0.25">
      <c r="B317" s="4"/>
      <c r="C317" s="15"/>
    </row>
    <row r="318" spans="2:3" x14ac:dyDescent="0.25">
      <c r="B318" s="4"/>
      <c r="C318" s="15"/>
    </row>
    <row r="319" spans="2:3" x14ac:dyDescent="0.25">
      <c r="B319" s="4"/>
      <c r="C319" s="15"/>
    </row>
    <row r="320" spans="2:3" x14ac:dyDescent="0.25">
      <c r="B320" s="4"/>
      <c r="C320" s="15"/>
    </row>
    <row r="321" spans="2:3" x14ac:dyDescent="0.25">
      <c r="B321" s="4"/>
      <c r="C321" s="15"/>
    </row>
    <row r="322" spans="2:3" x14ac:dyDescent="0.25">
      <c r="B322" s="4"/>
      <c r="C322" s="15"/>
    </row>
    <row r="323" spans="2:3" x14ac:dyDescent="0.25">
      <c r="B323" s="4"/>
      <c r="C323" s="15"/>
    </row>
    <row r="324" spans="2:3" x14ac:dyDescent="0.25">
      <c r="B324" s="4"/>
      <c r="C324" s="15"/>
    </row>
    <row r="325" spans="2:3" x14ac:dyDescent="0.25">
      <c r="B325" s="4"/>
      <c r="C325" s="15"/>
    </row>
    <row r="326" spans="2:3" x14ac:dyDescent="0.25">
      <c r="B326" s="4"/>
      <c r="C326" s="15"/>
    </row>
    <row r="327" spans="2:3" x14ac:dyDescent="0.25">
      <c r="B327" s="4"/>
      <c r="C327" s="15"/>
    </row>
    <row r="328" spans="2:3" x14ac:dyDescent="0.25">
      <c r="B328" s="4"/>
      <c r="C328" s="15"/>
    </row>
    <row r="329" spans="2:3" x14ac:dyDescent="0.25">
      <c r="B329" s="4"/>
      <c r="C329" s="15"/>
    </row>
    <row r="330" spans="2:3" x14ac:dyDescent="0.25">
      <c r="B330" s="4"/>
      <c r="C330" s="15"/>
    </row>
    <row r="331" spans="2:3" x14ac:dyDescent="0.25">
      <c r="B331" s="4"/>
      <c r="C331" s="15"/>
    </row>
    <row r="332" spans="2:3" x14ac:dyDescent="0.25">
      <c r="B332" s="4"/>
      <c r="C332" s="15"/>
    </row>
    <row r="333" spans="2:3" x14ac:dyDescent="0.25">
      <c r="B333" s="4"/>
      <c r="C333" s="15"/>
    </row>
    <row r="334" spans="2:3" x14ac:dyDescent="0.25">
      <c r="B334" s="4"/>
      <c r="C334" s="15"/>
    </row>
    <row r="335" spans="2:3" x14ac:dyDescent="0.25">
      <c r="B335" s="4"/>
      <c r="C335" s="15"/>
    </row>
    <row r="336" spans="2:3" x14ac:dyDescent="0.25">
      <c r="B336" s="4"/>
      <c r="C336" s="15"/>
    </row>
    <row r="337" spans="2:3" x14ac:dyDescent="0.25">
      <c r="B337" s="4"/>
      <c r="C337" s="15"/>
    </row>
    <row r="338" spans="2:3" x14ac:dyDescent="0.25">
      <c r="B338" s="4"/>
      <c r="C338" s="15"/>
    </row>
    <row r="339" spans="2:3" x14ac:dyDescent="0.25">
      <c r="B339" s="4"/>
      <c r="C339" s="15"/>
    </row>
    <row r="340" spans="2:3" x14ac:dyDescent="0.25">
      <c r="B340" s="4"/>
      <c r="C340" s="15"/>
    </row>
    <row r="341" spans="2:3" x14ac:dyDescent="0.25">
      <c r="B341" s="4"/>
      <c r="C341" s="15"/>
    </row>
    <row r="342" spans="2:3" x14ac:dyDescent="0.25">
      <c r="B342" s="4"/>
      <c r="C342" s="15"/>
    </row>
    <row r="343" spans="2:3" x14ac:dyDescent="0.25">
      <c r="B343" s="4"/>
      <c r="C343" s="15"/>
    </row>
    <row r="344" spans="2:3" x14ac:dyDescent="0.25">
      <c r="B344" s="4"/>
      <c r="C344" s="15"/>
    </row>
    <row r="345" spans="2:3" x14ac:dyDescent="0.25">
      <c r="B345" s="4"/>
      <c r="C345" s="15"/>
    </row>
    <row r="346" spans="2:3" x14ac:dyDescent="0.25">
      <c r="B346" s="4"/>
      <c r="C346" s="15"/>
    </row>
    <row r="347" spans="2:3" x14ac:dyDescent="0.25">
      <c r="B347" s="4"/>
      <c r="C347" s="15"/>
    </row>
    <row r="348" spans="2:3" x14ac:dyDescent="0.25">
      <c r="B348" s="4"/>
      <c r="C348" s="15"/>
    </row>
    <row r="349" spans="2:3" x14ac:dyDescent="0.25">
      <c r="B349" s="4"/>
      <c r="C349" s="15"/>
    </row>
    <row r="350" spans="2:3" x14ac:dyDescent="0.25">
      <c r="B350" s="4"/>
      <c r="C350" s="15"/>
    </row>
    <row r="351" spans="2:3" x14ac:dyDescent="0.25">
      <c r="B351" s="4"/>
      <c r="C351" s="15"/>
    </row>
    <row r="352" spans="2:3" x14ac:dyDescent="0.25">
      <c r="B352" s="4"/>
      <c r="C352" s="15"/>
    </row>
    <row r="353" spans="2:3" x14ac:dyDescent="0.25">
      <c r="B353" s="4"/>
      <c r="C353" s="15"/>
    </row>
    <row r="354" spans="2:3" x14ac:dyDescent="0.25">
      <c r="B354" s="4"/>
      <c r="C354" s="15"/>
    </row>
    <row r="355" spans="2:3" x14ac:dyDescent="0.25">
      <c r="B355" s="4"/>
      <c r="C355" s="15"/>
    </row>
    <row r="356" spans="2:3" x14ac:dyDescent="0.25">
      <c r="B356" s="4"/>
      <c r="C356" s="15"/>
    </row>
    <row r="357" spans="2:3" x14ac:dyDescent="0.25">
      <c r="B357" s="4"/>
      <c r="C357" s="15"/>
    </row>
    <row r="358" spans="2:3" x14ac:dyDescent="0.25">
      <c r="B358" s="4"/>
      <c r="C358" s="15"/>
    </row>
    <row r="359" spans="2:3" x14ac:dyDescent="0.25">
      <c r="B359" s="4"/>
      <c r="C359" s="15"/>
    </row>
    <row r="360" spans="2:3" x14ac:dyDescent="0.25">
      <c r="B360" s="4"/>
      <c r="C360" s="15"/>
    </row>
    <row r="361" spans="2:3" x14ac:dyDescent="0.25">
      <c r="B361" s="4"/>
      <c r="C361" s="15"/>
    </row>
    <row r="362" spans="2:3" x14ac:dyDescent="0.25">
      <c r="B362" s="4"/>
      <c r="C362" s="15"/>
    </row>
    <row r="363" spans="2:3" x14ac:dyDescent="0.25">
      <c r="B363" s="4"/>
      <c r="C363" s="15"/>
    </row>
    <row r="364" spans="2:3" x14ac:dyDescent="0.25">
      <c r="B364" s="4"/>
      <c r="C364" s="15"/>
    </row>
    <row r="365" spans="2:3" x14ac:dyDescent="0.25">
      <c r="B365" s="4"/>
      <c r="C365" s="15"/>
    </row>
    <row r="366" spans="2:3" x14ac:dyDescent="0.25">
      <c r="B366" s="4"/>
      <c r="C366" s="15"/>
    </row>
    <row r="367" spans="2:3" x14ac:dyDescent="0.25">
      <c r="B367" s="4"/>
      <c r="C367" s="15"/>
    </row>
    <row r="368" spans="2:3" x14ac:dyDescent="0.25">
      <c r="B368" s="4"/>
      <c r="C368" s="15"/>
    </row>
    <row r="369" spans="2:3" x14ac:dyDescent="0.25">
      <c r="B369" s="4"/>
      <c r="C369" s="15"/>
    </row>
    <row r="370" spans="2:3" x14ac:dyDescent="0.25">
      <c r="B370" s="4"/>
      <c r="C370" s="15"/>
    </row>
    <row r="371" spans="2:3" x14ac:dyDescent="0.25">
      <c r="B371" s="4"/>
      <c r="C371" s="15"/>
    </row>
    <row r="372" spans="2:3" x14ac:dyDescent="0.25">
      <c r="B372" s="4"/>
      <c r="C372" s="15"/>
    </row>
    <row r="373" spans="2:3" x14ac:dyDescent="0.25">
      <c r="B373" s="4"/>
      <c r="C373" s="15"/>
    </row>
    <row r="374" spans="2:3" x14ac:dyDescent="0.25">
      <c r="B374" s="4"/>
      <c r="C374" s="15"/>
    </row>
    <row r="375" spans="2:3" x14ac:dyDescent="0.25">
      <c r="B375" s="4"/>
      <c r="C375" s="15"/>
    </row>
    <row r="376" spans="2:3" x14ac:dyDescent="0.25">
      <c r="B376" s="4"/>
      <c r="C376" s="15"/>
    </row>
    <row r="377" spans="2:3" x14ac:dyDescent="0.25">
      <c r="B377" s="4"/>
      <c r="C377" s="15"/>
    </row>
    <row r="378" spans="2:3" x14ac:dyDescent="0.25">
      <c r="B378" s="4"/>
      <c r="C378" s="15"/>
    </row>
    <row r="379" spans="2:3" x14ac:dyDescent="0.25">
      <c r="B379" s="4"/>
      <c r="C379" s="15"/>
    </row>
    <row r="380" spans="2:3" x14ac:dyDescent="0.25">
      <c r="B380" s="4"/>
      <c r="C380" s="15"/>
    </row>
    <row r="381" spans="2:3" x14ac:dyDescent="0.25">
      <c r="B381" s="4"/>
      <c r="C381" s="15"/>
    </row>
    <row r="382" spans="2:3" x14ac:dyDescent="0.25">
      <c r="B382" s="4"/>
      <c r="C382" s="15"/>
    </row>
    <row r="383" spans="2:3" x14ac:dyDescent="0.25">
      <c r="B383" s="4"/>
      <c r="C383" s="15"/>
    </row>
    <row r="384" spans="2:3" x14ac:dyDescent="0.25">
      <c r="B384" s="4"/>
      <c r="C384" s="15"/>
    </row>
    <row r="385" spans="2:3" x14ac:dyDescent="0.25">
      <c r="B385" s="4"/>
      <c r="C385" s="15"/>
    </row>
    <row r="386" spans="2:3" x14ac:dyDescent="0.25">
      <c r="B386" s="4"/>
      <c r="C386" s="15"/>
    </row>
    <row r="387" spans="2:3" x14ac:dyDescent="0.25">
      <c r="B387" s="4"/>
      <c r="C387" s="15"/>
    </row>
    <row r="388" spans="2:3" x14ac:dyDescent="0.25">
      <c r="B388" s="4"/>
      <c r="C388" s="15"/>
    </row>
    <row r="389" spans="2:3" x14ac:dyDescent="0.25">
      <c r="B389" s="4"/>
      <c r="C389" s="15"/>
    </row>
    <row r="390" spans="2:3" x14ac:dyDescent="0.25">
      <c r="B390" s="4"/>
      <c r="C390" s="15"/>
    </row>
    <row r="391" spans="2:3" x14ac:dyDescent="0.25">
      <c r="B391" s="4"/>
      <c r="C391" s="15"/>
    </row>
    <row r="392" spans="2:3" x14ac:dyDescent="0.25">
      <c r="B392" s="4"/>
      <c r="C392" s="15"/>
    </row>
    <row r="393" spans="2:3" x14ac:dyDescent="0.25">
      <c r="B393" s="4"/>
      <c r="C393" s="15"/>
    </row>
    <row r="394" spans="2:3" x14ac:dyDescent="0.25">
      <c r="B394" s="4"/>
      <c r="C394" s="15"/>
    </row>
    <row r="395" spans="2:3" x14ac:dyDescent="0.25">
      <c r="B395" s="4"/>
      <c r="C395" s="15"/>
    </row>
    <row r="396" spans="2:3" x14ac:dyDescent="0.25">
      <c r="B396" s="4"/>
      <c r="C396" s="15"/>
    </row>
    <row r="397" spans="2:3" x14ac:dyDescent="0.25">
      <c r="B397" s="4"/>
      <c r="C397" s="15"/>
    </row>
    <row r="398" spans="2:3" x14ac:dyDescent="0.25">
      <c r="B398" s="4"/>
      <c r="C398" s="15"/>
    </row>
    <row r="399" spans="2:3" x14ac:dyDescent="0.25">
      <c r="B399" s="4"/>
      <c r="C399" s="15"/>
    </row>
    <row r="400" spans="2:3" x14ac:dyDescent="0.25">
      <c r="B400" s="4"/>
      <c r="C400" s="15"/>
    </row>
    <row r="401" spans="2:3" x14ac:dyDescent="0.25">
      <c r="B401" s="4"/>
      <c r="C401" s="15"/>
    </row>
    <row r="402" spans="2:3" x14ac:dyDescent="0.25">
      <c r="B402" s="4"/>
      <c r="C402" s="15"/>
    </row>
    <row r="403" spans="2:3" x14ac:dyDescent="0.25">
      <c r="B403" s="4"/>
      <c r="C403" s="15"/>
    </row>
    <row r="404" spans="2:3" x14ac:dyDescent="0.25">
      <c r="B404" s="4"/>
      <c r="C404" s="15"/>
    </row>
    <row r="405" spans="2:3" x14ac:dyDescent="0.25">
      <c r="B405" s="4"/>
      <c r="C405" s="15"/>
    </row>
    <row r="406" spans="2:3" x14ac:dyDescent="0.25">
      <c r="B406" s="4"/>
      <c r="C406" s="15"/>
    </row>
    <row r="407" spans="2:3" x14ac:dyDescent="0.25">
      <c r="B407" s="4"/>
      <c r="C407" s="15"/>
    </row>
    <row r="408" spans="2:3" x14ac:dyDescent="0.25">
      <c r="B408" s="4"/>
      <c r="C408" s="15"/>
    </row>
    <row r="409" spans="2:3" x14ac:dyDescent="0.25">
      <c r="B409" s="4"/>
      <c r="C409" s="15"/>
    </row>
    <row r="410" spans="2:3" x14ac:dyDescent="0.25">
      <c r="B410" s="4"/>
      <c r="C410" s="15"/>
    </row>
    <row r="411" spans="2:3" x14ac:dyDescent="0.25">
      <c r="B411" s="4"/>
      <c r="C411" s="15"/>
    </row>
    <row r="412" spans="2:3" x14ac:dyDescent="0.25">
      <c r="B412" s="4"/>
      <c r="C412" s="15"/>
    </row>
    <row r="413" spans="2:3" x14ac:dyDescent="0.25">
      <c r="B413" s="4"/>
      <c r="C413" s="15"/>
    </row>
    <row r="414" spans="2:3" x14ac:dyDescent="0.25">
      <c r="B414" s="4"/>
      <c r="C414" s="15"/>
    </row>
    <row r="415" spans="2:3" x14ac:dyDescent="0.25">
      <c r="B415" s="4"/>
      <c r="C415" s="15"/>
    </row>
    <row r="416" spans="2:3" x14ac:dyDescent="0.25">
      <c r="B416" s="4"/>
      <c r="C416" s="15"/>
    </row>
    <row r="417" spans="2:3" x14ac:dyDescent="0.25">
      <c r="B417" s="4"/>
      <c r="C417" s="15"/>
    </row>
    <row r="418" spans="2:3" x14ac:dyDescent="0.25">
      <c r="B418" s="4"/>
      <c r="C418" s="15"/>
    </row>
    <row r="419" spans="2:3" x14ac:dyDescent="0.25">
      <c r="B419" s="4"/>
      <c r="C419" s="15"/>
    </row>
    <row r="420" spans="2:3" x14ac:dyDescent="0.25">
      <c r="B420" s="4"/>
      <c r="C420" s="15"/>
    </row>
    <row r="421" spans="2:3" x14ac:dyDescent="0.25">
      <c r="B421" s="4"/>
      <c r="C421" s="15"/>
    </row>
    <row r="422" spans="2:3" x14ac:dyDescent="0.25">
      <c r="B422" s="4"/>
      <c r="C422" s="15"/>
    </row>
    <row r="423" spans="2:3" x14ac:dyDescent="0.25">
      <c r="B423" s="4"/>
      <c r="C423" s="15"/>
    </row>
    <row r="424" spans="2:3" x14ac:dyDescent="0.25">
      <c r="B424" s="4"/>
      <c r="C424" s="15"/>
    </row>
    <row r="425" spans="2:3" x14ac:dyDescent="0.25">
      <c r="B425" s="4"/>
      <c r="C425" s="15"/>
    </row>
    <row r="426" spans="2:3" x14ac:dyDescent="0.25">
      <c r="B426" s="4"/>
      <c r="C426" s="15"/>
    </row>
    <row r="427" spans="2:3" x14ac:dyDescent="0.25">
      <c r="B427" s="4"/>
      <c r="C427" s="15"/>
    </row>
    <row r="428" spans="2:3" x14ac:dyDescent="0.25">
      <c r="B428" s="4"/>
      <c r="C428" s="15"/>
    </row>
    <row r="429" spans="2:3" x14ac:dyDescent="0.25">
      <c r="B429" s="4"/>
      <c r="C429" s="15"/>
    </row>
    <row r="430" spans="2:3" x14ac:dyDescent="0.25">
      <c r="B430" s="4"/>
      <c r="C430" s="15"/>
    </row>
    <row r="431" spans="2:3" x14ac:dyDescent="0.25">
      <c r="B431" s="4"/>
      <c r="C431" s="15"/>
    </row>
    <row r="432" spans="2:3" x14ac:dyDescent="0.25">
      <c r="B432" s="4"/>
      <c r="C432" s="15"/>
    </row>
    <row r="433" spans="2:3" x14ac:dyDescent="0.25">
      <c r="B433" s="4"/>
      <c r="C433" s="15"/>
    </row>
    <row r="434" spans="2:3" x14ac:dyDescent="0.25">
      <c r="B434" s="4"/>
      <c r="C434" s="15"/>
    </row>
    <row r="435" spans="2:3" x14ac:dyDescent="0.25">
      <c r="B435" s="4"/>
      <c r="C435" s="15"/>
    </row>
    <row r="436" spans="2:3" x14ac:dyDescent="0.25">
      <c r="B436" s="4"/>
      <c r="C436" s="15"/>
    </row>
    <row r="437" spans="2:3" x14ac:dyDescent="0.25">
      <c r="B437" s="4"/>
      <c r="C437" s="15"/>
    </row>
    <row r="438" spans="2:3" x14ac:dyDescent="0.25">
      <c r="B438" s="4"/>
      <c r="C438" s="15"/>
    </row>
    <row r="439" spans="2:3" x14ac:dyDescent="0.25">
      <c r="B439" s="4"/>
      <c r="C439" s="15"/>
    </row>
    <row r="440" spans="2:3" x14ac:dyDescent="0.25">
      <c r="B440" s="4"/>
      <c r="C440" s="15"/>
    </row>
    <row r="441" spans="2:3" x14ac:dyDescent="0.25">
      <c r="B441" s="4"/>
      <c r="C441" s="15"/>
    </row>
    <row r="442" spans="2:3" x14ac:dyDescent="0.25">
      <c r="B442" s="4"/>
      <c r="C442" s="15"/>
    </row>
    <row r="443" spans="2:3" x14ac:dyDescent="0.25">
      <c r="B443" s="4"/>
      <c r="C443" s="15"/>
    </row>
    <row r="444" spans="2:3" x14ac:dyDescent="0.25">
      <c r="B444" s="4"/>
      <c r="C444" s="15"/>
    </row>
    <row r="445" spans="2:3" x14ac:dyDescent="0.25">
      <c r="B445" s="4"/>
      <c r="C445" s="15"/>
    </row>
    <row r="446" spans="2:3" x14ac:dyDescent="0.25">
      <c r="B446" s="4"/>
      <c r="C446" s="15"/>
    </row>
    <row r="447" spans="2:3" x14ac:dyDescent="0.25">
      <c r="B447" s="4"/>
      <c r="C447" s="15"/>
    </row>
    <row r="448" spans="2:3" x14ac:dyDescent="0.25">
      <c r="B448" s="4"/>
      <c r="C448" s="15"/>
    </row>
    <row r="449" spans="2:3" x14ac:dyDescent="0.25">
      <c r="B449" s="4"/>
      <c r="C449" s="15"/>
    </row>
    <row r="450" spans="2:3" x14ac:dyDescent="0.25">
      <c r="B450" s="4"/>
      <c r="C450" s="15"/>
    </row>
    <row r="451" spans="2:3" x14ac:dyDescent="0.25">
      <c r="B451" s="4"/>
      <c r="C451" s="15"/>
    </row>
    <row r="452" spans="2:3" x14ac:dyDescent="0.25">
      <c r="B452" s="4"/>
      <c r="C452" s="15"/>
    </row>
    <row r="453" spans="2:3" x14ac:dyDescent="0.25">
      <c r="B453" s="4"/>
      <c r="C453" s="15"/>
    </row>
    <row r="454" spans="2:3" x14ac:dyDescent="0.25">
      <c r="B454" s="4"/>
      <c r="C454" s="15"/>
    </row>
    <row r="455" spans="2:3" x14ac:dyDescent="0.25">
      <c r="B455" s="4"/>
      <c r="C455" s="15"/>
    </row>
    <row r="456" spans="2:3" x14ac:dyDescent="0.25">
      <c r="B456" s="4"/>
      <c r="C456" s="15"/>
    </row>
    <row r="457" spans="2:3" x14ac:dyDescent="0.25">
      <c r="B457" s="4"/>
      <c r="C457" s="15"/>
    </row>
    <row r="458" spans="2:3" x14ac:dyDescent="0.25">
      <c r="B458" s="4"/>
      <c r="C458" s="15"/>
    </row>
    <row r="459" spans="2:3" x14ac:dyDescent="0.25">
      <c r="B459" s="4"/>
      <c r="C459" s="15"/>
    </row>
    <row r="460" spans="2:3" x14ac:dyDescent="0.25">
      <c r="B460" s="4"/>
      <c r="C460" s="15"/>
    </row>
    <row r="461" spans="2:3" x14ac:dyDescent="0.25">
      <c r="B461" s="4"/>
      <c r="C461" s="15"/>
    </row>
    <row r="462" spans="2:3" x14ac:dyDescent="0.25">
      <c r="B462" s="4"/>
      <c r="C462" s="15"/>
    </row>
    <row r="463" spans="2:3" x14ac:dyDescent="0.25">
      <c r="B463" s="4"/>
      <c r="C463" s="15"/>
    </row>
    <row r="464" spans="2:3" x14ac:dyDescent="0.25">
      <c r="B464" s="4"/>
      <c r="C464" s="15"/>
    </row>
    <row r="465" spans="2:3" x14ac:dyDescent="0.25">
      <c r="B465" s="4"/>
      <c r="C465" s="15"/>
    </row>
    <row r="466" spans="2:3" x14ac:dyDescent="0.25">
      <c r="B466" s="4"/>
      <c r="C466" s="15"/>
    </row>
    <row r="467" spans="2:3" x14ac:dyDescent="0.25">
      <c r="B467" s="4"/>
      <c r="C467" s="15"/>
    </row>
    <row r="468" spans="2:3" x14ac:dyDescent="0.25">
      <c r="B468" s="4"/>
      <c r="C468" s="15"/>
    </row>
    <row r="469" spans="2:3" x14ac:dyDescent="0.25">
      <c r="B469" s="4"/>
      <c r="C469" s="15"/>
    </row>
    <row r="470" spans="2:3" x14ac:dyDescent="0.25">
      <c r="B470" s="4"/>
      <c r="C470" s="15"/>
    </row>
    <row r="471" spans="2:3" x14ac:dyDescent="0.25">
      <c r="B471" s="4"/>
      <c r="C471" s="15"/>
    </row>
    <row r="472" spans="2:3" x14ac:dyDescent="0.25">
      <c r="B472" s="4"/>
      <c r="C472" s="15"/>
    </row>
    <row r="473" spans="2:3" x14ac:dyDescent="0.25">
      <c r="B473" s="4"/>
      <c r="C473" s="15"/>
    </row>
    <row r="474" spans="2:3" x14ac:dyDescent="0.25">
      <c r="B474" s="4"/>
      <c r="C474" s="15"/>
    </row>
    <row r="475" spans="2:3" x14ac:dyDescent="0.25">
      <c r="B475" s="4"/>
      <c r="C475" s="15"/>
    </row>
    <row r="476" spans="2:3" x14ac:dyDescent="0.25">
      <c r="B476" s="4"/>
      <c r="C476" s="15"/>
    </row>
    <row r="477" spans="2:3" x14ac:dyDescent="0.25">
      <c r="B477" s="4"/>
      <c r="C477" s="15"/>
    </row>
    <row r="478" spans="2:3" x14ac:dyDescent="0.25">
      <c r="B478" s="4"/>
      <c r="C478" s="15"/>
    </row>
    <row r="479" spans="2:3" x14ac:dyDescent="0.25">
      <c r="B479" s="4"/>
      <c r="C479" s="15"/>
    </row>
    <row r="480" spans="2:3" x14ac:dyDescent="0.25">
      <c r="B480" s="4"/>
      <c r="C480" s="15"/>
    </row>
    <row r="481" spans="2:3" x14ac:dyDescent="0.25">
      <c r="B481" s="4"/>
      <c r="C481" s="15"/>
    </row>
    <row r="482" spans="2:3" x14ac:dyDescent="0.25">
      <c r="B482" s="4"/>
      <c r="C482" s="15"/>
    </row>
    <row r="483" spans="2:3" x14ac:dyDescent="0.25">
      <c r="B483" s="4"/>
      <c r="C483" s="15"/>
    </row>
    <row r="484" spans="2:3" x14ac:dyDescent="0.25">
      <c r="B484" s="4"/>
      <c r="C484" s="15"/>
    </row>
    <row r="485" spans="2:3" x14ac:dyDescent="0.25">
      <c r="B485" s="4"/>
      <c r="C485" s="15"/>
    </row>
    <row r="486" spans="2:3" x14ac:dyDescent="0.25">
      <c r="B486" s="4"/>
      <c r="C486" s="15"/>
    </row>
    <row r="487" spans="2:3" x14ac:dyDescent="0.25">
      <c r="B487" s="4"/>
      <c r="C487" s="15"/>
    </row>
    <row r="488" spans="2:3" x14ac:dyDescent="0.25">
      <c r="B488" s="4"/>
      <c r="C488" s="15"/>
    </row>
    <row r="489" spans="2:3" x14ac:dyDescent="0.25">
      <c r="B489" s="4"/>
      <c r="C489" s="15"/>
    </row>
    <row r="490" spans="2:3" x14ac:dyDescent="0.25">
      <c r="B490" s="4"/>
      <c r="C490" s="15"/>
    </row>
    <row r="491" spans="2:3" x14ac:dyDescent="0.25">
      <c r="B491" s="4"/>
      <c r="C491" s="15"/>
    </row>
    <row r="492" spans="2:3" x14ac:dyDescent="0.25">
      <c r="B492" s="4"/>
      <c r="C492" s="15"/>
    </row>
    <row r="493" spans="2:3" x14ac:dyDescent="0.25">
      <c r="B493" s="4"/>
      <c r="C493" s="15"/>
    </row>
    <row r="494" spans="2:3" x14ac:dyDescent="0.25">
      <c r="B494" s="4"/>
      <c r="C494" s="15"/>
    </row>
    <row r="495" spans="2:3" x14ac:dyDescent="0.25">
      <c r="B495" s="4"/>
      <c r="C495" s="15"/>
    </row>
    <row r="496" spans="2:3" x14ac:dyDescent="0.25">
      <c r="B496" s="4"/>
      <c r="C496" s="15"/>
    </row>
    <row r="497" spans="2:3" x14ac:dyDescent="0.25">
      <c r="B497" s="4"/>
      <c r="C497" s="15"/>
    </row>
    <row r="498" spans="2:3" x14ac:dyDescent="0.25">
      <c r="B498" s="4"/>
      <c r="C498" s="15"/>
    </row>
    <row r="499" spans="2:3" x14ac:dyDescent="0.25">
      <c r="B499" s="4"/>
      <c r="C499" s="15"/>
    </row>
    <row r="500" spans="2:3" x14ac:dyDescent="0.25">
      <c r="B500" s="4"/>
      <c r="C500" s="15"/>
    </row>
    <row r="501" spans="2:3" x14ac:dyDescent="0.25">
      <c r="B501" s="4"/>
      <c r="C501" s="15"/>
    </row>
    <row r="502" spans="2:3" x14ac:dyDescent="0.25">
      <c r="B502" s="4"/>
      <c r="C502" s="15"/>
    </row>
    <row r="503" spans="2:3" x14ac:dyDescent="0.25">
      <c r="B503" s="4"/>
      <c r="C503" s="15"/>
    </row>
    <row r="504" spans="2:3" x14ac:dyDescent="0.25">
      <c r="B504" s="4"/>
      <c r="C504" s="15"/>
    </row>
    <row r="505" spans="2:3" x14ac:dyDescent="0.25">
      <c r="B505" s="4"/>
      <c r="C505" s="15"/>
    </row>
    <row r="506" spans="2:3" x14ac:dyDescent="0.25">
      <c r="B506" s="4"/>
      <c r="C506" s="15"/>
    </row>
    <row r="507" spans="2:3" x14ac:dyDescent="0.25">
      <c r="B507" s="4"/>
      <c r="C507" s="15"/>
    </row>
    <row r="508" spans="2:3" x14ac:dyDescent="0.25">
      <c r="B508" s="4"/>
      <c r="C508" s="15"/>
    </row>
    <row r="509" spans="2:3" x14ac:dyDescent="0.25">
      <c r="B509" s="4"/>
      <c r="C509" s="15"/>
    </row>
    <row r="510" spans="2:3" x14ac:dyDescent="0.25">
      <c r="B510" s="4"/>
      <c r="C510" s="15"/>
    </row>
    <row r="511" spans="2:3" x14ac:dyDescent="0.25">
      <c r="B511" s="4"/>
      <c r="C511" s="15"/>
    </row>
    <row r="512" spans="2:3" x14ac:dyDescent="0.25">
      <c r="B512" s="4"/>
      <c r="C512" s="15"/>
    </row>
    <row r="513" spans="2:3" x14ac:dyDescent="0.25">
      <c r="B513" s="4"/>
      <c r="C513" s="15"/>
    </row>
    <row r="514" spans="2:3" x14ac:dyDescent="0.25">
      <c r="B514" s="4"/>
      <c r="C514" s="15"/>
    </row>
    <row r="515" spans="2:3" x14ac:dyDescent="0.25">
      <c r="B515" s="4"/>
      <c r="C515" s="15"/>
    </row>
    <row r="516" spans="2:3" x14ac:dyDescent="0.25">
      <c r="B516" s="4"/>
      <c r="C516" s="15"/>
    </row>
    <row r="517" spans="2:3" x14ac:dyDescent="0.25">
      <c r="B517" s="4"/>
      <c r="C517" s="15"/>
    </row>
    <row r="518" spans="2:3" x14ac:dyDescent="0.25">
      <c r="B518" s="4"/>
      <c r="C518" s="15"/>
    </row>
    <row r="519" spans="2:3" x14ac:dyDescent="0.25">
      <c r="B519" s="4"/>
      <c r="C519" s="15"/>
    </row>
    <row r="520" spans="2:3" x14ac:dyDescent="0.25">
      <c r="B520" s="4"/>
      <c r="C520" s="15"/>
    </row>
    <row r="521" spans="2:3" x14ac:dyDescent="0.25">
      <c r="B521" s="4"/>
      <c r="C521" s="15"/>
    </row>
    <row r="522" spans="2:3" x14ac:dyDescent="0.25">
      <c r="B522" s="4"/>
      <c r="C522" s="15"/>
    </row>
    <row r="523" spans="2:3" x14ac:dyDescent="0.25">
      <c r="B523" s="4"/>
      <c r="C523" s="15"/>
    </row>
    <row r="524" spans="2:3" x14ac:dyDescent="0.25">
      <c r="B524" s="4"/>
      <c r="C524" s="15"/>
    </row>
    <row r="525" spans="2:3" x14ac:dyDescent="0.25">
      <c r="B525" s="4"/>
      <c r="C525" s="15"/>
    </row>
    <row r="526" spans="2:3" x14ac:dyDescent="0.25">
      <c r="B526" s="4"/>
      <c r="C526" s="15"/>
    </row>
    <row r="527" spans="2:3" x14ac:dyDescent="0.25">
      <c r="B527" s="4"/>
      <c r="C527" s="15"/>
    </row>
    <row r="528" spans="2:3" x14ac:dyDescent="0.25">
      <c r="B528" s="4"/>
      <c r="C528" s="15"/>
    </row>
    <row r="529" spans="2:3" x14ac:dyDescent="0.25">
      <c r="B529" s="4"/>
      <c r="C529" s="15"/>
    </row>
    <row r="530" spans="2:3" x14ac:dyDescent="0.25">
      <c r="B530" s="4"/>
      <c r="C530" s="15"/>
    </row>
    <row r="531" spans="2:3" x14ac:dyDescent="0.25">
      <c r="B531" s="4"/>
      <c r="C531" s="15"/>
    </row>
    <row r="532" spans="2:3" x14ac:dyDescent="0.25">
      <c r="B532" s="4"/>
      <c r="C532" s="15"/>
    </row>
    <row r="533" spans="2:3" x14ac:dyDescent="0.25">
      <c r="B533" s="4"/>
      <c r="C533" s="15"/>
    </row>
    <row r="534" spans="2:3" x14ac:dyDescent="0.25">
      <c r="B534" s="4"/>
      <c r="C534" s="15"/>
    </row>
    <row r="535" spans="2:3" x14ac:dyDescent="0.25">
      <c r="B535" s="4"/>
      <c r="C535" s="15"/>
    </row>
    <row r="536" spans="2:3" x14ac:dyDescent="0.25">
      <c r="B536" s="4"/>
      <c r="C536" s="15"/>
    </row>
    <row r="537" spans="2:3" x14ac:dyDescent="0.25">
      <c r="B537" s="4"/>
      <c r="C537" s="15"/>
    </row>
    <row r="538" spans="2:3" x14ac:dyDescent="0.25">
      <c r="B538" s="4"/>
      <c r="C538" s="15"/>
    </row>
    <row r="539" spans="2:3" x14ac:dyDescent="0.25">
      <c r="B539" s="4"/>
      <c r="C539" s="15"/>
    </row>
    <row r="540" spans="2:3" x14ac:dyDescent="0.25">
      <c r="B540" s="4"/>
      <c r="C540" s="15"/>
    </row>
    <row r="541" spans="2:3" x14ac:dyDescent="0.25">
      <c r="B541" s="4"/>
      <c r="C541" s="15"/>
    </row>
    <row r="542" spans="2:3" x14ac:dyDescent="0.25">
      <c r="B542" s="4"/>
      <c r="C542" s="15"/>
    </row>
    <row r="543" spans="2:3" x14ac:dyDescent="0.25">
      <c r="B543" s="4"/>
      <c r="C543" s="15"/>
    </row>
    <row r="544" spans="2:3" x14ac:dyDescent="0.25">
      <c r="B544" s="4"/>
      <c r="C544" s="15"/>
    </row>
    <row r="545" spans="2:3" x14ac:dyDescent="0.25">
      <c r="B545" s="4"/>
      <c r="C545" s="15"/>
    </row>
    <row r="546" spans="2:3" x14ac:dyDescent="0.25">
      <c r="B546" s="4"/>
      <c r="C546" s="15"/>
    </row>
    <row r="547" spans="2:3" x14ac:dyDescent="0.25">
      <c r="B547" s="4"/>
      <c r="C547" s="15"/>
    </row>
    <row r="548" spans="2:3" x14ac:dyDescent="0.25">
      <c r="B548" s="4"/>
      <c r="C548" s="15"/>
    </row>
    <row r="549" spans="2:3" x14ac:dyDescent="0.25">
      <c r="B549" s="4"/>
      <c r="C549" s="15"/>
    </row>
    <row r="550" spans="2:3" x14ac:dyDescent="0.25">
      <c r="B550" s="4"/>
      <c r="C550" s="15"/>
    </row>
    <row r="551" spans="2:3" x14ac:dyDescent="0.25">
      <c r="B551" s="4"/>
      <c r="C551" s="15"/>
    </row>
    <row r="552" spans="2:3" x14ac:dyDescent="0.25">
      <c r="B552" s="4"/>
      <c r="C552" s="15"/>
    </row>
    <row r="553" spans="2:3" x14ac:dyDescent="0.25">
      <c r="B553" s="4"/>
      <c r="C553" s="15"/>
    </row>
    <row r="554" spans="2:3" x14ac:dyDescent="0.25">
      <c r="B554" s="4"/>
      <c r="C554" s="15"/>
    </row>
    <row r="555" spans="2:3" x14ac:dyDescent="0.25">
      <c r="B555" s="4"/>
      <c r="C555" s="15"/>
    </row>
    <row r="556" spans="2:3" x14ac:dyDescent="0.25">
      <c r="B556" s="4"/>
      <c r="C556" s="15"/>
    </row>
    <row r="557" spans="2:3" x14ac:dyDescent="0.25">
      <c r="B557" s="4"/>
      <c r="C557" s="15"/>
    </row>
    <row r="558" spans="2:3" x14ac:dyDescent="0.25">
      <c r="B558" s="4"/>
      <c r="C558" s="15"/>
    </row>
    <row r="559" spans="2:3" x14ac:dyDescent="0.25">
      <c r="B559" s="4"/>
      <c r="C559" s="15"/>
    </row>
    <row r="560" spans="2:3" x14ac:dyDescent="0.25">
      <c r="B560" s="4"/>
      <c r="C560" s="15"/>
    </row>
    <row r="561" spans="2:3" x14ac:dyDescent="0.25">
      <c r="B561" s="4"/>
      <c r="C561" s="15"/>
    </row>
    <row r="562" spans="2:3" x14ac:dyDescent="0.25">
      <c r="B562" s="4"/>
      <c r="C562" s="15"/>
    </row>
    <row r="563" spans="2:3" x14ac:dyDescent="0.25">
      <c r="B563" s="4"/>
      <c r="C563" s="15"/>
    </row>
    <row r="564" spans="2:3" x14ac:dyDescent="0.25">
      <c r="B564" s="4"/>
      <c r="C564" s="15"/>
    </row>
    <row r="565" spans="2:3" x14ac:dyDescent="0.25">
      <c r="B565" s="4"/>
      <c r="C565" s="15"/>
    </row>
    <row r="566" spans="2:3" x14ac:dyDescent="0.25">
      <c r="B566" s="4"/>
      <c r="C566" s="15"/>
    </row>
    <row r="567" spans="2:3" x14ac:dyDescent="0.25">
      <c r="B567" s="4"/>
      <c r="C567" s="15"/>
    </row>
    <row r="568" spans="2:3" x14ac:dyDescent="0.25">
      <c r="B568" s="4"/>
      <c r="C568" s="15"/>
    </row>
    <row r="569" spans="2:3" x14ac:dyDescent="0.25">
      <c r="B569" s="4"/>
      <c r="C569" s="15"/>
    </row>
    <row r="570" spans="2:3" x14ac:dyDescent="0.25">
      <c r="B570" s="4"/>
      <c r="C570" s="15"/>
    </row>
    <row r="571" spans="2:3" x14ac:dyDescent="0.25">
      <c r="B571" s="4"/>
      <c r="C571" s="15"/>
    </row>
    <row r="572" spans="2:3" x14ac:dyDescent="0.25">
      <c r="B572" s="4"/>
      <c r="C572" s="15"/>
    </row>
    <row r="573" spans="2:3" x14ac:dyDescent="0.25">
      <c r="B573" s="4"/>
      <c r="C573" s="15"/>
    </row>
    <row r="574" spans="2:3" x14ac:dyDescent="0.25">
      <c r="B574" s="4"/>
      <c r="C574" s="15"/>
    </row>
    <row r="575" spans="2:3" x14ac:dyDescent="0.25">
      <c r="B575" s="4"/>
      <c r="C575" s="15"/>
    </row>
    <row r="576" spans="2:3" x14ac:dyDescent="0.25">
      <c r="B576" s="4"/>
      <c r="C576" s="15"/>
    </row>
    <row r="577" spans="2:3" x14ac:dyDescent="0.25">
      <c r="B577" s="4"/>
      <c r="C577" s="15"/>
    </row>
    <row r="578" spans="2:3" x14ac:dyDescent="0.25">
      <c r="B578" s="4"/>
      <c r="C578" s="15"/>
    </row>
    <row r="579" spans="2:3" x14ac:dyDescent="0.25">
      <c r="B579" s="4"/>
      <c r="C579" s="15"/>
    </row>
    <row r="580" spans="2:3" x14ac:dyDescent="0.25">
      <c r="B580" s="4"/>
      <c r="C580" s="15"/>
    </row>
    <row r="581" spans="2:3" x14ac:dyDescent="0.25">
      <c r="B581" s="4"/>
      <c r="C581" s="15"/>
    </row>
    <row r="582" spans="2:3" x14ac:dyDescent="0.25">
      <c r="B582" s="4"/>
      <c r="C582" s="15"/>
    </row>
    <row r="583" spans="2:3" x14ac:dyDescent="0.25">
      <c r="B583" s="4"/>
      <c r="C583" s="15"/>
    </row>
    <row r="584" spans="2:3" x14ac:dyDescent="0.25">
      <c r="B584" s="4"/>
      <c r="C584" s="15"/>
    </row>
    <row r="585" spans="2:3" x14ac:dyDescent="0.25">
      <c r="B585" s="4"/>
      <c r="C585" s="15"/>
    </row>
    <row r="586" spans="2:3" x14ac:dyDescent="0.25">
      <c r="B586" s="4"/>
      <c r="C586" s="15"/>
    </row>
    <row r="587" spans="2:3" x14ac:dyDescent="0.25">
      <c r="B587" s="4"/>
      <c r="C587" s="15"/>
    </row>
    <row r="588" spans="2:3" x14ac:dyDescent="0.25">
      <c r="B588" s="4"/>
      <c r="C588" s="15"/>
    </row>
    <row r="589" spans="2:3" x14ac:dyDescent="0.25">
      <c r="B589" s="4"/>
      <c r="C589" s="15"/>
    </row>
    <row r="590" spans="2:3" x14ac:dyDescent="0.25">
      <c r="B590" s="4"/>
      <c r="C590" s="15"/>
    </row>
    <row r="591" spans="2:3" x14ac:dyDescent="0.25">
      <c r="B591" s="4"/>
      <c r="C591" s="15"/>
    </row>
    <row r="592" spans="2:3" x14ac:dyDescent="0.25">
      <c r="B592" s="4"/>
      <c r="C592" s="15"/>
    </row>
    <row r="593" spans="2:3" x14ac:dyDescent="0.25">
      <c r="B593" s="4"/>
      <c r="C593" s="15"/>
    </row>
    <row r="594" spans="2:3" x14ac:dyDescent="0.25">
      <c r="B594" s="4"/>
      <c r="C594" s="15"/>
    </row>
    <row r="595" spans="2:3" x14ac:dyDescent="0.25">
      <c r="B595" s="4"/>
      <c r="C595" s="15"/>
    </row>
    <row r="596" spans="2:3" x14ac:dyDescent="0.25">
      <c r="B596" s="4"/>
      <c r="C596" s="15"/>
    </row>
    <row r="597" spans="2:3" x14ac:dyDescent="0.25">
      <c r="B597" s="4"/>
      <c r="C597" s="15"/>
    </row>
    <row r="598" spans="2:3" x14ac:dyDescent="0.25">
      <c r="B598" s="4"/>
      <c r="C598" s="15"/>
    </row>
    <row r="599" spans="2:3" x14ac:dyDescent="0.25">
      <c r="B599" s="4"/>
      <c r="C599" s="15"/>
    </row>
    <row r="600" spans="2:3" x14ac:dyDescent="0.25">
      <c r="B600" s="4"/>
      <c r="C600" s="15"/>
    </row>
    <row r="601" spans="2:3" x14ac:dyDescent="0.25">
      <c r="B601" s="4"/>
      <c r="C601" s="15"/>
    </row>
    <row r="602" spans="2:3" x14ac:dyDescent="0.25">
      <c r="B602" s="4"/>
      <c r="C602" s="15"/>
    </row>
    <row r="603" spans="2:3" x14ac:dyDescent="0.25">
      <c r="B603" s="4"/>
      <c r="C603" s="15"/>
    </row>
    <row r="604" spans="2:3" x14ac:dyDescent="0.25">
      <c r="B604" s="4"/>
      <c r="C604" s="15"/>
    </row>
    <row r="605" spans="2:3" x14ac:dyDescent="0.25">
      <c r="B605" s="4"/>
      <c r="C605" s="15"/>
    </row>
    <row r="606" spans="2:3" x14ac:dyDescent="0.25">
      <c r="B606" s="4"/>
      <c r="C606" s="15"/>
    </row>
    <row r="607" spans="2:3" x14ac:dyDescent="0.25">
      <c r="B607" s="4"/>
      <c r="C607" s="15"/>
    </row>
    <row r="608" spans="2:3" x14ac:dyDescent="0.25">
      <c r="B608" s="4"/>
      <c r="C608" s="15"/>
    </row>
    <row r="609" spans="2:3" x14ac:dyDescent="0.25">
      <c r="B609" s="4"/>
      <c r="C609" s="15"/>
    </row>
    <row r="610" spans="2:3" x14ac:dyDescent="0.25">
      <c r="B610" s="4"/>
      <c r="C610" s="15"/>
    </row>
    <row r="611" spans="2:3" x14ac:dyDescent="0.25">
      <c r="B611" s="4"/>
      <c r="C611" s="15"/>
    </row>
    <row r="612" spans="2:3" x14ac:dyDescent="0.25">
      <c r="B612" s="4"/>
      <c r="C612" s="15"/>
    </row>
    <row r="613" spans="2:3" x14ac:dyDescent="0.25">
      <c r="B613" s="4"/>
      <c r="C613" s="15"/>
    </row>
    <row r="614" spans="2:3" x14ac:dyDescent="0.25">
      <c r="B614" s="4"/>
      <c r="C614" s="15"/>
    </row>
    <row r="615" spans="2:3" x14ac:dyDescent="0.25">
      <c r="B615" s="4"/>
      <c r="C615" s="15"/>
    </row>
    <row r="616" spans="2:3" x14ac:dyDescent="0.25">
      <c r="B616" s="4"/>
      <c r="C616" s="15"/>
    </row>
    <row r="617" spans="2:3" x14ac:dyDescent="0.25">
      <c r="B617" s="4"/>
      <c r="C617" s="15"/>
    </row>
    <row r="618" spans="2:3" x14ac:dyDescent="0.25">
      <c r="B618" s="4"/>
      <c r="C618" s="15"/>
    </row>
    <row r="619" spans="2:3" x14ac:dyDescent="0.25">
      <c r="B619" s="4"/>
      <c r="C619" s="15"/>
    </row>
    <row r="620" spans="2:3" x14ac:dyDescent="0.25">
      <c r="B620" s="4"/>
      <c r="C620" s="15"/>
    </row>
    <row r="621" spans="2:3" x14ac:dyDescent="0.25">
      <c r="B621" s="4"/>
      <c r="C621" s="15"/>
    </row>
    <row r="622" spans="2:3" x14ac:dyDescent="0.25">
      <c r="B622" s="4"/>
      <c r="C622" s="15"/>
    </row>
    <row r="623" spans="2:3" x14ac:dyDescent="0.25">
      <c r="B623" s="4"/>
      <c r="C623" s="15"/>
    </row>
    <row r="624" spans="2:3" x14ac:dyDescent="0.25">
      <c r="B624" s="4"/>
      <c r="C624" s="15"/>
    </row>
    <row r="625" spans="2:3" x14ac:dyDescent="0.25">
      <c r="B625" s="4"/>
      <c r="C625" s="15"/>
    </row>
    <row r="626" spans="2:3" x14ac:dyDescent="0.25">
      <c r="B626" s="4"/>
      <c r="C626" s="15"/>
    </row>
    <row r="627" spans="2:3" x14ac:dyDescent="0.25">
      <c r="B627" s="4"/>
      <c r="C627" s="15"/>
    </row>
    <row r="628" spans="2:3" x14ac:dyDescent="0.25">
      <c r="B628" s="4"/>
      <c r="C628" s="15"/>
    </row>
    <row r="629" spans="2:3" x14ac:dyDescent="0.25">
      <c r="B629" s="4"/>
      <c r="C629" s="15"/>
    </row>
    <row r="630" spans="2:3" x14ac:dyDescent="0.25">
      <c r="B630" s="4"/>
      <c r="C630" s="15"/>
    </row>
    <row r="631" spans="2:3" x14ac:dyDescent="0.25">
      <c r="B631" s="4"/>
      <c r="C631" s="15"/>
    </row>
    <row r="632" spans="2:3" x14ac:dyDescent="0.25">
      <c r="B632" s="4"/>
      <c r="C632" s="15"/>
    </row>
    <row r="633" spans="2:3" x14ac:dyDescent="0.25">
      <c r="B633" s="4"/>
      <c r="C633" s="15"/>
    </row>
    <row r="634" spans="2:3" x14ac:dyDescent="0.25">
      <c r="B634" s="4"/>
      <c r="C634" s="15"/>
    </row>
    <row r="635" spans="2:3" x14ac:dyDescent="0.25">
      <c r="B635" s="4"/>
      <c r="C635" s="15"/>
    </row>
    <row r="636" spans="2:3" x14ac:dyDescent="0.25">
      <c r="B636" s="4"/>
      <c r="C636" s="15"/>
    </row>
    <row r="637" spans="2:3" x14ac:dyDescent="0.25">
      <c r="B637" s="4"/>
      <c r="C637" s="15"/>
    </row>
    <row r="638" spans="2:3" x14ac:dyDescent="0.25">
      <c r="B638" s="4"/>
      <c r="C638" s="15"/>
    </row>
    <row r="639" spans="2:3" x14ac:dyDescent="0.25">
      <c r="B639" s="4"/>
      <c r="C639" s="15"/>
    </row>
    <row r="640" spans="2:3" x14ac:dyDescent="0.25">
      <c r="B640" s="4"/>
      <c r="C640" s="15"/>
    </row>
    <row r="641" spans="2:3" x14ac:dyDescent="0.25">
      <c r="B641" s="4"/>
      <c r="C641" s="15"/>
    </row>
    <row r="642" spans="2:3" x14ac:dyDescent="0.25">
      <c r="B642" s="4"/>
      <c r="C642" s="15"/>
    </row>
    <row r="643" spans="2:3" x14ac:dyDescent="0.25">
      <c r="B643" s="4"/>
      <c r="C643" s="15"/>
    </row>
    <row r="644" spans="2:3" x14ac:dyDescent="0.25">
      <c r="B644" s="4"/>
      <c r="C644" s="15"/>
    </row>
    <row r="645" spans="2:3" x14ac:dyDescent="0.25">
      <c r="B645" s="4"/>
      <c r="C645" s="15"/>
    </row>
    <row r="646" spans="2:3" x14ac:dyDescent="0.25">
      <c r="B646" s="4"/>
      <c r="C646" s="15"/>
    </row>
    <row r="647" spans="2:3" x14ac:dyDescent="0.25">
      <c r="B647" s="4"/>
      <c r="C647" s="15"/>
    </row>
    <row r="648" spans="2:3" x14ac:dyDescent="0.25">
      <c r="B648" s="4"/>
      <c r="C648" s="15"/>
    </row>
    <row r="649" spans="2:3" x14ac:dyDescent="0.25">
      <c r="B649" s="4"/>
      <c r="C649" s="15"/>
    </row>
    <row r="650" spans="2:3" x14ac:dyDescent="0.25">
      <c r="B650" s="4"/>
      <c r="C650" s="15"/>
    </row>
    <row r="651" spans="2:3" x14ac:dyDescent="0.25">
      <c r="B651" s="4"/>
      <c r="C651" s="15"/>
    </row>
    <row r="652" spans="2:3" x14ac:dyDescent="0.25">
      <c r="B652" s="4"/>
      <c r="C652" s="15"/>
    </row>
    <row r="653" spans="2:3" x14ac:dyDescent="0.25">
      <c r="B653" s="4"/>
      <c r="C653" s="15"/>
    </row>
    <row r="654" spans="2:3" x14ac:dyDescent="0.25">
      <c r="B654" s="4"/>
      <c r="C654" s="15"/>
    </row>
    <row r="655" spans="2:3" x14ac:dyDescent="0.25">
      <c r="B655" s="4"/>
      <c r="C655" s="15"/>
    </row>
    <row r="656" spans="2:3" x14ac:dyDescent="0.25">
      <c r="B656" s="4"/>
      <c r="C656" s="15"/>
    </row>
    <row r="657" spans="2:3" x14ac:dyDescent="0.25">
      <c r="B657" s="4"/>
      <c r="C657" s="15"/>
    </row>
    <row r="658" spans="2:3" x14ac:dyDescent="0.25">
      <c r="B658" s="4"/>
      <c r="C658" s="15"/>
    </row>
    <row r="659" spans="2:3" x14ac:dyDescent="0.25">
      <c r="B659" s="4"/>
      <c r="C659" s="15"/>
    </row>
    <row r="660" spans="2:3" x14ac:dyDescent="0.25">
      <c r="B660" s="4"/>
      <c r="C660" s="15"/>
    </row>
    <row r="661" spans="2:3" x14ac:dyDescent="0.25">
      <c r="B661" s="4"/>
      <c r="C661" s="15"/>
    </row>
    <row r="662" spans="2:3" x14ac:dyDescent="0.25">
      <c r="B662" s="4"/>
      <c r="C662" s="15"/>
    </row>
    <row r="663" spans="2:3" x14ac:dyDescent="0.25">
      <c r="B663" s="4"/>
      <c r="C663" s="15"/>
    </row>
    <row r="664" spans="2:3" x14ac:dyDescent="0.25">
      <c r="B664" s="4"/>
      <c r="C664" s="15"/>
    </row>
    <row r="665" spans="2:3" x14ac:dyDescent="0.25">
      <c r="B665" s="4"/>
      <c r="C665" s="15"/>
    </row>
    <row r="666" spans="2:3" x14ac:dyDescent="0.25">
      <c r="B666" s="4"/>
      <c r="C666" s="15"/>
    </row>
    <row r="667" spans="2:3" x14ac:dyDescent="0.25">
      <c r="B667" s="4"/>
      <c r="C667" s="15"/>
    </row>
    <row r="668" spans="2:3" x14ac:dyDescent="0.25">
      <c r="B668" s="4"/>
      <c r="C668" s="15"/>
    </row>
    <row r="669" spans="2:3" x14ac:dyDescent="0.25">
      <c r="B669" s="4"/>
      <c r="C669" s="15"/>
    </row>
    <row r="670" spans="2:3" x14ac:dyDescent="0.25">
      <c r="B670" s="4"/>
      <c r="C670" s="15"/>
    </row>
    <row r="671" spans="2:3" x14ac:dyDescent="0.25">
      <c r="B671" s="4"/>
      <c r="C671" s="15"/>
    </row>
    <row r="672" spans="2:3" x14ac:dyDescent="0.25">
      <c r="B672" s="4"/>
      <c r="C672" s="15"/>
    </row>
    <row r="673" spans="2:3" x14ac:dyDescent="0.25">
      <c r="B673" s="4"/>
      <c r="C673" s="15"/>
    </row>
    <row r="674" spans="2:3" x14ac:dyDescent="0.25">
      <c r="B674" s="4"/>
      <c r="C674" s="15"/>
    </row>
    <row r="675" spans="2:3" x14ac:dyDescent="0.25">
      <c r="B675" s="4"/>
      <c r="C675" s="15"/>
    </row>
    <row r="676" spans="2:3" x14ac:dyDescent="0.25">
      <c r="B676" s="4"/>
      <c r="C676" s="15"/>
    </row>
    <row r="677" spans="2:3" x14ac:dyDescent="0.25">
      <c r="B677" s="4"/>
      <c r="C677" s="15"/>
    </row>
    <row r="678" spans="2:3" x14ac:dyDescent="0.25">
      <c r="B678" s="4"/>
      <c r="C678" s="15"/>
    </row>
    <row r="679" spans="2:3" x14ac:dyDescent="0.25">
      <c r="B679" s="4"/>
      <c r="C679" s="15"/>
    </row>
    <row r="680" spans="2:3" x14ac:dyDescent="0.25">
      <c r="B680" s="4"/>
      <c r="C680" s="15"/>
    </row>
    <row r="681" spans="2:3" x14ac:dyDescent="0.25">
      <c r="B681" s="4"/>
      <c r="C681" s="15"/>
    </row>
    <row r="682" spans="2:3" x14ac:dyDescent="0.25">
      <c r="B682" s="4"/>
      <c r="C682" s="15"/>
    </row>
    <row r="683" spans="2:3" x14ac:dyDescent="0.25">
      <c r="B683" s="4"/>
      <c r="C683" s="15"/>
    </row>
    <row r="684" spans="2:3" x14ac:dyDescent="0.25">
      <c r="B684" s="4"/>
      <c r="C684" s="15"/>
    </row>
    <row r="685" spans="2:3" x14ac:dyDescent="0.25">
      <c r="B685" s="4"/>
      <c r="C685" s="15"/>
    </row>
    <row r="686" spans="2:3" x14ac:dyDescent="0.25">
      <c r="B686" s="4"/>
      <c r="C686" s="15"/>
    </row>
    <row r="687" spans="2:3" x14ac:dyDescent="0.25">
      <c r="B687" s="4"/>
      <c r="C687" s="15"/>
    </row>
    <row r="688" spans="2:3" x14ac:dyDescent="0.25">
      <c r="B688" s="4"/>
      <c r="C688" s="15"/>
    </row>
    <row r="689" spans="2:3" x14ac:dyDescent="0.25">
      <c r="B689" s="4"/>
      <c r="C689" s="15"/>
    </row>
    <row r="690" spans="2:3" x14ac:dyDescent="0.25">
      <c r="B690" s="4"/>
      <c r="C690" s="15"/>
    </row>
    <row r="691" spans="2:3" x14ac:dyDescent="0.25">
      <c r="B691" s="4"/>
      <c r="C691" s="15"/>
    </row>
    <row r="692" spans="2:3" x14ac:dyDescent="0.25">
      <c r="B692" s="4"/>
      <c r="C692" s="15"/>
    </row>
    <row r="693" spans="2:3" x14ac:dyDescent="0.25">
      <c r="B693" s="4"/>
      <c r="C693" s="15"/>
    </row>
    <row r="694" spans="2:3" x14ac:dyDescent="0.25">
      <c r="B694" s="4"/>
      <c r="C694" s="15"/>
    </row>
    <row r="695" spans="2:3" x14ac:dyDescent="0.25">
      <c r="B695" s="4"/>
      <c r="C695" s="15"/>
    </row>
    <row r="696" spans="2:3" x14ac:dyDescent="0.25">
      <c r="B696" s="4"/>
      <c r="C696" s="15"/>
    </row>
    <row r="697" spans="2:3" x14ac:dyDescent="0.25">
      <c r="B697" s="4"/>
      <c r="C697" s="15"/>
    </row>
    <row r="698" spans="2:3" x14ac:dyDescent="0.25">
      <c r="B698" s="4"/>
      <c r="C698" s="15"/>
    </row>
    <row r="699" spans="2:3" x14ac:dyDescent="0.25">
      <c r="B699" s="4"/>
      <c r="C699" s="15"/>
    </row>
    <row r="700" spans="2:3" x14ac:dyDescent="0.25">
      <c r="B700" s="4"/>
      <c r="C700" s="15"/>
    </row>
    <row r="701" spans="2:3" x14ac:dyDescent="0.25">
      <c r="B701" s="4"/>
      <c r="C701" s="15"/>
    </row>
    <row r="702" spans="2:3" x14ac:dyDescent="0.25">
      <c r="B702" s="4"/>
      <c r="C702" s="15"/>
    </row>
    <row r="703" spans="2:3" x14ac:dyDescent="0.25">
      <c r="B703" s="4"/>
      <c r="C703" s="15"/>
    </row>
    <row r="704" spans="2:3" x14ac:dyDescent="0.25">
      <c r="B704" s="4"/>
      <c r="C704" s="15"/>
    </row>
    <row r="705" spans="2:3" x14ac:dyDescent="0.25">
      <c r="B705" s="4"/>
      <c r="C705" s="15"/>
    </row>
    <row r="706" spans="2:3" x14ac:dyDescent="0.25">
      <c r="B706" s="4"/>
      <c r="C706" s="15"/>
    </row>
    <row r="707" spans="2:3" x14ac:dyDescent="0.25">
      <c r="B707" s="4"/>
      <c r="C707" s="15"/>
    </row>
    <row r="708" spans="2:3" x14ac:dyDescent="0.25">
      <c r="B708" s="4"/>
      <c r="C708" s="15"/>
    </row>
    <row r="709" spans="2:3" x14ac:dyDescent="0.25">
      <c r="B709" s="4"/>
      <c r="C709" s="15"/>
    </row>
    <row r="710" spans="2:3" x14ac:dyDescent="0.25">
      <c r="B710" s="4"/>
      <c r="C710" s="15"/>
    </row>
    <row r="711" spans="2:3" x14ac:dyDescent="0.25">
      <c r="B711" s="4"/>
      <c r="C711" s="15"/>
    </row>
    <row r="712" spans="2:3" x14ac:dyDescent="0.25">
      <c r="B712" s="4"/>
      <c r="C712" s="15"/>
    </row>
    <row r="713" spans="2:3" x14ac:dyDescent="0.25">
      <c r="B713" s="4"/>
      <c r="C713" s="15"/>
    </row>
    <row r="714" spans="2:3" x14ac:dyDescent="0.25">
      <c r="B714" s="4"/>
      <c r="C714" s="15"/>
    </row>
    <row r="715" spans="2:3" x14ac:dyDescent="0.25">
      <c r="B715" s="4"/>
      <c r="C715" s="15"/>
    </row>
    <row r="716" spans="2:3" x14ac:dyDescent="0.25">
      <c r="B716" s="4"/>
      <c r="C716" s="15"/>
    </row>
    <row r="717" spans="2:3" x14ac:dyDescent="0.25">
      <c r="B717" s="4"/>
      <c r="C717" s="15"/>
    </row>
    <row r="718" spans="2:3" x14ac:dyDescent="0.25">
      <c r="B718" s="4"/>
      <c r="C718" s="15"/>
    </row>
    <row r="719" spans="2:3" x14ac:dyDescent="0.25">
      <c r="B719" s="4"/>
      <c r="C719" s="15"/>
    </row>
    <row r="720" spans="2:3" x14ac:dyDescent="0.25">
      <c r="B720" s="4"/>
      <c r="C720" s="15"/>
    </row>
    <row r="721" spans="2:3" x14ac:dyDescent="0.25">
      <c r="B721" s="4"/>
      <c r="C721" s="15"/>
    </row>
    <row r="722" spans="2:3" x14ac:dyDescent="0.25">
      <c r="B722" s="4"/>
      <c r="C722" s="15"/>
    </row>
    <row r="723" spans="2:3" x14ac:dyDescent="0.25">
      <c r="B723" s="4"/>
      <c r="C723" s="15"/>
    </row>
    <row r="724" spans="2:3" x14ac:dyDescent="0.25">
      <c r="B724" s="4"/>
      <c r="C724" s="15"/>
    </row>
    <row r="725" spans="2:3" x14ac:dyDescent="0.25">
      <c r="B725" s="4"/>
      <c r="C725" s="15"/>
    </row>
    <row r="726" spans="2:3" x14ac:dyDescent="0.25">
      <c r="B726" s="4"/>
      <c r="C726" s="15"/>
    </row>
    <row r="727" spans="2:3" x14ac:dyDescent="0.25">
      <c r="B727" s="4"/>
      <c r="C727" s="15"/>
    </row>
    <row r="728" spans="2:3" x14ac:dyDescent="0.25">
      <c r="B728" s="4"/>
      <c r="C728" s="15"/>
    </row>
    <row r="729" spans="2:3" x14ac:dyDescent="0.25">
      <c r="B729" s="4"/>
      <c r="C729" s="15"/>
    </row>
    <row r="730" spans="2:3" x14ac:dyDescent="0.25">
      <c r="B730" s="4"/>
      <c r="C730" s="15"/>
    </row>
    <row r="731" spans="2:3" x14ac:dyDescent="0.25">
      <c r="B731" s="4"/>
      <c r="C731" s="15"/>
    </row>
    <row r="732" spans="2:3" x14ac:dyDescent="0.25">
      <c r="B732" s="4"/>
      <c r="C732" s="15"/>
    </row>
    <row r="733" spans="2:3" x14ac:dyDescent="0.25">
      <c r="B733" s="4"/>
      <c r="C733" s="15"/>
    </row>
    <row r="734" spans="2:3" x14ac:dyDescent="0.25">
      <c r="B734" s="4"/>
      <c r="C734" s="15"/>
    </row>
    <row r="735" spans="2:3" x14ac:dyDescent="0.25">
      <c r="B735" s="4"/>
      <c r="C735" s="15"/>
    </row>
    <row r="736" spans="2:3" x14ac:dyDescent="0.25">
      <c r="B736" s="4"/>
      <c r="C736" s="15"/>
    </row>
    <row r="737" spans="2:3" x14ac:dyDescent="0.25">
      <c r="B737" s="4"/>
      <c r="C737" s="15"/>
    </row>
    <row r="738" spans="2:3" x14ac:dyDescent="0.25">
      <c r="B738" s="4"/>
      <c r="C738" s="15"/>
    </row>
    <row r="739" spans="2:3" x14ac:dyDescent="0.25">
      <c r="B739" s="4"/>
      <c r="C739" s="15"/>
    </row>
    <row r="740" spans="2:3" x14ac:dyDescent="0.25">
      <c r="B740" s="4"/>
      <c r="C740" s="15"/>
    </row>
    <row r="741" spans="2:3" x14ac:dyDescent="0.25">
      <c r="B741" s="4"/>
      <c r="C741" s="15"/>
    </row>
    <row r="742" spans="2:3" x14ac:dyDescent="0.25">
      <c r="B742" s="4"/>
      <c r="C742" s="15"/>
    </row>
    <row r="743" spans="2:3" x14ac:dyDescent="0.25">
      <c r="B743" s="4"/>
      <c r="C743" s="15"/>
    </row>
    <row r="744" spans="2:3" x14ac:dyDescent="0.25">
      <c r="B744" s="4"/>
      <c r="C744" s="15"/>
    </row>
    <row r="745" spans="2:3" x14ac:dyDescent="0.25">
      <c r="B745" s="4"/>
      <c r="C745" s="15"/>
    </row>
    <row r="746" spans="2:3" x14ac:dyDescent="0.25">
      <c r="B746" s="4"/>
      <c r="C746" s="15"/>
    </row>
    <row r="747" spans="2:3" x14ac:dyDescent="0.25">
      <c r="B747" s="4"/>
      <c r="C747" s="15"/>
    </row>
    <row r="748" spans="2:3" x14ac:dyDescent="0.25">
      <c r="B748" s="4"/>
      <c r="C748" s="15"/>
    </row>
    <row r="749" spans="2:3" x14ac:dyDescent="0.25">
      <c r="B749" s="4"/>
      <c r="C749" s="15"/>
    </row>
    <row r="750" spans="2:3" x14ac:dyDescent="0.25">
      <c r="B750" s="4"/>
      <c r="C750" s="15"/>
    </row>
    <row r="751" spans="2:3" x14ac:dyDescent="0.25">
      <c r="B751" s="4"/>
      <c r="C751" s="15"/>
    </row>
    <row r="752" spans="2:3" x14ac:dyDescent="0.25">
      <c r="B752" s="4"/>
      <c r="C752" s="15"/>
    </row>
    <row r="753" spans="2:3" x14ac:dyDescent="0.25">
      <c r="B753" s="4"/>
      <c r="C753" s="15"/>
    </row>
    <row r="754" spans="2:3" x14ac:dyDescent="0.25">
      <c r="B754" s="4"/>
      <c r="C754" s="15"/>
    </row>
    <row r="755" spans="2:3" x14ac:dyDescent="0.25">
      <c r="B755" s="4"/>
      <c r="C755" s="15"/>
    </row>
    <row r="756" spans="2:3" x14ac:dyDescent="0.25">
      <c r="B756" s="4"/>
      <c r="C756" s="15"/>
    </row>
    <row r="757" spans="2:3" x14ac:dyDescent="0.25">
      <c r="B757" s="4"/>
      <c r="C757" s="15"/>
    </row>
    <row r="758" spans="2:3" x14ac:dyDescent="0.25">
      <c r="B758" s="4"/>
      <c r="C758" s="15"/>
    </row>
    <row r="759" spans="2:3" x14ac:dyDescent="0.25">
      <c r="B759" s="4"/>
      <c r="C759" s="15"/>
    </row>
    <row r="760" spans="2:3" x14ac:dyDescent="0.25">
      <c r="B760" s="4"/>
      <c r="C760" s="15"/>
    </row>
    <row r="761" spans="2:3" x14ac:dyDescent="0.25">
      <c r="B761" s="4"/>
      <c r="C761" s="15"/>
    </row>
    <row r="762" spans="2:3" x14ac:dyDescent="0.25">
      <c r="B762" s="4"/>
      <c r="C762" s="15"/>
    </row>
    <row r="763" spans="2:3" x14ac:dyDescent="0.25">
      <c r="B763" s="4"/>
      <c r="C763" s="15"/>
    </row>
    <row r="764" spans="2:3" x14ac:dyDescent="0.25">
      <c r="B764" s="4"/>
      <c r="C764" s="15"/>
    </row>
    <row r="765" spans="2:3" x14ac:dyDescent="0.25">
      <c r="B765" s="4"/>
      <c r="C765" s="15"/>
    </row>
    <row r="766" spans="2:3" x14ac:dyDescent="0.25">
      <c r="B766" s="4"/>
      <c r="C766" s="15"/>
    </row>
    <row r="767" spans="2:3" x14ac:dyDescent="0.25">
      <c r="B767" s="4"/>
      <c r="C767" s="15"/>
    </row>
    <row r="768" spans="2:3" x14ac:dyDescent="0.25">
      <c r="B768" s="4"/>
      <c r="C768" s="15"/>
    </row>
    <row r="769" spans="2:3" x14ac:dyDescent="0.25">
      <c r="B769" s="4"/>
      <c r="C769" s="15"/>
    </row>
    <row r="770" spans="2:3" x14ac:dyDescent="0.25">
      <c r="B770" s="4"/>
      <c r="C770" s="15"/>
    </row>
    <row r="771" spans="2:3" x14ac:dyDescent="0.25">
      <c r="B771" s="4"/>
      <c r="C771" s="15"/>
    </row>
    <row r="772" spans="2:3" x14ac:dyDescent="0.25">
      <c r="B772" s="4"/>
      <c r="C772" s="15"/>
    </row>
    <row r="773" spans="2:3" x14ac:dyDescent="0.25">
      <c r="B773" s="4"/>
      <c r="C773" s="15"/>
    </row>
    <row r="774" spans="2:3" x14ac:dyDescent="0.25">
      <c r="B774" s="4"/>
      <c r="C774" s="15"/>
    </row>
    <row r="775" spans="2:3" x14ac:dyDescent="0.25">
      <c r="B775" s="4"/>
      <c r="C775" s="15"/>
    </row>
    <row r="776" spans="2:3" x14ac:dyDescent="0.25">
      <c r="B776" s="4"/>
      <c r="C776" s="15"/>
    </row>
    <row r="777" spans="2:3" x14ac:dyDescent="0.25">
      <c r="B777" s="4"/>
      <c r="C777" s="15"/>
    </row>
    <row r="778" spans="2:3" x14ac:dyDescent="0.25">
      <c r="B778" s="4"/>
      <c r="C778" s="15"/>
    </row>
    <row r="779" spans="2:3" x14ac:dyDescent="0.25">
      <c r="B779" s="4"/>
      <c r="C779" s="15"/>
    </row>
    <row r="780" spans="2:3" x14ac:dyDescent="0.25">
      <c r="B780" s="4"/>
      <c r="C780" s="15"/>
    </row>
    <row r="781" spans="2:3" x14ac:dyDescent="0.25">
      <c r="B781" s="4"/>
      <c r="C781" s="15"/>
    </row>
    <row r="782" spans="2:3" x14ac:dyDescent="0.25">
      <c r="B782" s="4"/>
      <c r="C782" s="15"/>
    </row>
    <row r="783" spans="2:3" x14ac:dyDescent="0.25">
      <c r="B783" s="4"/>
      <c r="C783" s="15"/>
    </row>
    <row r="784" spans="2:3" x14ac:dyDescent="0.25">
      <c r="B784" s="4"/>
      <c r="C784" s="15"/>
    </row>
    <row r="785" spans="2:3" x14ac:dyDescent="0.25">
      <c r="B785" s="4"/>
      <c r="C785" s="15"/>
    </row>
    <row r="786" spans="2:3" x14ac:dyDescent="0.25">
      <c r="B786" s="4"/>
      <c r="C786" s="15"/>
    </row>
    <row r="787" spans="2:3" x14ac:dyDescent="0.25">
      <c r="B787" s="4"/>
      <c r="C787" s="15"/>
    </row>
    <row r="788" spans="2:3" x14ac:dyDescent="0.25">
      <c r="B788" s="4"/>
      <c r="C788" s="15"/>
    </row>
    <row r="789" spans="2:3" x14ac:dyDescent="0.25">
      <c r="B789" s="4"/>
      <c r="C789" s="15"/>
    </row>
    <row r="790" spans="2:3" x14ac:dyDescent="0.25">
      <c r="B790" s="4"/>
      <c r="C790" s="15"/>
    </row>
    <row r="791" spans="2:3" x14ac:dyDescent="0.25">
      <c r="B791" s="4"/>
      <c r="C791" s="15"/>
    </row>
    <row r="792" spans="2:3" x14ac:dyDescent="0.25">
      <c r="B792" s="4"/>
      <c r="C792" s="15"/>
    </row>
    <row r="793" spans="2:3" x14ac:dyDescent="0.25">
      <c r="B793" s="4"/>
      <c r="C793" s="15"/>
    </row>
    <row r="794" spans="2:3" x14ac:dyDescent="0.25">
      <c r="B794" s="4"/>
      <c r="C794" s="15"/>
    </row>
    <row r="795" spans="2:3" x14ac:dyDescent="0.25">
      <c r="B795" s="4"/>
      <c r="C795" s="15"/>
    </row>
    <row r="796" spans="2:3" x14ac:dyDescent="0.25">
      <c r="B796" s="4"/>
      <c r="C796" s="15"/>
    </row>
    <row r="797" spans="2:3" x14ac:dyDescent="0.25">
      <c r="B797" s="4"/>
      <c r="C797" s="15"/>
    </row>
    <row r="798" spans="2:3" x14ac:dyDescent="0.25">
      <c r="B798" s="4"/>
      <c r="C798" s="15"/>
    </row>
    <row r="799" spans="2:3" x14ac:dyDescent="0.25">
      <c r="B799" s="4"/>
      <c r="C799" s="15"/>
    </row>
    <row r="800" spans="2:3" x14ac:dyDescent="0.25">
      <c r="B800" s="4"/>
      <c r="C800" s="15"/>
    </row>
    <row r="801" spans="2:3" x14ac:dyDescent="0.25">
      <c r="B801" s="4"/>
      <c r="C801" s="15"/>
    </row>
    <row r="802" spans="2:3" x14ac:dyDescent="0.25">
      <c r="B802" s="4"/>
      <c r="C802" s="15"/>
    </row>
    <row r="803" spans="2:3" x14ac:dyDescent="0.25">
      <c r="B803" s="4"/>
      <c r="C803" s="15"/>
    </row>
    <row r="804" spans="2:3" x14ac:dyDescent="0.25">
      <c r="B804" s="4"/>
      <c r="C804" s="15"/>
    </row>
    <row r="805" spans="2:3" x14ac:dyDescent="0.25">
      <c r="B805" s="4"/>
      <c r="C805" s="15"/>
    </row>
    <row r="806" spans="2:3" x14ac:dyDescent="0.25">
      <c r="B806" s="4"/>
      <c r="C806" s="15"/>
    </row>
    <row r="807" spans="2:3" x14ac:dyDescent="0.25">
      <c r="B807" s="4"/>
      <c r="C807" s="15"/>
    </row>
    <row r="808" spans="2:3" x14ac:dyDescent="0.25">
      <c r="B808" s="4"/>
      <c r="C808" s="15"/>
    </row>
    <row r="809" spans="2:3" x14ac:dyDescent="0.25">
      <c r="B809" s="4"/>
      <c r="C809" s="15"/>
    </row>
    <row r="810" spans="2:3" x14ac:dyDescent="0.25">
      <c r="B810" s="4"/>
      <c r="C810" s="15"/>
    </row>
    <row r="811" spans="2:3" x14ac:dyDescent="0.25">
      <c r="B811" s="4"/>
      <c r="C811" s="15"/>
    </row>
    <row r="812" spans="2:3" x14ac:dyDescent="0.25">
      <c r="B812" s="4"/>
      <c r="C812" s="15"/>
    </row>
    <row r="813" spans="2:3" x14ac:dyDescent="0.25">
      <c r="B813" s="4"/>
      <c r="C813" s="15"/>
    </row>
    <row r="814" spans="2:3" x14ac:dyDescent="0.25">
      <c r="B814" s="4"/>
      <c r="C814" s="15"/>
    </row>
    <row r="815" spans="2:3" x14ac:dyDescent="0.25">
      <c r="B815" s="4"/>
      <c r="C815" s="15"/>
    </row>
    <row r="816" spans="2:3" x14ac:dyDescent="0.25">
      <c r="B816" s="4"/>
      <c r="C816" s="15"/>
    </row>
    <row r="817" spans="2:3" x14ac:dyDescent="0.25">
      <c r="B817" s="4"/>
      <c r="C817" s="15"/>
    </row>
    <row r="818" spans="2:3" x14ac:dyDescent="0.25">
      <c r="B818" s="4"/>
      <c r="C818" s="15"/>
    </row>
    <row r="819" spans="2:3" x14ac:dyDescent="0.25">
      <c r="B819" s="4"/>
      <c r="C819" s="15"/>
    </row>
    <row r="820" spans="2:3" x14ac:dyDescent="0.25">
      <c r="B820" s="4"/>
      <c r="C820" s="15"/>
    </row>
    <row r="821" spans="2:3" x14ac:dyDescent="0.25">
      <c r="B821" s="4"/>
      <c r="C821" s="15"/>
    </row>
    <row r="822" spans="2:3" x14ac:dyDescent="0.25">
      <c r="B822" s="4"/>
      <c r="C822" s="15"/>
    </row>
    <row r="823" spans="2:3" x14ac:dyDescent="0.25">
      <c r="B823" s="4"/>
      <c r="C823" s="15"/>
    </row>
    <row r="824" spans="2:3" x14ac:dyDescent="0.25">
      <c r="B824" s="4"/>
      <c r="C824" s="15"/>
    </row>
    <row r="825" spans="2:3" x14ac:dyDescent="0.25">
      <c r="B825" s="4"/>
      <c r="C825" s="15"/>
    </row>
    <row r="826" spans="2:3" x14ac:dyDescent="0.25">
      <c r="B826" s="4"/>
      <c r="C826" s="15"/>
    </row>
    <row r="827" spans="2:3" x14ac:dyDescent="0.25">
      <c r="B827" s="4"/>
      <c r="C827" s="15"/>
    </row>
    <row r="828" spans="2:3" x14ac:dyDescent="0.25">
      <c r="B828" s="4"/>
      <c r="C828" s="15"/>
    </row>
    <row r="829" spans="2:3" x14ac:dyDescent="0.25">
      <c r="B829" s="4"/>
      <c r="C829" s="15"/>
    </row>
    <row r="830" spans="2:3" x14ac:dyDescent="0.25">
      <c r="B830" s="4"/>
      <c r="C830" s="15"/>
    </row>
    <row r="831" spans="2:3" x14ac:dyDescent="0.25">
      <c r="B831" s="4"/>
      <c r="C831" s="15"/>
    </row>
    <row r="832" spans="2:3" x14ac:dyDescent="0.25">
      <c r="B832" s="4"/>
      <c r="C832" s="15"/>
    </row>
    <row r="833" spans="2:3" x14ac:dyDescent="0.25">
      <c r="B833" s="4"/>
      <c r="C833" s="15"/>
    </row>
    <row r="834" spans="2:3" x14ac:dyDescent="0.25">
      <c r="B834" s="4"/>
      <c r="C834" s="15"/>
    </row>
    <row r="835" spans="2:3" x14ac:dyDescent="0.25">
      <c r="B835" s="4"/>
      <c r="C835" s="15"/>
    </row>
    <row r="836" spans="2:3" x14ac:dyDescent="0.25">
      <c r="B836" s="4"/>
      <c r="C836" s="15"/>
    </row>
    <row r="837" spans="2:3" x14ac:dyDescent="0.25">
      <c r="B837" s="4"/>
      <c r="C837" s="15"/>
    </row>
    <row r="838" spans="2:3" x14ac:dyDescent="0.25">
      <c r="B838" s="4"/>
      <c r="C838" s="15"/>
    </row>
    <row r="839" spans="2:3" x14ac:dyDescent="0.25">
      <c r="B839" s="4"/>
      <c r="C839" s="15"/>
    </row>
    <row r="840" spans="2:3" x14ac:dyDescent="0.25">
      <c r="B840" s="4"/>
      <c r="C840" s="15"/>
    </row>
    <row r="841" spans="2:3" x14ac:dyDescent="0.25">
      <c r="B841" s="4"/>
      <c r="C841" s="15"/>
    </row>
    <row r="842" spans="2:3" x14ac:dyDescent="0.25">
      <c r="B842" s="4"/>
      <c r="C842" s="15"/>
    </row>
    <row r="843" spans="2:3" x14ac:dyDescent="0.25">
      <c r="B843" s="4"/>
      <c r="C843" s="15"/>
    </row>
    <row r="844" spans="2:3" x14ac:dyDescent="0.25">
      <c r="B844" s="4"/>
      <c r="C844" s="15"/>
    </row>
    <row r="845" spans="2:3" x14ac:dyDescent="0.25">
      <c r="B845" s="4"/>
      <c r="C845" s="15"/>
    </row>
    <row r="846" spans="2:3" x14ac:dyDescent="0.25">
      <c r="B846" s="4"/>
      <c r="C846" s="15"/>
    </row>
    <row r="847" spans="2:3" x14ac:dyDescent="0.25">
      <c r="B847" s="4"/>
      <c r="C847" s="15"/>
    </row>
    <row r="848" spans="2:3" x14ac:dyDescent="0.25">
      <c r="B848" s="4"/>
      <c r="C848" s="15"/>
    </row>
    <row r="849" spans="2:3" x14ac:dyDescent="0.25">
      <c r="B849" s="4"/>
      <c r="C849" s="15"/>
    </row>
    <row r="850" spans="2:3" x14ac:dyDescent="0.25">
      <c r="B850" s="4"/>
      <c r="C850" s="15"/>
    </row>
    <row r="851" spans="2:3" x14ac:dyDescent="0.25">
      <c r="B851" s="4"/>
      <c r="C851" s="15"/>
    </row>
    <row r="852" spans="2:3" x14ac:dyDescent="0.25">
      <c r="B852" s="4"/>
      <c r="C852" s="15"/>
    </row>
    <row r="853" spans="2:3" x14ac:dyDescent="0.25">
      <c r="B853" s="4"/>
      <c r="C853" s="15"/>
    </row>
    <row r="854" spans="2:3" x14ac:dyDescent="0.25">
      <c r="B854" s="4"/>
      <c r="C854" s="15"/>
    </row>
    <row r="855" spans="2:3" x14ac:dyDescent="0.25">
      <c r="B855" s="4"/>
      <c r="C855" s="15"/>
    </row>
    <row r="856" spans="2:3" x14ac:dyDescent="0.25">
      <c r="B856" s="4"/>
      <c r="C856" s="15"/>
    </row>
    <row r="857" spans="2:3" x14ac:dyDescent="0.25">
      <c r="B857" s="4"/>
      <c r="C857" s="15"/>
    </row>
    <row r="858" spans="2:3" x14ac:dyDescent="0.25">
      <c r="B858" s="4"/>
      <c r="C858" s="15"/>
    </row>
    <row r="859" spans="2:3" x14ac:dyDescent="0.25">
      <c r="B859" s="4"/>
      <c r="C859" s="15"/>
    </row>
    <row r="860" spans="2:3" x14ac:dyDescent="0.25">
      <c r="B860" s="4"/>
      <c r="C860" s="15"/>
    </row>
    <row r="861" spans="2:3" x14ac:dyDescent="0.25">
      <c r="B861" s="4"/>
      <c r="C861" s="15"/>
    </row>
    <row r="862" spans="2:3" x14ac:dyDescent="0.25">
      <c r="B862" s="4"/>
      <c r="C862" s="15"/>
    </row>
    <row r="863" spans="2:3" x14ac:dyDescent="0.25">
      <c r="B863" s="4"/>
      <c r="C863" s="15"/>
    </row>
    <row r="864" spans="2:3" x14ac:dyDescent="0.25">
      <c r="B864" s="4"/>
      <c r="C864" s="15"/>
    </row>
    <row r="865" spans="2:3" x14ac:dyDescent="0.25">
      <c r="B865" s="4"/>
      <c r="C865" s="15"/>
    </row>
    <row r="866" spans="2:3" x14ac:dyDescent="0.25">
      <c r="B866" s="4"/>
      <c r="C866" s="15"/>
    </row>
    <row r="867" spans="2:3" x14ac:dyDescent="0.25">
      <c r="B867" s="4"/>
      <c r="C867" s="15"/>
    </row>
    <row r="868" spans="2:3" x14ac:dyDescent="0.25">
      <c r="B868" s="4"/>
      <c r="C868" s="15"/>
    </row>
    <row r="869" spans="2:3" x14ac:dyDescent="0.25">
      <c r="B869" s="4"/>
      <c r="C869" s="15"/>
    </row>
    <row r="870" spans="2:3" x14ac:dyDescent="0.25">
      <c r="B870" s="4"/>
      <c r="C870" s="15"/>
    </row>
    <row r="871" spans="2:3" x14ac:dyDescent="0.25">
      <c r="B871" s="4"/>
      <c r="C871" s="15"/>
    </row>
    <row r="872" spans="2:3" x14ac:dyDescent="0.25">
      <c r="B872" s="4"/>
      <c r="C872" s="15"/>
    </row>
    <row r="873" spans="2:3" x14ac:dyDescent="0.25">
      <c r="B873" s="4"/>
      <c r="C873" s="15"/>
    </row>
    <row r="874" spans="2:3" x14ac:dyDescent="0.25">
      <c r="B874" s="4"/>
      <c r="C874" s="15"/>
    </row>
    <row r="875" spans="2:3" x14ac:dyDescent="0.25">
      <c r="B875" s="4"/>
      <c r="C875" s="15"/>
    </row>
    <row r="876" spans="2:3" x14ac:dyDescent="0.25">
      <c r="B876" s="4"/>
      <c r="C876" s="15"/>
    </row>
    <row r="877" spans="2:3" x14ac:dyDescent="0.25">
      <c r="B877" s="4"/>
      <c r="C877" s="15"/>
    </row>
    <row r="878" spans="2:3" x14ac:dyDescent="0.25">
      <c r="B878" s="4"/>
      <c r="C878" s="15"/>
    </row>
    <row r="879" spans="2:3" x14ac:dyDescent="0.25">
      <c r="B879" s="4"/>
      <c r="C879" s="15"/>
    </row>
    <row r="880" spans="2:3" x14ac:dyDescent="0.25">
      <c r="B880" s="4"/>
      <c r="C880" s="15"/>
    </row>
    <row r="881" spans="2:3" x14ac:dyDescent="0.25">
      <c r="B881" s="4"/>
      <c r="C881" s="15"/>
    </row>
    <row r="882" spans="2:3" x14ac:dyDescent="0.25">
      <c r="B882" s="4"/>
      <c r="C882" s="15"/>
    </row>
    <row r="883" spans="2:3" x14ac:dyDescent="0.25">
      <c r="B883" s="4"/>
      <c r="C883" s="15"/>
    </row>
    <row r="884" spans="2:3" x14ac:dyDescent="0.25">
      <c r="B884" s="4"/>
      <c r="C884" s="15"/>
    </row>
    <row r="885" spans="2:3" x14ac:dyDescent="0.25">
      <c r="B885" s="4"/>
      <c r="C885" s="15"/>
    </row>
    <row r="886" spans="2:3" x14ac:dyDescent="0.25">
      <c r="B886" s="4"/>
      <c r="C886" s="15"/>
    </row>
    <row r="887" spans="2:3" x14ac:dyDescent="0.25">
      <c r="B887" s="4"/>
      <c r="C887" s="15"/>
    </row>
    <row r="888" spans="2:3" x14ac:dyDescent="0.25">
      <c r="B888" s="4"/>
      <c r="C888" s="15"/>
    </row>
    <row r="889" spans="2:3" x14ac:dyDescent="0.25">
      <c r="B889" s="4"/>
      <c r="C889" s="15"/>
    </row>
    <row r="890" spans="2:3" x14ac:dyDescent="0.25">
      <c r="B890" s="4"/>
      <c r="C890" s="15"/>
    </row>
    <row r="891" spans="2:3" x14ac:dyDescent="0.25">
      <c r="B891" s="4"/>
      <c r="C891" s="15"/>
    </row>
    <row r="892" spans="2:3" x14ac:dyDescent="0.25">
      <c r="B892" s="4"/>
      <c r="C892" s="15"/>
    </row>
    <row r="893" spans="2:3" x14ac:dyDescent="0.25">
      <c r="B893" s="4"/>
      <c r="C893" s="15"/>
    </row>
    <row r="894" spans="2:3" x14ac:dyDescent="0.25">
      <c r="B894" s="4"/>
      <c r="C894" s="15"/>
    </row>
    <row r="895" spans="2:3" x14ac:dyDescent="0.25">
      <c r="B895" s="4"/>
      <c r="C895" s="15"/>
    </row>
    <row r="896" spans="2:3" x14ac:dyDescent="0.25">
      <c r="B896" s="4"/>
      <c r="C896" s="15"/>
    </row>
    <row r="897" spans="2:3" x14ac:dyDescent="0.25">
      <c r="B897" s="4"/>
      <c r="C897" s="15"/>
    </row>
    <row r="898" spans="2:3" x14ac:dyDescent="0.25">
      <c r="B898" s="4"/>
      <c r="C898" s="15"/>
    </row>
    <row r="899" spans="2:3" x14ac:dyDescent="0.25">
      <c r="B899" s="4"/>
      <c r="C899" s="15"/>
    </row>
    <row r="900" spans="2:3" x14ac:dyDescent="0.25">
      <c r="B900" s="4"/>
      <c r="C900" s="15"/>
    </row>
    <row r="901" spans="2:3" x14ac:dyDescent="0.25">
      <c r="B901" s="4"/>
      <c r="C901" s="15"/>
    </row>
    <row r="902" spans="2:3" x14ac:dyDescent="0.25">
      <c r="B902" s="4"/>
      <c r="C902" s="15"/>
    </row>
    <row r="903" spans="2:3" x14ac:dyDescent="0.25">
      <c r="B903" s="4"/>
      <c r="C903" s="15"/>
    </row>
    <row r="904" spans="2:3" x14ac:dyDescent="0.25">
      <c r="B904" s="4"/>
      <c r="C904" s="15"/>
    </row>
    <row r="905" spans="2:3" x14ac:dyDescent="0.25">
      <c r="B905" s="4"/>
      <c r="C905" s="15"/>
    </row>
    <row r="906" spans="2:3" x14ac:dyDescent="0.25">
      <c r="B906" s="4"/>
      <c r="C906" s="15"/>
    </row>
    <row r="907" spans="2:3" x14ac:dyDescent="0.25">
      <c r="B907" s="4"/>
      <c r="C907" s="15"/>
    </row>
    <row r="908" spans="2:3" x14ac:dyDescent="0.25">
      <c r="B908" s="4"/>
      <c r="C908" s="15"/>
    </row>
    <row r="909" spans="2:3" x14ac:dyDescent="0.25">
      <c r="B909" s="4"/>
      <c r="C909" s="15"/>
    </row>
    <row r="910" spans="2:3" x14ac:dyDescent="0.25">
      <c r="B910" s="4"/>
      <c r="C910" s="15"/>
    </row>
    <row r="911" spans="2:3" x14ac:dyDescent="0.25">
      <c r="B911" s="4"/>
      <c r="C911" s="15"/>
    </row>
    <row r="912" spans="2:3" x14ac:dyDescent="0.25">
      <c r="B912" s="4"/>
      <c r="C912" s="15"/>
    </row>
    <row r="913" spans="2:3" x14ac:dyDescent="0.25">
      <c r="B913" s="4"/>
      <c r="C913" s="15"/>
    </row>
    <row r="914" spans="2:3" x14ac:dyDescent="0.25">
      <c r="B914" s="4"/>
      <c r="C914" s="15"/>
    </row>
    <row r="915" spans="2:3" x14ac:dyDescent="0.25">
      <c r="B915" s="4"/>
      <c r="C915" s="15"/>
    </row>
    <row r="916" spans="2:3" x14ac:dyDescent="0.25">
      <c r="B916" s="4"/>
      <c r="C916" s="15"/>
    </row>
    <row r="917" spans="2:3" x14ac:dyDescent="0.25">
      <c r="B917" s="4"/>
      <c r="C917" s="15"/>
    </row>
    <row r="918" spans="2:3" x14ac:dyDescent="0.25">
      <c r="B918" s="4"/>
      <c r="C918" s="15"/>
    </row>
    <row r="919" spans="2:3" x14ac:dyDescent="0.25">
      <c r="B919" s="4"/>
      <c r="C919" s="15"/>
    </row>
    <row r="920" spans="2:3" x14ac:dyDescent="0.25">
      <c r="B920" s="4"/>
      <c r="C920" s="15"/>
    </row>
    <row r="921" spans="2:3" x14ac:dyDescent="0.25">
      <c r="B921" s="4"/>
      <c r="C921" s="15"/>
    </row>
    <row r="922" spans="2:3" x14ac:dyDescent="0.25">
      <c r="B922" s="4"/>
      <c r="C922" s="15"/>
    </row>
    <row r="923" spans="2:3" x14ac:dyDescent="0.25">
      <c r="B923" s="4"/>
      <c r="C923" s="15"/>
    </row>
    <row r="924" spans="2:3" x14ac:dyDescent="0.25">
      <c r="B924" s="4"/>
      <c r="C924" s="15"/>
    </row>
    <row r="925" spans="2:3" x14ac:dyDescent="0.25">
      <c r="B925" s="4"/>
      <c r="C925" s="15"/>
    </row>
    <row r="926" spans="2:3" x14ac:dyDescent="0.25">
      <c r="B926" s="4"/>
      <c r="C926" s="15"/>
    </row>
    <row r="927" spans="2:3" x14ac:dyDescent="0.25">
      <c r="B927" s="4"/>
      <c r="C927" s="15"/>
    </row>
    <row r="928" spans="2:3" x14ac:dyDescent="0.25">
      <c r="B928" s="4"/>
      <c r="C928" s="15"/>
    </row>
    <row r="929" spans="2:3" x14ac:dyDescent="0.25">
      <c r="B929" s="4"/>
      <c r="C929" s="15"/>
    </row>
    <row r="930" spans="2:3" x14ac:dyDescent="0.25">
      <c r="B930" s="4"/>
      <c r="C930" s="15"/>
    </row>
    <row r="931" spans="2:3" x14ac:dyDescent="0.25">
      <c r="B931" s="4"/>
      <c r="C931" s="15"/>
    </row>
    <row r="932" spans="2:3" x14ac:dyDescent="0.25">
      <c r="B932" s="4"/>
      <c r="C932" s="15"/>
    </row>
    <row r="933" spans="2:3" x14ac:dyDescent="0.25">
      <c r="B933" s="4"/>
      <c r="C933" s="15"/>
    </row>
    <row r="934" spans="2:3" x14ac:dyDescent="0.25">
      <c r="B934" s="4"/>
      <c r="C934" s="15"/>
    </row>
    <row r="935" spans="2:3" x14ac:dyDescent="0.25">
      <c r="B935" s="4"/>
      <c r="C935" s="15"/>
    </row>
    <row r="936" spans="2:3" x14ac:dyDescent="0.25">
      <c r="B936" s="4"/>
      <c r="C936" s="15"/>
    </row>
    <row r="937" spans="2:3" x14ac:dyDescent="0.25">
      <c r="B937" s="4"/>
      <c r="C937" s="15"/>
    </row>
    <row r="938" spans="2:3" x14ac:dyDescent="0.25">
      <c r="B938" s="4"/>
      <c r="C938" s="15"/>
    </row>
    <row r="939" spans="2:3" x14ac:dyDescent="0.25">
      <c r="B939" s="4"/>
      <c r="C939" s="15"/>
    </row>
    <row r="940" spans="2:3" x14ac:dyDescent="0.25">
      <c r="B940" s="4"/>
      <c r="C940" s="15"/>
    </row>
    <row r="941" spans="2:3" x14ac:dyDescent="0.25">
      <c r="B941" s="4"/>
      <c r="C941" s="15"/>
    </row>
    <row r="942" spans="2:3" x14ac:dyDescent="0.25">
      <c r="B942" s="4"/>
      <c r="C942" s="15"/>
    </row>
    <row r="943" spans="2:3" x14ac:dyDescent="0.25">
      <c r="B943" s="4"/>
      <c r="C943" s="15"/>
    </row>
    <row r="944" spans="2:3" x14ac:dyDescent="0.25">
      <c r="B944" s="4"/>
      <c r="C944" s="15"/>
    </row>
    <row r="945" spans="2:3" x14ac:dyDescent="0.25">
      <c r="B945" s="4"/>
      <c r="C945" s="15"/>
    </row>
    <row r="946" spans="2:3" x14ac:dyDescent="0.25">
      <c r="B946" s="4"/>
      <c r="C946" s="15"/>
    </row>
    <row r="947" spans="2:3" x14ac:dyDescent="0.25">
      <c r="B947" s="4"/>
      <c r="C947" s="15"/>
    </row>
    <row r="948" spans="2:3" x14ac:dyDescent="0.25">
      <c r="B948" s="4"/>
      <c r="C948" s="15"/>
    </row>
    <row r="949" spans="2:3" x14ac:dyDescent="0.25">
      <c r="B949" s="4"/>
      <c r="C949" s="15"/>
    </row>
    <row r="950" spans="2:3" x14ac:dyDescent="0.25">
      <c r="B950" s="4"/>
      <c r="C950" s="15"/>
    </row>
    <row r="951" spans="2:3" x14ac:dyDescent="0.25">
      <c r="B951" s="4"/>
      <c r="C951" s="15"/>
    </row>
    <row r="952" spans="2:3" x14ac:dyDescent="0.25">
      <c r="B952" s="4"/>
      <c r="C952" s="15"/>
    </row>
    <row r="953" spans="2:3" x14ac:dyDescent="0.25">
      <c r="B953" s="4"/>
      <c r="C953" s="15"/>
    </row>
    <row r="954" spans="2:3" x14ac:dyDescent="0.25">
      <c r="B954" s="4"/>
      <c r="C954" s="15"/>
    </row>
    <row r="955" spans="2:3" x14ac:dyDescent="0.25">
      <c r="B955" s="4"/>
      <c r="C955" s="15"/>
    </row>
    <row r="956" spans="2:3" x14ac:dyDescent="0.25">
      <c r="B956" s="4"/>
      <c r="C956" s="15"/>
    </row>
    <row r="957" spans="2:3" x14ac:dyDescent="0.25">
      <c r="B957" s="4"/>
      <c r="C957" s="15"/>
    </row>
    <row r="958" spans="2:3" x14ac:dyDescent="0.25">
      <c r="B958" s="4"/>
      <c r="C958" s="15"/>
    </row>
    <row r="959" spans="2:3" x14ac:dyDescent="0.25">
      <c r="B959" s="4"/>
      <c r="C959" s="15"/>
    </row>
    <row r="960" spans="2:3" x14ac:dyDescent="0.25">
      <c r="B960" s="4"/>
      <c r="C960" s="15"/>
    </row>
    <row r="961" spans="2:3" x14ac:dyDescent="0.25">
      <c r="B961" s="4"/>
      <c r="C961" s="15"/>
    </row>
    <row r="962" spans="2:3" x14ac:dyDescent="0.25">
      <c r="B962" s="4"/>
      <c r="C962" s="15"/>
    </row>
    <row r="963" spans="2:3" x14ac:dyDescent="0.25">
      <c r="B963" s="4"/>
      <c r="C963" s="15"/>
    </row>
    <row r="964" spans="2:3" x14ac:dyDescent="0.25">
      <c r="B964" s="4"/>
      <c r="C964" s="15"/>
    </row>
    <row r="965" spans="2:3" x14ac:dyDescent="0.25">
      <c r="B965" s="4"/>
      <c r="C965" s="15"/>
    </row>
    <row r="966" spans="2:3" x14ac:dyDescent="0.25">
      <c r="B966" s="4"/>
      <c r="C966" s="15"/>
    </row>
    <row r="967" spans="2:3" x14ac:dyDescent="0.25">
      <c r="B967" s="4"/>
      <c r="C967" s="15"/>
    </row>
    <row r="968" spans="2:3" x14ac:dyDescent="0.25">
      <c r="B968" s="4"/>
      <c r="C968" s="15"/>
    </row>
    <row r="969" spans="2:3" x14ac:dyDescent="0.25">
      <c r="B969" s="4"/>
      <c r="C969" s="15"/>
    </row>
    <row r="970" spans="2:3" x14ac:dyDescent="0.25">
      <c r="B970" s="4"/>
      <c r="C970" s="15"/>
    </row>
    <row r="971" spans="2:3" x14ac:dyDescent="0.25">
      <c r="B971" s="4"/>
      <c r="C971" s="15"/>
    </row>
    <row r="972" spans="2:3" x14ac:dyDescent="0.25">
      <c r="B972" s="4"/>
      <c r="C972" s="15"/>
    </row>
    <row r="973" spans="2:3" x14ac:dyDescent="0.25">
      <c r="B973" s="4"/>
      <c r="C973" s="15"/>
    </row>
    <row r="974" spans="2:3" x14ac:dyDescent="0.25">
      <c r="B974" s="4"/>
      <c r="C974" s="15"/>
    </row>
    <row r="975" spans="2:3" x14ac:dyDescent="0.25">
      <c r="B975" s="4"/>
      <c r="C975" s="15"/>
    </row>
    <row r="976" spans="2:3" x14ac:dyDescent="0.25">
      <c r="B976" s="4"/>
      <c r="C976" s="15"/>
    </row>
    <row r="977" spans="2:3" x14ac:dyDescent="0.25">
      <c r="B977" s="4"/>
      <c r="C977" s="15"/>
    </row>
    <row r="978" spans="2:3" x14ac:dyDescent="0.25">
      <c r="B978" s="4"/>
      <c r="C978" s="15"/>
    </row>
    <row r="979" spans="2:3" x14ac:dyDescent="0.25">
      <c r="B979" s="4"/>
      <c r="C979" s="15"/>
    </row>
    <row r="980" spans="2:3" x14ac:dyDescent="0.25">
      <c r="B980" s="4"/>
      <c r="C980" s="15"/>
    </row>
    <row r="981" spans="2:3" x14ac:dyDescent="0.25">
      <c r="B981" s="4"/>
      <c r="C981" s="15"/>
    </row>
    <row r="982" spans="2:3" x14ac:dyDescent="0.25">
      <c r="B982" s="4"/>
      <c r="C982" s="15"/>
    </row>
    <row r="983" spans="2:3" x14ac:dyDescent="0.25">
      <c r="B983" s="4"/>
      <c r="C983" s="15"/>
    </row>
    <row r="984" spans="2:3" x14ac:dyDescent="0.25">
      <c r="B984" s="4"/>
      <c r="C984" s="15"/>
    </row>
    <row r="985" spans="2:3" x14ac:dyDescent="0.25">
      <c r="B985" s="4"/>
      <c r="C985" s="15"/>
    </row>
    <row r="986" spans="2:3" x14ac:dyDescent="0.25">
      <c r="B986" s="4"/>
      <c r="C986" s="15"/>
    </row>
    <row r="987" spans="2:3" x14ac:dyDescent="0.25">
      <c r="B987" s="4"/>
      <c r="C987" s="15"/>
    </row>
    <row r="988" spans="2:3" x14ac:dyDescent="0.25">
      <c r="B988" s="4"/>
      <c r="C988" s="15"/>
    </row>
    <row r="989" spans="2:3" x14ac:dyDescent="0.25">
      <c r="B989" s="4"/>
      <c r="C989" s="15"/>
    </row>
    <row r="990" spans="2:3" x14ac:dyDescent="0.25">
      <c r="B990" s="4"/>
      <c r="C990" s="15"/>
    </row>
    <row r="991" spans="2:3" x14ac:dyDescent="0.25">
      <c r="B991" s="4"/>
      <c r="C991" s="15"/>
    </row>
    <row r="992" spans="2:3" x14ac:dyDescent="0.25">
      <c r="B992" s="4"/>
      <c r="C992" s="15"/>
    </row>
    <row r="993" spans="2:3" x14ac:dyDescent="0.25">
      <c r="B993" s="4"/>
      <c r="C993" s="15"/>
    </row>
    <row r="994" spans="2:3" x14ac:dyDescent="0.25">
      <c r="B994" s="4"/>
      <c r="C994" s="15"/>
    </row>
    <row r="995" spans="2:3" x14ac:dyDescent="0.25">
      <c r="B995" s="4"/>
      <c r="C995" s="15"/>
    </row>
    <row r="996" spans="2:3" x14ac:dyDescent="0.25">
      <c r="B996" s="4"/>
      <c r="C996" s="15"/>
    </row>
    <row r="997" spans="2:3" x14ac:dyDescent="0.25">
      <c r="B997" s="4"/>
      <c r="C997" s="15"/>
    </row>
    <row r="998" spans="2:3" x14ac:dyDescent="0.25">
      <c r="B998" s="4"/>
      <c r="C998" s="15"/>
    </row>
    <row r="999" spans="2:3" x14ac:dyDescent="0.25">
      <c r="B999" s="4"/>
      <c r="C999" s="15"/>
    </row>
    <row r="1000" spans="2:3" x14ac:dyDescent="0.25">
      <c r="B1000" s="4"/>
      <c r="C1000" s="15"/>
    </row>
    <row r="1001" spans="2:3" x14ac:dyDescent="0.25">
      <c r="B1001" s="4"/>
      <c r="C1001" s="15"/>
    </row>
    <row r="1002" spans="2:3" x14ac:dyDescent="0.25">
      <c r="B1002" s="4"/>
      <c r="C1002" s="15"/>
    </row>
    <row r="1003" spans="2:3" x14ac:dyDescent="0.25">
      <c r="B1003" s="4"/>
      <c r="C1003" s="15"/>
    </row>
    <row r="1004" spans="2:3" x14ac:dyDescent="0.25">
      <c r="B1004" s="4"/>
      <c r="C1004" s="15"/>
    </row>
    <row r="1005" spans="2:3" x14ac:dyDescent="0.25">
      <c r="B1005" s="4"/>
      <c r="C1005" s="15"/>
    </row>
    <row r="1006" spans="2:3" x14ac:dyDescent="0.25">
      <c r="B1006" s="4"/>
      <c r="C1006" s="15"/>
    </row>
    <row r="1007" spans="2:3" x14ac:dyDescent="0.25">
      <c r="B1007" s="4"/>
      <c r="C1007" s="15"/>
    </row>
    <row r="1008" spans="2:3" x14ac:dyDescent="0.25">
      <c r="B1008" s="4"/>
      <c r="C1008" s="15"/>
    </row>
    <row r="1009" spans="2:3" x14ac:dyDescent="0.25">
      <c r="B1009" s="4"/>
      <c r="C1009" s="15"/>
    </row>
    <row r="1010" spans="2:3" x14ac:dyDescent="0.25">
      <c r="B1010" s="4"/>
      <c r="C1010" s="15"/>
    </row>
    <row r="1011" spans="2:3" x14ac:dyDescent="0.25">
      <c r="B1011" s="4"/>
      <c r="C1011" s="15"/>
    </row>
    <row r="1012" spans="2:3" x14ac:dyDescent="0.25">
      <c r="B1012" s="4"/>
      <c r="C1012" s="15"/>
    </row>
    <row r="1013" spans="2:3" x14ac:dyDescent="0.25">
      <c r="B1013" s="4"/>
      <c r="C1013" s="15"/>
    </row>
    <row r="1014" spans="2:3" x14ac:dyDescent="0.25">
      <c r="B1014" s="4"/>
      <c r="C1014" s="15"/>
    </row>
    <row r="1015" spans="2:3" x14ac:dyDescent="0.25">
      <c r="B1015" s="4"/>
      <c r="C1015" s="15"/>
    </row>
    <row r="1016" spans="2:3" x14ac:dyDescent="0.25">
      <c r="B1016" s="4"/>
      <c r="C1016" s="15"/>
    </row>
    <row r="1017" spans="2:3" x14ac:dyDescent="0.25">
      <c r="B1017" s="4"/>
      <c r="C1017" s="15"/>
    </row>
    <row r="1018" spans="2:3" x14ac:dyDescent="0.25">
      <c r="B1018" s="4"/>
      <c r="C1018" s="15"/>
    </row>
    <row r="1019" spans="2:3" x14ac:dyDescent="0.25">
      <c r="B1019" s="4"/>
      <c r="C1019" s="15"/>
    </row>
    <row r="1020" spans="2:3" x14ac:dyDescent="0.25">
      <c r="B1020" s="4"/>
      <c r="C1020" s="15"/>
    </row>
    <row r="1021" spans="2:3" x14ac:dyDescent="0.25">
      <c r="B1021" s="4"/>
      <c r="C1021" s="15"/>
    </row>
    <row r="1022" spans="2:3" x14ac:dyDescent="0.25">
      <c r="B1022" s="4"/>
      <c r="C1022" s="15"/>
    </row>
    <row r="1023" spans="2:3" x14ac:dyDescent="0.25">
      <c r="B1023" s="4"/>
      <c r="C1023" s="15"/>
    </row>
    <row r="1024" spans="2:3" x14ac:dyDescent="0.25">
      <c r="B1024" s="4"/>
      <c r="C1024" s="15"/>
    </row>
    <row r="1025" spans="2:3" x14ac:dyDescent="0.25">
      <c r="B1025" s="4"/>
      <c r="C1025" s="15"/>
    </row>
    <row r="1026" spans="2:3" x14ac:dyDescent="0.25">
      <c r="B1026" s="4"/>
      <c r="C1026" s="15"/>
    </row>
    <row r="1027" spans="2:3" x14ac:dyDescent="0.25">
      <c r="B1027" s="4"/>
      <c r="C1027" s="15"/>
    </row>
    <row r="1028" spans="2:3" x14ac:dyDescent="0.25">
      <c r="B1028" s="4"/>
      <c r="C1028" s="15"/>
    </row>
    <row r="1029" spans="2:3" x14ac:dyDescent="0.25">
      <c r="B1029" s="4"/>
      <c r="C1029" s="15"/>
    </row>
    <row r="1030" spans="2:3" x14ac:dyDescent="0.25">
      <c r="B1030" s="4"/>
      <c r="C1030" s="15"/>
    </row>
    <row r="1031" spans="2:3" x14ac:dyDescent="0.25">
      <c r="B1031" s="4"/>
      <c r="C1031" s="15"/>
    </row>
    <row r="1032" spans="2:3" x14ac:dyDescent="0.25">
      <c r="B1032" s="4"/>
      <c r="C1032" s="15"/>
    </row>
    <row r="1033" spans="2:3" x14ac:dyDescent="0.25">
      <c r="B1033" s="4"/>
      <c r="C1033" s="15"/>
    </row>
    <row r="1034" spans="2:3" x14ac:dyDescent="0.25">
      <c r="B1034" s="4"/>
      <c r="C1034" s="15"/>
    </row>
    <row r="1035" spans="2:3" x14ac:dyDescent="0.25">
      <c r="B1035" s="4"/>
      <c r="C1035" s="15"/>
    </row>
    <row r="1036" spans="2:3" x14ac:dyDescent="0.25">
      <c r="B1036" s="4"/>
      <c r="C1036" s="15"/>
    </row>
    <row r="1037" spans="2:3" x14ac:dyDescent="0.25">
      <c r="B1037" s="4"/>
      <c r="C1037" s="15"/>
    </row>
    <row r="1038" spans="2:3" x14ac:dyDescent="0.25">
      <c r="B1038" s="4"/>
      <c r="C1038" s="15"/>
    </row>
    <row r="1039" spans="2:3" x14ac:dyDescent="0.25">
      <c r="B1039" s="4"/>
      <c r="C1039" s="15"/>
    </row>
    <row r="1040" spans="2:3" x14ac:dyDescent="0.25">
      <c r="B1040" s="4"/>
      <c r="C1040" s="15"/>
    </row>
    <row r="1041" spans="2:3" x14ac:dyDescent="0.25">
      <c r="B1041" s="4"/>
      <c r="C1041" s="15"/>
    </row>
    <row r="1042" spans="2:3" x14ac:dyDescent="0.25">
      <c r="B1042" s="4"/>
      <c r="C1042" s="15"/>
    </row>
    <row r="1043" spans="2:3" x14ac:dyDescent="0.25">
      <c r="B1043" s="4"/>
      <c r="C1043" s="15"/>
    </row>
    <row r="1044" spans="2:3" x14ac:dyDescent="0.25">
      <c r="B1044" s="4"/>
      <c r="C1044" s="15"/>
    </row>
    <row r="1045" spans="2:3" x14ac:dyDescent="0.25">
      <c r="B1045" s="4"/>
      <c r="C1045" s="15"/>
    </row>
    <row r="1046" spans="2:3" x14ac:dyDescent="0.25">
      <c r="B1046" s="4"/>
      <c r="C1046" s="15"/>
    </row>
    <row r="1047" spans="2:3" x14ac:dyDescent="0.25">
      <c r="B1047" s="4"/>
      <c r="C1047" s="15"/>
    </row>
    <row r="1048" spans="2:3" x14ac:dyDescent="0.25">
      <c r="B1048" s="4"/>
      <c r="C1048" s="15"/>
    </row>
    <row r="1049" spans="2:3" x14ac:dyDescent="0.25">
      <c r="B1049" s="4"/>
      <c r="C1049" s="15"/>
    </row>
    <row r="1050" spans="2:3" x14ac:dyDescent="0.25">
      <c r="B1050" s="4"/>
      <c r="C1050" s="15"/>
    </row>
    <row r="1051" spans="2:3" x14ac:dyDescent="0.25">
      <c r="B1051" s="4"/>
      <c r="C1051" s="15"/>
    </row>
    <row r="1052" spans="2:3" x14ac:dyDescent="0.25">
      <c r="B1052" s="4"/>
      <c r="C1052" s="15"/>
    </row>
    <row r="1053" spans="2:3" x14ac:dyDescent="0.25">
      <c r="B1053" s="4"/>
      <c r="C1053" s="15"/>
    </row>
    <row r="1054" spans="2:3" x14ac:dyDescent="0.25">
      <c r="B1054" s="4"/>
      <c r="C1054" s="15"/>
    </row>
    <row r="1055" spans="2:3" x14ac:dyDescent="0.25">
      <c r="B1055" s="4"/>
      <c r="C1055" s="15"/>
    </row>
    <row r="1056" spans="2:3" x14ac:dyDescent="0.25">
      <c r="B1056" s="4"/>
      <c r="C1056" s="15"/>
    </row>
    <row r="1057" spans="2:3" x14ac:dyDescent="0.25">
      <c r="B1057" s="4"/>
      <c r="C1057" s="15"/>
    </row>
    <row r="1058" spans="2:3" x14ac:dyDescent="0.25">
      <c r="B1058" s="4"/>
      <c r="C1058" s="15"/>
    </row>
    <row r="1059" spans="2:3" x14ac:dyDescent="0.25">
      <c r="B1059" s="4"/>
      <c r="C1059" s="15"/>
    </row>
    <row r="1060" spans="2:3" x14ac:dyDescent="0.25">
      <c r="B1060" s="4"/>
      <c r="C1060" s="15"/>
    </row>
    <row r="1061" spans="2:3" x14ac:dyDescent="0.25">
      <c r="B1061" s="4"/>
      <c r="C1061" s="15"/>
    </row>
    <row r="1062" spans="2:3" x14ac:dyDescent="0.25">
      <c r="B1062" s="4"/>
      <c r="C1062" s="15"/>
    </row>
    <row r="1063" spans="2:3" x14ac:dyDescent="0.25">
      <c r="B1063" s="4"/>
      <c r="C1063" s="15"/>
    </row>
    <row r="1064" spans="2:3" x14ac:dyDescent="0.25">
      <c r="B1064" s="4"/>
      <c r="C1064" s="15"/>
    </row>
    <row r="1065" spans="2:3" x14ac:dyDescent="0.25">
      <c r="B1065" s="4"/>
      <c r="C1065" s="15"/>
    </row>
    <row r="1066" spans="2:3" x14ac:dyDescent="0.25">
      <c r="B1066" s="4"/>
      <c r="C1066" s="15"/>
    </row>
    <row r="1067" spans="2:3" x14ac:dyDescent="0.25">
      <c r="B1067" s="4"/>
      <c r="C1067" s="15"/>
    </row>
    <row r="1068" spans="2:3" x14ac:dyDescent="0.25">
      <c r="B1068" s="4"/>
      <c r="C1068" s="15"/>
    </row>
    <row r="1069" spans="2:3" x14ac:dyDescent="0.25">
      <c r="B1069" s="4"/>
      <c r="C1069" s="15"/>
    </row>
    <row r="1070" spans="2:3" x14ac:dyDescent="0.25">
      <c r="B1070" s="4"/>
      <c r="C1070" s="15"/>
    </row>
    <row r="1071" spans="2:3" x14ac:dyDescent="0.25">
      <c r="B1071" s="4"/>
      <c r="C1071" s="15"/>
    </row>
    <row r="1072" spans="2:3" x14ac:dyDescent="0.25">
      <c r="B1072" s="4"/>
      <c r="C1072" s="15"/>
    </row>
    <row r="1073" spans="2:3" x14ac:dyDescent="0.25">
      <c r="B1073" s="4"/>
      <c r="C1073" s="15"/>
    </row>
    <row r="1074" spans="2:3" x14ac:dyDescent="0.25">
      <c r="B1074" s="4"/>
      <c r="C1074" s="15"/>
    </row>
    <row r="1075" spans="2:3" x14ac:dyDescent="0.25">
      <c r="B1075" s="4"/>
      <c r="C1075" s="15"/>
    </row>
    <row r="1076" spans="2:3" x14ac:dyDescent="0.25">
      <c r="B1076" s="4"/>
      <c r="C1076" s="15"/>
    </row>
    <row r="1077" spans="2:3" x14ac:dyDescent="0.25">
      <c r="B1077" s="4"/>
      <c r="C1077" s="15"/>
    </row>
    <row r="1078" spans="2:3" x14ac:dyDescent="0.25">
      <c r="B1078" s="4"/>
      <c r="C1078" s="15"/>
    </row>
    <row r="1079" spans="2:3" x14ac:dyDescent="0.25">
      <c r="B1079" s="4"/>
      <c r="C1079" s="15"/>
    </row>
    <row r="1080" spans="2:3" x14ac:dyDescent="0.25">
      <c r="B1080" s="4"/>
      <c r="C1080" s="15"/>
    </row>
    <row r="1081" spans="2:3" x14ac:dyDescent="0.25">
      <c r="B1081" s="4"/>
      <c r="C1081" s="15"/>
    </row>
    <row r="1082" spans="2:3" x14ac:dyDescent="0.25">
      <c r="B1082" s="4"/>
      <c r="C1082" s="15"/>
    </row>
    <row r="1083" spans="2:3" x14ac:dyDescent="0.25">
      <c r="B1083" s="4"/>
      <c r="C1083" s="15"/>
    </row>
    <row r="1084" spans="2:3" x14ac:dyDescent="0.25">
      <c r="B1084" s="4"/>
      <c r="C1084" s="15"/>
    </row>
    <row r="1085" spans="2:3" x14ac:dyDescent="0.25">
      <c r="B1085" s="4"/>
      <c r="C1085" s="15"/>
    </row>
    <row r="1086" spans="2:3" x14ac:dyDescent="0.25">
      <c r="B1086" s="4"/>
      <c r="C1086" s="15"/>
    </row>
    <row r="1087" spans="2:3" x14ac:dyDescent="0.25">
      <c r="B1087" s="4"/>
      <c r="C1087" s="15"/>
    </row>
    <row r="1088" spans="2:3" x14ac:dyDescent="0.25">
      <c r="B1088" s="4"/>
      <c r="C1088" s="15"/>
    </row>
    <row r="1089" spans="2:3" x14ac:dyDescent="0.25">
      <c r="B1089" s="4"/>
      <c r="C1089" s="15"/>
    </row>
    <row r="1090" spans="2:3" x14ac:dyDescent="0.25">
      <c r="B1090" s="4"/>
      <c r="C1090" s="15"/>
    </row>
    <row r="1091" spans="2:3" x14ac:dyDescent="0.25">
      <c r="B1091" s="4"/>
      <c r="C1091" s="15"/>
    </row>
    <row r="1092" spans="2:3" x14ac:dyDescent="0.25">
      <c r="B1092" s="4"/>
      <c r="C1092" s="15"/>
    </row>
    <row r="1093" spans="2:3" x14ac:dyDescent="0.25">
      <c r="B1093" s="4"/>
      <c r="C1093" s="15"/>
    </row>
    <row r="1094" spans="2:3" x14ac:dyDescent="0.25">
      <c r="B1094" s="4"/>
      <c r="C1094" s="15"/>
    </row>
    <row r="1095" spans="2:3" x14ac:dyDescent="0.25">
      <c r="B1095" s="4"/>
      <c r="C1095" s="15"/>
    </row>
    <row r="1096" spans="2:3" x14ac:dyDescent="0.25">
      <c r="B1096" s="4"/>
      <c r="C1096" s="15"/>
    </row>
    <row r="1097" spans="2:3" x14ac:dyDescent="0.25">
      <c r="B1097" s="4"/>
      <c r="C1097" s="15"/>
    </row>
    <row r="1098" spans="2:3" x14ac:dyDescent="0.25">
      <c r="B1098" s="4"/>
      <c r="C1098" s="15"/>
    </row>
    <row r="1099" spans="2:3" x14ac:dyDescent="0.25">
      <c r="B1099" s="4"/>
      <c r="C1099" s="15"/>
    </row>
    <row r="1100" spans="2:3" x14ac:dyDescent="0.25">
      <c r="B1100" s="4"/>
      <c r="C1100" s="15"/>
    </row>
    <row r="1101" spans="2:3" x14ac:dyDescent="0.25">
      <c r="B1101" s="4"/>
      <c r="C1101" s="15"/>
    </row>
    <row r="1102" spans="2:3" x14ac:dyDescent="0.25">
      <c r="B1102" s="4"/>
      <c r="C1102" s="15"/>
    </row>
    <row r="1103" spans="2:3" x14ac:dyDescent="0.25">
      <c r="B1103" s="4"/>
      <c r="C1103" s="15"/>
    </row>
    <row r="1104" spans="2:3" x14ac:dyDescent="0.25">
      <c r="B1104" s="4"/>
      <c r="C1104" s="15"/>
    </row>
    <row r="1105" spans="2:3" x14ac:dyDescent="0.25">
      <c r="B1105" s="4"/>
      <c r="C1105" s="15"/>
    </row>
    <row r="1106" spans="2:3" x14ac:dyDescent="0.25">
      <c r="B1106" s="4"/>
      <c r="C1106" s="15"/>
    </row>
    <row r="1107" spans="2:3" x14ac:dyDescent="0.25">
      <c r="B1107" s="4"/>
      <c r="C1107" s="15"/>
    </row>
    <row r="1108" spans="2:3" x14ac:dyDescent="0.25">
      <c r="B1108" s="4"/>
      <c r="C1108" s="15"/>
    </row>
    <row r="1109" spans="2:3" x14ac:dyDescent="0.25">
      <c r="B1109" s="4"/>
      <c r="C1109" s="15"/>
    </row>
    <row r="1110" spans="2:3" x14ac:dyDescent="0.25">
      <c r="B1110" s="4"/>
      <c r="C1110" s="15"/>
    </row>
    <row r="1111" spans="2:3" x14ac:dyDescent="0.25">
      <c r="B1111" s="4"/>
      <c r="C1111" s="15"/>
    </row>
    <row r="1112" spans="2:3" x14ac:dyDescent="0.25">
      <c r="B1112" s="4"/>
      <c r="C1112" s="15"/>
    </row>
    <row r="1113" spans="2:3" x14ac:dyDescent="0.25">
      <c r="B1113" s="4"/>
      <c r="C1113" s="15"/>
    </row>
    <row r="1114" spans="2:3" x14ac:dyDescent="0.25">
      <c r="B1114" s="4"/>
      <c r="C1114" s="15"/>
    </row>
    <row r="1115" spans="2:3" x14ac:dyDescent="0.25">
      <c r="B1115" s="4"/>
      <c r="C1115" s="15"/>
    </row>
    <row r="1116" spans="2:3" x14ac:dyDescent="0.25">
      <c r="B1116" s="4"/>
      <c r="C1116" s="15"/>
    </row>
    <row r="1117" spans="2:3" x14ac:dyDescent="0.25">
      <c r="B1117" s="4"/>
      <c r="C1117" s="15"/>
    </row>
    <row r="1118" spans="2:3" x14ac:dyDescent="0.25">
      <c r="B1118" s="4"/>
      <c r="C1118" s="15"/>
    </row>
    <row r="1119" spans="2:3" x14ac:dyDescent="0.25">
      <c r="B1119" s="4"/>
      <c r="C1119" s="15"/>
    </row>
    <row r="1120" spans="2:3" x14ac:dyDescent="0.25">
      <c r="B1120" s="4"/>
      <c r="C1120" s="15"/>
    </row>
    <row r="1121" spans="2:3" x14ac:dyDescent="0.25">
      <c r="B1121" s="4"/>
      <c r="C1121" s="15"/>
    </row>
    <row r="1122" spans="2:3" x14ac:dyDescent="0.25">
      <c r="B1122" s="4"/>
      <c r="C1122" s="15"/>
    </row>
    <row r="1123" spans="2:3" x14ac:dyDescent="0.25">
      <c r="B1123" s="4"/>
      <c r="C1123" s="15"/>
    </row>
    <row r="1124" spans="2:3" x14ac:dyDescent="0.25">
      <c r="B1124" s="4"/>
      <c r="C1124" s="15"/>
    </row>
    <row r="1125" spans="2:3" x14ac:dyDescent="0.25">
      <c r="B1125" s="4"/>
      <c r="C1125" s="15"/>
    </row>
    <row r="1126" spans="2:3" x14ac:dyDescent="0.25">
      <c r="B1126" s="4"/>
      <c r="C1126" s="15"/>
    </row>
    <row r="1127" spans="2:3" x14ac:dyDescent="0.25">
      <c r="B1127" s="4"/>
      <c r="C1127" s="15"/>
    </row>
    <row r="1128" spans="2:3" x14ac:dyDescent="0.25">
      <c r="B1128" s="4"/>
      <c r="C1128" s="15"/>
    </row>
    <row r="1129" spans="2:3" x14ac:dyDescent="0.25">
      <c r="B1129" s="4"/>
      <c r="C1129" s="15"/>
    </row>
    <row r="1130" spans="2:3" x14ac:dyDescent="0.25">
      <c r="B1130" s="4"/>
      <c r="C1130" s="15"/>
    </row>
    <row r="1131" spans="2:3" x14ac:dyDescent="0.25">
      <c r="B1131" s="4"/>
      <c r="C1131" s="15"/>
    </row>
    <row r="1132" spans="2:3" x14ac:dyDescent="0.25">
      <c r="B1132" s="4"/>
      <c r="C1132" s="15"/>
    </row>
    <row r="1133" spans="2:3" x14ac:dyDescent="0.25">
      <c r="B1133" s="4"/>
      <c r="C1133" s="15"/>
    </row>
    <row r="1134" spans="2:3" x14ac:dyDescent="0.25">
      <c r="B1134" s="4"/>
      <c r="C1134" s="15"/>
    </row>
    <row r="1135" spans="2:3" x14ac:dyDescent="0.25">
      <c r="B1135" s="4"/>
      <c r="C1135" s="15"/>
    </row>
    <row r="1136" spans="2:3" x14ac:dyDescent="0.25">
      <c r="B1136" s="4"/>
      <c r="C1136" s="15"/>
    </row>
    <row r="1137" spans="2:3" x14ac:dyDescent="0.25">
      <c r="B1137" s="4"/>
      <c r="C1137" s="15"/>
    </row>
    <row r="1138" spans="2:3" x14ac:dyDescent="0.25">
      <c r="B1138" s="4"/>
      <c r="C1138" s="15"/>
    </row>
    <row r="1139" spans="2:3" x14ac:dyDescent="0.25">
      <c r="B1139" s="4"/>
      <c r="C1139" s="15"/>
    </row>
    <row r="1140" spans="2:3" x14ac:dyDescent="0.25">
      <c r="B1140" s="4"/>
      <c r="C1140" s="15"/>
    </row>
    <row r="1141" spans="2:3" x14ac:dyDescent="0.25">
      <c r="B1141" s="4"/>
      <c r="C1141" s="15"/>
    </row>
    <row r="1142" spans="2:3" x14ac:dyDescent="0.25">
      <c r="B1142" s="4"/>
      <c r="C1142" s="15"/>
    </row>
    <row r="1143" spans="2:3" x14ac:dyDescent="0.25">
      <c r="B1143" s="4"/>
      <c r="C1143" s="15"/>
    </row>
    <row r="1144" spans="2:3" x14ac:dyDescent="0.25">
      <c r="B1144" s="4"/>
      <c r="C1144" s="15"/>
    </row>
    <row r="1145" spans="2:3" x14ac:dyDescent="0.25">
      <c r="B1145" s="4"/>
      <c r="C1145" s="15"/>
    </row>
    <row r="1146" spans="2:3" x14ac:dyDescent="0.25">
      <c r="B1146" s="4"/>
      <c r="C1146" s="15"/>
    </row>
    <row r="1147" spans="2:3" x14ac:dyDescent="0.25">
      <c r="B1147" s="4"/>
      <c r="C1147" s="15"/>
    </row>
    <row r="1148" spans="2:3" x14ac:dyDescent="0.25">
      <c r="B1148" s="4"/>
      <c r="C1148" s="15"/>
    </row>
    <row r="1149" spans="2:3" x14ac:dyDescent="0.25">
      <c r="B1149" s="4"/>
      <c r="C1149" s="15"/>
    </row>
    <row r="1150" spans="2:3" x14ac:dyDescent="0.25">
      <c r="B1150" s="4"/>
      <c r="C1150" s="15"/>
    </row>
    <row r="1151" spans="2:3" x14ac:dyDescent="0.25">
      <c r="B1151" s="4"/>
      <c r="C1151" s="15"/>
    </row>
    <row r="1152" spans="2:3" x14ac:dyDescent="0.25">
      <c r="B1152" s="4"/>
      <c r="C1152" s="15"/>
    </row>
    <row r="1153" spans="2:3" x14ac:dyDescent="0.25">
      <c r="B1153" s="4"/>
      <c r="C1153" s="15"/>
    </row>
    <row r="1154" spans="2:3" x14ac:dyDescent="0.25">
      <c r="B1154" s="4"/>
      <c r="C1154" s="15"/>
    </row>
    <row r="1155" spans="2:3" x14ac:dyDescent="0.25">
      <c r="B1155" s="4"/>
      <c r="C1155" s="15"/>
    </row>
    <row r="1156" spans="2:3" x14ac:dyDescent="0.25">
      <c r="B1156" s="4"/>
      <c r="C1156" s="15"/>
    </row>
    <row r="1157" spans="2:3" x14ac:dyDescent="0.25">
      <c r="B1157" s="4"/>
      <c r="C1157" s="15"/>
    </row>
    <row r="1158" spans="2:3" x14ac:dyDescent="0.25">
      <c r="B1158" s="4"/>
      <c r="C1158" s="15"/>
    </row>
    <row r="1159" spans="2:3" x14ac:dyDescent="0.25">
      <c r="B1159" s="4"/>
      <c r="C1159" s="15"/>
    </row>
    <row r="1160" spans="2:3" x14ac:dyDescent="0.25">
      <c r="B1160" s="4"/>
      <c r="C1160" s="15"/>
    </row>
    <row r="1161" spans="2:3" x14ac:dyDescent="0.25">
      <c r="B1161" s="4"/>
      <c r="C1161" s="15"/>
    </row>
    <row r="1162" spans="2:3" x14ac:dyDescent="0.25">
      <c r="B1162" s="4"/>
      <c r="C1162" s="15"/>
    </row>
    <row r="1163" spans="2:3" x14ac:dyDescent="0.25">
      <c r="B1163" s="4"/>
      <c r="C1163" s="15"/>
    </row>
    <row r="1164" spans="2:3" x14ac:dyDescent="0.25">
      <c r="B1164" s="4"/>
      <c r="C1164" s="15"/>
    </row>
    <row r="1165" spans="2:3" x14ac:dyDescent="0.25">
      <c r="B1165" s="4"/>
      <c r="C1165" s="15"/>
    </row>
    <row r="1166" spans="2:3" x14ac:dyDescent="0.25">
      <c r="B1166" s="4"/>
      <c r="C1166" s="15"/>
    </row>
    <row r="1167" spans="2:3" x14ac:dyDescent="0.25">
      <c r="B1167" s="4"/>
      <c r="C1167" s="15"/>
    </row>
    <row r="1168" spans="2:3" x14ac:dyDescent="0.25">
      <c r="B1168" s="4"/>
      <c r="C1168" s="15"/>
    </row>
    <row r="1169" spans="2:3" x14ac:dyDescent="0.25">
      <c r="B1169" s="4"/>
      <c r="C1169" s="15"/>
    </row>
    <row r="1170" spans="2:3" x14ac:dyDescent="0.25">
      <c r="B1170" s="4"/>
      <c r="C1170" s="15"/>
    </row>
    <row r="1171" spans="2:3" x14ac:dyDescent="0.25">
      <c r="B1171" s="4"/>
      <c r="C1171" s="15"/>
    </row>
    <row r="1172" spans="2:3" x14ac:dyDescent="0.25">
      <c r="B1172" s="4"/>
      <c r="C1172" s="15"/>
    </row>
    <row r="1173" spans="2:3" x14ac:dyDescent="0.25">
      <c r="B1173" s="4"/>
      <c r="C1173" s="15"/>
    </row>
    <row r="1174" spans="2:3" x14ac:dyDescent="0.25">
      <c r="B1174" s="4"/>
      <c r="C1174" s="15"/>
    </row>
    <row r="1175" spans="2:3" x14ac:dyDescent="0.25">
      <c r="B1175" s="4"/>
      <c r="C1175" s="15"/>
    </row>
    <row r="1176" spans="2:3" x14ac:dyDescent="0.25">
      <c r="B1176" s="4"/>
      <c r="C1176" s="15"/>
    </row>
    <row r="1177" spans="2:3" x14ac:dyDescent="0.25">
      <c r="B1177" s="4"/>
      <c r="C1177" s="15"/>
    </row>
    <row r="1178" spans="2:3" x14ac:dyDescent="0.25">
      <c r="B1178" s="4"/>
      <c r="C1178" s="15"/>
    </row>
    <row r="1179" spans="2:3" x14ac:dyDescent="0.25">
      <c r="B1179" s="4"/>
      <c r="C1179" s="15"/>
    </row>
    <row r="1180" spans="2:3" x14ac:dyDescent="0.25">
      <c r="B1180" s="4"/>
      <c r="C1180" s="15"/>
    </row>
    <row r="1181" spans="2:3" x14ac:dyDescent="0.25">
      <c r="B1181" s="4"/>
      <c r="C1181" s="15"/>
    </row>
    <row r="1182" spans="2:3" x14ac:dyDescent="0.25">
      <c r="B1182" s="4"/>
      <c r="C1182" s="15"/>
    </row>
    <row r="1183" spans="2:3" x14ac:dyDescent="0.25">
      <c r="B1183" s="4"/>
      <c r="C1183" s="15"/>
    </row>
    <row r="1184" spans="2:3" x14ac:dyDescent="0.25">
      <c r="B1184" s="4"/>
      <c r="C1184" s="15"/>
    </row>
    <row r="1185" spans="2:3" x14ac:dyDescent="0.25">
      <c r="B1185" s="4"/>
      <c r="C1185" s="15"/>
    </row>
    <row r="1186" spans="2:3" x14ac:dyDescent="0.25">
      <c r="B1186" s="4"/>
      <c r="C1186" s="15"/>
    </row>
    <row r="1187" spans="2:3" x14ac:dyDescent="0.25">
      <c r="B1187" s="4"/>
      <c r="C1187" s="15"/>
    </row>
    <row r="1188" spans="2:3" x14ac:dyDescent="0.25">
      <c r="B1188" s="4"/>
      <c r="C1188" s="15"/>
    </row>
    <row r="1189" spans="2:3" x14ac:dyDescent="0.25">
      <c r="B1189" s="4"/>
      <c r="C1189" s="15"/>
    </row>
    <row r="1190" spans="2:3" x14ac:dyDescent="0.25">
      <c r="B1190" s="4"/>
      <c r="C1190" s="15"/>
    </row>
    <row r="1191" spans="2:3" x14ac:dyDescent="0.25">
      <c r="B1191" s="4"/>
      <c r="C1191" s="15"/>
    </row>
    <row r="1192" spans="2:3" x14ac:dyDescent="0.25">
      <c r="B1192" s="4"/>
      <c r="C1192" s="15"/>
    </row>
    <row r="1193" spans="2:3" x14ac:dyDescent="0.25">
      <c r="B1193" s="4"/>
      <c r="C1193" s="15"/>
    </row>
    <row r="1194" spans="2:3" x14ac:dyDescent="0.25">
      <c r="B1194" s="4"/>
      <c r="C1194" s="15"/>
    </row>
    <row r="1195" spans="2:3" x14ac:dyDescent="0.25">
      <c r="B1195" s="4"/>
      <c r="C1195" s="15"/>
    </row>
    <row r="1196" spans="2:3" x14ac:dyDescent="0.25">
      <c r="B1196" s="4"/>
      <c r="C1196" s="15"/>
    </row>
    <row r="1197" spans="2:3" x14ac:dyDescent="0.25">
      <c r="B1197" s="4"/>
      <c r="C1197" s="15"/>
    </row>
    <row r="1198" spans="2:3" x14ac:dyDescent="0.25">
      <c r="B1198" s="4"/>
      <c r="C1198" s="15"/>
    </row>
    <row r="1199" spans="2:3" x14ac:dyDescent="0.25">
      <c r="B1199" s="4"/>
      <c r="C1199" s="15"/>
    </row>
    <row r="1200" spans="2:3" x14ac:dyDescent="0.25">
      <c r="B1200" s="4"/>
      <c r="C1200" s="15"/>
    </row>
    <row r="1201" spans="2:3" x14ac:dyDescent="0.25">
      <c r="B1201" s="4"/>
      <c r="C1201" s="15"/>
    </row>
    <row r="1202" spans="2:3" x14ac:dyDescent="0.25">
      <c r="B1202" s="4"/>
      <c r="C1202" s="15"/>
    </row>
    <row r="1203" spans="2:3" x14ac:dyDescent="0.25">
      <c r="B1203" s="4"/>
      <c r="C1203" s="15"/>
    </row>
    <row r="1204" spans="2:3" x14ac:dyDescent="0.25">
      <c r="B1204" s="4"/>
      <c r="C1204" s="15"/>
    </row>
    <row r="1205" spans="2:3" x14ac:dyDescent="0.25">
      <c r="B1205" s="4"/>
      <c r="C1205" s="15"/>
    </row>
    <row r="1206" spans="2:3" x14ac:dyDescent="0.25">
      <c r="B1206" s="4"/>
      <c r="C1206" s="15"/>
    </row>
    <row r="1207" spans="2:3" x14ac:dyDescent="0.25">
      <c r="B1207" s="4"/>
      <c r="C1207" s="15"/>
    </row>
    <row r="1208" spans="2:3" x14ac:dyDescent="0.25">
      <c r="B1208" s="4"/>
      <c r="C1208" s="15"/>
    </row>
    <row r="1209" spans="2:3" x14ac:dyDescent="0.25">
      <c r="B1209" s="4"/>
      <c r="C1209" s="15"/>
    </row>
    <row r="1210" spans="2:3" x14ac:dyDescent="0.25">
      <c r="B1210" s="4"/>
      <c r="C1210" s="15"/>
    </row>
    <row r="1211" spans="2:3" x14ac:dyDescent="0.25">
      <c r="B1211" s="4"/>
      <c r="C1211" s="15"/>
    </row>
    <row r="1212" spans="2:3" x14ac:dyDescent="0.25">
      <c r="B1212" s="4"/>
      <c r="C1212" s="15"/>
    </row>
    <row r="1213" spans="2:3" x14ac:dyDescent="0.25">
      <c r="B1213" s="4"/>
      <c r="C1213" s="15"/>
    </row>
    <row r="1214" spans="2:3" x14ac:dyDescent="0.25">
      <c r="B1214" s="4"/>
      <c r="C1214" s="15"/>
    </row>
    <row r="1215" spans="2:3" x14ac:dyDescent="0.25">
      <c r="B1215" s="4"/>
      <c r="C1215" s="15"/>
    </row>
    <row r="1216" spans="2:3" x14ac:dyDescent="0.25">
      <c r="B1216" s="4"/>
      <c r="C1216" s="15"/>
    </row>
    <row r="1217" spans="2:3" x14ac:dyDescent="0.25">
      <c r="B1217" s="4"/>
      <c r="C1217" s="15"/>
    </row>
    <row r="1218" spans="2:3" x14ac:dyDescent="0.25">
      <c r="B1218" s="4"/>
      <c r="C1218" s="15"/>
    </row>
    <row r="1219" spans="2:3" x14ac:dyDescent="0.25">
      <c r="B1219" s="4"/>
      <c r="C1219" s="15"/>
    </row>
    <row r="1220" spans="2:3" x14ac:dyDescent="0.25">
      <c r="B1220" s="4"/>
      <c r="C1220" s="15"/>
    </row>
    <row r="1221" spans="2:3" x14ac:dyDescent="0.25">
      <c r="B1221" s="4"/>
      <c r="C1221" s="15"/>
    </row>
    <row r="1222" spans="2:3" x14ac:dyDescent="0.25">
      <c r="B1222" s="4"/>
      <c r="C1222" s="15"/>
    </row>
    <row r="1223" spans="2:3" x14ac:dyDescent="0.25">
      <c r="B1223" s="4"/>
      <c r="C1223" s="15"/>
    </row>
    <row r="1224" spans="2:3" x14ac:dyDescent="0.25">
      <c r="B1224" s="4"/>
      <c r="C1224" s="15"/>
    </row>
    <row r="1225" spans="2:3" x14ac:dyDescent="0.25">
      <c r="B1225" s="4"/>
      <c r="C1225" s="15"/>
    </row>
    <row r="1226" spans="2:3" x14ac:dyDescent="0.25">
      <c r="B1226" s="4"/>
      <c r="C1226" s="15"/>
    </row>
    <row r="1227" spans="2:3" x14ac:dyDescent="0.25">
      <c r="B1227" s="4"/>
      <c r="C1227" s="15"/>
    </row>
    <row r="1228" spans="2:3" x14ac:dyDescent="0.25">
      <c r="B1228" s="4"/>
      <c r="C1228" s="15"/>
    </row>
    <row r="1229" spans="2:3" x14ac:dyDescent="0.25">
      <c r="B1229" s="4"/>
      <c r="C1229" s="15"/>
    </row>
    <row r="1230" spans="2:3" x14ac:dyDescent="0.25">
      <c r="B1230" s="4"/>
      <c r="C1230" s="15"/>
    </row>
    <row r="1231" spans="2:3" x14ac:dyDescent="0.25">
      <c r="B1231" s="4"/>
      <c r="C1231" s="15"/>
    </row>
    <row r="1232" spans="2:3" x14ac:dyDescent="0.25">
      <c r="B1232" s="4"/>
      <c r="C1232" s="15"/>
    </row>
    <row r="1233" spans="2:3" x14ac:dyDescent="0.25">
      <c r="B1233" s="4"/>
      <c r="C1233" s="15"/>
    </row>
    <row r="1234" spans="2:3" x14ac:dyDescent="0.25">
      <c r="B1234" s="4"/>
      <c r="C1234" s="15"/>
    </row>
    <row r="1235" spans="2:3" x14ac:dyDescent="0.25">
      <c r="B1235" s="4"/>
      <c r="C1235" s="15"/>
    </row>
    <row r="1236" spans="2:3" x14ac:dyDescent="0.25">
      <c r="B1236" s="4"/>
      <c r="C1236" s="15"/>
    </row>
    <row r="1237" spans="2:3" x14ac:dyDescent="0.25">
      <c r="B1237" s="4"/>
      <c r="C1237" s="15"/>
    </row>
    <row r="1238" spans="2:3" x14ac:dyDescent="0.25">
      <c r="B1238" s="4"/>
      <c r="C1238" s="15"/>
    </row>
    <row r="1239" spans="2:3" x14ac:dyDescent="0.25">
      <c r="B1239" s="4"/>
      <c r="C1239" s="15"/>
    </row>
    <row r="1240" spans="2:3" x14ac:dyDescent="0.25">
      <c r="B1240" s="4"/>
      <c r="C1240" s="15"/>
    </row>
    <row r="1241" spans="2:3" x14ac:dyDescent="0.25">
      <c r="B1241" s="4"/>
      <c r="C1241" s="15"/>
    </row>
    <row r="1242" spans="2:3" x14ac:dyDescent="0.25">
      <c r="B1242" s="4"/>
      <c r="C1242" s="15"/>
    </row>
    <row r="1243" spans="2:3" x14ac:dyDescent="0.25">
      <c r="B1243" s="4"/>
      <c r="C1243" s="15"/>
    </row>
    <row r="1244" spans="2:3" x14ac:dyDescent="0.25">
      <c r="B1244" s="4"/>
      <c r="C1244" s="15"/>
    </row>
    <row r="1245" spans="2:3" x14ac:dyDescent="0.25">
      <c r="B1245" s="4"/>
      <c r="C1245" s="15"/>
    </row>
    <row r="1246" spans="2:3" x14ac:dyDescent="0.25">
      <c r="B1246" s="4"/>
      <c r="C1246" s="15"/>
    </row>
    <row r="1247" spans="2:3" x14ac:dyDescent="0.25">
      <c r="B1247" s="4"/>
      <c r="C1247" s="15"/>
    </row>
    <row r="1248" spans="2:3" x14ac:dyDescent="0.25">
      <c r="B1248" s="4"/>
      <c r="C1248" s="15"/>
    </row>
    <row r="1249" spans="2:3" x14ac:dyDescent="0.25">
      <c r="B1249" s="4"/>
      <c r="C1249" s="15"/>
    </row>
    <row r="1250" spans="2:3" x14ac:dyDescent="0.25">
      <c r="B1250" s="4"/>
      <c r="C1250" s="15"/>
    </row>
    <row r="1251" spans="2:3" x14ac:dyDescent="0.25">
      <c r="B1251" s="4"/>
      <c r="C1251" s="15"/>
    </row>
    <row r="1252" spans="2:3" x14ac:dyDescent="0.25">
      <c r="B1252" s="4"/>
      <c r="C1252" s="15"/>
    </row>
    <row r="1253" spans="2:3" x14ac:dyDescent="0.25">
      <c r="B1253" s="4"/>
      <c r="C1253" s="15"/>
    </row>
    <row r="1254" spans="2:3" x14ac:dyDescent="0.25">
      <c r="B1254" s="4"/>
      <c r="C1254" s="15"/>
    </row>
    <row r="1255" spans="2:3" x14ac:dyDescent="0.25">
      <c r="B1255" s="4"/>
      <c r="C1255" s="15"/>
    </row>
    <row r="1256" spans="2:3" x14ac:dyDescent="0.25">
      <c r="B1256" s="4"/>
      <c r="C1256" s="15"/>
    </row>
    <row r="1257" spans="2:3" x14ac:dyDescent="0.25">
      <c r="B1257" s="4"/>
      <c r="C1257" s="15"/>
    </row>
    <row r="1258" spans="2:3" x14ac:dyDescent="0.25">
      <c r="B1258" s="4"/>
      <c r="C1258" s="15"/>
    </row>
    <row r="1259" spans="2:3" x14ac:dyDescent="0.25">
      <c r="B1259" s="4"/>
      <c r="C1259" s="15"/>
    </row>
    <row r="1260" spans="2:3" x14ac:dyDescent="0.25">
      <c r="B1260" s="4"/>
      <c r="C1260" s="15"/>
    </row>
    <row r="1261" spans="2:3" x14ac:dyDescent="0.25">
      <c r="B1261" s="4"/>
      <c r="C1261" s="15"/>
    </row>
    <row r="1262" spans="2:3" x14ac:dyDescent="0.25">
      <c r="B1262" s="4"/>
      <c r="C1262" s="15"/>
    </row>
    <row r="1263" spans="2:3" x14ac:dyDescent="0.25">
      <c r="B1263" s="4"/>
      <c r="C1263" s="15"/>
    </row>
    <row r="1264" spans="2:3" x14ac:dyDescent="0.25">
      <c r="B1264" s="4"/>
      <c r="C1264" s="15"/>
    </row>
    <row r="1265" spans="2:3" x14ac:dyDescent="0.25">
      <c r="B1265" s="4"/>
      <c r="C1265" s="15"/>
    </row>
    <row r="1266" spans="2:3" x14ac:dyDescent="0.25">
      <c r="B1266" s="4"/>
      <c r="C1266" s="15"/>
    </row>
    <row r="1267" spans="2:3" x14ac:dyDescent="0.25">
      <c r="B1267" s="4"/>
      <c r="C1267" s="15"/>
    </row>
    <row r="1268" spans="2:3" x14ac:dyDescent="0.25">
      <c r="B1268" s="4"/>
      <c r="C1268" s="15"/>
    </row>
    <row r="1269" spans="2:3" x14ac:dyDescent="0.25">
      <c r="B1269" s="4"/>
      <c r="C1269" s="15"/>
    </row>
    <row r="1270" spans="2:3" x14ac:dyDescent="0.25">
      <c r="B1270" s="4"/>
      <c r="C1270" s="15"/>
    </row>
    <row r="1271" spans="2:3" x14ac:dyDescent="0.25">
      <c r="B1271" s="4"/>
      <c r="C1271" s="15"/>
    </row>
    <row r="1272" spans="2:3" x14ac:dyDescent="0.25">
      <c r="B1272" s="4"/>
      <c r="C1272" s="15"/>
    </row>
    <row r="1273" spans="2:3" x14ac:dyDescent="0.25">
      <c r="B1273" s="4"/>
      <c r="C1273" s="15"/>
    </row>
    <row r="1274" spans="2:3" x14ac:dyDescent="0.25">
      <c r="B1274" s="4"/>
      <c r="C1274" s="15"/>
    </row>
    <row r="1275" spans="2:3" x14ac:dyDescent="0.25">
      <c r="B1275" s="4"/>
      <c r="C1275" s="15"/>
    </row>
    <row r="1276" spans="2:3" x14ac:dyDescent="0.25">
      <c r="B1276" s="4"/>
      <c r="C1276" s="15"/>
    </row>
    <row r="1277" spans="2:3" x14ac:dyDescent="0.25">
      <c r="B1277" s="4"/>
      <c r="C1277" s="15"/>
    </row>
    <row r="1278" spans="2:3" x14ac:dyDescent="0.25">
      <c r="B1278" s="4"/>
      <c r="C1278" s="15"/>
    </row>
    <row r="1279" spans="2:3" x14ac:dyDescent="0.25">
      <c r="B1279" s="4"/>
      <c r="C1279" s="15"/>
    </row>
    <row r="1280" spans="2:3" x14ac:dyDescent="0.25">
      <c r="B1280" s="4"/>
      <c r="C1280" s="15"/>
    </row>
    <row r="1281" spans="2:3" x14ac:dyDescent="0.25">
      <c r="B1281" s="4"/>
      <c r="C1281" s="15"/>
    </row>
    <row r="1282" spans="2:3" x14ac:dyDescent="0.25">
      <c r="B1282" s="4"/>
      <c r="C1282" s="15"/>
    </row>
    <row r="1283" spans="2:3" x14ac:dyDescent="0.25">
      <c r="B1283" s="4"/>
      <c r="C1283" s="15"/>
    </row>
    <row r="1284" spans="2:3" x14ac:dyDescent="0.25">
      <c r="B1284" s="4"/>
      <c r="C1284" s="15"/>
    </row>
    <row r="1285" spans="2:3" x14ac:dyDescent="0.25">
      <c r="B1285" s="4"/>
      <c r="C1285" s="15"/>
    </row>
    <row r="1286" spans="2:3" x14ac:dyDescent="0.25">
      <c r="B1286" s="4"/>
      <c r="C1286" s="15"/>
    </row>
    <row r="1287" spans="2:3" x14ac:dyDescent="0.25">
      <c r="B1287" s="4"/>
      <c r="C1287" s="15"/>
    </row>
    <row r="1288" spans="2:3" x14ac:dyDescent="0.25">
      <c r="B1288" s="4"/>
      <c r="C1288" s="15"/>
    </row>
    <row r="1289" spans="2:3" x14ac:dyDescent="0.25">
      <c r="B1289" s="4"/>
      <c r="C1289" s="15"/>
    </row>
    <row r="1290" spans="2:3" x14ac:dyDescent="0.25">
      <c r="B1290" s="4"/>
      <c r="C1290" s="15"/>
    </row>
    <row r="1291" spans="2:3" x14ac:dyDescent="0.25">
      <c r="B1291" s="4"/>
      <c r="C1291" s="15"/>
    </row>
    <row r="1292" spans="2:3" x14ac:dyDescent="0.25">
      <c r="B1292" s="4"/>
      <c r="C1292" s="15"/>
    </row>
    <row r="1293" spans="2:3" x14ac:dyDescent="0.25">
      <c r="B1293" s="4"/>
      <c r="C1293" s="15"/>
    </row>
    <row r="1294" spans="2:3" x14ac:dyDescent="0.25">
      <c r="B1294" s="4"/>
      <c r="C1294" s="15"/>
    </row>
    <row r="1295" spans="2:3" x14ac:dyDescent="0.25">
      <c r="B1295" s="4"/>
      <c r="C1295" s="15"/>
    </row>
    <row r="1296" spans="2:3" x14ac:dyDescent="0.25">
      <c r="B1296" s="4"/>
      <c r="C1296" s="15"/>
    </row>
    <row r="1297" spans="2:3" x14ac:dyDescent="0.25">
      <c r="B1297" s="4"/>
      <c r="C1297" s="15"/>
    </row>
    <row r="1298" spans="2:3" x14ac:dyDescent="0.25">
      <c r="B1298" s="4"/>
      <c r="C1298" s="15"/>
    </row>
    <row r="1299" spans="2:3" x14ac:dyDescent="0.25">
      <c r="B1299" s="4"/>
      <c r="C1299" s="15"/>
    </row>
    <row r="1300" spans="2:3" x14ac:dyDescent="0.25">
      <c r="B1300" s="4"/>
      <c r="C1300" s="15"/>
    </row>
    <row r="1301" spans="2:3" x14ac:dyDescent="0.25">
      <c r="B1301" s="4"/>
      <c r="C1301" s="15"/>
    </row>
    <row r="1302" spans="2:3" x14ac:dyDescent="0.25">
      <c r="B1302" s="4"/>
      <c r="C1302" s="15"/>
    </row>
    <row r="1303" spans="2:3" x14ac:dyDescent="0.25">
      <c r="B1303" s="4"/>
      <c r="C1303" s="15"/>
    </row>
    <row r="1304" spans="2:3" x14ac:dyDescent="0.25">
      <c r="B1304" s="4"/>
      <c r="C1304" s="15"/>
    </row>
    <row r="1305" spans="2:3" x14ac:dyDescent="0.25">
      <c r="B1305" s="4"/>
      <c r="C1305" s="15"/>
    </row>
    <row r="1306" spans="2:3" x14ac:dyDescent="0.25">
      <c r="B1306" s="4"/>
      <c r="C1306" s="15"/>
    </row>
    <row r="1307" spans="2:3" x14ac:dyDescent="0.25">
      <c r="B1307" s="4"/>
      <c r="C1307" s="15"/>
    </row>
    <row r="1308" spans="2:3" x14ac:dyDescent="0.25">
      <c r="B1308" s="4"/>
      <c r="C1308" s="15"/>
    </row>
    <row r="1309" spans="2:3" x14ac:dyDescent="0.25">
      <c r="B1309" s="4"/>
      <c r="C1309" s="15"/>
    </row>
    <row r="1310" spans="2:3" x14ac:dyDescent="0.25">
      <c r="B1310" s="4"/>
      <c r="C1310" s="15"/>
    </row>
    <row r="1311" spans="2:3" x14ac:dyDescent="0.25">
      <c r="B1311" s="4"/>
      <c r="C1311" s="15"/>
    </row>
    <row r="1312" spans="2:3" x14ac:dyDescent="0.25">
      <c r="B1312" s="4"/>
      <c r="C1312" s="15"/>
    </row>
    <row r="1313" spans="2:3" x14ac:dyDescent="0.25">
      <c r="B1313" s="4"/>
      <c r="C1313" s="15"/>
    </row>
    <row r="1314" spans="2:3" x14ac:dyDescent="0.25">
      <c r="B1314" s="4"/>
      <c r="C1314" s="15"/>
    </row>
    <row r="1315" spans="2:3" x14ac:dyDescent="0.25">
      <c r="B1315" s="4"/>
      <c r="C1315" s="15"/>
    </row>
    <row r="1316" spans="2:3" x14ac:dyDescent="0.25">
      <c r="B1316" s="4"/>
      <c r="C1316" s="15"/>
    </row>
    <row r="1317" spans="2:3" x14ac:dyDescent="0.25">
      <c r="B1317" s="4"/>
      <c r="C1317" s="15"/>
    </row>
    <row r="1318" spans="2:3" x14ac:dyDescent="0.25">
      <c r="B1318" s="4"/>
      <c r="C1318" s="15"/>
    </row>
    <row r="1319" spans="2:3" x14ac:dyDescent="0.25">
      <c r="B1319" s="4"/>
      <c r="C1319" s="15"/>
    </row>
    <row r="1320" spans="2:3" x14ac:dyDescent="0.25">
      <c r="B1320" s="4"/>
      <c r="C1320" s="15"/>
    </row>
    <row r="1321" spans="2:3" x14ac:dyDescent="0.25">
      <c r="B1321" s="4"/>
      <c r="C1321" s="15"/>
    </row>
    <row r="1322" spans="2:3" x14ac:dyDescent="0.25">
      <c r="B1322" s="4"/>
      <c r="C1322" s="15"/>
    </row>
    <row r="1323" spans="2:3" x14ac:dyDescent="0.25">
      <c r="B1323" s="4"/>
      <c r="C1323" s="15"/>
    </row>
    <row r="1324" spans="2:3" x14ac:dyDescent="0.25">
      <c r="B1324" s="4"/>
      <c r="C1324" s="15"/>
    </row>
    <row r="1325" spans="2:3" x14ac:dyDescent="0.25">
      <c r="B1325" s="4"/>
      <c r="C1325" s="15"/>
    </row>
    <row r="1326" spans="2:3" x14ac:dyDescent="0.25">
      <c r="B1326" s="4"/>
      <c r="C1326" s="15"/>
    </row>
    <row r="1327" spans="2:3" x14ac:dyDescent="0.25">
      <c r="B1327" s="4"/>
      <c r="C1327" s="15"/>
    </row>
    <row r="1328" spans="2:3" x14ac:dyDescent="0.25">
      <c r="B1328" s="4"/>
      <c r="C1328" s="15"/>
    </row>
    <row r="1329" spans="2:3" x14ac:dyDescent="0.25">
      <c r="B1329" s="4"/>
      <c r="C1329" s="15"/>
    </row>
    <row r="1330" spans="2:3" x14ac:dyDescent="0.25">
      <c r="B1330" s="4"/>
      <c r="C1330" s="15"/>
    </row>
    <row r="1331" spans="2:3" x14ac:dyDescent="0.25">
      <c r="B1331" s="4"/>
      <c r="C1331" s="15"/>
    </row>
    <row r="1332" spans="2:3" x14ac:dyDescent="0.25">
      <c r="B1332" s="4"/>
      <c r="C1332" s="15"/>
    </row>
    <row r="1333" spans="2:3" x14ac:dyDescent="0.25">
      <c r="B1333" s="4"/>
      <c r="C1333" s="15"/>
    </row>
    <row r="1334" spans="2:3" x14ac:dyDescent="0.25">
      <c r="B1334" s="4"/>
      <c r="C1334" s="15"/>
    </row>
    <row r="1335" spans="2:3" x14ac:dyDescent="0.25">
      <c r="B1335" s="4"/>
      <c r="C1335" s="15"/>
    </row>
    <row r="1336" spans="2:3" x14ac:dyDescent="0.25">
      <c r="B1336" s="4"/>
      <c r="C1336" s="15"/>
    </row>
    <row r="1337" spans="2:3" x14ac:dyDescent="0.25">
      <c r="B1337" s="4"/>
      <c r="C1337" s="15"/>
    </row>
    <row r="1338" spans="2:3" x14ac:dyDescent="0.25">
      <c r="B1338" s="4"/>
      <c r="C1338" s="15"/>
    </row>
    <row r="1339" spans="2:3" x14ac:dyDescent="0.25">
      <c r="B1339" s="4"/>
      <c r="C1339" s="15"/>
    </row>
    <row r="1340" spans="2:3" x14ac:dyDescent="0.25">
      <c r="B1340" s="4"/>
      <c r="C1340" s="15"/>
    </row>
    <row r="1341" spans="2:3" x14ac:dyDescent="0.25">
      <c r="B1341" s="4"/>
      <c r="C1341" s="15"/>
    </row>
    <row r="1342" spans="2:3" x14ac:dyDescent="0.25">
      <c r="B1342" s="4"/>
      <c r="C1342" s="15"/>
    </row>
    <row r="1343" spans="2:3" x14ac:dyDescent="0.25">
      <c r="B1343" s="4"/>
      <c r="C1343" s="15"/>
    </row>
    <row r="1344" spans="2:3" x14ac:dyDescent="0.25">
      <c r="B1344" s="4"/>
      <c r="C1344" s="15"/>
    </row>
    <row r="1345" spans="2:3" x14ac:dyDescent="0.25">
      <c r="B1345" s="4"/>
      <c r="C1345" s="15"/>
    </row>
    <row r="1346" spans="2:3" x14ac:dyDescent="0.25">
      <c r="B1346" s="4"/>
      <c r="C1346" s="15"/>
    </row>
    <row r="1347" spans="2:3" x14ac:dyDescent="0.25">
      <c r="B1347" s="4"/>
      <c r="C1347" s="15"/>
    </row>
    <row r="1348" spans="2:3" x14ac:dyDescent="0.25">
      <c r="B1348" s="4"/>
      <c r="C1348" s="15"/>
    </row>
    <row r="1349" spans="2:3" x14ac:dyDescent="0.25">
      <c r="B1349" s="4"/>
      <c r="C1349" s="15"/>
    </row>
    <row r="1350" spans="2:3" x14ac:dyDescent="0.25">
      <c r="B1350" s="4"/>
      <c r="C1350" s="15"/>
    </row>
    <row r="1351" spans="2:3" x14ac:dyDescent="0.25">
      <c r="B1351" s="4"/>
      <c r="C1351" s="15"/>
    </row>
    <row r="1352" spans="2:3" x14ac:dyDescent="0.25">
      <c r="B1352" s="4"/>
      <c r="C1352" s="15"/>
    </row>
    <row r="1353" spans="2:3" x14ac:dyDescent="0.25">
      <c r="B1353" s="4"/>
      <c r="C1353" s="15"/>
    </row>
    <row r="1354" spans="2:3" x14ac:dyDescent="0.25">
      <c r="B1354" s="4"/>
      <c r="C1354" s="15"/>
    </row>
    <row r="1355" spans="2:3" x14ac:dyDescent="0.25">
      <c r="B1355" s="4"/>
      <c r="C1355" s="15"/>
    </row>
    <row r="1356" spans="2:3" x14ac:dyDescent="0.25">
      <c r="B1356" s="4"/>
      <c r="C1356" s="15"/>
    </row>
    <row r="1357" spans="2:3" x14ac:dyDescent="0.25">
      <c r="B1357" s="4"/>
      <c r="C1357" s="15"/>
    </row>
    <row r="1358" spans="2:3" x14ac:dyDescent="0.25">
      <c r="B1358" s="4"/>
      <c r="C1358" s="15"/>
    </row>
    <row r="1359" spans="2:3" x14ac:dyDescent="0.25">
      <c r="B1359" s="4"/>
      <c r="C1359" s="15"/>
    </row>
    <row r="1360" spans="2:3" x14ac:dyDescent="0.25">
      <c r="B1360" s="4"/>
      <c r="C1360" s="15"/>
    </row>
    <row r="1361" spans="2:3" x14ac:dyDescent="0.25">
      <c r="B1361" s="4"/>
      <c r="C1361" s="15"/>
    </row>
    <row r="1362" spans="2:3" x14ac:dyDescent="0.25">
      <c r="B1362" s="4"/>
      <c r="C1362" s="15"/>
    </row>
    <row r="1363" spans="2:3" x14ac:dyDescent="0.25">
      <c r="B1363" s="4"/>
      <c r="C1363" s="15"/>
    </row>
    <row r="1364" spans="2:3" x14ac:dyDescent="0.25">
      <c r="B1364" s="4"/>
      <c r="C1364" s="15"/>
    </row>
    <row r="1365" spans="2:3" x14ac:dyDescent="0.25">
      <c r="B1365" s="4"/>
      <c r="C1365" s="15"/>
    </row>
    <row r="1366" spans="2:3" x14ac:dyDescent="0.25">
      <c r="B1366" s="4"/>
      <c r="C1366" s="15"/>
    </row>
    <row r="1367" spans="2:3" x14ac:dyDescent="0.25">
      <c r="B1367" s="4"/>
      <c r="C1367" s="15"/>
    </row>
    <row r="1368" spans="2:3" x14ac:dyDescent="0.25">
      <c r="B1368" s="4"/>
      <c r="C1368" s="15"/>
    </row>
    <row r="1369" spans="2:3" x14ac:dyDescent="0.25">
      <c r="B1369" s="4"/>
      <c r="C1369" s="15"/>
    </row>
    <row r="1370" spans="2:3" x14ac:dyDescent="0.25">
      <c r="B1370" s="4"/>
      <c r="C1370" s="15"/>
    </row>
    <row r="1371" spans="2:3" x14ac:dyDescent="0.25">
      <c r="B1371" s="4"/>
      <c r="C1371" s="15"/>
    </row>
    <row r="1372" spans="2:3" x14ac:dyDescent="0.25">
      <c r="B1372" s="4"/>
      <c r="C1372" s="15"/>
    </row>
    <row r="1373" spans="2:3" x14ac:dyDescent="0.25">
      <c r="B1373" s="4"/>
      <c r="C1373" s="15"/>
    </row>
    <row r="1374" spans="2:3" x14ac:dyDescent="0.25">
      <c r="B1374" s="4"/>
      <c r="C1374" s="15"/>
    </row>
    <row r="1375" spans="2:3" x14ac:dyDescent="0.25">
      <c r="B1375" s="4"/>
      <c r="C1375" s="15"/>
    </row>
    <row r="1376" spans="2:3" x14ac:dyDescent="0.25">
      <c r="B1376" s="4"/>
      <c r="C1376" s="15"/>
    </row>
    <row r="1377" spans="2:3" x14ac:dyDescent="0.25">
      <c r="B1377" s="4"/>
      <c r="C1377" s="15"/>
    </row>
    <row r="1378" spans="2:3" x14ac:dyDescent="0.25">
      <c r="B1378" s="4"/>
      <c r="C1378" s="15"/>
    </row>
    <row r="1379" spans="2:3" x14ac:dyDescent="0.25">
      <c r="B1379" s="4"/>
      <c r="C1379" s="15"/>
    </row>
    <row r="1380" spans="2:3" x14ac:dyDescent="0.25">
      <c r="B1380" s="4"/>
      <c r="C1380" s="15"/>
    </row>
    <row r="1381" spans="2:3" x14ac:dyDescent="0.25">
      <c r="B1381" s="4"/>
      <c r="C1381" s="15"/>
    </row>
    <row r="1382" spans="2:3" x14ac:dyDescent="0.25">
      <c r="B1382" s="4"/>
      <c r="C1382" s="15"/>
    </row>
    <row r="1383" spans="2:3" x14ac:dyDescent="0.25">
      <c r="B1383" s="4"/>
      <c r="C1383" s="15"/>
    </row>
    <row r="1384" spans="2:3" x14ac:dyDescent="0.25">
      <c r="B1384" s="4"/>
      <c r="C1384" s="15"/>
    </row>
    <row r="1385" spans="2:3" x14ac:dyDescent="0.25">
      <c r="B1385" s="4"/>
      <c r="C1385" s="15"/>
    </row>
    <row r="1386" spans="2:3" x14ac:dyDescent="0.25">
      <c r="B1386" s="4"/>
      <c r="C1386" s="15"/>
    </row>
    <row r="1387" spans="2:3" x14ac:dyDescent="0.25">
      <c r="B1387" s="4"/>
      <c r="C1387" s="15"/>
    </row>
    <row r="1388" spans="2:3" x14ac:dyDescent="0.25">
      <c r="B1388" s="4"/>
      <c r="C1388" s="15"/>
    </row>
    <row r="1389" spans="2:3" x14ac:dyDescent="0.25">
      <c r="B1389" s="4"/>
      <c r="C1389" s="15"/>
    </row>
    <row r="1390" spans="2:3" x14ac:dyDescent="0.25">
      <c r="B1390" s="4"/>
      <c r="C1390" s="15"/>
    </row>
    <row r="1391" spans="2:3" x14ac:dyDescent="0.25">
      <c r="B1391" s="4"/>
      <c r="C1391" s="15"/>
    </row>
    <row r="1392" spans="2:3" x14ac:dyDescent="0.25">
      <c r="B1392" s="4"/>
      <c r="C1392" s="15"/>
    </row>
    <row r="1393" spans="2:3" x14ac:dyDescent="0.25">
      <c r="B1393" s="4"/>
      <c r="C1393" s="15"/>
    </row>
    <row r="1394" spans="2:3" x14ac:dyDescent="0.25">
      <c r="B1394" s="4"/>
      <c r="C1394" s="15"/>
    </row>
    <row r="1395" spans="2:3" x14ac:dyDescent="0.25">
      <c r="B1395" s="4"/>
      <c r="C1395" s="15"/>
    </row>
    <row r="1396" spans="2:3" x14ac:dyDescent="0.25">
      <c r="B1396" s="4"/>
      <c r="C1396" s="15"/>
    </row>
    <row r="1397" spans="2:3" x14ac:dyDescent="0.25">
      <c r="B1397" s="4"/>
      <c r="C1397" s="15"/>
    </row>
    <row r="1398" spans="2:3" x14ac:dyDescent="0.25">
      <c r="B1398" s="4"/>
      <c r="C1398" s="15"/>
    </row>
    <row r="1399" spans="2:3" x14ac:dyDescent="0.25">
      <c r="B1399" s="4"/>
      <c r="C1399" s="15"/>
    </row>
    <row r="1400" spans="2:3" x14ac:dyDescent="0.25">
      <c r="B1400" s="4"/>
      <c r="C1400" s="15"/>
    </row>
    <row r="1401" spans="2:3" x14ac:dyDescent="0.25">
      <c r="B1401" s="4"/>
      <c r="C1401" s="15"/>
    </row>
    <row r="1402" spans="2:3" x14ac:dyDescent="0.25">
      <c r="B1402" s="4"/>
      <c r="C1402" s="15"/>
    </row>
    <row r="1403" spans="2:3" x14ac:dyDescent="0.25">
      <c r="B1403" s="4"/>
      <c r="C1403" s="15"/>
    </row>
    <row r="1404" spans="2:3" x14ac:dyDescent="0.25">
      <c r="B1404" s="4"/>
      <c r="C1404" s="15"/>
    </row>
    <row r="1405" spans="2:3" x14ac:dyDescent="0.25">
      <c r="B1405" s="4"/>
      <c r="C1405" s="15"/>
    </row>
    <row r="1406" spans="2:3" x14ac:dyDescent="0.25">
      <c r="B1406" s="4"/>
      <c r="C1406" s="15"/>
    </row>
    <row r="1407" spans="2:3" x14ac:dyDescent="0.25">
      <c r="B1407" s="4"/>
      <c r="C1407" s="15"/>
    </row>
    <row r="1408" spans="2:3" x14ac:dyDescent="0.25">
      <c r="B1408" s="4"/>
      <c r="C1408" s="15"/>
    </row>
    <row r="1409" spans="2:3" x14ac:dyDescent="0.25">
      <c r="B1409" s="4"/>
      <c r="C1409" s="15"/>
    </row>
    <row r="1410" spans="2:3" x14ac:dyDescent="0.25">
      <c r="B1410" s="4"/>
      <c r="C1410" s="15"/>
    </row>
    <row r="1411" spans="2:3" x14ac:dyDescent="0.25">
      <c r="B1411" s="4"/>
      <c r="C1411" s="15"/>
    </row>
    <row r="1412" spans="2:3" x14ac:dyDescent="0.25">
      <c r="B1412" s="4"/>
      <c r="C1412" s="15"/>
    </row>
    <row r="1413" spans="2:3" x14ac:dyDescent="0.25">
      <c r="B1413" s="4"/>
      <c r="C1413" s="15"/>
    </row>
    <row r="1414" spans="2:3" x14ac:dyDescent="0.25">
      <c r="B1414" s="4"/>
      <c r="C1414" s="15"/>
    </row>
    <row r="1415" spans="2:3" x14ac:dyDescent="0.25">
      <c r="B1415" s="4"/>
      <c r="C1415" s="15"/>
    </row>
    <row r="1416" spans="2:3" x14ac:dyDescent="0.25">
      <c r="B1416" s="4"/>
      <c r="C1416" s="15"/>
    </row>
    <row r="1417" spans="2:3" x14ac:dyDescent="0.25">
      <c r="B1417" s="4"/>
      <c r="C1417" s="15"/>
    </row>
    <row r="1418" spans="2:3" x14ac:dyDescent="0.25">
      <c r="B1418" s="4"/>
      <c r="C1418" s="15"/>
    </row>
    <row r="1419" spans="2:3" x14ac:dyDescent="0.25">
      <c r="B1419" s="4"/>
      <c r="C1419" s="15"/>
    </row>
    <row r="1420" spans="2:3" x14ac:dyDescent="0.25">
      <c r="B1420" s="4"/>
      <c r="C1420" s="15"/>
    </row>
    <row r="1421" spans="2:3" x14ac:dyDescent="0.25">
      <c r="B1421" s="4"/>
      <c r="C1421" s="15"/>
    </row>
    <row r="1422" spans="2:3" x14ac:dyDescent="0.25">
      <c r="B1422" s="4"/>
      <c r="C1422" s="15"/>
    </row>
    <row r="1423" spans="2:3" x14ac:dyDescent="0.25">
      <c r="B1423" s="4"/>
      <c r="C1423" s="15"/>
    </row>
    <row r="1424" spans="2:3" x14ac:dyDescent="0.25">
      <c r="B1424" s="4"/>
      <c r="C1424" s="15"/>
    </row>
    <row r="1425" spans="2:3" x14ac:dyDescent="0.25">
      <c r="B1425" s="4"/>
      <c r="C1425" s="15"/>
    </row>
    <row r="1426" spans="2:3" x14ac:dyDescent="0.25">
      <c r="B1426" s="4"/>
      <c r="C1426" s="15"/>
    </row>
    <row r="1427" spans="2:3" x14ac:dyDescent="0.25">
      <c r="B1427" s="4"/>
      <c r="C1427" s="15"/>
    </row>
    <row r="1428" spans="2:3" x14ac:dyDescent="0.25">
      <c r="B1428" s="4"/>
      <c r="C1428" s="15"/>
    </row>
    <row r="1429" spans="2:3" x14ac:dyDescent="0.25">
      <c r="B1429" s="4"/>
      <c r="C1429" s="15"/>
    </row>
    <row r="1430" spans="2:3" x14ac:dyDescent="0.25">
      <c r="B1430" s="4"/>
      <c r="C1430" s="15"/>
    </row>
    <row r="1431" spans="2:3" x14ac:dyDescent="0.25">
      <c r="B1431" s="4"/>
      <c r="C1431" s="15"/>
    </row>
    <row r="1432" spans="2:3" x14ac:dyDescent="0.25">
      <c r="B1432" s="4"/>
      <c r="C1432" s="15"/>
    </row>
    <row r="1433" spans="2:3" x14ac:dyDescent="0.25">
      <c r="B1433" s="4"/>
      <c r="C1433" s="15"/>
    </row>
    <row r="1434" spans="2:3" x14ac:dyDescent="0.25">
      <c r="B1434" s="4"/>
      <c r="C1434" s="15"/>
    </row>
    <row r="1435" spans="2:3" x14ac:dyDescent="0.25">
      <c r="B1435" s="4"/>
      <c r="C1435" s="15"/>
    </row>
    <row r="1436" spans="2:3" x14ac:dyDescent="0.25">
      <c r="B1436" s="4"/>
      <c r="C1436" s="15"/>
    </row>
    <row r="1437" spans="2:3" x14ac:dyDescent="0.25">
      <c r="B1437" s="4"/>
      <c r="C1437" s="15"/>
    </row>
    <row r="1438" spans="2:3" x14ac:dyDescent="0.25">
      <c r="B1438" s="4"/>
      <c r="C1438" s="15"/>
    </row>
    <row r="1439" spans="2:3" x14ac:dyDescent="0.25">
      <c r="B1439" s="4"/>
      <c r="C1439" s="15"/>
    </row>
    <row r="1440" spans="2:3" x14ac:dyDescent="0.25">
      <c r="B1440" s="4"/>
      <c r="C1440" s="15"/>
    </row>
    <row r="1441" spans="2:3" x14ac:dyDescent="0.25">
      <c r="B1441" s="4"/>
      <c r="C1441" s="15"/>
    </row>
    <row r="1442" spans="2:3" x14ac:dyDescent="0.25">
      <c r="B1442" s="4"/>
      <c r="C1442" s="15"/>
    </row>
    <row r="1443" spans="2:3" x14ac:dyDescent="0.25">
      <c r="B1443" s="4"/>
      <c r="C1443" s="15"/>
    </row>
    <row r="1444" spans="2:3" x14ac:dyDescent="0.25">
      <c r="B1444" s="4"/>
      <c r="C1444" s="15"/>
    </row>
    <row r="1445" spans="2:3" x14ac:dyDescent="0.25">
      <c r="B1445" s="4"/>
      <c r="C1445" s="15"/>
    </row>
    <row r="1446" spans="2:3" x14ac:dyDescent="0.25">
      <c r="B1446" s="4"/>
      <c r="C1446" s="15"/>
    </row>
    <row r="1447" spans="2:3" x14ac:dyDescent="0.25">
      <c r="B1447" s="4"/>
      <c r="C1447" s="15"/>
    </row>
    <row r="1448" spans="2:3" x14ac:dyDescent="0.25">
      <c r="B1448" s="4"/>
      <c r="C1448" s="15"/>
    </row>
    <row r="1449" spans="2:3" x14ac:dyDescent="0.25">
      <c r="B1449" s="4"/>
      <c r="C1449" s="15"/>
    </row>
    <row r="1450" spans="2:3" x14ac:dyDescent="0.25">
      <c r="B1450" s="4"/>
      <c r="C1450" s="15"/>
    </row>
    <row r="1451" spans="2:3" x14ac:dyDescent="0.25">
      <c r="B1451" s="4"/>
      <c r="C1451" s="15"/>
    </row>
    <row r="1452" spans="2:3" x14ac:dyDescent="0.25">
      <c r="B1452" s="4"/>
      <c r="C1452" s="15"/>
    </row>
    <row r="1453" spans="2:3" x14ac:dyDescent="0.25">
      <c r="B1453" s="4"/>
      <c r="C1453" s="15"/>
    </row>
    <row r="1454" spans="2:3" x14ac:dyDescent="0.25">
      <c r="B1454" s="4"/>
      <c r="C1454" s="15"/>
    </row>
    <row r="1455" spans="2:3" x14ac:dyDescent="0.25">
      <c r="B1455" s="4"/>
      <c r="C1455" s="15"/>
    </row>
    <row r="1456" spans="2:3" x14ac:dyDescent="0.25">
      <c r="B1456" s="4"/>
      <c r="C1456" s="15"/>
    </row>
    <row r="1457" spans="2:3" x14ac:dyDescent="0.25">
      <c r="B1457" s="4"/>
      <c r="C1457" s="15"/>
    </row>
    <row r="1458" spans="2:3" x14ac:dyDescent="0.25">
      <c r="B1458" s="4"/>
      <c r="C1458" s="15"/>
    </row>
    <row r="1459" spans="2:3" x14ac:dyDescent="0.25">
      <c r="B1459" s="4"/>
      <c r="C1459" s="15"/>
    </row>
    <row r="1460" spans="2:3" x14ac:dyDescent="0.25">
      <c r="B1460" s="4"/>
      <c r="C1460" s="15"/>
    </row>
    <row r="1461" spans="2:3" x14ac:dyDescent="0.25">
      <c r="B1461" s="4"/>
      <c r="C1461" s="15"/>
    </row>
    <row r="1462" spans="2:3" x14ac:dyDescent="0.25">
      <c r="B1462" s="4"/>
      <c r="C1462" s="15"/>
    </row>
    <row r="1463" spans="2:3" x14ac:dyDescent="0.25">
      <c r="B1463" s="4"/>
      <c r="C1463" s="15"/>
    </row>
    <row r="1464" spans="2:3" x14ac:dyDescent="0.25">
      <c r="B1464" s="4"/>
      <c r="C1464" s="15"/>
    </row>
    <row r="1465" spans="2:3" x14ac:dyDescent="0.25">
      <c r="B1465" s="4"/>
      <c r="C1465" s="15"/>
    </row>
    <row r="1466" spans="2:3" x14ac:dyDescent="0.25">
      <c r="B1466" s="4"/>
      <c r="C1466" s="15"/>
    </row>
    <row r="1467" spans="2:3" x14ac:dyDescent="0.25">
      <c r="B1467" s="4"/>
      <c r="C1467" s="15"/>
    </row>
    <row r="1468" spans="2:3" x14ac:dyDescent="0.25">
      <c r="B1468" s="4"/>
      <c r="C1468" s="15"/>
    </row>
    <row r="1469" spans="2:3" x14ac:dyDescent="0.25">
      <c r="B1469" s="4"/>
      <c r="C1469" s="15"/>
    </row>
    <row r="1470" spans="2:3" x14ac:dyDescent="0.25">
      <c r="B1470" s="4"/>
      <c r="C1470" s="15"/>
    </row>
    <row r="1471" spans="2:3" x14ac:dyDescent="0.25">
      <c r="B1471" s="4"/>
      <c r="C1471" s="15"/>
    </row>
    <row r="1472" spans="2:3" x14ac:dyDescent="0.25">
      <c r="B1472" s="4"/>
      <c r="C1472" s="15"/>
    </row>
    <row r="1473" spans="2:3" x14ac:dyDescent="0.25">
      <c r="B1473" s="4"/>
      <c r="C1473" s="15"/>
    </row>
    <row r="1474" spans="2:3" x14ac:dyDescent="0.25">
      <c r="B1474" s="4"/>
      <c r="C1474" s="15"/>
    </row>
    <row r="1475" spans="2:3" x14ac:dyDescent="0.25">
      <c r="B1475" s="4"/>
      <c r="C1475" s="15"/>
    </row>
    <row r="1476" spans="2:3" x14ac:dyDescent="0.25">
      <c r="B1476" s="4"/>
      <c r="C1476" s="15"/>
    </row>
    <row r="1477" spans="2:3" x14ac:dyDescent="0.25">
      <c r="B1477" s="4"/>
      <c r="C1477" s="15"/>
    </row>
    <row r="1478" spans="2:3" x14ac:dyDescent="0.25">
      <c r="B1478" s="4"/>
      <c r="C1478" s="15"/>
    </row>
    <row r="1479" spans="2:3" x14ac:dyDescent="0.25">
      <c r="B1479" s="4"/>
      <c r="C1479" s="15"/>
    </row>
    <row r="1480" spans="2:3" x14ac:dyDescent="0.25">
      <c r="B1480" s="4"/>
      <c r="C1480" s="15"/>
    </row>
    <row r="1481" spans="2:3" x14ac:dyDescent="0.25">
      <c r="B1481" s="4"/>
      <c r="C1481" s="15"/>
    </row>
    <row r="1482" spans="2:3" x14ac:dyDescent="0.25">
      <c r="B1482" s="4"/>
      <c r="C1482" s="15"/>
    </row>
    <row r="1483" spans="2:3" x14ac:dyDescent="0.25">
      <c r="B1483" s="4"/>
      <c r="C1483" s="15"/>
    </row>
    <row r="1484" spans="2:3" x14ac:dyDescent="0.25">
      <c r="B1484" s="4"/>
      <c r="C1484" s="15"/>
    </row>
    <row r="1485" spans="2:3" x14ac:dyDescent="0.25">
      <c r="B1485" s="4"/>
      <c r="C1485" s="15"/>
    </row>
    <row r="1486" spans="2:3" x14ac:dyDescent="0.25">
      <c r="B1486" s="4"/>
      <c r="C1486" s="15"/>
    </row>
    <row r="1487" spans="2:3" x14ac:dyDescent="0.25">
      <c r="B1487" s="4"/>
      <c r="C1487" s="15"/>
    </row>
    <row r="1488" spans="2:3" x14ac:dyDescent="0.25">
      <c r="B1488" s="4"/>
      <c r="C1488" s="15"/>
    </row>
    <row r="1489" spans="2:3" x14ac:dyDescent="0.25">
      <c r="B1489" s="4"/>
      <c r="C1489" s="15"/>
    </row>
    <row r="1490" spans="2:3" x14ac:dyDescent="0.25">
      <c r="B1490" s="4"/>
      <c r="C1490" s="15"/>
    </row>
    <row r="1491" spans="2:3" x14ac:dyDescent="0.25">
      <c r="B1491" s="4"/>
      <c r="C1491" s="15"/>
    </row>
    <row r="1492" spans="2:3" x14ac:dyDescent="0.25">
      <c r="B1492" s="4"/>
      <c r="C1492" s="15"/>
    </row>
    <row r="1493" spans="2:3" x14ac:dyDescent="0.25">
      <c r="B1493" s="4"/>
      <c r="C1493" s="15"/>
    </row>
    <row r="1494" spans="2:3" x14ac:dyDescent="0.25">
      <c r="B1494" s="4"/>
      <c r="C1494" s="15"/>
    </row>
    <row r="1495" spans="2:3" x14ac:dyDescent="0.25">
      <c r="B1495" s="4"/>
      <c r="C1495" s="15"/>
    </row>
    <row r="1496" spans="2:3" x14ac:dyDescent="0.25">
      <c r="B1496" s="4"/>
      <c r="C1496" s="15"/>
    </row>
    <row r="1497" spans="2:3" x14ac:dyDescent="0.25">
      <c r="B1497" s="4"/>
      <c r="C1497" s="15"/>
    </row>
    <row r="1498" spans="2:3" x14ac:dyDescent="0.25">
      <c r="B1498" s="4"/>
      <c r="C1498" s="15"/>
    </row>
    <row r="1499" spans="2:3" x14ac:dyDescent="0.25">
      <c r="B1499" s="4"/>
      <c r="C1499" s="15"/>
    </row>
    <row r="1500" spans="2:3" x14ac:dyDescent="0.25">
      <c r="B1500" s="4"/>
      <c r="C1500" s="15"/>
    </row>
    <row r="1501" spans="2:3" x14ac:dyDescent="0.25">
      <c r="B1501" s="4"/>
      <c r="C1501" s="15"/>
    </row>
    <row r="1502" spans="2:3" x14ac:dyDescent="0.25">
      <c r="B1502" s="4"/>
      <c r="C1502" s="15"/>
    </row>
    <row r="1503" spans="2:3" x14ac:dyDescent="0.25">
      <c r="B1503" s="4"/>
      <c r="C1503" s="15"/>
    </row>
    <row r="1504" spans="2:3" x14ac:dyDescent="0.25">
      <c r="B1504" s="4"/>
      <c r="C1504" s="15"/>
    </row>
    <row r="1505" spans="2:3" x14ac:dyDescent="0.25">
      <c r="B1505" s="4"/>
      <c r="C1505" s="15"/>
    </row>
    <row r="1506" spans="2:3" x14ac:dyDescent="0.25">
      <c r="B1506" s="4"/>
      <c r="C1506" s="15"/>
    </row>
    <row r="1507" spans="2:3" x14ac:dyDescent="0.25">
      <c r="B1507" s="4"/>
      <c r="C1507" s="15"/>
    </row>
    <row r="1508" spans="2:3" x14ac:dyDescent="0.25">
      <c r="B1508" s="4"/>
      <c r="C1508" s="15"/>
    </row>
    <row r="1509" spans="2:3" x14ac:dyDescent="0.25">
      <c r="B1509" s="4"/>
      <c r="C1509" s="15"/>
    </row>
    <row r="1510" spans="2:3" x14ac:dyDescent="0.25">
      <c r="B1510" s="4"/>
      <c r="C1510" s="15"/>
    </row>
    <row r="1511" spans="2:3" x14ac:dyDescent="0.25">
      <c r="B1511" s="4"/>
      <c r="C1511" s="15"/>
    </row>
    <row r="1512" spans="2:3" x14ac:dyDescent="0.25">
      <c r="B1512" s="4"/>
      <c r="C1512" s="15"/>
    </row>
    <row r="1513" spans="2:3" x14ac:dyDescent="0.25">
      <c r="B1513" s="4"/>
      <c r="C1513" s="15"/>
    </row>
    <row r="1514" spans="2:3" x14ac:dyDescent="0.25">
      <c r="B1514" s="4"/>
      <c r="C1514" s="15"/>
    </row>
    <row r="1515" spans="2:3" x14ac:dyDescent="0.25">
      <c r="B1515" s="4"/>
      <c r="C1515" s="15"/>
    </row>
    <row r="1516" spans="2:3" x14ac:dyDescent="0.25">
      <c r="B1516" s="4"/>
      <c r="C1516" s="15"/>
    </row>
    <row r="1517" spans="2:3" x14ac:dyDescent="0.25">
      <c r="B1517" s="4"/>
      <c r="C1517" s="15"/>
    </row>
    <row r="1518" spans="2:3" x14ac:dyDescent="0.25">
      <c r="B1518" s="4"/>
      <c r="C1518" s="15"/>
    </row>
    <row r="1519" spans="2:3" x14ac:dyDescent="0.25">
      <c r="B1519" s="4"/>
      <c r="C1519" s="15"/>
    </row>
    <row r="1520" spans="2:3" x14ac:dyDescent="0.25">
      <c r="B1520" s="4"/>
      <c r="C1520" s="15"/>
    </row>
    <row r="1521" spans="2:3" x14ac:dyDescent="0.25">
      <c r="B1521" s="4"/>
      <c r="C1521" s="15"/>
    </row>
    <row r="1522" spans="2:3" x14ac:dyDescent="0.25">
      <c r="B1522" s="4"/>
      <c r="C1522" s="15"/>
    </row>
    <row r="1523" spans="2:3" x14ac:dyDescent="0.25">
      <c r="B1523" s="4"/>
      <c r="C1523" s="15"/>
    </row>
    <row r="1524" spans="2:3" x14ac:dyDescent="0.25">
      <c r="B1524" s="4"/>
      <c r="C1524" s="15"/>
    </row>
    <row r="1525" spans="2:3" x14ac:dyDescent="0.25">
      <c r="B1525" s="4"/>
      <c r="C1525" s="15"/>
    </row>
    <row r="1526" spans="2:3" x14ac:dyDescent="0.25">
      <c r="B1526" s="4"/>
      <c r="C1526" s="15"/>
    </row>
    <row r="1527" spans="2:3" x14ac:dyDescent="0.25">
      <c r="B1527" s="4"/>
      <c r="C1527" s="15"/>
    </row>
    <row r="1528" spans="2:3" x14ac:dyDescent="0.25">
      <c r="B1528" s="4"/>
      <c r="C1528" s="15"/>
    </row>
    <row r="1529" spans="2:3" x14ac:dyDescent="0.25">
      <c r="B1529" s="4"/>
      <c r="C1529" s="15"/>
    </row>
    <row r="1530" spans="2:3" x14ac:dyDescent="0.25">
      <c r="B1530" s="4"/>
      <c r="C1530" s="15"/>
    </row>
    <row r="1531" spans="2:3" x14ac:dyDescent="0.25">
      <c r="B1531" s="4"/>
      <c r="C1531" s="15"/>
    </row>
    <row r="1532" spans="2:3" x14ac:dyDescent="0.25">
      <c r="B1532" s="4"/>
      <c r="C1532" s="15"/>
    </row>
    <row r="1533" spans="2:3" x14ac:dyDescent="0.25">
      <c r="B1533" s="4"/>
      <c r="C1533" s="15"/>
    </row>
    <row r="1534" spans="2:3" x14ac:dyDescent="0.25">
      <c r="B1534" s="4"/>
      <c r="C1534" s="15"/>
    </row>
    <row r="1535" spans="2:3" x14ac:dyDescent="0.25">
      <c r="B1535" s="4"/>
      <c r="C1535" s="15"/>
    </row>
    <row r="1536" spans="2:3" x14ac:dyDescent="0.25">
      <c r="B1536" s="4"/>
      <c r="C1536" s="15"/>
    </row>
    <row r="1537" spans="2:3" x14ac:dyDescent="0.25">
      <c r="B1537" s="4"/>
      <c r="C1537" s="15"/>
    </row>
    <row r="1538" spans="2:3" x14ac:dyDescent="0.25">
      <c r="B1538" s="4"/>
      <c r="C1538" s="15"/>
    </row>
    <row r="1539" spans="2:3" x14ac:dyDescent="0.25">
      <c r="B1539" s="4"/>
      <c r="C1539" s="15"/>
    </row>
    <row r="1540" spans="2:3" x14ac:dyDescent="0.25">
      <c r="B1540" s="4"/>
      <c r="C1540" s="15"/>
    </row>
    <row r="1541" spans="2:3" x14ac:dyDescent="0.25">
      <c r="B1541" s="4"/>
      <c r="C1541" s="15"/>
    </row>
    <row r="1542" spans="2:3" x14ac:dyDescent="0.25">
      <c r="B1542" s="4"/>
      <c r="C1542" s="15"/>
    </row>
    <row r="1543" spans="2:3" x14ac:dyDescent="0.25">
      <c r="B1543" s="4"/>
      <c r="C1543" s="15"/>
    </row>
    <row r="1544" spans="2:3" x14ac:dyDescent="0.25">
      <c r="B1544" s="4"/>
      <c r="C1544" s="15"/>
    </row>
    <row r="1545" spans="2:3" x14ac:dyDescent="0.25">
      <c r="B1545" s="4"/>
      <c r="C1545" s="15"/>
    </row>
    <row r="1546" spans="2:3" x14ac:dyDescent="0.25">
      <c r="B1546" s="4"/>
      <c r="C1546" s="15"/>
    </row>
    <row r="1547" spans="2:3" x14ac:dyDescent="0.25">
      <c r="B1547" s="4"/>
      <c r="C1547" s="15"/>
    </row>
    <row r="1548" spans="2:3" x14ac:dyDescent="0.25">
      <c r="B1548" s="4"/>
      <c r="C1548" s="15"/>
    </row>
    <row r="1549" spans="2:3" x14ac:dyDescent="0.25">
      <c r="B1549" s="4"/>
      <c r="C1549" s="15"/>
    </row>
    <row r="1550" spans="2:3" x14ac:dyDescent="0.25">
      <c r="B1550" s="4"/>
      <c r="C1550" s="15"/>
    </row>
    <row r="1551" spans="2:3" x14ac:dyDescent="0.25">
      <c r="B1551" s="4"/>
      <c r="C1551" s="15"/>
    </row>
    <row r="1552" spans="2:3" x14ac:dyDescent="0.25">
      <c r="B1552" s="4"/>
      <c r="C1552" s="15"/>
    </row>
    <row r="1553" spans="2:3" x14ac:dyDescent="0.25">
      <c r="B1553" s="4"/>
      <c r="C1553" s="15"/>
    </row>
    <row r="1554" spans="2:3" x14ac:dyDescent="0.25">
      <c r="B1554" s="4"/>
      <c r="C1554" s="15"/>
    </row>
    <row r="1555" spans="2:3" x14ac:dyDescent="0.25">
      <c r="B1555" s="4"/>
      <c r="C1555" s="15"/>
    </row>
    <row r="1556" spans="2:3" x14ac:dyDescent="0.25">
      <c r="B1556" s="4"/>
      <c r="C1556" s="15"/>
    </row>
    <row r="1557" spans="2:3" x14ac:dyDescent="0.25">
      <c r="B1557" s="4"/>
      <c r="C1557" s="15"/>
    </row>
    <row r="1558" spans="2:3" x14ac:dyDescent="0.25">
      <c r="B1558" s="4"/>
      <c r="C1558" s="15"/>
    </row>
    <row r="1559" spans="2:3" x14ac:dyDescent="0.25">
      <c r="B1559" s="4"/>
      <c r="C1559" s="15"/>
    </row>
    <row r="1560" spans="2:3" x14ac:dyDescent="0.25">
      <c r="B1560" s="4"/>
      <c r="C1560" s="15"/>
    </row>
    <row r="1561" spans="2:3" x14ac:dyDescent="0.25">
      <c r="B1561" s="4"/>
      <c r="C1561" s="15"/>
    </row>
    <row r="1562" spans="2:3" x14ac:dyDescent="0.25">
      <c r="B1562" s="4"/>
      <c r="C1562" s="15"/>
    </row>
    <row r="1563" spans="2:3" x14ac:dyDescent="0.25">
      <c r="B1563" s="4"/>
      <c r="C1563" s="15"/>
    </row>
    <row r="1564" spans="2:3" x14ac:dyDescent="0.25">
      <c r="B1564" s="4"/>
      <c r="C1564" s="15"/>
    </row>
    <row r="1565" spans="2:3" x14ac:dyDescent="0.25">
      <c r="B1565" s="4"/>
      <c r="C1565" s="15"/>
    </row>
    <row r="1566" spans="2:3" x14ac:dyDescent="0.25">
      <c r="B1566" s="4"/>
      <c r="C1566" s="15"/>
    </row>
    <row r="1567" spans="2:3" x14ac:dyDescent="0.25">
      <c r="B1567" s="4"/>
      <c r="C1567" s="15"/>
    </row>
    <row r="1568" spans="2:3" x14ac:dyDescent="0.25">
      <c r="B1568" s="4"/>
      <c r="C1568" s="15"/>
    </row>
    <row r="1569" spans="2:3" x14ac:dyDescent="0.25">
      <c r="B1569" s="4"/>
      <c r="C1569" s="15"/>
    </row>
    <row r="1570" spans="2:3" x14ac:dyDescent="0.25">
      <c r="B1570" s="4"/>
      <c r="C1570" s="15"/>
    </row>
    <row r="1571" spans="2:3" x14ac:dyDescent="0.25">
      <c r="B1571" s="4"/>
      <c r="C1571" s="15"/>
    </row>
    <row r="1572" spans="2:3" x14ac:dyDescent="0.25">
      <c r="B1572" s="4"/>
      <c r="C1572" s="15"/>
    </row>
    <row r="1573" spans="2:3" x14ac:dyDescent="0.25">
      <c r="B1573" s="4"/>
      <c r="C1573" s="15"/>
    </row>
    <row r="1574" spans="2:3" x14ac:dyDescent="0.25">
      <c r="B1574" s="4"/>
      <c r="C1574" s="15"/>
    </row>
    <row r="1575" spans="2:3" x14ac:dyDescent="0.25">
      <c r="B1575" s="4"/>
      <c r="C1575" s="15"/>
    </row>
    <row r="1576" spans="2:3" x14ac:dyDescent="0.25">
      <c r="B1576" s="4"/>
      <c r="C1576" s="15"/>
    </row>
    <row r="1577" spans="2:3" x14ac:dyDescent="0.25">
      <c r="B1577" s="4"/>
      <c r="C1577" s="15"/>
    </row>
    <row r="1578" spans="2:3" x14ac:dyDescent="0.25">
      <c r="B1578" s="4"/>
      <c r="C1578" s="15"/>
    </row>
    <row r="1579" spans="2:3" x14ac:dyDescent="0.25">
      <c r="B1579" s="4"/>
      <c r="C1579" s="15"/>
    </row>
    <row r="1580" spans="2:3" x14ac:dyDescent="0.25">
      <c r="B1580" s="4"/>
      <c r="C1580" s="15"/>
    </row>
    <row r="1581" spans="2:3" x14ac:dyDescent="0.25">
      <c r="B1581" s="4"/>
      <c r="C1581" s="15"/>
    </row>
    <row r="1582" spans="2:3" x14ac:dyDescent="0.25">
      <c r="B1582" s="4"/>
      <c r="C1582" s="15"/>
    </row>
    <row r="1583" spans="2:3" x14ac:dyDescent="0.25">
      <c r="B1583" s="4"/>
      <c r="C1583" s="15"/>
    </row>
    <row r="1584" spans="2:3" x14ac:dyDescent="0.25">
      <c r="B1584" s="4"/>
      <c r="C1584" s="15"/>
    </row>
    <row r="1585" spans="2:3" x14ac:dyDescent="0.25">
      <c r="B1585" s="4"/>
      <c r="C1585" s="15"/>
    </row>
    <row r="1586" spans="2:3" x14ac:dyDescent="0.25">
      <c r="B1586" s="4"/>
      <c r="C1586" s="15"/>
    </row>
    <row r="1587" spans="2:3" x14ac:dyDescent="0.25">
      <c r="B1587" s="4"/>
      <c r="C1587" s="15"/>
    </row>
    <row r="1588" spans="2:3" x14ac:dyDescent="0.25">
      <c r="B1588" s="4"/>
      <c r="C1588" s="15"/>
    </row>
    <row r="1589" spans="2:3" x14ac:dyDescent="0.25">
      <c r="B1589" s="4"/>
      <c r="C1589" s="15"/>
    </row>
    <row r="1590" spans="2:3" x14ac:dyDescent="0.25">
      <c r="B1590" s="4"/>
      <c r="C1590" s="15"/>
    </row>
    <row r="1591" spans="2:3" x14ac:dyDescent="0.25">
      <c r="B1591" s="4"/>
      <c r="C1591" s="15"/>
    </row>
    <row r="1592" spans="2:3" x14ac:dyDescent="0.25">
      <c r="B1592" s="4"/>
      <c r="C1592" s="15"/>
    </row>
    <row r="1593" spans="2:3" x14ac:dyDescent="0.25">
      <c r="B1593" s="4"/>
      <c r="C1593" s="15"/>
    </row>
    <row r="1594" spans="2:3" x14ac:dyDescent="0.25">
      <c r="B1594" s="4"/>
      <c r="C1594" s="15"/>
    </row>
    <row r="1595" spans="2:3" x14ac:dyDescent="0.25">
      <c r="B1595" s="4"/>
      <c r="C1595" s="15"/>
    </row>
    <row r="1596" spans="2:3" x14ac:dyDescent="0.25">
      <c r="B1596" s="4"/>
      <c r="C1596" s="15"/>
    </row>
    <row r="1597" spans="2:3" x14ac:dyDescent="0.25">
      <c r="B1597" s="4"/>
      <c r="C1597" s="15"/>
    </row>
    <row r="1598" spans="2:3" x14ac:dyDescent="0.25">
      <c r="B1598" s="4"/>
      <c r="C1598" s="15"/>
    </row>
    <row r="1599" spans="2:3" x14ac:dyDescent="0.25">
      <c r="B1599" s="4"/>
      <c r="C1599" s="15"/>
    </row>
    <row r="1600" spans="2:3" x14ac:dyDescent="0.25">
      <c r="B1600" s="4"/>
      <c r="C1600" s="15"/>
    </row>
    <row r="1601" spans="2:3" x14ac:dyDescent="0.25">
      <c r="B1601" s="4"/>
      <c r="C1601" s="15"/>
    </row>
    <row r="1602" spans="2:3" x14ac:dyDescent="0.25">
      <c r="B1602" s="4"/>
      <c r="C1602" s="15"/>
    </row>
    <row r="1603" spans="2:3" x14ac:dyDescent="0.25">
      <c r="B1603" s="4"/>
      <c r="C1603" s="15"/>
    </row>
    <row r="1604" spans="2:3" x14ac:dyDescent="0.25">
      <c r="B1604" s="4"/>
      <c r="C1604" s="15"/>
    </row>
    <row r="1605" spans="2:3" x14ac:dyDescent="0.25">
      <c r="B1605" s="4"/>
      <c r="C1605" s="15"/>
    </row>
    <row r="1606" spans="2:3" x14ac:dyDescent="0.25">
      <c r="B1606" s="4"/>
      <c r="C1606" s="15"/>
    </row>
    <row r="1607" spans="2:3" x14ac:dyDescent="0.25">
      <c r="B1607" s="4"/>
      <c r="C1607" s="15"/>
    </row>
    <row r="1608" spans="2:3" x14ac:dyDescent="0.25">
      <c r="B1608" s="4"/>
      <c r="C1608" s="15"/>
    </row>
    <row r="1609" spans="2:3" x14ac:dyDescent="0.25">
      <c r="B1609" s="4"/>
      <c r="C1609" s="15"/>
    </row>
    <row r="1610" spans="2:3" x14ac:dyDescent="0.25">
      <c r="B1610" s="4"/>
      <c r="C1610" s="15"/>
    </row>
    <row r="1611" spans="2:3" x14ac:dyDescent="0.25">
      <c r="B1611" s="4"/>
      <c r="C1611" s="15"/>
    </row>
    <row r="1612" spans="2:3" x14ac:dyDescent="0.25">
      <c r="B1612" s="4"/>
      <c r="C1612" s="15"/>
    </row>
    <row r="1613" spans="2:3" x14ac:dyDescent="0.25">
      <c r="B1613" s="4"/>
      <c r="C1613" s="15"/>
    </row>
    <row r="1614" spans="2:3" x14ac:dyDescent="0.25">
      <c r="B1614" s="4"/>
      <c r="C1614" s="15"/>
    </row>
    <row r="1615" spans="2:3" x14ac:dyDescent="0.25">
      <c r="B1615" s="4"/>
      <c r="C1615" s="15"/>
    </row>
    <row r="1616" spans="2:3" x14ac:dyDescent="0.25">
      <c r="B1616" s="4"/>
      <c r="C1616" s="15"/>
    </row>
    <row r="1617" spans="2:3" x14ac:dyDescent="0.25">
      <c r="B1617" s="4"/>
      <c r="C1617" s="15"/>
    </row>
    <row r="1618" spans="2:3" x14ac:dyDescent="0.25">
      <c r="B1618" s="4"/>
      <c r="C1618" s="15"/>
    </row>
    <row r="1619" spans="2:3" x14ac:dyDescent="0.25">
      <c r="B1619" s="4"/>
      <c r="C1619" s="15"/>
    </row>
    <row r="1620" spans="2:3" x14ac:dyDescent="0.25">
      <c r="B1620" s="4"/>
      <c r="C1620" s="15"/>
    </row>
    <row r="1621" spans="2:3" x14ac:dyDescent="0.25">
      <c r="B1621" s="4"/>
      <c r="C1621" s="15"/>
    </row>
    <row r="1622" spans="2:3" x14ac:dyDescent="0.25">
      <c r="B1622" s="4"/>
      <c r="C1622" s="15"/>
    </row>
    <row r="1623" spans="2:3" x14ac:dyDescent="0.25">
      <c r="B1623" s="4"/>
      <c r="C1623" s="15"/>
    </row>
    <row r="1624" spans="2:3" x14ac:dyDescent="0.25">
      <c r="B1624" s="4"/>
      <c r="C1624" s="15"/>
    </row>
    <row r="1625" spans="2:3" x14ac:dyDescent="0.25">
      <c r="B1625" s="4"/>
      <c r="C1625" s="15"/>
    </row>
    <row r="1626" spans="2:3" x14ac:dyDescent="0.25">
      <c r="B1626" s="4"/>
      <c r="C1626" s="15"/>
    </row>
    <row r="1627" spans="2:3" x14ac:dyDescent="0.25">
      <c r="B1627" s="4"/>
      <c r="C1627" s="15"/>
    </row>
    <row r="1628" spans="2:3" x14ac:dyDescent="0.25">
      <c r="B1628" s="4"/>
      <c r="C1628" s="15"/>
    </row>
    <row r="1629" spans="2:3" x14ac:dyDescent="0.25">
      <c r="B1629" s="4"/>
      <c r="C1629" s="15"/>
    </row>
    <row r="1630" spans="2:3" x14ac:dyDescent="0.25">
      <c r="B1630" s="4"/>
      <c r="C1630" s="15"/>
    </row>
    <row r="1631" spans="2:3" x14ac:dyDescent="0.25">
      <c r="B1631" s="4"/>
      <c r="C1631" s="15"/>
    </row>
    <row r="1632" spans="2:3" x14ac:dyDescent="0.25">
      <c r="B1632" s="4"/>
      <c r="C1632" s="15"/>
    </row>
    <row r="1633" spans="2:3" x14ac:dyDescent="0.25">
      <c r="B1633" s="4"/>
      <c r="C1633" s="15"/>
    </row>
    <row r="1634" spans="2:3" x14ac:dyDescent="0.25">
      <c r="B1634" s="4"/>
      <c r="C1634" s="15"/>
    </row>
    <row r="1635" spans="2:3" x14ac:dyDescent="0.25">
      <c r="B1635" s="4"/>
      <c r="C1635" s="15"/>
    </row>
    <row r="1636" spans="2:3" x14ac:dyDescent="0.25">
      <c r="B1636" s="4"/>
      <c r="C1636" s="15"/>
    </row>
    <row r="1637" spans="2:3" x14ac:dyDescent="0.25">
      <c r="B1637" s="4"/>
      <c r="C1637" s="15"/>
    </row>
    <row r="1638" spans="2:3" x14ac:dyDescent="0.25">
      <c r="B1638" s="4"/>
      <c r="C1638" s="15"/>
    </row>
    <row r="1639" spans="2:3" x14ac:dyDescent="0.25">
      <c r="B1639" s="4"/>
      <c r="C1639" s="15"/>
    </row>
    <row r="1640" spans="2:3" x14ac:dyDescent="0.25">
      <c r="B1640" s="4"/>
      <c r="C1640" s="15"/>
    </row>
    <row r="1641" spans="2:3" x14ac:dyDescent="0.25">
      <c r="B1641" s="4"/>
      <c r="C1641" s="15"/>
    </row>
    <row r="1642" spans="2:3" x14ac:dyDescent="0.25">
      <c r="B1642" s="4"/>
      <c r="C1642" s="15"/>
    </row>
    <row r="1643" spans="2:3" x14ac:dyDescent="0.25">
      <c r="B1643" s="4"/>
      <c r="C1643" s="15"/>
    </row>
    <row r="1644" spans="2:3" x14ac:dyDescent="0.25">
      <c r="B1644" s="4"/>
      <c r="C1644" s="15"/>
    </row>
    <row r="1645" spans="2:3" x14ac:dyDescent="0.25">
      <c r="B1645" s="4"/>
      <c r="C1645" s="15"/>
    </row>
    <row r="1646" spans="2:3" x14ac:dyDescent="0.25">
      <c r="B1646" s="4"/>
      <c r="C1646" s="15"/>
    </row>
    <row r="1647" spans="2:3" x14ac:dyDescent="0.25">
      <c r="B1647" s="4"/>
      <c r="C1647" s="15"/>
    </row>
    <row r="1648" spans="2:3" x14ac:dyDescent="0.25">
      <c r="B1648" s="4"/>
      <c r="C1648" s="15"/>
    </row>
    <row r="1649" spans="2:3" x14ac:dyDescent="0.25">
      <c r="B1649" s="4"/>
      <c r="C1649" s="15"/>
    </row>
    <row r="1650" spans="2:3" x14ac:dyDescent="0.25">
      <c r="B1650" s="4"/>
      <c r="C1650" s="15"/>
    </row>
    <row r="1651" spans="2:3" x14ac:dyDescent="0.25">
      <c r="B1651" s="4"/>
      <c r="C1651" s="15"/>
    </row>
    <row r="1652" spans="2:3" x14ac:dyDescent="0.25">
      <c r="B1652" s="4"/>
      <c r="C1652" s="15"/>
    </row>
    <row r="1653" spans="2:3" x14ac:dyDescent="0.25">
      <c r="B1653" s="4"/>
      <c r="C1653" s="15"/>
    </row>
    <row r="1654" spans="2:3" x14ac:dyDescent="0.25">
      <c r="B1654" s="4"/>
      <c r="C1654" s="15"/>
    </row>
    <row r="1655" spans="2:3" x14ac:dyDescent="0.25">
      <c r="B1655" s="4"/>
      <c r="C1655" s="15"/>
    </row>
    <row r="1656" spans="2:3" x14ac:dyDescent="0.25">
      <c r="B1656" s="4"/>
      <c r="C1656" s="15"/>
    </row>
    <row r="1657" spans="2:3" x14ac:dyDescent="0.25">
      <c r="B1657" s="4"/>
      <c r="C1657" s="15"/>
    </row>
    <row r="1658" spans="2:3" x14ac:dyDescent="0.25">
      <c r="B1658" s="4"/>
      <c r="C1658" s="15"/>
    </row>
    <row r="1659" spans="2:3" x14ac:dyDescent="0.25">
      <c r="B1659" s="4"/>
      <c r="C1659" s="15"/>
    </row>
    <row r="1660" spans="2:3" x14ac:dyDescent="0.25">
      <c r="B1660" s="4"/>
      <c r="C1660" s="15"/>
    </row>
    <row r="1661" spans="2:3" x14ac:dyDescent="0.25">
      <c r="B1661" s="4"/>
      <c r="C1661" s="15"/>
    </row>
    <row r="1662" spans="2:3" x14ac:dyDescent="0.25">
      <c r="B1662" s="4"/>
      <c r="C1662" s="15"/>
    </row>
    <row r="1663" spans="2:3" x14ac:dyDescent="0.25">
      <c r="B1663" s="4"/>
      <c r="C1663" s="15"/>
    </row>
    <row r="1664" spans="2:3" x14ac:dyDescent="0.25">
      <c r="B1664" s="4"/>
      <c r="C1664" s="15"/>
    </row>
    <row r="1665" spans="2:3" x14ac:dyDescent="0.25">
      <c r="B1665" s="4"/>
      <c r="C1665" s="15"/>
    </row>
    <row r="1666" spans="2:3" x14ac:dyDescent="0.25">
      <c r="B1666" s="4"/>
      <c r="C1666" s="15"/>
    </row>
    <row r="1667" spans="2:3" x14ac:dyDescent="0.25">
      <c r="B1667" s="4"/>
      <c r="C1667" s="15"/>
    </row>
    <row r="1668" spans="2:3" x14ac:dyDescent="0.25">
      <c r="B1668" s="4"/>
      <c r="C1668" s="15"/>
    </row>
    <row r="1669" spans="2:3" x14ac:dyDescent="0.25">
      <c r="B1669" s="4"/>
      <c r="C1669" s="15"/>
    </row>
    <row r="1670" spans="2:3" x14ac:dyDescent="0.25">
      <c r="B1670" s="4"/>
      <c r="C1670" s="15"/>
    </row>
    <row r="1671" spans="2:3" x14ac:dyDescent="0.25">
      <c r="B1671" s="4"/>
      <c r="C1671" s="15"/>
    </row>
    <row r="1672" spans="2:3" x14ac:dyDescent="0.25">
      <c r="B1672" s="4"/>
      <c r="C1672" s="15"/>
    </row>
    <row r="1673" spans="2:3" x14ac:dyDescent="0.25">
      <c r="B1673" s="4"/>
      <c r="C1673" s="15"/>
    </row>
    <row r="1674" spans="2:3" x14ac:dyDescent="0.25">
      <c r="B1674" s="4"/>
      <c r="C1674" s="15"/>
    </row>
    <row r="1675" spans="2:3" x14ac:dyDescent="0.25">
      <c r="B1675" s="4"/>
      <c r="C1675" s="15"/>
    </row>
    <row r="1676" spans="2:3" x14ac:dyDescent="0.25">
      <c r="B1676" s="4"/>
      <c r="C1676" s="15"/>
    </row>
    <row r="1677" spans="2:3" x14ac:dyDescent="0.25">
      <c r="B1677" s="4"/>
      <c r="C1677" s="15"/>
    </row>
    <row r="1678" spans="2:3" x14ac:dyDescent="0.25">
      <c r="B1678" s="4"/>
      <c r="C1678" s="15"/>
    </row>
    <row r="1679" spans="2:3" x14ac:dyDescent="0.25">
      <c r="B1679" s="4"/>
      <c r="C1679" s="15"/>
    </row>
    <row r="1680" spans="2:3" x14ac:dyDescent="0.25">
      <c r="B1680" s="4"/>
      <c r="C1680" s="15"/>
    </row>
    <row r="1681" spans="2:3" x14ac:dyDescent="0.25">
      <c r="B1681" s="4"/>
      <c r="C1681" s="15"/>
    </row>
    <row r="1682" spans="2:3" x14ac:dyDescent="0.25">
      <c r="B1682" s="4"/>
      <c r="C1682" s="15"/>
    </row>
    <row r="1683" spans="2:3" x14ac:dyDescent="0.25">
      <c r="B1683" s="4"/>
      <c r="C1683" s="15"/>
    </row>
    <row r="1684" spans="2:3" x14ac:dyDescent="0.25">
      <c r="B1684" s="4"/>
      <c r="C1684" s="15"/>
    </row>
    <row r="1685" spans="2:3" x14ac:dyDescent="0.25">
      <c r="B1685" s="4"/>
      <c r="C1685" s="15"/>
    </row>
    <row r="1686" spans="2:3" x14ac:dyDescent="0.25">
      <c r="B1686" s="4"/>
      <c r="C1686" s="15"/>
    </row>
    <row r="1687" spans="2:3" x14ac:dyDescent="0.25">
      <c r="B1687" s="4"/>
      <c r="C1687" s="15"/>
    </row>
    <row r="1688" spans="2:3" x14ac:dyDescent="0.25">
      <c r="B1688" s="4"/>
      <c r="C1688" s="15"/>
    </row>
    <row r="1689" spans="2:3" x14ac:dyDescent="0.25">
      <c r="B1689" s="4"/>
      <c r="C1689" s="15"/>
    </row>
    <row r="1690" spans="2:3" x14ac:dyDescent="0.25">
      <c r="B1690" s="4"/>
      <c r="C1690" s="15"/>
    </row>
    <row r="1691" spans="2:3" x14ac:dyDescent="0.25">
      <c r="B1691" s="4"/>
      <c r="C1691" s="15"/>
    </row>
    <row r="1692" spans="2:3" x14ac:dyDescent="0.25">
      <c r="B1692" s="4"/>
      <c r="C1692" s="15"/>
    </row>
    <row r="1693" spans="2:3" x14ac:dyDescent="0.25">
      <c r="B1693" s="4"/>
      <c r="C1693" s="15"/>
    </row>
    <row r="1694" spans="2:3" x14ac:dyDescent="0.25">
      <c r="B1694" s="4"/>
      <c r="C1694" s="15"/>
    </row>
    <row r="1695" spans="2:3" x14ac:dyDescent="0.25">
      <c r="B1695" s="4"/>
      <c r="C1695" s="15"/>
    </row>
    <row r="1696" spans="2:3" x14ac:dyDescent="0.25">
      <c r="B1696" s="4"/>
      <c r="C1696" s="15"/>
    </row>
    <row r="1697" spans="2:3" x14ac:dyDescent="0.25">
      <c r="B1697" s="4"/>
      <c r="C1697" s="15"/>
    </row>
    <row r="1698" spans="2:3" x14ac:dyDescent="0.25">
      <c r="B1698" s="4"/>
      <c r="C1698" s="15"/>
    </row>
    <row r="1699" spans="2:3" x14ac:dyDescent="0.25">
      <c r="B1699" s="4"/>
      <c r="C1699" s="15"/>
    </row>
    <row r="1700" spans="2:3" x14ac:dyDescent="0.25">
      <c r="B1700" s="4"/>
      <c r="C1700" s="15"/>
    </row>
    <row r="1701" spans="2:3" x14ac:dyDescent="0.25">
      <c r="B1701" s="4"/>
      <c r="C1701" s="15"/>
    </row>
    <row r="1702" spans="2:3" x14ac:dyDescent="0.25">
      <c r="B1702" s="4"/>
      <c r="C1702" s="15"/>
    </row>
    <row r="1703" spans="2:3" x14ac:dyDescent="0.25">
      <c r="B1703" s="4"/>
      <c r="C1703" s="15"/>
    </row>
    <row r="1704" spans="2:3" x14ac:dyDescent="0.25">
      <c r="B1704" s="4"/>
      <c r="C1704" s="15"/>
    </row>
    <row r="1705" spans="2:3" x14ac:dyDescent="0.25">
      <c r="B1705" s="4"/>
      <c r="C1705" s="15"/>
    </row>
    <row r="1706" spans="2:3" x14ac:dyDescent="0.25">
      <c r="B1706" s="4"/>
      <c r="C1706" s="15"/>
    </row>
    <row r="1707" spans="2:3" x14ac:dyDescent="0.25">
      <c r="B1707" s="4"/>
      <c r="C1707" s="15"/>
    </row>
    <row r="1708" spans="2:3" x14ac:dyDescent="0.25">
      <c r="B1708" s="4"/>
      <c r="C1708" s="15"/>
    </row>
    <row r="1709" spans="2:3" x14ac:dyDescent="0.25">
      <c r="B1709" s="4"/>
      <c r="C1709" s="15"/>
    </row>
    <row r="1710" spans="2:3" x14ac:dyDescent="0.25">
      <c r="B1710" s="4"/>
      <c r="C1710" s="15"/>
    </row>
    <row r="1711" spans="2:3" x14ac:dyDescent="0.25">
      <c r="B1711" s="4"/>
      <c r="C1711" s="15"/>
    </row>
    <row r="1712" spans="2:3" x14ac:dyDescent="0.25">
      <c r="B1712" s="4"/>
      <c r="C1712" s="15"/>
    </row>
    <row r="1713" spans="2:3" x14ac:dyDescent="0.25">
      <c r="B1713" s="4"/>
      <c r="C1713" s="15"/>
    </row>
    <row r="1714" spans="2:3" x14ac:dyDescent="0.25">
      <c r="B1714" s="4"/>
      <c r="C1714" s="15"/>
    </row>
    <row r="1715" spans="2:3" x14ac:dyDescent="0.25">
      <c r="B1715" s="4"/>
      <c r="C1715" s="15"/>
    </row>
    <row r="1716" spans="2:3" x14ac:dyDescent="0.25">
      <c r="B1716" s="4"/>
      <c r="C1716" s="15"/>
    </row>
    <row r="1717" spans="2:3" x14ac:dyDescent="0.25">
      <c r="B1717" s="4"/>
      <c r="C1717" s="15"/>
    </row>
    <row r="1718" spans="2:3" x14ac:dyDescent="0.25">
      <c r="B1718" s="4"/>
      <c r="C1718" s="15"/>
    </row>
    <row r="1719" spans="2:3" x14ac:dyDescent="0.25">
      <c r="B1719" s="4"/>
      <c r="C1719" s="15"/>
    </row>
    <row r="1720" spans="2:3" x14ac:dyDescent="0.25">
      <c r="B1720" s="4"/>
      <c r="C1720" s="15"/>
    </row>
    <row r="1721" spans="2:3" x14ac:dyDescent="0.25">
      <c r="B1721" s="4"/>
      <c r="C1721" s="15"/>
    </row>
    <row r="1722" spans="2:3" x14ac:dyDescent="0.25">
      <c r="B1722" s="4"/>
      <c r="C1722" s="15"/>
    </row>
    <row r="1723" spans="2:3" x14ac:dyDescent="0.25">
      <c r="B1723" s="4"/>
      <c r="C1723" s="15"/>
    </row>
    <row r="1724" spans="2:3" x14ac:dyDescent="0.25">
      <c r="B1724" s="4"/>
      <c r="C1724" s="15"/>
    </row>
    <row r="1725" spans="2:3" x14ac:dyDescent="0.25">
      <c r="B1725" s="4"/>
      <c r="C1725" s="15"/>
    </row>
    <row r="1726" spans="2:3" x14ac:dyDescent="0.25">
      <c r="B1726" s="4"/>
      <c r="C1726" s="15"/>
    </row>
    <row r="1727" spans="2:3" x14ac:dyDescent="0.25">
      <c r="B1727" s="4"/>
      <c r="C1727" s="15"/>
    </row>
    <row r="1728" spans="2:3" x14ac:dyDescent="0.25">
      <c r="B1728" s="4"/>
      <c r="C1728" s="15"/>
    </row>
    <row r="1729" spans="2:3" x14ac:dyDescent="0.25">
      <c r="B1729" s="4"/>
      <c r="C1729" s="15"/>
    </row>
    <row r="1730" spans="2:3" x14ac:dyDescent="0.25">
      <c r="B1730" s="4"/>
      <c r="C1730" s="15"/>
    </row>
    <row r="1731" spans="2:3" x14ac:dyDescent="0.25">
      <c r="B1731" s="4"/>
      <c r="C1731" s="15"/>
    </row>
    <row r="1732" spans="2:3" x14ac:dyDescent="0.25">
      <c r="B1732" s="4"/>
      <c r="C1732" s="15"/>
    </row>
    <row r="1733" spans="2:3" x14ac:dyDescent="0.25">
      <c r="B1733" s="4"/>
      <c r="C1733" s="15"/>
    </row>
    <row r="1734" spans="2:3" x14ac:dyDescent="0.25">
      <c r="B1734" s="4"/>
      <c r="C1734" s="15"/>
    </row>
    <row r="1735" spans="2:3" x14ac:dyDescent="0.25">
      <c r="B1735" s="4"/>
      <c r="C1735" s="15"/>
    </row>
    <row r="1736" spans="2:3" x14ac:dyDescent="0.25">
      <c r="B1736" s="4"/>
      <c r="C1736" s="15"/>
    </row>
    <row r="1737" spans="2:3" x14ac:dyDescent="0.25">
      <c r="B1737" s="4"/>
      <c r="C1737" s="15"/>
    </row>
    <row r="1738" spans="2:3" x14ac:dyDescent="0.25">
      <c r="B1738" s="4"/>
      <c r="C1738" s="15"/>
    </row>
    <row r="1739" spans="2:3" x14ac:dyDescent="0.25">
      <c r="B1739" s="4"/>
      <c r="C1739" s="15"/>
    </row>
    <row r="1740" spans="2:3" x14ac:dyDescent="0.25">
      <c r="B1740" s="4"/>
      <c r="C1740" s="15"/>
    </row>
    <row r="1741" spans="2:3" x14ac:dyDescent="0.25">
      <c r="B1741" s="4"/>
      <c r="C1741" s="15"/>
    </row>
    <row r="1742" spans="2:3" x14ac:dyDescent="0.25">
      <c r="B1742" s="4"/>
      <c r="C1742" s="15"/>
    </row>
    <row r="1743" spans="2:3" x14ac:dyDescent="0.25">
      <c r="B1743" s="4"/>
      <c r="C1743" s="15"/>
    </row>
    <row r="1744" spans="2:3" x14ac:dyDescent="0.25">
      <c r="B1744" s="4"/>
      <c r="C1744" s="15"/>
    </row>
    <row r="1745" spans="2:3" x14ac:dyDescent="0.25">
      <c r="B1745" s="4"/>
      <c r="C1745" s="15"/>
    </row>
    <row r="1746" spans="2:3" x14ac:dyDescent="0.25">
      <c r="B1746" s="4"/>
      <c r="C1746" s="15"/>
    </row>
    <row r="1747" spans="2:3" x14ac:dyDescent="0.25">
      <c r="B1747" s="4"/>
      <c r="C1747" s="15"/>
    </row>
    <row r="1748" spans="2:3" x14ac:dyDescent="0.25">
      <c r="B1748" s="4"/>
      <c r="C1748" s="15"/>
    </row>
    <row r="1749" spans="2:3" x14ac:dyDescent="0.25">
      <c r="B1749" s="4"/>
      <c r="C1749" s="15"/>
    </row>
    <row r="1750" spans="2:3" x14ac:dyDescent="0.25">
      <c r="B1750" s="4"/>
      <c r="C1750" s="15"/>
    </row>
    <row r="1751" spans="2:3" x14ac:dyDescent="0.25">
      <c r="B1751" s="4"/>
      <c r="C1751" s="15"/>
    </row>
    <row r="1752" spans="2:3" x14ac:dyDescent="0.25">
      <c r="B1752" s="4"/>
      <c r="C1752" s="15"/>
    </row>
    <row r="1753" spans="2:3" x14ac:dyDescent="0.25">
      <c r="B1753" s="4"/>
      <c r="C1753" s="15"/>
    </row>
    <row r="1754" spans="2:3" x14ac:dyDescent="0.25">
      <c r="B1754" s="4"/>
      <c r="C1754" s="15"/>
    </row>
    <row r="1755" spans="2:3" x14ac:dyDescent="0.25">
      <c r="B1755" s="4"/>
      <c r="C1755" s="15"/>
    </row>
    <row r="1756" spans="2:3" x14ac:dyDescent="0.25">
      <c r="B1756" s="4"/>
      <c r="C1756" s="15"/>
    </row>
    <row r="1757" spans="2:3" x14ac:dyDescent="0.25">
      <c r="B1757" s="4"/>
      <c r="C1757" s="15"/>
    </row>
    <row r="1758" spans="2:3" x14ac:dyDescent="0.25">
      <c r="B1758" s="4"/>
      <c r="C1758" s="15"/>
    </row>
    <row r="1759" spans="2:3" x14ac:dyDescent="0.25">
      <c r="B1759" s="4"/>
      <c r="C1759" s="15"/>
    </row>
    <row r="1760" spans="2:3" x14ac:dyDescent="0.25">
      <c r="B1760" s="4"/>
      <c r="C1760" s="15"/>
    </row>
    <row r="1761" spans="2:3" x14ac:dyDescent="0.25">
      <c r="B1761" s="4"/>
      <c r="C1761" s="15"/>
    </row>
    <row r="1762" spans="2:3" x14ac:dyDescent="0.25">
      <c r="B1762" s="4"/>
      <c r="C1762" s="15"/>
    </row>
    <row r="1763" spans="2:3" x14ac:dyDescent="0.25">
      <c r="B1763" s="4"/>
      <c r="C1763" s="15"/>
    </row>
    <row r="1764" spans="2:3" x14ac:dyDescent="0.25">
      <c r="B1764" s="4"/>
      <c r="C1764" s="15"/>
    </row>
    <row r="1765" spans="2:3" x14ac:dyDescent="0.25">
      <c r="B1765" s="4"/>
      <c r="C1765" s="15"/>
    </row>
    <row r="1766" spans="2:3" x14ac:dyDescent="0.25">
      <c r="B1766" s="4"/>
      <c r="C1766" s="15"/>
    </row>
    <row r="1767" spans="2:3" x14ac:dyDescent="0.25">
      <c r="B1767" s="4"/>
      <c r="C1767" s="15"/>
    </row>
    <row r="1768" spans="2:3" x14ac:dyDescent="0.25">
      <c r="B1768" s="4"/>
      <c r="C1768" s="15"/>
    </row>
    <row r="1769" spans="2:3" x14ac:dyDescent="0.25">
      <c r="B1769" s="4"/>
      <c r="C1769" s="15"/>
    </row>
    <row r="1770" spans="2:3" x14ac:dyDescent="0.25">
      <c r="B1770" s="4"/>
      <c r="C1770" s="15"/>
    </row>
    <row r="1771" spans="2:3" x14ac:dyDescent="0.25">
      <c r="B1771" s="4"/>
      <c r="C1771" s="15"/>
    </row>
    <row r="1772" spans="2:3" x14ac:dyDescent="0.25">
      <c r="B1772" s="4"/>
      <c r="C1772" s="15"/>
    </row>
    <row r="1773" spans="2:3" x14ac:dyDescent="0.25">
      <c r="B1773" s="4"/>
      <c r="C1773" s="15"/>
    </row>
    <row r="1774" spans="2:3" x14ac:dyDescent="0.25">
      <c r="B1774" s="4"/>
      <c r="C1774" s="15"/>
    </row>
    <row r="1775" spans="2:3" x14ac:dyDescent="0.25">
      <c r="B1775" s="4"/>
      <c r="C1775" s="15"/>
    </row>
    <row r="1776" spans="2:3" x14ac:dyDescent="0.25">
      <c r="B1776" s="4"/>
      <c r="C1776" s="15"/>
    </row>
    <row r="1777" spans="2:3" x14ac:dyDescent="0.25">
      <c r="B1777" s="4"/>
      <c r="C1777" s="15"/>
    </row>
    <row r="1778" spans="2:3" x14ac:dyDescent="0.25">
      <c r="B1778" s="4"/>
      <c r="C1778" s="15"/>
    </row>
    <row r="1779" spans="2:3" x14ac:dyDescent="0.25">
      <c r="B1779" s="4"/>
      <c r="C1779" s="15"/>
    </row>
    <row r="1780" spans="2:3" x14ac:dyDescent="0.25">
      <c r="B1780" s="4"/>
      <c r="C1780" s="15"/>
    </row>
    <row r="1781" spans="2:3" x14ac:dyDescent="0.25">
      <c r="B1781" s="4"/>
      <c r="C1781" s="15"/>
    </row>
    <row r="1782" spans="2:3" x14ac:dyDescent="0.25">
      <c r="B1782" s="4"/>
      <c r="C1782" s="15"/>
    </row>
    <row r="1783" spans="2:3" x14ac:dyDescent="0.25">
      <c r="B1783" s="4"/>
      <c r="C1783" s="15"/>
    </row>
    <row r="1784" spans="2:3" x14ac:dyDescent="0.25">
      <c r="B1784" s="4"/>
      <c r="C1784" s="15"/>
    </row>
    <row r="1785" spans="2:3" x14ac:dyDescent="0.25">
      <c r="B1785" s="4"/>
      <c r="C1785" s="15"/>
    </row>
    <row r="1786" spans="2:3" x14ac:dyDescent="0.25">
      <c r="B1786" s="4"/>
      <c r="C1786" s="15"/>
    </row>
    <row r="1787" spans="2:3" x14ac:dyDescent="0.25">
      <c r="B1787" s="4"/>
      <c r="C1787" s="15"/>
    </row>
    <row r="1788" spans="2:3" x14ac:dyDescent="0.25">
      <c r="B1788" s="4"/>
      <c r="C1788" s="15"/>
    </row>
    <row r="1789" spans="2:3" x14ac:dyDescent="0.25">
      <c r="B1789" s="4"/>
      <c r="C1789" s="15"/>
    </row>
    <row r="1790" spans="2:3" x14ac:dyDescent="0.25">
      <c r="B1790" s="4"/>
      <c r="C1790" s="15"/>
    </row>
    <row r="1791" spans="2:3" x14ac:dyDescent="0.25">
      <c r="B1791" s="4"/>
      <c r="C1791" s="15"/>
    </row>
    <row r="1792" spans="2:3" x14ac:dyDescent="0.25">
      <c r="B1792" s="4"/>
      <c r="C1792" s="15"/>
    </row>
    <row r="1793" spans="2:3" x14ac:dyDescent="0.25">
      <c r="B1793" s="4"/>
      <c r="C1793" s="15"/>
    </row>
    <row r="1794" spans="2:3" x14ac:dyDescent="0.25">
      <c r="B1794" s="4"/>
      <c r="C1794" s="15"/>
    </row>
    <row r="1795" spans="2:3" x14ac:dyDescent="0.25">
      <c r="B1795" s="4"/>
      <c r="C1795" s="15"/>
    </row>
    <row r="1796" spans="2:3" x14ac:dyDescent="0.25">
      <c r="B1796" s="4"/>
      <c r="C1796" s="15"/>
    </row>
    <row r="1797" spans="2:3" x14ac:dyDescent="0.25">
      <c r="B1797" s="4"/>
      <c r="C1797" s="15"/>
    </row>
    <row r="1798" spans="2:3" x14ac:dyDescent="0.25">
      <c r="B1798" s="4"/>
      <c r="C1798" s="15"/>
    </row>
    <row r="1799" spans="2:3" x14ac:dyDescent="0.25">
      <c r="B1799" s="4"/>
      <c r="C1799" s="15"/>
    </row>
    <row r="1800" spans="2:3" x14ac:dyDescent="0.25">
      <c r="B1800" s="4"/>
      <c r="C1800" s="15"/>
    </row>
    <row r="1801" spans="2:3" x14ac:dyDescent="0.25">
      <c r="B1801" s="4"/>
      <c r="C1801" s="15"/>
    </row>
    <row r="1802" spans="2:3" x14ac:dyDescent="0.25">
      <c r="B1802" s="4"/>
      <c r="C1802" s="15"/>
    </row>
    <row r="1803" spans="2:3" x14ac:dyDescent="0.25">
      <c r="B1803" s="4"/>
      <c r="C1803" s="15"/>
    </row>
    <row r="1804" spans="2:3" x14ac:dyDescent="0.25">
      <c r="B1804" s="4"/>
      <c r="C1804" s="15"/>
    </row>
    <row r="1805" spans="2:3" x14ac:dyDescent="0.25">
      <c r="B1805" s="4"/>
      <c r="C1805" s="15"/>
    </row>
    <row r="1806" spans="2:3" x14ac:dyDescent="0.25">
      <c r="B1806" s="4"/>
      <c r="C1806" s="15"/>
    </row>
    <row r="1807" spans="2:3" x14ac:dyDescent="0.25">
      <c r="B1807" s="4"/>
      <c r="C1807" s="15"/>
    </row>
    <row r="1808" spans="2:3" x14ac:dyDescent="0.25">
      <c r="B1808" s="4"/>
      <c r="C1808" s="15"/>
    </row>
    <row r="1809" spans="2:3" x14ac:dyDescent="0.25">
      <c r="B1809" s="4"/>
      <c r="C1809" s="15"/>
    </row>
    <row r="1810" spans="2:3" x14ac:dyDescent="0.25">
      <c r="B1810" s="4"/>
      <c r="C1810" s="15"/>
    </row>
    <row r="1811" spans="2:3" x14ac:dyDescent="0.25">
      <c r="B1811" s="4"/>
      <c r="C1811" s="15"/>
    </row>
    <row r="1812" spans="2:3" x14ac:dyDescent="0.25">
      <c r="B1812" s="4"/>
      <c r="C1812" s="15"/>
    </row>
    <row r="1813" spans="2:3" x14ac:dyDescent="0.25">
      <c r="B1813" s="4"/>
      <c r="C1813" s="15"/>
    </row>
    <row r="1814" spans="2:3" x14ac:dyDescent="0.25">
      <c r="B1814" s="4"/>
      <c r="C1814" s="15"/>
    </row>
    <row r="1815" spans="2:3" x14ac:dyDescent="0.25">
      <c r="B1815" s="4"/>
      <c r="C1815" s="15"/>
    </row>
    <row r="1816" spans="2:3" x14ac:dyDescent="0.25">
      <c r="B1816" s="4"/>
      <c r="C1816" s="15"/>
    </row>
    <row r="1817" spans="2:3" x14ac:dyDescent="0.25">
      <c r="B1817" s="4"/>
      <c r="C1817" s="15"/>
    </row>
    <row r="1818" spans="2:3" x14ac:dyDescent="0.25">
      <c r="B1818" s="4"/>
      <c r="C1818" s="15"/>
    </row>
    <row r="1819" spans="2:3" x14ac:dyDescent="0.25">
      <c r="B1819" s="4"/>
      <c r="C1819" s="15"/>
    </row>
    <row r="1820" spans="2:3" x14ac:dyDescent="0.25">
      <c r="B1820" s="4"/>
      <c r="C1820" s="15"/>
    </row>
    <row r="1821" spans="2:3" x14ac:dyDescent="0.25">
      <c r="B1821" s="4"/>
      <c r="C1821" s="15"/>
    </row>
    <row r="1822" spans="2:3" x14ac:dyDescent="0.25">
      <c r="B1822" s="4"/>
      <c r="C1822" s="15"/>
    </row>
    <row r="1823" spans="2:3" x14ac:dyDescent="0.25">
      <c r="B1823" s="4"/>
      <c r="C1823" s="15"/>
    </row>
    <row r="1824" spans="2:3" x14ac:dyDescent="0.25">
      <c r="B1824" s="4"/>
      <c r="C1824" s="15"/>
    </row>
    <row r="1825" spans="2:3" x14ac:dyDescent="0.25">
      <c r="B1825" s="4"/>
      <c r="C1825" s="15"/>
    </row>
    <row r="1826" spans="2:3" x14ac:dyDescent="0.25">
      <c r="B1826" s="4"/>
      <c r="C1826" s="15"/>
    </row>
    <row r="1827" spans="2:3" x14ac:dyDescent="0.25">
      <c r="B1827" s="4"/>
      <c r="C1827" s="15"/>
    </row>
    <row r="1828" spans="2:3" x14ac:dyDescent="0.25">
      <c r="B1828" s="4"/>
      <c r="C1828" s="15"/>
    </row>
    <row r="1829" spans="2:3" x14ac:dyDescent="0.25">
      <c r="B1829" s="4"/>
      <c r="C1829" s="15"/>
    </row>
    <row r="1830" spans="2:3" x14ac:dyDescent="0.25">
      <c r="B1830" s="4"/>
      <c r="C1830" s="15"/>
    </row>
    <row r="1831" spans="2:3" x14ac:dyDescent="0.25">
      <c r="B1831" s="4"/>
      <c r="C1831" s="15"/>
    </row>
    <row r="1832" spans="2:3" x14ac:dyDescent="0.25">
      <c r="B1832" s="4"/>
      <c r="C1832" s="15"/>
    </row>
    <row r="1833" spans="2:3" x14ac:dyDescent="0.25">
      <c r="B1833" s="4"/>
      <c r="C1833" s="15"/>
    </row>
    <row r="1834" spans="2:3" x14ac:dyDescent="0.25">
      <c r="B1834" s="4"/>
      <c r="C1834" s="15"/>
    </row>
    <row r="1835" spans="2:3" x14ac:dyDescent="0.25">
      <c r="B1835" s="4"/>
      <c r="C1835" s="15"/>
    </row>
    <row r="1836" spans="2:3" x14ac:dyDescent="0.25">
      <c r="B1836" s="4"/>
      <c r="C1836" s="15"/>
    </row>
    <row r="1837" spans="2:3" x14ac:dyDescent="0.25">
      <c r="B1837" s="4"/>
      <c r="C1837" s="15"/>
    </row>
    <row r="1838" spans="2:3" x14ac:dyDescent="0.25">
      <c r="B1838" s="4"/>
      <c r="C1838" s="15"/>
    </row>
    <row r="1839" spans="2:3" x14ac:dyDescent="0.25">
      <c r="B1839" s="4"/>
      <c r="C1839" s="15"/>
    </row>
    <row r="1840" spans="2:3" x14ac:dyDescent="0.25">
      <c r="B1840" s="4"/>
      <c r="C1840" s="15"/>
    </row>
    <row r="1841" spans="2:3" x14ac:dyDescent="0.25">
      <c r="B1841" s="4"/>
      <c r="C1841" s="15"/>
    </row>
    <row r="1842" spans="2:3" x14ac:dyDescent="0.25">
      <c r="B1842" s="4"/>
      <c r="C1842" s="15"/>
    </row>
    <row r="1843" spans="2:3" x14ac:dyDescent="0.25">
      <c r="B1843" s="4"/>
      <c r="C1843" s="15"/>
    </row>
    <row r="1844" spans="2:3" x14ac:dyDescent="0.25">
      <c r="B1844" s="4"/>
      <c r="C1844" s="15"/>
    </row>
    <row r="1845" spans="2:3" x14ac:dyDescent="0.25">
      <c r="B1845" s="4"/>
      <c r="C1845" s="15"/>
    </row>
    <row r="1846" spans="2:3" x14ac:dyDescent="0.25">
      <c r="B1846" s="4"/>
      <c r="C1846" s="15"/>
    </row>
    <row r="1847" spans="2:3" x14ac:dyDescent="0.25">
      <c r="B1847" s="4"/>
      <c r="C1847" s="15"/>
    </row>
    <row r="1848" spans="2:3" x14ac:dyDescent="0.25">
      <c r="B1848" s="4"/>
      <c r="C1848" s="15"/>
    </row>
    <row r="1849" spans="2:3" x14ac:dyDescent="0.25">
      <c r="B1849" s="4"/>
      <c r="C1849" s="15"/>
    </row>
    <row r="1850" spans="2:3" x14ac:dyDescent="0.25">
      <c r="B1850" s="4"/>
      <c r="C1850" s="15"/>
    </row>
    <row r="1851" spans="2:3" x14ac:dyDescent="0.25">
      <c r="B1851" s="4"/>
      <c r="C1851" s="15"/>
    </row>
    <row r="1852" spans="2:3" x14ac:dyDescent="0.25">
      <c r="B1852" s="4"/>
      <c r="C1852" s="15"/>
    </row>
    <row r="1853" spans="2:3" x14ac:dyDescent="0.25">
      <c r="B1853" s="4"/>
      <c r="C1853" s="15"/>
    </row>
    <row r="1854" spans="2:3" x14ac:dyDescent="0.25">
      <c r="B1854" s="4"/>
      <c r="C1854" s="15"/>
    </row>
    <row r="1855" spans="2:3" x14ac:dyDescent="0.25">
      <c r="B1855" s="4"/>
      <c r="C1855" s="15"/>
    </row>
    <row r="1856" spans="2:3" x14ac:dyDescent="0.25">
      <c r="B1856" s="4"/>
      <c r="C1856" s="15"/>
    </row>
    <row r="1857" spans="2:3" x14ac:dyDescent="0.25">
      <c r="B1857" s="4"/>
      <c r="C1857" s="15"/>
    </row>
    <row r="1858" spans="2:3" x14ac:dyDescent="0.25">
      <c r="B1858" s="4"/>
      <c r="C1858" s="15"/>
    </row>
    <row r="1859" spans="2:3" x14ac:dyDescent="0.25">
      <c r="B1859" s="4"/>
      <c r="C1859" s="15"/>
    </row>
    <row r="1860" spans="2:3" x14ac:dyDescent="0.25">
      <c r="B1860" s="4"/>
      <c r="C1860" s="15"/>
    </row>
    <row r="1861" spans="2:3" x14ac:dyDescent="0.25">
      <c r="B1861" s="4"/>
      <c r="C1861" s="15"/>
    </row>
    <row r="1862" spans="2:3" x14ac:dyDescent="0.25">
      <c r="B1862" s="4"/>
      <c r="C1862" s="15"/>
    </row>
    <row r="1863" spans="2:3" x14ac:dyDescent="0.25">
      <c r="B1863" s="4"/>
      <c r="C1863" s="15"/>
    </row>
    <row r="1864" spans="2:3" x14ac:dyDescent="0.25">
      <c r="B1864" s="4"/>
      <c r="C1864" s="15"/>
    </row>
    <row r="1865" spans="2:3" x14ac:dyDescent="0.25">
      <c r="B1865" s="4"/>
      <c r="C1865" s="15"/>
    </row>
    <row r="1866" spans="2:3" x14ac:dyDescent="0.25">
      <c r="B1866" s="4"/>
      <c r="C1866" s="15"/>
    </row>
    <row r="1867" spans="2:3" x14ac:dyDescent="0.25">
      <c r="B1867" s="4"/>
      <c r="C1867" s="15"/>
    </row>
    <row r="1868" spans="2:3" x14ac:dyDescent="0.25">
      <c r="B1868" s="4"/>
      <c r="C1868" s="15"/>
    </row>
    <row r="1869" spans="2:3" x14ac:dyDescent="0.25">
      <c r="B1869" s="4"/>
      <c r="C1869" s="15"/>
    </row>
    <row r="1870" spans="2:3" x14ac:dyDescent="0.25">
      <c r="B1870" s="4"/>
      <c r="C1870" s="15"/>
    </row>
    <row r="1871" spans="2:3" x14ac:dyDescent="0.25">
      <c r="B1871" s="4"/>
      <c r="C1871" s="15"/>
    </row>
    <row r="1872" spans="2:3" x14ac:dyDescent="0.25">
      <c r="B1872" s="4"/>
      <c r="C1872" s="15"/>
    </row>
    <row r="1873" spans="2:3" x14ac:dyDescent="0.25">
      <c r="B1873" s="4"/>
      <c r="C1873" s="15"/>
    </row>
    <row r="1874" spans="2:3" x14ac:dyDescent="0.25">
      <c r="B1874" s="4"/>
      <c r="C1874" s="15"/>
    </row>
    <row r="1875" spans="2:3" x14ac:dyDescent="0.25">
      <c r="B1875" s="4"/>
      <c r="C1875" s="15"/>
    </row>
    <row r="1876" spans="2:3" x14ac:dyDescent="0.25">
      <c r="B1876" s="4"/>
      <c r="C1876" s="15"/>
    </row>
    <row r="1877" spans="2:3" x14ac:dyDescent="0.25">
      <c r="B1877" s="4"/>
      <c r="C1877" s="15"/>
    </row>
    <row r="1878" spans="2:3" x14ac:dyDescent="0.25">
      <c r="B1878" s="4"/>
      <c r="C1878" s="15"/>
    </row>
    <row r="1879" spans="2:3" x14ac:dyDescent="0.25">
      <c r="B1879" s="4"/>
      <c r="C1879" s="15"/>
    </row>
    <row r="1880" spans="2:3" x14ac:dyDescent="0.25">
      <c r="B1880" s="4"/>
      <c r="C1880" s="15"/>
    </row>
    <row r="1881" spans="2:3" x14ac:dyDescent="0.25">
      <c r="B1881" s="4"/>
      <c r="C1881" s="15"/>
    </row>
    <row r="1882" spans="2:3" x14ac:dyDescent="0.25">
      <c r="B1882" s="4"/>
      <c r="C1882" s="15"/>
    </row>
    <row r="1883" spans="2:3" x14ac:dyDescent="0.25">
      <c r="B1883" s="4"/>
      <c r="C1883" s="15"/>
    </row>
    <row r="1884" spans="2:3" x14ac:dyDescent="0.25">
      <c r="B1884" s="4"/>
      <c r="C1884" s="15"/>
    </row>
    <row r="1885" spans="2:3" x14ac:dyDescent="0.25">
      <c r="B1885" s="4"/>
      <c r="C1885" s="15"/>
    </row>
    <row r="1886" spans="2:3" x14ac:dyDescent="0.25">
      <c r="B1886" s="4"/>
      <c r="C1886" s="15"/>
    </row>
    <row r="1887" spans="2:3" x14ac:dyDescent="0.25">
      <c r="B1887" s="4"/>
      <c r="C1887" s="15"/>
    </row>
  </sheetData>
  <mergeCells count="7">
    <mergeCell ref="B108:F108"/>
    <mergeCell ref="C1:F1"/>
    <mergeCell ref="A3:F3"/>
    <mergeCell ref="A5:B5"/>
    <mergeCell ref="D5:F5"/>
    <mergeCell ref="A106:B106"/>
    <mergeCell ref="B107:F107"/>
  </mergeCells>
  <pageMargins left="0.7" right="0.25" top="0.5" bottom="0.5" header="0.3" footer="0.3"/>
  <pageSetup paperSize="9" scale="55" fitToWidth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B00EE-6DE1-4676-8900-3740A2FB6ABA}">
  <sheetPr codeName="Sheet2">
    <tabColor rgb="FFFFFF00"/>
    <pageSetUpPr fitToPage="1"/>
  </sheetPr>
  <dimension ref="A1:XFC86"/>
  <sheetViews>
    <sheetView showGridLines="0" zoomScaleNormal="100" workbookViewId="0">
      <selection activeCell="A4" sqref="A4:K4"/>
    </sheetView>
  </sheetViews>
  <sheetFormatPr defaultColWidth="9.140625" defaultRowHeight="12" x14ac:dyDescent="0.25"/>
  <cols>
    <col min="1" max="1" width="4.5703125" style="151" customWidth="1"/>
    <col min="2" max="2" width="64.28515625" style="4" customWidth="1"/>
    <col min="3" max="3" width="9.42578125" style="4" customWidth="1"/>
    <col min="4" max="4" width="15.140625" style="15" customWidth="1"/>
    <col min="5" max="5" width="19.28515625" style="152" customWidth="1"/>
    <col min="6" max="6" width="19.42578125" style="152" customWidth="1"/>
    <col min="7" max="7" width="19.42578125" style="152" hidden="1" customWidth="1"/>
    <col min="8" max="8" width="16.140625" style="120" hidden="1" customWidth="1"/>
    <col min="9" max="9" width="16.7109375" style="4" hidden="1" customWidth="1"/>
    <col min="10" max="10" width="14.5703125" style="4" hidden="1" customWidth="1"/>
    <col min="11" max="11" width="17.5703125" style="11" hidden="1" customWidth="1"/>
    <col min="12" max="12" width="17.7109375" style="11" hidden="1" customWidth="1"/>
    <col min="13" max="13" width="14.85546875" style="4" hidden="1" customWidth="1"/>
    <col min="14" max="14" width="9.140625" style="4" hidden="1" customWidth="1"/>
    <col min="15" max="15" width="15.140625" style="4" hidden="1" customWidth="1"/>
    <col min="16" max="16" width="14.85546875" style="4" bestFit="1" customWidth="1"/>
    <col min="17" max="16384" width="9.140625" style="4"/>
  </cols>
  <sheetData>
    <row r="1" spans="1:16" ht="39.75" customHeight="1" x14ac:dyDescent="0.25">
      <c r="A1" s="113"/>
      <c r="B1" s="13"/>
      <c r="C1" s="13"/>
      <c r="D1" s="239" t="s">
        <v>239</v>
      </c>
      <c r="E1" s="239"/>
      <c r="F1" s="239"/>
      <c r="G1" s="9"/>
      <c r="H1" s="118"/>
    </row>
    <row r="2" spans="1:16" x14ac:dyDescent="0.25">
      <c r="A2" s="113"/>
      <c r="B2" s="13"/>
      <c r="C2" s="13"/>
      <c r="D2" s="9"/>
      <c r="E2" s="9"/>
      <c r="F2" s="9"/>
      <c r="G2" s="9"/>
      <c r="H2" s="118"/>
    </row>
    <row r="3" spans="1:16" x14ac:dyDescent="0.25">
      <c r="A3" s="113"/>
      <c r="B3" s="13"/>
      <c r="C3" s="13"/>
      <c r="D3" s="9"/>
      <c r="E3" s="9"/>
      <c r="F3" s="119"/>
      <c r="G3" s="119"/>
      <c r="H3" s="118"/>
    </row>
    <row r="4" spans="1:16" x14ac:dyDescent="0.25">
      <c r="A4" s="240" t="s">
        <v>240</v>
      </c>
      <c r="B4" s="240"/>
      <c r="C4" s="240"/>
      <c r="D4" s="240"/>
      <c r="E4" s="240"/>
      <c r="F4" s="240"/>
      <c r="G4" s="13"/>
    </row>
    <row r="5" spans="1:16" x14ac:dyDescent="0.25">
      <c r="A5" s="13"/>
      <c r="B5" s="13"/>
      <c r="C5" s="13"/>
      <c r="D5" s="13"/>
      <c r="E5" s="13"/>
      <c r="F5" s="13"/>
      <c r="G5" s="13"/>
    </row>
    <row r="6" spans="1:16" s="102" customFormat="1" ht="12.75" customHeight="1" x14ac:dyDescent="0.25">
      <c r="A6" s="241" t="s">
        <v>17</v>
      </c>
      <c r="B6" s="241"/>
      <c r="C6" s="241"/>
      <c r="D6" s="241"/>
      <c r="E6" s="242" t="s">
        <v>25</v>
      </c>
      <c r="F6" s="242"/>
      <c r="G6" s="18"/>
      <c r="H6" s="120"/>
      <c r="K6" s="11"/>
      <c r="L6" s="11"/>
    </row>
    <row r="7" spans="1:16" s="102" customFormat="1" x14ac:dyDescent="0.25">
      <c r="A7" s="24"/>
      <c r="B7" s="24"/>
      <c r="C7" s="24"/>
      <c r="D7" s="24"/>
      <c r="E7" s="18"/>
      <c r="F7" s="18"/>
      <c r="G7" s="18"/>
      <c r="H7" s="120"/>
      <c r="K7" s="11"/>
      <c r="L7" s="11"/>
    </row>
    <row r="8" spans="1:16" s="102" customFormat="1" x14ac:dyDescent="0.25">
      <c r="A8" s="105"/>
      <c r="D8" s="24"/>
      <c r="E8" s="18"/>
      <c r="F8" s="121" t="s">
        <v>16</v>
      </c>
      <c r="G8" s="121"/>
      <c r="H8" s="120"/>
      <c r="K8" s="11"/>
      <c r="L8" s="11"/>
    </row>
    <row r="9" spans="1:16" ht="24" x14ac:dyDescent="0.25">
      <c r="A9" s="122" t="s">
        <v>18</v>
      </c>
      <c r="B9" s="28" t="s">
        <v>28</v>
      </c>
      <c r="C9" s="28" t="s">
        <v>0</v>
      </c>
      <c r="D9" s="28" t="s">
        <v>29</v>
      </c>
      <c r="E9" s="29" t="s">
        <v>30</v>
      </c>
      <c r="F9" s="29" t="s">
        <v>31</v>
      </c>
      <c r="G9" s="30"/>
    </row>
    <row r="10" spans="1:16" x14ac:dyDescent="0.25">
      <c r="A10" s="123" t="s">
        <v>1</v>
      </c>
      <c r="B10" s="33" t="s">
        <v>2</v>
      </c>
      <c r="C10" s="33" t="s">
        <v>3</v>
      </c>
      <c r="D10" s="33" t="s">
        <v>4</v>
      </c>
      <c r="E10" s="33">
        <v>2</v>
      </c>
      <c r="F10" s="33">
        <v>2</v>
      </c>
      <c r="G10" s="117"/>
    </row>
    <row r="11" spans="1:16" x14ac:dyDescent="0.25">
      <c r="A11" s="124">
        <v>1</v>
      </c>
      <c r="B11" s="125" t="s">
        <v>241</v>
      </c>
      <c r="C11" s="32">
        <v>1</v>
      </c>
      <c r="D11" s="28"/>
      <c r="E11" s="29"/>
      <c r="F11" s="29"/>
      <c r="G11" s="30"/>
      <c r="K11" s="36" t="s">
        <v>32</v>
      </c>
      <c r="L11" s="36" t="s">
        <v>33</v>
      </c>
      <c r="M11" s="15" t="s">
        <v>34</v>
      </c>
      <c r="O11" s="36"/>
    </row>
    <row r="12" spans="1:16" ht="12.75" x14ac:dyDescent="0.2">
      <c r="A12" s="126" t="s">
        <v>5</v>
      </c>
      <c r="B12" s="127" t="s">
        <v>242</v>
      </c>
      <c r="C12" s="32">
        <f>+C11+1</f>
        <v>2</v>
      </c>
      <c r="D12" s="33">
        <v>5110</v>
      </c>
      <c r="E12" s="128">
        <v>35614682558.650002</v>
      </c>
      <c r="F12" s="128">
        <v>69687366821.279999</v>
      </c>
      <c r="G12" s="129"/>
      <c r="J12" s="4" t="s">
        <v>36</v>
      </c>
      <c r="K12" s="43">
        <v>-17797291488.040001</v>
      </c>
      <c r="L12" s="43">
        <v>-15849843772.0347</v>
      </c>
      <c r="M12" s="44">
        <f>+L12-K12</f>
        <v>1947447716.0053005</v>
      </c>
      <c r="O12" s="11"/>
      <c r="P12" s="58"/>
    </row>
    <row r="13" spans="1:16" x14ac:dyDescent="0.2">
      <c r="A13" s="126" t="s">
        <v>6</v>
      </c>
      <c r="B13" s="127" t="s">
        <v>243</v>
      </c>
      <c r="C13" s="32">
        <f t="shared" ref="C13:C50" si="0">+C12+1</f>
        <v>3</v>
      </c>
      <c r="D13" s="33">
        <v>5120</v>
      </c>
      <c r="E13" s="128">
        <v>-1217596437.7</v>
      </c>
      <c r="F13" s="128">
        <v>-1909141471.0599999</v>
      </c>
      <c r="G13" s="129"/>
      <c r="J13" s="4" t="s">
        <v>38</v>
      </c>
      <c r="K13" s="47">
        <v>2062732279.45</v>
      </c>
      <c r="L13" s="48">
        <v>1640136078.492656</v>
      </c>
      <c r="M13" s="11">
        <f>+L13-K13</f>
        <v>-422596200.95734406</v>
      </c>
      <c r="O13" s="11"/>
      <c r="P13" s="58"/>
    </row>
    <row r="14" spans="1:16" x14ac:dyDescent="0.2">
      <c r="A14" s="126" t="s">
        <v>7</v>
      </c>
      <c r="B14" s="127" t="s">
        <v>244</v>
      </c>
      <c r="C14" s="32">
        <f t="shared" si="0"/>
        <v>4</v>
      </c>
      <c r="D14" s="33" t="s">
        <v>245</v>
      </c>
      <c r="E14" s="128">
        <v>-15730123355.440001</v>
      </c>
      <c r="F14" s="130">
        <v>-45816256714.160004</v>
      </c>
      <c r="G14" s="131"/>
      <c r="J14" s="4" t="s">
        <v>42</v>
      </c>
      <c r="K14" s="47">
        <v>2370017324.1900001</v>
      </c>
      <c r="L14" s="48">
        <v>2327194844.8629999</v>
      </c>
      <c r="M14" s="11">
        <f>+L14-K14</f>
        <v>-42822479.327000141</v>
      </c>
      <c r="O14" s="11"/>
      <c r="P14" s="58"/>
    </row>
    <row r="15" spans="1:16" x14ac:dyDescent="0.2">
      <c r="A15" s="124" t="s">
        <v>134</v>
      </c>
      <c r="B15" s="125" t="s">
        <v>246</v>
      </c>
      <c r="C15" s="32">
        <f t="shared" si="0"/>
        <v>5</v>
      </c>
      <c r="D15" s="33"/>
      <c r="E15" s="132">
        <f>SUM(E12:E14)</f>
        <v>18666962765.510002</v>
      </c>
      <c r="F15" s="132">
        <f>SUM(F12:F14)</f>
        <v>21961968636.059998</v>
      </c>
      <c r="G15" s="133"/>
      <c r="J15" s="4" t="s">
        <v>46</v>
      </c>
      <c r="K15" s="47">
        <v>1353611273</v>
      </c>
      <c r="L15" s="48">
        <v>2020199901.4329047</v>
      </c>
      <c r="M15" s="11">
        <f>+L15-K15</f>
        <v>666588628.43290472</v>
      </c>
      <c r="O15" s="11"/>
      <c r="P15" s="58"/>
    </row>
    <row r="16" spans="1:16" x14ac:dyDescent="0.2">
      <c r="A16" s="126" t="s">
        <v>15</v>
      </c>
      <c r="B16" s="127" t="s">
        <v>247</v>
      </c>
      <c r="C16" s="32">
        <f t="shared" si="0"/>
        <v>6</v>
      </c>
      <c r="D16" s="33">
        <v>6110</v>
      </c>
      <c r="E16" s="128">
        <v>-3573794005.3800001</v>
      </c>
      <c r="F16" s="130">
        <v>11779019684.505875</v>
      </c>
      <c r="G16" s="131"/>
      <c r="J16" s="4" t="s">
        <v>50</v>
      </c>
      <c r="K16" s="47">
        <v>1256290011.0599999</v>
      </c>
      <c r="L16" s="48">
        <v>1256290011.0599999</v>
      </c>
      <c r="M16" s="11">
        <f>+L16-K16</f>
        <v>0</v>
      </c>
      <c r="O16" s="11" t="s">
        <v>248</v>
      </c>
      <c r="P16" s="58"/>
    </row>
    <row r="17" spans="1:16" x14ac:dyDescent="0.2">
      <c r="A17" s="126" t="s">
        <v>209</v>
      </c>
      <c r="B17" s="127" t="s">
        <v>249</v>
      </c>
      <c r="C17" s="32">
        <f t="shared" si="0"/>
        <v>7</v>
      </c>
      <c r="D17" s="33">
        <v>6210</v>
      </c>
      <c r="E17" s="128">
        <v>3221319463.5100002</v>
      </c>
      <c r="F17" s="130">
        <v>10428336009.209999</v>
      </c>
      <c r="G17" s="131"/>
      <c r="L17" s="54"/>
      <c r="M17" s="11"/>
      <c r="O17" s="11" t="s">
        <v>248</v>
      </c>
    </row>
    <row r="18" spans="1:16" x14ac:dyDescent="0.2">
      <c r="A18" s="124" t="s">
        <v>250</v>
      </c>
      <c r="B18" s="134" t="s">
        <v>251</v>
      </c>
      <c r="C18" s="32">
        <f t="shared" si="0"/>
        <v>8</v>
      </c>
      <c r="D18" s="28"/>
      <c r="E18" s="132">
        <f>+E15-E16-E17</f>
        <v>19019437307.380005</v>
      </c>
      <c r="F18" s="132">
        <f>+F15-F16+F17</f>
        <v>20611284960.764122</v>
      </c>
      <c r="G18" s="133"/>
      <c r="J18" s="4" t="s">
        <v>56</v>
      </c>
      <c r="K18" s="47">
        <v>9043414221.1599998</v>
      </c>
      <c r="L18" s="48">
        <v>7937784853.0563269</v>
      </c>
      <c r="M18" s="44">
        <f>+K18-L18</f>
        <v>1105629368.103673</v>
      </c>
      <c r="O18" s="11"/>
      <c r="P18" s="58"/>
    </row>
    <row r="19" spans="1:16" x14ac:dyDescent="0.25">
      <c r="A19" s="126" t="s">
        <v>252</v>
      </c>
      <c r="B19" s="49" t="s">
        <v>253</v>
      </c>
      <c r="C19" s="32">
        <f t="shared" si="0"/>
        <v>9</v>
      </c>
      <c r="D19" s="33">
        <v>6310</v>
      </c>
      <c r="E19" s="128">
        <v>8150304061.9399996</v>
      </c>
      <c r="F19" s="128">
        <v>11062366682.890001</v>
      </c>
      <c r="G19" s="129"/>
      <c r="H19" s="135">
        <f>-F19</f>
        <v>-11062366682.890001</v>
      </c>
      <c r="J19" s="4" t="s">
        <v>58</v>
      </c>
      <c r="K19" s="11">
        <v>217109939.82526001</v>
      </c>
      <c r="L19" s="54">
        <v>192552351.24058527</v>
      </c>
      <c r="M19" s="11">
        <f>+K19-L19</f>
        <v>24557588.584674746</v>
      </c>
      <c r="O19" s="11"/>
      <c r="P19" s="58"/>
    </row>
    <row r="20" spans="1:16" x14ac:dyDescent="0.25">
      <c r="A20" s="126" t="s">
        <v>254</v>
      </c>
      <c r="B20" s="49" t="s">
        <v>255</v>
      </c>
      <c r="C20" s="32">
        <f t="shared" si="0"/>
        <v>10</v>
      </c>
      <c r="D20" s="33">
        <v>5220</v>
      </c>
      <c r="E20" s="128">
        <v>1132089181.53</v>
      </c>
      <c r="F20" s="128">
        <v>1260840412.4399998</v>
      </c>
      <c r="G20" s="129"/>
      <c r="I20" s="136">
        <f>+F20-E20</f>
        <v>128751230.90999985</v>
      </c>
      <c r="J20" s="4" t="s">
        <v>62</v>
      </c>
      <c r="K20" s="11">
        <v>93144174.659999982</v>
      </c>
      <c r="L20" s="54">
        <v>565350424.26300001</v>
      </c>
      <c r="M20" s="11">
        <f>+K20-L20</f>
        <v>-472206249.60300004</v>
      </c>
      <c r="O20" s="11"/>
      <c r="P20" s="58"/>
    </row>
    <row r="21" spans="1:16" x14ac:dyDescent="0.25">
      <c r="A21" s="126" t="s">
        <v>256</v>
      </c>
      <c r="B21" s="49" t="s">
        <v>257</v>
      </c>
      <c r="C21" s="32">
        <f t="shared" si="0"/>
        <v>11</v>
      </c>
      <c r="D21" s="33">
        <v>5230</v>
      </c>
      <c r="E21" s="128">
        <v>161533402.77000001</v>
      </c>
      <c r="F21" s="128">
        <v>127587940.91</v>
      </c>
      <c r="G21" s="129"/>
      <c r="H21" s="137"/>
      <c r="I21" s="61">
        <f>+F21-H21</f>
        <v>127587940.91</v>
      </c>
      <c r="J21" s="4" t="s">
        <v>66</v>
      </c>
      <c r="K21" s="11">
        <v>0</v>
      </c>
      <c r="L21" s="11">
        <v>0</v>
      </c>
      <c r="M21" s="11">
        <f>+L21-K21</f>
        <v>0</v>
      </c>
      <c r="O21" s="11"/>
    </row>
    <row r="22" spans="1:16" x14ac:dyDescent="0.25">
      <c r="A22" s="124" t="s">
        <v>258</v>
      </c>
      <c r="B22" s="46" t="s">
        <v>259</v>
      </c>
      <c r="C22" s="32">
        <f t="shared" si="0"/>
        <v>12</v>
      </c>
      <c r="D22" s="33"/>
      <c r="E22" s="132">
        <f>+E19-E20-E21</f>
        <v>6856681477.6399994</v>
      </c>
      <c r="F22" s="132">
        <f>+F19-F20-F21</f>
        <v>9673938329.5400009</v>
      </c>
      <c r="G22" s="133">
        <f>F18-'[1]Хавсралт - 2'!$B$21</f>
        <v>15819053862.581402</v>
      </c>
      <c r="H22" s="138">
        <f>+F22/F18</f>
        <v>0.46935153960344639</v>
      </c>
      <c r="I22" s="138">
        <f>-(F27+F34+F35-F28)/F18</f>
        <v>-0.32050948687020103</v>
      </c>
      <c r="M22" s="11"/>
      <c r="O22" s="11"/>
    </row>
    <row r="23" spans="1:16" x14ac:dyDescent="0.2">
      <c r="A23" s="126" t="s">
        <v>260</v>
      </c>
      <c r="B23" s="127" t="s">
        <v>261</v>
      </c>
      <c r="C23" s="32">
        <f t="shared" si="0"/>
        <v>13</v>
      </c>
      <c r="D23" s="33" t="s">
        <v>262</v>
      </c>
      <c r="E23" s="128">
        <v>302849460.63</v>
      </c>
      <c r="F23" s="130">
        <v>-961833010.50999999</v>
      </c>
      <c r="G23" s="131"/>
      <c r="M23" s="11"/>
      <c r="O23" s="11" t="s">
        <v>248</v>
      </c>
    </row>
    <row r="24" spans="1:16" x14ac:dyDescent="0.2">
      <c r="A24" s="126" t="s">
        <v>263</v>
      </c>
      <c r="B24" s="127" t="s">
        <v>264</v>
      </c>
      <c r="C24" s="32">
        <f t="shared" si="0"/>
        <v>14</v>
      </c>
      <c r="D24" s="33" t="s">
        <v>265</v>
      </c>
      <c r="E24" s="128">
        <v>457609483.63999999</v>
      </c>
      <c r="F24" s="130">
        <v>30696041.460000016</v>
      </c>
      <c r="G24" s="131"/>
      <c r="J24" s="4" t="s">
        <v>73</v>
      </c>
      <c r="K24" s="11">
        <f t="shared" ref="K24:L28" si="1">+K12-K18</f>
        <v>-26840705709.200001</v>
      </c>
      <c r="L24" s="11">
        <f t="shared" si="1"/>
        <v>-23787628625.091026</v>
      </c>
      <c r="M24" s="11">
        <f>+M12+M18</f>
        <v>3053077084.1089735</v>
      </c>
      <c r="O24" s="11" t="s">
        <v>248</v>
      </c>
      <c r="P24" s="58"/>
    </row>
    <row r="25" spans="1:16" x14ac:dyDescent="0.2">
      <c r="A25" s="126" t="s">
        <v>266</v>
      </c>
      <c r="B25" s="49" t="s">
        <v>267</v>
      </c>
      <c r="C25" s="32">
        <f t="shared" si="0"/>
        <v>15</v>
      </c>
      <c r="D25" s="33">
        <v>6510</v>
      </c>
      <c r="E25" s="128">
        <v>318044068.58999997</v>
      </c>
      <c r="F25" s="47">
        <v>514546779.59000003</v>
      </c>
      <c r="G25" s="139"/>
      <c r="H25" s="44">
        <f>-(F16+F17+F23+F24+F25)</f>
        <v>-21790765504.255875</v>
      </c>
      <c r="J25" s="4" t="s">
        <v>77</v>
      </c>
      <c r="K25" s="11">
        <f t="shared" si="1"/>
        <v>1845622339.6247401</v>
      </c>
      <c r="L25" s="11">
        <f t="shared" si="1"/>
        <v>1447583727.2520707</v>
      </c>
      <c r="M25" s="11">
        <f>+M13+M19</f>
        <v>-398038612.37266934</v>
      </c>
      <c r="O25" s="11" t="s">
        <v>248</v>
      </c>
      <c r="P25" s="58"/>
    </row>
    <row r="26" spans="1:16" x14ac:dyDescent="0.25">
      <c r="A26" s="124" t="s">
        <v>268</v>
      </c>
      <c r="B26" s="134" t="s">
        <v>269</v>
      </c>
      <c r="C26" s="32">
        <f t="shared" si="0"/>
        <v>16</v>
      </c>
      <c r="D26" s="28"/>
      <c r="E26" s="132">
        <f>SUM(E22:E25)</f>
        <v>7935184490.5</v>
      </c>
      <c r="F26" s="132">
        <f>SUM(F22:F25)</f>
        <v>9257348140.0799999</v>
      </c>
      <c r="G26" s="133"/>
      <c r="J26" s="4" t="s">
        <v>80</v>
      </c>
      <c r="K26" s="11">
        <f t="shared" si="1"/>
        <v>2276873149.5300002</v>
      </c>
      <c r="L26" s="11">
        <f t="shared" si="1"/>
        <v>1761844420.5999999</v>
      </c>
      <c r="M26" s="11">
        <f>+M14+M20</f>
        <v>-515028728.93000019</v>
      </c>
      <c r="O26" s="11"/>
      <c r="P26" s="58"/>
    </row>
    <row r="27" spans="1:16" x14ac:dyDescent="0.25">
      <c r="A27" s="126" t="s">
        <v>270</v>
      </c>
      <c r="B27" s="127" t="s">
        <v>271</v>
      </c>
      <c r="C27" s="32">
        <f t="shared" si="0"/>
        <v>17</v>
      </c>
      <c r="D27" s="33" t="s">
        <v>272</v>
      </c>
      <c r="E27" s="128">
        <v>-1858376263.3599999</v>
      </c>
      <c r="F27" s="128">
        <v>-2564169466.02</v>
      </c>
      <c r="G27" s="129"/>
      <c r="H27" s="140"/>
      <c r="J27" s="4" t="s">
        <v>82</v>
      </c>
      <c r="K27" s="11">
        <f t="shared" si="1"/>
        <v>1353611273</v>
      </c>
      <c r="L27" s="11">
        <f t="shared" si="1"/>
        <v>2020199901.4329047</v>
      </c>
      <c r="M27" s="11">
        <f>+M15+M21</f>
        <v>666588628.43290472</v>
      </c>
      <c r="O27" s="11"/>
      <c r="P27" s="58"/>
    </row>
    <row r="28" spans="1:16" x14ac:dyDescent="0.2">
      <c r="A28" s="126" t="s">
        <v>273</v>
      </c>
      <c r="B28" s="127" t="s">
        <v>274</v>
      </c>
      <c r="C28" s="32">
        <f t="shared" si="0"/>
        <v>18</v>
      </c>
      <c r="D28" s="33">
        <v>5210</v>
      </c>
      <c r="E28" s="128">
        <v>207256940.17000002</v>
      </c>
      <c r="F28" s="47">
        <v>451173202.48000002</v>
      </c>
      <c r="G28" s="139"/>
      <c r="H28" s="140"/>
      <c r="I28" s="61"/>
      <c r="J28" s="4" t="s">
        <v>86</v>
      </c>
      <c r="K28" s="11">
        <f t="shared" si="1"/>
        <v>1256290011.0599999</v>
      </c>
      <c r="L28" s="11">
        <f t="shared" si="1"/>
        <v>1256290011.0599999</v>
      </c>
      <c r="M28" s="11">
        <f>+M16+M22</f>
        <v>0</v>
      </c>
      <c r="O28" s="11"/>
      <c r="P28" s="58"/>
    </row>
    <row r="29" spans="1:16" ht="24" x14ac:dyDescent="0.25">
      <c r="A29" s="126" t="s">
        <v>275</v>
      </c>
      <c r="B29" s="127" t="s">
        <v>276</v>
      </c>
      <c r="C29" s="32">
        <f t="shared" si="0"/>
        <v>19</v>
      </c>
      <c r="D29" s="33" t="s">
        <v>277</v>
      </c>
      <c r="E29" s="128">
        <v>5009598756.4899998</v>
      </c>
      <c r="F29" s="128">
        <v>4884880662.9599991</v>
      </c>
      <c r="G29" s="129"/>
      <c r="I29" s="58"/>
      <c r="J29" s="11"/>
      <c r="K29" s="11">
        <f>SUM(K24:K28)</f>
        <v>-20108308935.98526</v>
      </c>
      <c r="L29" s="11">
        <f>SUM(L24:L28)</f>
        <v>-17301710564.746052</v>
      </c>
      <c r="M29" s="58">
        <f>SUM(M25:M28)</f>
        <v>-246478712.8697648</v>
      </c>
      <c r="O29" s="11"/>
      <c r="P29" s="58"/>
    </row>
    <row r="30" spans="1:16" x14ac:dyDescent="0.25">
      <c r="A30" s="124" t="s">
        <v>278</v>
      </c>
      <c r="B30" s="134" t="s">
        <v>279</v>
      </c>
      <c r="C30" s="32">
        <f t="shared" si="0"/>
        <v>20</v>
      </c>
      <c r="D30" s="28"/>
      <c r="E30" s="132">
        <f>+E18-E26+E27+E28+E29</f>
        <v>14442732250.180004</v>
      </c>
      <c r="F30" s="132">
        <f>+F18-F26+F27+F28+F29</f>
        <v>14125821220.10412</v>
      </c>
      <c r="G30" s="133"/>
      <c r="H30" s="120">
        <f>+F30-F29</f>
        <v>9240940557.1441212</v>
      </c>
      <c r="I30" s="136"/>
      <c r="J30" s="11"/>
      <c r="O30" s="11"/>
    </row>
    <row r="31" spans="1:16" x14ac:dyDescent="0.25">
      <c r="A31" s="126" t="s">
        <v>280</v>
      </c>
      <c r="B31" s="127" t="s">
        <v>281</v>
      </c>
      <c r="C31" s="32">
        <f t="shared" si="0"/>
        <v>21</v>
      </c>
      <c r="D31" s="33">
        <v>5510</v>
      </c>
      <c r="E31" s="128"/>
      <c r="F31" s="128">
        <v>0</v>
      </c>
      <c r="G31" s="129"/>
      <c r="J31" s="11"/>
      <c r="O31" s="11"/>
    </row>
    <row r="32" spans="1:16" x14ac:dyDescent="0.2">
      <c r="A32" s="126" t="s">
        <v>282</v>
      </c>
      <c r="B32" s="127" t="s">
        <v>283</v>
      </c>
      <c r="C32" s="32">
        <f t="shared" si="0"/>
        <v>22</v>
      </c>
      <c r="D32" s="33" t="s">
        <v>284</v>
      </c>
      <c r="E32" s="128">
        <v>10389588.279999999</v>
      </c>
      <c r="F32" s="141">
        <v>8762988.9299999997</v>
      </c>
      <c r="G32" s="142"/>
      <c r="I32" s="11"/>
      <c r="J32" s="11"/>
      <c r="O32" s="11"/>
    </row>
    <row r="33" spans="1:15 16383:16383" ht="24" x14ac:dyDescent="0.25">
      <c r="A33" s="126" t="s">
        <v>285</v>
      </c>
      <c r="B33" s="127" t="s">
        <v>286</v>
      </c>
      <c r="C33" s="32">
        <f t="shared" si="0"/>
        <v>23</v>
      </c>
      <c r="D33" s="33" t="s">
        <v>287</v>
      </c>
      <c r="E33" s="128">
        <v>97129487.959999993</v>
      </c>
      <c r="F33" s="128">
        <v>48793705.460000001</v>
      </c>
      <c r="G33" s="129"/>
      <c r="I33" s="11"/>
      <c r="J33" s="11"/>
      <c r="O33" s="11"/>
    </row>
    <row r="34" spans="1:15 16383:16383" x14ac:dyDescent="0.25">
      <c r="A34" s="126" t="s">
        <v>288</v>
      </c>
      <c r="B34" s="127" t="s">
        <v>289</v>
      </c>
      <c r="C34" s="32">
        <f t="shared" si="0"/>
        <v>24</v>
      </c>
      <c r="D34" s="33" t="s">
        <v>290</v>
      </c>
      <c r="E34" s="128">
        <v>-7269853262.79</v>
      </c>
      <c r="F34" s="128">
        <v>8729319772.3100014</v>
      </c>
      <c r="G34" s="129"/>
      <c r="H34" s="140"/>
      <c r="I34" s="11"/>
      <c r="J34" s="11"/>
      <c r="L34" s="4"/>
      <c r="O34" s="11"/>
    </row>
    <row r="35" spans="1:15 16383:16383" x14ac:dyDescent="0.25">
      <c r="A35" s="126" t="s">
        <v>291</v>
      </c>
      <c r="B35" s="127" t="s">
        <v>292</v>
      </c>
      <c r="C35" s="32">
        <f t="shared" si="0"/>
        <v>25</v>
      </c>
      <c r="D35" s="33" t="s">
        <v>293</v>
      </c>
      <c r="E35" s="128">
        <v>-937145506.49000001</v>
      </c>
      <c r="F35" s="128">
        <v>892135262.70000005</v>
      </c>
      <c r="G35" s="129"/>
      <c r="I35" s="11">
        <f>+F35+H35</f>
        <v>892135262.70000005</v>
      </c>
      <c r="J35" s="11"/>
      <c r="L35" s="4"/>
      <c r="O35" s="11"/>
    </row>
    <row r="36" spans="1:15 16383:16383" x14ac:dyDescent="0.25">
      <c r="A36" s="126" t="s">
        <v>294</v>
      </c>
      <c r="B36" s="127" t="s">
        <v>295</v>
      </c>
      <c r="C36" s="32">
        <f t="shared" si="0"/>
        <v>26</v>
      </c>
      <c r="D36" s="33">
        <v>7210</v>
      </c>
      <c r="E36" s="128">
        <v>-100294496.72</v>
      </c>
      <c r="F36" s="128">
        <v>51449042.570000008</v>
      </c>
      <c r="G36" s="129"/>
      <c r="H36" s="120">
        <f>+F27+F28+F33+F34+F35+F38</f>
        <v>7566904432.8500013</v>
      </c>
      <c r="I36" s="58">
        <f>+F40-F36-F32+F28+F27</f>
        <v>-11820342554.270002</v>
      </c>
      <c r="J36" s="11"/>
      <c r="L36" s="4"/>
      <c r="O36" s="11"/>
    </row>
    <row r="37" spans="1:15 16383:16383" ht="36" x14ac:dyDescent="0.25">
      <c r="A37" s="126" t="s">
        <v>296</v>
      </c>
      <c r="B37" s="127" t="s">
        <v>297</v>
      </c>
      <c r="C37" s="32">
        <f t="shared" si="0"/>
        <v>27</v>
      </c>
      <c r="D37" s="33" t="s">
        <v>298</v>
      </c>
      <c r="E37" s="50">
        <v>-40094152.149999999</v>
      </c>
      <c r="F37" s="50">
        <v>102305585.17</v>
      </c>
      <c r="G37" s="51"/>
      <c r="H37" s="143">
        <f>+H36/F18</f>
        <v>0.36712434218703238</v>
      </c>
      <c r="J37" s="58"/>
      <c r="L37" s="4"/>
      <c r="O37" s="11"/>
    </row>
    <row r="38" spans="1:15 16383:16383" x14ac:dyDescent="0.25">
      <c r="A38" s="126" t="s">
        <v>299</v>
      </c>
      <c r="B38" s="127" t="s">
        <v>300</v>
      </c>
      <c r="C38" s="32">
        <f t="shared" si="0"/>
        <v>28</v>
      </c>
      <c r="D38" s="33" t="s">
        <v>301</v>
      </c>
      <c r="E38" s="128">
        <v>80098800.090000004</v>
      </c>
      <c r="F38" s="128">
        <v>9651955.9200000763</v>
      </c>
      <c r="G38" s="129"/>
      <c r="I38" s="4" t="s">
        <v>302</v>
      </c>
      <c r="J38" s="144">
        <v>342895361.31</v>
      </c>
      <c r="L38" s="4"/>
      <c r="O38" s="11"/>
    </row>
    <row r="39" spans="1:15 16383:16383" x14ac:dyDescent="0.25">
      <c r="A39" s="126" t="s">
        <v>303</v>
      </c>
      <c r="B39" s="127" t="s">
        <v>304</v>
      </c>
      <c r="C39" s="32">
        <f t="shared" si="0"/>
        <v>29</v>
      </c>
      <c r="D39" s="33" t="s">
        <v>305</v>
      </c>
      <c r="E39" s="128">
        <v>18838942.190000001</v>
      </c>
      <c r="F39" s="128">
        <v>60866753.209999971</v>
      </c>
      <c r="G39" s="129"/>
      <c r="I39" s="4" t="s">
        <v>302</v>
      </c>
      <c r="J39" s="58"/>
      <c r="K39" s="145"/>
      <c r="L39" s="4"/>
      <c r="O39" s="11"/>
    </row>
    <row r="40" spans="1:15 16383:16383" x14ac:dyDescent="0.2">
      <c r="A40" s="124" t="s">
        <v>306</v>
      </c>
      <c r="B40" s="134" t="s">
        <v>307</v>
      </c>
      <c r="C40" s="32">
        <f t="shared" si="0"/>
        <v>30</v>
      </c>
      <c r="D40" s="28"/>
      <c r="E40" s="132">
        <f>SUM(E31:E39)</f>
        <v>-8140930599.6300001</v>
      </c>
      <c r="F40" s="132">
        <f>F32+F33+F38+F39-F34-F35-F36-F37</f>
        <v>-9647134259.2300014</v>
      </c>
      <c r="G40" s="133"/>
      <c r="I40" s="52" t="s">
        <v>308</v>
      </c>
      <c r="J40" s="146">
        <v>316812484.43000001</v>
      </c>
      <c r="K40" s="145"/>
      <c r="L40" s="4"/>
      <c r="O40" s="11"/>
    </row>
    <row r="41" spans="1:15 16383:16383" x14ac:dyDescent="0.2">
      <c r="A41" s="124" t="s">
        <v>309</v>
      </c>
      <c r="B41" s="134" t="s">
        <v>310</v>
      </c>
      <c r="C41" s="32">
        <f t="shared" si="0"/>
        <v>31</v>
      </c>
      <c r="D41" s="28"/>
      <c r="E41" s="132">
        <f>+E30+E40</f>
        <v>6301801650.550004</v>
      </c>
      <c r="F41" s="132">
        <f>+F30+F40</f>
        <v>4478686960.8741188</v>
      </c>
      <c r="G41" s="133"/>
      <c r="H41" s="140"/>
      <c r="I41" s="4" t="s">
        <v>311</v>
      </c>
      <c r="J41" s="146">
        <v>350587110.13999999</v>
      </c>
      <c r="K41" s="145"/>
      <c r="L41" s="4"/>
      <c r="O41" s="11"/>
    </row>
    <row r="42" spans="1:15 16383:16383" x14ac:dyDescent="0.2">
      <c r="A42" s="126" t="s">
        <v>312</v>
      </c>
      <c r="B42" s="127" t="s">
        <v>313</v>
      </c>
      <c r="C42" s="32">
        <f t="shared" si="0"/>
        <v>32</v>
      </c>
      <c r="D42" s="33">
        <v>9110</v>
      </c>
      <c r="E42" s="128">
        <v>-693810729.07000005</v>
      </c>
      <c r="F42" s="50">
        <v>-394280112.38</v>
      </c>
      <c r="G42" s="51"/>
      <c r="H42" s="140"/>
      <c r="I42" s="52" t="s">
        <v>314</v>
      </c>
      <c r="J42" s="146">
        <v>229021935.50999999</v>
      </c>
      <c r="K42" s="145"/>
      <c r="O42" s="11"/>
    </row>
    <row r="43" spans="1:15 16383:16383" x14ac:dyDescent="0.2">
      <c r="A43" s="124" t="s">
        <v>315</v>
      </c>
      <c r="B43" s="134" t="s">
        <v>316</v>
      </c>
      <c r="C43" s="32">
        <f t="shared" si="0"/>
        <v>33</v>
      </c>
      <c r="D43" s="28"/>
      <c r="E43" s="132">
        <f>+E41+E42</f>
        <v>5607990921.4800043</v>
      </c>
      <c r="F43" s="132">
        <f>+F41+F42</f>
        <v>4084406848.4941187</v>
      </c>
      <c r="G43" s="133"/>
      <c r="I43" s="4" t="s">
        <v>311</v>
      </c>
      <c r="J43" s="146"/>
      <c r="K43" s="145"/>
      <c r="O43" s="11"/>
    </row>
    <row r="44" spans="1:15 16383:16383" x14ac:dyDescent="0.25">
      <c r="A44" s="126" t="s">
        <v>317</v>
      </c>
      <c r="B44" s="127" t="s">
        <v>318</v>
      </c>
      <c r="C44" s="32">
        <f t="shared" si="0"/>
        <v>34</v>
      </c>
      <c r="D44" s="33"/>
      <c r="E44" s="128"/>
      <c r="F44" s="128"/>
      <c r="G44" s="129"/>
      <c r="I44" s="52" t="s">
        <v>308</v>
      </c>
      <c r="J44" s="58"/>
      <c r="K44" s="145"/>
      <c r="O44" s="11"/>
    </row>
    <row r="45" spans="1:15 16383:16383" x14ac:dyDescent="0.25">
      <c r="A45" s="124" t="s">
        <v>319</v>
      </c>
      <c r="B45" s="134" t="s">
        <v>320</v>
      </c>
      <c r="C45" s="32">
        <f t="shared" si="0"/>
        <v>35</v>
      </c>
      <c r="D45" s="28"/>
      <c r="E45" s="132">
        <f>+E43+E44</f>
        <v>5607990921.4800043</v>
      </c>
      <c r="F45" s="132">
        <f>+F43+F44</f>
        <v>4084406848.4941187</v>
      </c>
      <c r="G45" s="133"/>
      <c r="J45" s="58"/>
      <c r="K45" s="58"/>
      <c r="O45" s="11"/>
      <c r="XFC45" s="58"/>
    </row>
    <row r="46" spans="1:15 16383:16383" x14ac:dyDescent="0.25">
      <c r="A46" s="126" t="s">
        <v>321</v>
      </c>
      <c r="B46" s="127" t="s">
        <v>322</v>
      </c>
      <c r="C46" s="32">
        <f t="shared" si="0"/>
        <v>36</v>
      </c>
      <c r="D46" s="33"/>
      <c r="E46" s="128"/>
      <c r="F46" s="128"/>
      <c r="G46" s="129"/>
      <c r="O46" s="11"/>
    </row>
    <row r="47" spans="1:15 16383:16383" x14ac:dyDescent="0.25">
      <c r="A47" s="126" t="s">
        <v>323</v>
      </c>
      <c r="B47" s="127" t="s">
        <v>225</v>
      </c>
      <c r="C47" s="32">
        <f t="shared" si="0"/>
        <v>37</v>
      </c>
      <c r="D47" s="33"/>
      <c r="E47" s="59">
        <v>1334439927.9400001</v>
      </c>
      <c r="F47" s="59">
        <v>318137186.69</v>
      </c>
      <c r="G47" s="60"/>
      <c r="I47" s="147" t="s">
        <v>324</v>
      </c>
      <c r="J47" s="148"/>
      <c r="O47" s="11"/>
    </row>
    <row r="48" spans="1:15 16383:16383" x14ac:dyDescent="0.25">
      <c r="A48" s="126" t="s">
        <v>325</v>
      </c>
      <c r="B48" s="127" t="s">
        <v>326</v>
      </c>
      <c r="C48" s="32">
        <f t="shared" si="0"/>
        <v>38</v>
      </c>
      <c r="D48" s="33"/>
      <c r="E48" s="128"/>
      <c r="F48" s="128"/>
      <c r="G48" s="129"/>
      <c r="I48" s="149" t="s">
        <v>327</v>
      </c>
      <c r="J48" s="150"/>
      <c r="O48" s="11"/>
    </row>
    <row r="49" spans="1:15" x14ac:dyDescent="0.25">
      <c r="A49" s="124" t="s">
        <v>328</v>
      </c>
      <c r="B49" s="134" t="s">
        <v>329</v>
      </c>
      <c r="C49" s="32">
        <f t="shared" si="0"/>
        <v>39</v>
      </c>
      <c r="D49" s="28"/>
      <c r="E49" s="132">
        <f>+E45+E46+E47+E48</f>
        <v>6942430849.4200039</v>
      </c>
      <c r="F49" s="132">
        <f>+F45+F46+F47+F48</f>
        <v>4402544035.1841183</v>
      </c>
      <c r="G49" s="133"/>
      <c r="H49" s="11"/>
      <c r="I49" s="4" t="s">
        <v>330</v>
      </c>
      <c r="O49" s="11"/>
    </row>
    <row r="50" spans="1:15" x14ac:dyDescent="0.25">
      <c r="A50" s="126" t="s">
        <v>331</v>
      </c>
      <c r="B50" s="127" t="s">
        <v>332</v>
      </c>
      <c r="C50" s="32">
        <f t="shared" si="0"/>
        <v>40</v>
      </c>
      <c r="D50" s="33"/>
      <c r="E50" s="128"/>
      <c r="F50" s="128"/>
      <c r="G50" s="129"/>
      <c r="I50" s="4" t="s">
        <v>333</v>
      </c>
      <c r="O50" s="11"/>
    </row>
    <row r="51" spans="1:15" hidden="1" x14ac:dyDescent="0.25">
      <c r="F51" s="153" t="e">
        <f>+F45-#REF!+#REF!-J73-J74</f>
        <v>#REF!</v>
      </c>
      <c r="G51" s="153"/>
      <c r="I51" s="4" t="s">
        <v>334</v>
      </c>
    </row>
    <row r="52" spans="1:15" x14ac:dyDescent="0.25">
      <c r="F52" s="153"/>
      <c r="G52" s="153"/>
    </row>
    <row r="53" spans="1:15" x14ac:dyDescent="0.25">
      <c r="B53" s="100" t="s">
        <v>21</v>
      </c>
      <c r="F53" s="153"/>
      <c r="G53" s="153"/>
      <c r="J53" s="11">
        <f>SUM(J50:J51)</f>
        <v>0</v>
      </c>
    </row>
    <row r="54" spans="1:15" s="102" customFormat="1" x14ac:dyDescent="0.25">
      <c r="A54" s="23"/>
      <c r="B54" s="100"/>
      <c r="C54" s="101"/>
      <c r="E54" s="154"/>
      <c r="F54" s="154"/>
      <c r="G54" s="154"/>
      <c r="H54" s="155"/>
      <c r="I54" s="155"/>
      <c r="J54" s="11"/>
      <c r="K54" s="11"/>
      <c r="L54" s="11"/>
    </row>
    <row r="55" spans="1:15" s="20" customFormat="1" ht="12.75" customHeight="1" x14ac:dyDescent="0.25">
      <c r="A55" s="105"/>
      <c r="B55" s="106" t="s">
        <v>444</v>
      </c>
      <c r="C55" s="107"/>
      <c r="D55" s="102"/>
      <c r="E55" s="108"/>
      <c r="F55" s="11"/>
      <c r="G55" s="11"/>
      <c r="I55" s="21"/>
    </row>
    <row r="56" spans="1:15" s="20" customFormat="1" ht="12.75" customHeight="1" x14ac:dyDescent="0.25">
      <c r="A56" s="105"/>
      <c r="B56" s="109"/>
      <c r="C56" s="107"/>
      <c r="D56" s="102"/>
      <c r="E56" s="11"/>
      <c r="F56" s="102"/>
      <c r="I56" s="21"/>
    </row>
    <row r="57" spans="1:15" s="20" customFormat="1" ht="12.75" customHeight="1" x14ac:dyDescent="0.25">
      <c r="A57" s="105"/>
      <c r="B57" s="109"/>
      <c r="C57" s="101"/>
      <c r="D57" s="102"/>
      <c r="E57" s="11"/>
      <c r="F57" s="11"/>
      <c r="G57" s="11"/>
      <c r="H57" s="21"/>
      <c r="I57" s="21"/>
    </row>
    <row r="58" spans="1:15" s="20" customFormat="1" ht="12.75" customHeight="1" x14ac:dyDescent="0.25">
      <c r="A58" s="111"/>
      <c r="B58" s="109"/>
      <c r="C58" s="102"/>
      <c r="D58" s="102"/>
      <c r="E58" s="112"/>
      <c r="F58" s="11"/>
      <c r="G58" s="11"/>
      <c r="H58" s="104"/>
      <c r="I58" s="21"/>
    </row>
    <row r="59" spans="1:15" x14ac:dyDescent="0.25">
      <c r="A59" s="7"/>
      <c r="B59" s="106" t="s">
        <v>445</v>
      </c>
      <c r="C59" s="15"/>
      <c r="D59" s="99"/>
      <c r="E59" s="11"/>
      <c r="F59" s="11"/>
      <c r="G59" s="11"/>
      <c r="H59" s="104"/>
      <c r="I59" s="11"/>
      <c r="K59" s="4"/>
      <c r="L59" s="4"/>
    </row>
    <row r="60" spans="1:15" s="102" customFormat="1" x14ac:dyDescent="0.25">
      <c r="A60" s="111"/>
      <c r="B60" s="111"/>
      <c r="E60" s="154"/>
      <c r="F60" s="154"/>
      <c r="G60" s="154"/>
      <c r="H60" s="154"/>
      <c r="I60" s="154"/>
      <c r="J60" s="155"/>
      <c r="K60" s="11"/>
      <c r="L60" s="11"/>
    </row>
    <row r="61" spans="1:15" s="156" customFormat="1" x14ac:dyDescent="0.25">
      <c r="E61" s="154"/>
      <c r="F61" s="154"/>
      <c r="G61" s="154"/>
      <c r="H61" s="102"/>
      <c r="I61" s="11"/>
    </row>
    <row r="62" spans="1:15" x14ac:dyDescent="0.25">
      <c r="A62" s="7"/>
      <c r="C62" s="15"/>
      <c r="D62" s="99"/>
      <c r="E62" s="154"/>
      <c r="F62" s="154"/>
      <c r="G62" s="154"/>
      <c r="J62" s="155"/>
    </row>
    <row r="63" spans="1:15" s="102" customFormat="1" x14ac:dyDescent="0.25">
      <c r="A63" s="241" t="s">
        <v>22</v>
      </c>
      <c r="B63" s="241"/>
      <c r="I63" s="155"/>
      <c r="J63" s="155"/>
      <c r="K63" s="11"/>
      <c r="L63" s="11"/>
    </row>
    <row r="64" spans="1:15" s="8" customFormat="1" ht="25.5" customHeight="1" x14ac:dyDescent="0.25">
      <c r="A64" s="157" t="s">
        <v>23</v>
      </c>
      <c r="B64" s="243" t="s">
        <v>235</v>
      </c>
      <c r="C64" s="243"/>
      <c r="D64" s="243"/>
      <c r="E64" s="243"/>
      <c r="F64" s="243"/>
      <c r="G64" s="114"/>
      <c r="H64" s="154"/>
      <c r="I64" s="155"/>
      <c r="J64" s="155"/>
      <c r="K64" s="112"/>
      <c r="L64" s="112"/>
    </row>
    <row r="65" spans="1:16" s="8" customFormat="1" x14ac:dyDescent="0.25">
      <c r="A65" s="157" t="s">
        <v>236</v>
      </c>
      <c r="B65" s="238" t="s">
        <v>237</v>
      </c>
      <c r="C65" s="238"/>
      <c r="D65" s="238"/>
      <c r="E65" s="238"/>
      <c r="F65" s="238"/>
      <c r="G65" s="24"/>
      <c r="H65" s="154"/>
      <c r="K65" s="112"/>
      <c r="L65" s="112"/>
    </row>
    <row r="66" spans="1:16" s="8" customFormat="1" x14ac:dyDescent="0.25">
      <c r="A66" s="157"/>
      <c r="C66" s="117"/>
      <c r="D66" s="99"/>
      <c r="H66" s="154"/>
      <c r="K66" s="112"/>
      <c r="L66" s="112"/>
    </row>
    <row r="67" spans="1:16" x14ac:dyDescent="0.25">
      <c r="F67" s="11"/>
      <c r="G67" s="54"/>
      <c r="H67" s="140"/>
    </row>
    <row r="68" spans="1:16" x14ac:dyDescent="0.25">
      <c r="I68" s="85"/>
    </row>
    <row r="69" spans="1:16" x14ac:dyDescent="0.25">
      <c r="D69" s="4"/>
      <c r="E69" s="4"/>
      <c r="F69" s="4"/>
      <c r="G69" s="4"/>
      <c r="H69" s="102" t="s">
        <v>335</v>
      </c>
      <c r="I69" s="42">
        <f>+E34+E35+E36+E37+E27</f>
        <v>-10205763681.51</v>
      </c>
      <c r="J69" s="42">
        <f>+F34+F35+F36+F37+F27</f>
        <v>7211040196.7300014</v>
      </c>
      <c r="K69" s="42"/>
      <c r="L69" s="158">
        <f>+F12+F20+F21+F28+F29+F32+F33+J38+J39+J40+J50</f>
        <v>77129113580.199997</v>
      </c>
      <c r="M69" s="159">
        <v>25080272555.260002</v>
      </c>
      <c r="N69" s="11">
        <f>+L69-M69</f>
        <v>52048841024.939995</v>
      </c>
      <c r="O69" s="11"/>
      <c r="P69" s="11"/>
    </row>
    <row r="70" spans="1:16" x14ac:dyDescent="0.25">
      <c r="D70" s="4"/>
      <c r="E70" s="4"/>
      <c r="F70" s="4"/>
      <c r="G70" s="4"/>
      <c r="H70" s="15"/>
      <c r="I70" s="152"/>
      <c r="J70" s="152"/>
      <c r="K70" s="152"/>
      <c r="L70" s="160">
        <f>+F13+F14+H19+H25+F27+F34+F35+F36+F37+F42+J41+J43+J42+J51</f>
        <v>-73182161242.365891</v>
      </c>
      <c r="M70" s="159">
        <v>-22034942414.18</v>
      </c>
      <c r="N70" s="11">
        <f>+L70-M70</f>
        <v>-51147218828.18589</v>
      </c>
      <c r="O70" s="11"/>
      <c r="P70" s="11"/>
    </row>
    <row r="71" spans="1:16" x14ac:dyDescent="0.2">
      <c r="B71" s="161"/>
      <c r="C71" s="161"/>
      <c r="D71" s="161"/>
      <c r="E71" s="161"/>
      <c r="F71" s="162"/>
      <c r="G71" s="161"/>
      <c r="H71" s="15"/>
      <c r="I71" s="152"/>
      <c r="J71" s="153"/>
      <c r="K71" s="153"/>
      <c r="L71" s="152"/>
      <c r="M71" s="163"/>
      <c r="N71" s="153">
        <f>+N70</f>
        <v>-51147218828.18589</v>
      </c>
      <c r="O71" s="11"/>
      <c r="P71" s="11"/>
    </row>
    <row r="72" spans="1:16" x14ac:dyDescent="0.2">
      <c r="B72" s="161"/>
      <c r="C72" s="161"/>
      <c r="D72" s="161"/>
      <c r="E72" s="161"/>
      <c r="F72" s="162"/>
      <c r="G72" s="161"/>
      <c r="H72" s="15"/>
      <c r="I72" s="152"/>
      <c r="J72" s="164"/>
      <c r="K72" s="164"/>
      <c r="L72" s="152"/>
      <c r="M72" s="153"/>
      <c r="N72" s="152"/>
      <c r="O72" s="11"/>
      <c r="P72" s="11"/>
    </row>
    <row r="73" spans="1:16" x14ac:dyDescent="0.2">
      <c r="B73" s="161"/>
      <c r="C73" s="161"/>
      <c r="D73" s="161"/>
      <c r="E73" s="161"/>
      <c r="F73" s="162"/>
      <c r="G73" s="161"/>
      <c r="H73" s="15"/>
      <c r="I73" s="102" t="s">
        <v>336</v>
      </c>
      <c r="J73" s="165"/>
      <c r="K73" s="165"/>
      <c r="L73" s="152"/>
      <c r="M73" s="153"/>
      <c r="N73" s="165"/>
      <c r="O73" s="11"/>
      <c r="P73" s="11"/>
    </row>
    <row r="74" spans="1:16" x14ac:dyDescent="0.2">
      <c r="B74" s="161"/>
      <c r="C74" s="161"/>
      <c r="D74" s="161"/>
      <c r="E74" s="161"/>
      <c r="F74" s="162"/>
      <c r="G74" s="161"/>
      <c r="H74" s="15"/>
      <c r="I74" s="102" t="s">
        <v>337</v>
      </c>
      <c r="J74" s="165">
        <v>0</v>
      </c>
      <c r="K74" s="165"/>
      <c r="L74" s="152"/>
      <c r="M74" s="152"/>
      <c r="N74" s="165"/>
      <c r="O74" s="11"/>
      <c r="P74" s="11"/>
    </row>
    <row r="75" spans="1:16" x14ac:dyDescent="0.2">
      <c r="B75" s="161"/>
      <c r="C75" s="161"/>
      <c r="D75" s="161"/>
      <c r="E75" s="161"/>
      <c r="F75" s="162"/>
      <c r="G75" s="161"/>
      <c r="H75" s="15"/>
      <c r="I75" s="152"/>
      <c r="J75" s="152"/>
      <c r="K75" s="152"/>
      <c r="L75" s="152"/>
      <c r="M75" s="152"/>
      <c r="N75" s="58"/>
      <c r="O75" s="11"/>
      <c r="P75" s="11"/>
    </row>
    <row r="76" spans="1:16" x14ac:dyDescent="0.2">
      <c r="B76" s="161"/>
      <c r="C76" s="161"/>
      <c r="D76" s="161"/>
      <c r="E76" s="161"/>
      <c r="F76" s="162"/>
      <c r="G76" s="161"/>
      <c r="H76" s="15"/>
      <c r="I76" s="152"/>
      <c r="J76" s="152"/>
      <c r="K76" s="152"/>
      <c r="L76" s="152"/>
      <c r="M76" s="152"/>
      <c r="O76" s="11"/>
      <c r="P76" s="11"/>
    </row>
    <row r="77" spans="1:16" x14ac:dyDescent="0.2">
      <c r="B77" s="161"/>
      <c r="C77" s="161"/>
      <c r="H77" s="152"/>
      <c r="I77" s="152"/>
    </row>
    <row r="78" spans="1:16" x14ac:dyDescent="0.2">
      <c r="B78" s="161"/>
      <c r="C78" s="161"/>
      <c r="H78" s="152"/>
      <c r="I78" s="152"/>
    </row>
    <row r="79" spans="1:16" x14ac:dyDescent="0.2">
      <c r="B79" s="161"/>
      <c r="C79" s="161"/>
      <c r="H79" s="152"/>
      <c r="I79" s="152"/>
    </row>
    <row r="80" spans="1:16" x14ac:dyDescent="0.2">
      <c r="B80" s="161"/>
      <c r="C80" s="161"/>
      <c r="H80" s="152"/>
      <c r="I80" s="152"/>
    </row>
    <row r="81" spans="2:9" x14ac:dyDescent="0.2">
      <c r="B81" s="161"/>
      <c r="C81" s="161"/>
      <c r="H81" s="152"/>
      <c r="I81" s="152"/>
    </row>
    <row r="82" spans="2:9" x14ac:dyDescent="0.2">
      <c r="B82" s="161"/>
      <c r="C82" s="161"/>
      <c r="H82" s="152"/>
      <c r="I82" s="152"/>
    </row>
    <row r="83" spans="2:9" x14ac:dyDescent="0.2">
      <c r="B83" s="161"/>
      <c r="C83" s="161"/>
      <c r="H83" s="152"/>
      <c r="I83" s="152"/>
    </row>
    <row r="84" spans="2:9" x14ac:dyDescent="0.2">
      <c r="B84" s="161"/>
      <c r="C84" s="161"/>
      <c r="H84" s="152"/>
      <c r="I84" s="152"/>
    </row>
    <row r="85" spans="2:9" x14ac:dyDescent="0.2">
      <c r="B85" s="161"/>
      <c r="C85" s="161"/>
      <c r="H85" s="152"/>
      <c r="I85" s="152"/>
    </row>
    <row r="86" spans="2:9" x14ac:dyDescent="0.2">
      <c r="B86" s="161"/>
      <c r="C86" s="161"/>
      <c r="H86" s="152"/>
      <c r="I86" s="152"/>
    </row>
  </sheetData>
  <mergeCells count="8">
    <mergeCell ref="B65:F65"/>
    <mergeCell ref="D1:F1"/>
    <mergeCell ref="A4:F4"/>
    <mergeCell ref="E6:F6"/>
    <mergeCell ref="A63:B63"/>
    <mergeCell ref="B64:F64"/>
    <mergeCell ref="A6:B6"/>
    <mergeCell ref="C6:D6"/>
  </mergeCells>
  <pageMargins left="0.7" right="0.7" top="0.75" bottom="0.75" header="0.3" footer="0.3"/>
  <pageSetup scale="63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260B-1CEF-4967-A6EB-CD4F5C4FD51E}">
  <sheetPr>
    <tabColor rgb="FFFFFF00"/>
    <pageSetUpPr fitToPage="1"/>
  </sheetPr>
  <dimension ref="A1:Z40"/>
  <sheetViews>
    <sheetView showGridLines="0" zoomScale="90" zoomScaleNormal="90" workbookViewId="0">
      <selection activeCell="A4" sqref="A4:K4"/>
    </sheetView>
  </sheetViews>
  <sheetFormatPr defaultColWidth="9.140625" defaultRowHeight="12" x14ac:dyDescent="0.25"/>
  <cols>
    <col min="1" max="1" width="4.5703125" style="186" customWidth="1"/>
    <col min="2" max="2" width="50.7109375" style="3" customWidth="1"/>
    <col min="3" max="3" width="16.85546875" style="3" customWidth="1"/>
    <col min="4" max="4" width="16.7109375" style="186" customWidth="1"/>
    <col min="5" max="5" width="16.5703125" style="186" customWidth="1"/>
    <col min="6" max="7" width="13.140625" style="186" customWidth="1"/>
    <col min="8" max="8" width="16.28515625" style="186" customWidth="1"/>
    <col min="9" max="9" width="13.140625" style="186" customWidth="1"/>
    <col min="10" max="10" width="17.7109375" style="186" customWidth="1"/>
    <col min="11" max="11" width="16.42578125" style="186" customWidth="1"/>
    <col min="12" max="16384" width="9.140625" style="3"/>
  </cols>
  <sheetData>
    <row r="1" spans="1:11" s="4" customFormat="1" ht="37.5" customHeight="1" x14ac:dyDescent="0.25">
      <c r="A1" s="113"/>
      <c r="B1" s="13"/>
      <c r="C1" s="13"/>
      <c r="D1" s="8"/>
      <c r="G1" s="8"/>
      <c r="H1" s="239" t="s">
        <v>338</v>
      </c>
      <c r="I1" s="239"/>
      <c r="J1" s="239"/>
      <c r="K1" s="239"/>
    </row>
    <row r="2" spans="1:11" s="4" customFormat="1" x14ac:dyDescent="0.25">
      <c r="A2" s="113"/>
      <c r="B2" s="13"/>
      <c r="C2" s="13"/>
      <c r="D2" s="8"/>
      <c r="G2" s="8"/>
      <c r="H2" s="9"/>
      <c r="I2" s="9"/>
      <c r="J2" s="9"/>
      <c r="K2" s="9"/>
    </row>
    <row r="3" spans="1:11" s="4" customFormat="1" x14ac:dyDescent="0.25">
      <c r="A3" s="113"/>
      <c r="B3" s="13"/>
      <c r="C3" s="13"/>
      <c r="D3" s="8"/>
      <c r="G3" s="8"/>
      <c r="H3" s="9"/>
      <c r="I3" s="9"/>
      <c r="J3" s="9"/>
      <c r="K3" s="9"/>
    </row>
    <row r="4" spans="1:11" ht="13.5" customHeight="1" x14ac:dyDescent="0.25">
      <c r="A4" s="240" t="s">
        <v>339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ht="13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3.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245" t="s">
        <v>25</v>
      </c>
      <c r="K6" s="245"/>
    </row>
    <row r="7" spans="1:11" s="20" customFormat="1" ht="12.75" customHeight="1" x14ac:dyDescent="0.25">
      <c r="A7" s="246" t="str">
        <f>+'[2]101'!A5:B5</f>
        <v>Даатгагчийн нэр: "Мандал Даатгал" ХК</v>
      </c>
      <c r="B7" s="246"/>
      <c r="C7" s="246"/>
      <c r="D7" s="246"/>
      <c r="I7" s="166"/>
    </row>
    <row r="8" spans="1:11" s="20" customFormat="1" ht="12.75" customHeight="1" x14ac:dyDescent="0.25">
      <c r="A8" s="167"/>
      <c r="D8" s="168"/>
      <c r="E8" s="169"/>
      <c r="K8" s="170" t="s">
        <v>16</v>
      </c>
    </row>
    <row r="9" spans="1:11" ht="48" x14ac:dyDescent="0.25">
      <c r="A9" s="171" t="s">
        <v>18</v>
      </c>
      <c r="B9" s="171" t="s">
        <v>340</v>
      </c>
      <c r="C9" s="172" t="s">
        <v>341</v>
      </c>
      <c r="D9" s="172" t="s">
        <v>215</v>
      </c>
      <c r="E9" s="172" t="s">
        <v>218</v>
      </c>
      <c r="F9" s="172" t="s">
        <v>221</v>
      </c>
      <c r="G9" s="172" t="s">
        <v>342</v>
      </c>
      <c r="H9" s="172" t="s">
        <v>225</v>
      </c>
      <c r="I9" s="172" t="s">
        <v>227</v>
      </c>
      <c r="J9" s="172" t="s">
        <v>343</v>
      </c>
      <c r="K9" s="172" t="s">
        <v>344</v>
      </c>
    </row>
    <row r="10" spans="1:11" x14ac:dyDescent="0.25">
      <c r="A10" s="173" t="s">
        <v>1</v>
      </c>
      <c r="B10" s="173" t="s">
        <v>2</v>
      </c>
      <c r="C10" s="174">
        <v>1</v>
      </c>
      <c r="D10" s="174">
        <v>2</v>
      </c>
      <c r="E10" s="174">
        <v>3</v>
      </c>
      <c r="F10" s="174">
        <v>4</v>
      </c>
      <c r="G10" s="174">
        <v>5</v>
      </c>
      <c r="H10" s="174">
        <v>6</v>
      </c>
      <c r="I10" s="174">
        <v>7</v>
      </c>
      <c r="J10" s="174">
        <v>8</v>
      </c>
      <c r="K10" s="174">
        <v>9</v>
      </c>
    </row>
    <row r="11" spans="1:11" s="178" customFormat="1" x14ac:dyDescent="0.25">
      <c r="A11" s="171">
        <v>1</v>
      </c>
      <c r="B11" s="175" t="s">
        <v>345</v>
      </c>
      <c r="C11" s="176">
        <v>6243016000</v>
      </c>
      <c r="D11" s="177">
        <v>0</v>
      </c>
      <c r="E11" s="177">
        <v>4441895708.4700003</v>
      </c>
      <c r="F11" s="177">
        <v>0</v>
      </c>
      <c r="G11" s="177">
        <v>0</v>
      </c>
      <c r="H11" s="177">
        <v>-147148581.66</v>
      </c>
      <c r="I11" s="177">
        <v>0</v>
      </c>
      <c r="J11" s="177">
        <v>12116427615.950006</v>
      </c>
      <c r="K11" s="177">
        <f>SUM(C11:J11)</f>
        <v>22654190742.76001</v>
      </c>
    </row>
    <row r="12" spans="1:11" ht="24" x14ac:dyDescent="0.25">
      <c r="A12" s="173">
        <v>2</v>
      </c>
      <c r="B12" s="179" t="s">
        <v>346</v>
      </c>
      <c r="C12" s="180"/>
      <c r="D12" s="181"/>
      <c r="E12" s="181"/>
      <c r="F12" s="181"/>
      <c r="G12" s="181"/>
      <c r="H12" s="181">
        <v>0</v>
      </c>
      <c r="I12" s="181"/>
      <c r="J12" s="181"/>
      <c r="K12" s="177">
        <f t="shared" ref="K12:K26" si="0">SUM(C12:J12)</f>
        <v>0</v>
      </c>
    </row>
    <row r="13" spans="1:11" x14ac:dyDescent="0.25">
      <c r="A13" s="173">
        <v>3</v>
      </c>
      <c r="B13" s="179" t="s">
        <v>347</v>
      </c>
      <c r="C13" s="180"/>
      <c r="D13" s="181"/>
      <c r="E13" s="181"/>
      <c r="F13" s="181"/>
      <c r="G13" s="181"/>
      <c r="H13" s="181"/>
      <c r="I13" s="181"/>
      <c r="J13" s="181">
        <v>-1838531057.6099999</v>
      </c>
      <c r="K13" s="177">
        <f t="shared" si="0"/>
        <v>-1838531057.6099999</v>
      </c>
    </row>
    <row r="14" spans="1:11" x14ac:dyDescent="0.25">
      <c r="A14" s="173">
        <v>4</v>
      </c>
      <c r="B14" s="179" t="s">
        <v>348</v>
      </c>
      <c r="C14" s="180"/>
      <c r="D14" s="181"/>
      <c r="E14" s="181"/>
      <c r="F14" s="181"/>
      <c r="G14" s="181"/>
      <c r="H14" s="181"/>
      <c r="I14" s="181"/>
      <c r="J14" s="181">
        <v>5608654039.1199999</v>
      </c>
      <c r="K14" s="177">
        <f t="shared" si="0"/>
        <v>5608654039.1199999</v>
      </c>
    </row>
    <row r="15" spans="1:11" x14ac:dyDescent="0.25">
      <c r="A15" s="173">
        <v>5</v>
      </c>
      <c r="B15" s="179" t="s">
        <v>349</v>
      </c>
      <c r="C15" s="180"/>
      <c r="D15" s="181"/>
      <c r="E15" s="181"/>
      <c r="F15" s="181"/>
      <c r="G15" s="181"/>
      <c r="H15" s="181">
        <v>1334439927.9400001</v>
      </c>
      <c r="I15" s="181"/>
      <c r="J15" s="181"/>
      <c r="K15" s="177">
        <f t="shared" si="0"/>
        <v>1334439927.9400001</v>
      </c>
    </row>
    <row r="16" spans="1:11" x14ac:dyDescent="0.25">
      <c r="A16" s="173">
        <v>6</v>
      </c>
      <c r="B16" s="179" t="s">
        <v>350</v>
      </c>
      <c r="C16" s="180"/>
      <c r="D16" s="181"/>
      <c r="E16" s="181"/>
      <c r="F16" s="181"/>
      <c r="G16" s="181"/>
      <c r="H16" s="181"/>
      <c r="I16" s="181"/>
      <c r="J16" s="181">
        <v>0</v>
      </c>
      <c r="K16" s="177">
        <f t="shared" si="0"/>
        <v>0</v>
      </c>
    </row>
    <row r="17" spans="1:11" x14ac:dyDescent="0.25">
      <c r="A17" s="173">
        <v>7</v>
      </c>
      <c r="B17" s="179" t="s">
        <v>351</v>
      </c>
      <c r="C17" s="180"/>
      <c r="D17" s="181"/>
      <c r="E17" s="181"/>
      <c r="F17" s="181"/>
      <c r="G17" s="181"/>
      <c r="H17" s="181"/>
      <c r="I17" s="181"/>
      <c r="J17" s="181">
        <v>0</v>
      </c>
      <c r="K17" s="177">
        <f t="shared" si="0"/>
        <v>0</v>
      </c>
    </row>
    <row r="18" spans="1:11" x14ac:dyDescent="0.25">
      <c r="A18" s="173">
        <v>8</v>
      </c>
      <c r="B18" s="179" t="s">
        <v>352</v>
      </c>
      <c r="C18" s="180"/>
      <c r="D18" s="181"/>
      <c r="E18" s="181"/>
      <c r="F18" s="181"/>
      <c r="G18" s="181"/>
      <c r="H18" s="181"/>
      <c r="I18" s="181"/>
      <c r="J18" s="181"/>
      <c r="K18" s="177">
        <f t="shared" si="0"/>
        <v>0</v>
      </c>
    </row>
    <row r="19" spans="1:11" s="178" customFormat="1" x14ac:dyDescent="0.25">
      <c r="A19" s="171">
        <v>9</v>
      </c>
      <c r="B19" s="175" t="s">
        <v>353</v>
      </c>
      <c r="C19" s="176">
        <f>SUM(C11:C18)</f>
        <v>6243016000</v>
      </c>
      <c r="D19" s="176">
        <f t="shared" ref="D19:J19" si="1">SUM(D11:D18)</f>
        <v>0</v>
      </c>
      <c r="E19" s="176">
        <f t="shared" si="1"/>
        <v>4441895708.4700003</v>
      </c>
      <c r="F19" s="176">
        <f t="shared" si="1"/>
        <v>0</v>
      </c>
      <c r="G19" s="176">
        <f t="shared" si="1"/>
        <v>0</v>
      </c>
      <c r="H19" s="176">
        <f t="shared" si="1"/>
        <v>1187291346.28</v>
      </c>
      <c r="I19" s="176">
        <f t="shared" si="1"/>
        <v>0</v>
      </c>
      <c r="J19" s="176">
        <f t="shared" si="1"/>
        <v>15886550597.460007</v>
      </c>
      <c r="K19" s="177">
        <f>SUM(C19:J19)</f>
        <v>27758753652.210007</v>
      </c>
    </row>
    <row r="20" spans="1:11" ht="24" x14ac:dyDescent="0.25">
      <c r="A20" s="173">
        <v>10</v>
      </c>
      <c r="B20" s="179" t="s">
        <v>346</v>
      </c>
      <c r="C20" s="180"/>
      <c r="D20" s="181"/>
      <c r="E20" s="181"/>
      <c r="F20" s="181"/>
      <c r="G20" s="181"/>
      <c r="H20" s="181">
        <f>+F20-E20</f>
        <v>0</v>
      </c>
      <c r="I20" s="181"/>
      <c r="J20" s="181"/>
      <c r="K20" s="177">
        <f t="shared" si="0"/>
        <v>0</v>
      </c>
    </row>
    <row r="21" spans="1:11" x14ac:dyDescent="0.25">
      <c r="A21" s="173">
        <v>11</v>
      </c>
      <c r="B21" s="179" t="s">
        <v>347</v>
      </c>
      <c r="C21" s="180"/>
      <c r="D21" s="181"/>
      <c r="E21" s="181"/>
      <c r="F21" s="181"/>
      <c r="G21" s="181"/>
      <c r="H21" s="181"/>
      <c r="I21" s="181"/>
      <c r="J21" s="181"/>
      <c r="K21" s="177">
        <f t="shared" si="0"/>
        <v>0</v>
      </c>
    </row>
    <row r="22" spans="1:11" x14ac:dyDescent="0.25">
      <c r="A22" s="173">
        <v>12</v>
      </c>
      <c r="B22" s="179" t="s">
        <v>348</v>
      </c>
      <c r="C22" s="180"/>
      <c r="D22" s="181"/>
      <c r="E22" s="181"/>
      <c r="F22" s="181"/>
      <c r="G22" s="181"/>
      <c r="H22" s="181"/>
      <c r="I22" s="181"/>
      <c r="J22" s="182">
        <f>+'[2]102'!F45</f>
        <v>4084406848.4941187</v>
      </c>
      <c r="K22" s="177">
        <f t="shared" si="0"/>
        <v>4084406848.4941187</v>
      </c>
    </row>
    <row r="23" spans="1:11" x14ac:dyDescent="0.25">
      <c r="A23" s="173">
        <v>13</v>
      </c>
      <c r="B23" s="179" t="s">
        <v>349</v>
      </c>
      <c r="C23" s="180"/>
      <c r="D23" s="181"/>
      <c r="E23" s="181"/>
      <c r="F23" s="181"/>
      <c r="G23" s="181"/>
      <c r="H23" s="181">
        <v>-869154159.58999991</v>
      </c>
      <c r="I23" s="181"/>
      <c r="J23" s="181"/>
      <c r="K23" s="177">
        <f t="shared" si="0"/>
        <v>-869154159.58999991</v>
      </c>
    </row>
    <row r="24" spans="1:11" x14ac:dyDescent="0.25">
      <c r="A24" s="173">
        <v>14</v>
      </c>
      <c r="B24" s="179" t="s">
        <v>350</v>
      </c>
      <c r="C24" s="180"/>
      <c r="D24" s="181"/>
      <c r="E24" s="181"/>
      <c r="F24" s="181"/>
      <c r="G24" s="181"/>
      <c r="H24" s="181"/>
      <c r="I24" s="181"/>
      <c r="J24" s="181">
        <f>-'[2]102'!J74</f>
        <v>0</v>
      </c>
      <c r="K24" s="177">
        <f>SUM(C24:J24)</f>
        <v>0</v>
      </c>
    </row>
    <row r="25" spans="1:11" x14ac:dyDescent="0.25">
      <c r="A25" s="173">
        <v>15</v>
      </c>
      <c r="B25" s="179" t="s">
        <v>351</v>
      </c>
      <c r="C25" s="180"/>
      <c r="D25" s="181"/>
      <c r="E25" s="181"/>
      <c r="F25" s="181"/>
      <c r="G25" s="181"/>
      <c r="H25" s="181"/>
      <c r="I25" s="181"/>
      <c r="J25" s="181">
        <v>-1872904800</v>
      </c>
      <c r="K25" s="177">
        <f t="shared" si="0"/>
        <v>-1872904800</v>
      </c>
    </row>
    <row r="26" spans="1:11" x14ac:dyDescent="0.25">
      <c r="A26" s="173">
        <v>16</v>
      </c>
      <c r="B26" s="179" t="s">
        <v>352</v>
      </c>
      <c r="C26" s="180"/>
      <c r="D26" s="181"/>
      <c r="E26" s="181"/>
      <c r="F26" s="181"/>
      <c r="G26" s="181"/>
      <c r="H26" s="181"/>
      <c r="I26" s="181"/>
      <c r="J26" s="181"/>
      <c r="K26" s="177">
        <f t="shared" si="0"/>
        <v>0</v>
      </c>
    </row>
    <row r="27" spans="1:11" s="178" customFormat="1" x14ac:dyDescent="0.25">
      <c r="A27" s="171">
        <v>17</v>
      </c>
      <c r="B27" s="175" t="s">
        <v>354</v>
      </c>
      <c r="C27" s="176">
        <f t="shared" ref="C27:J27" si="2">SUM(C19:C26)</f>
        <v>6243016000</v>
      </c>
      <c r="D27" s="176">
        <f t="shared" si="2"/>
        <v>0</v>
      </c>
      <c r="E27" s="176">
        <f t="shared" si="2"/>
        <v>4441895708.4700003</v>
      </c>
      <c r="F27" s="176">
        <f t="shared" si="2"/>
        <v>0</v>
      </c>
      <c r="G27" s="176">
        <f t="shared" si="2"/>
        <v>0</v>
      </c>
      <c r="H27" s="176">
        <f t="shared" si="2"/>
        <v>318137186.69000006</v>
      </c>
      <c r="I27" s="176">
        <f t="shared" si="2"/>
        <v>0</v>
      </c>
      <c r="J27" s="176">
        <f t="shared" si="2"/>
        <v>18098052645.954124</v>
      </c>
      <c r="K27" s="177">
        <f>SUM(C27:J27)</f>
        <v>29101101541.114128</v>
      </c>
    </row>
    <row r="28" spans="1:11" s="184" customFormat="1" x14ac:dyDescent="0.25">
      <c r="A28" s="183"/>
      <c r="D28" s="183"/>
      <c r="E28" s="183"/>
      <c r="F28" s="183"/>
      <c r="G28" s="183"/>
      <c r="H28" s="183"/>
      <c r="I28" s="183"/>
      <c r="J28" s="183"/>
      <c r="K28" s="185"/>
    </row>
    <row r="29" spans="1:11" x14ac:dyDescent="0.25">
      <c r="B29" s="187" t="s">
        <v>21</v>
      </c>
    </row>
    <row r="30" spans="1:11" x14ac:dyDescent="0.25">
      <c r="B30" s="187"/>
      <c r="C30" s="4"/>
    </row>
    <row r="31" spans="1:11" s="20" customFormat="1" ht="12.75" customHeight="1" x14ac:dyDescent="0.25">
      <c r="A31" s="105"/>
      <c r="B31" s="106" t="s">
        <v>446</v>
      </c>
      <c r="C31" s="107"/>
      <c r="D31" s="102"/>
      <c r="E31" s="108"/>
      <c r="F31" s="11"/>
      <c r="H31" s="21"/>
    </row>
    <row r="32" spans="1:11" s="20" customFormat="1" ht="12.75" customHeight="1" x14ac:dyDescent="0.25">
      <c r="A32" s="105"/>
      <c r="B32" s="109"/>
      <c r="C32" s="107"/>
      <c r="D32" s="102"/>
      <c r="E32" s="11"/>
      <c r="H32" s="21"/>
    </row>
    <row r="33" spans="1:26" s="20" customFormat="1" ht="12.75" customHeight="1" x14ac:dyDescent="0.25">
      <c r="A33" s="105"/>
      <c r="B33" s="109"/>
      <c r="C33" s="101"/>
      <c r="D33" s="102"/>
      <c r="E33" s="11"/>
      <c r="F33" s="11"/>
      <c r="G33" s="21"/>
      <c r="H33" s="21"/>
    </row>
    <row r="34" spans="1:26" s="20" customFormat="1" ht="12.75" customHeight="1" x14ac:dyDescent="0.25">
      <c r="A34" s="111"/>
      <c r="B34" s="109"/>
      <c r="C34" s="102"/>
      <c r="D34" s="102"/>
      <c r="E34" s="112"/>
      <c r="F34" s="11"/>
      <c r="G34" s="104"/>
      <c r="H34" s="21"/>
    </row>
    <row r="35" spans="1:26" s="4" customFormat="1" x14ac:dyDescent="0.25">
      <c r="A35" s="7"/>
      <c r="B35" s="106" t="s">
        <v>447</v>
      </c>
      <c r="C35" s="15"/>
      <c r="D35" s="99"/>
      <c r="E35" s="11"/>
      <c r="F35" s="11"/>
      <c r="G35" s="104"/>
      <c r="H35" s="11"/>
    </row>
    <row r="36" spans="1:26" x14ac:dyDescent="0.25">
      <c r="B36" s="106"/>
      <c r="C36" s="4"/>
    </row>
    <row r="38" spans="1:26" s="188" customFormat="1" ht="15" customHeight="1" x14ac:dyDescent="0.25">
      <c r="A38" s="246" t="s">
        <v>22</v>
      </c>
      <c r="B38" s="246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8" customFormat="1" ht="27" customHeight="1" x14ac:dyDescent="0.25">
      <c r="A39" s="157" t="s">
        <v>23</v>
      </c>
      <c r="B39" s="243" t="s">
        <v>235</v>
      </c>
      <c r="C39" s="243"/>
      <c r="D39" s="243"/>
      <c r="E39" s="243"/>
      <c r="F39" s="243"/>
      <c r="G39" s="243"/>
      <c r="H39" s="243"/>
      <c r="I39" s="243"/>
      <c r="J39" s="243"/>
      <c r="K39" s="243"/>
    </row>
    <row r="40" spans="1:26" s="8" customFormat="1" ht="23.25" customHeight="1" x14ac:dyDescent="0.25">
      <c r="A40" s="157"/>
      <c r="B40" s="244"/>
      <c r="C40" s="244"/>
      <c r="D40" s="244"/>
      <c r="E40" s="244"/>
      <c r="F40" s="244"/>
    </row>
  </sheetData>
  <mergeCells count="7">
    <mergeCell ref="B40:F40"/>
    <mergeCell ref="H1:K1"/>
    <mergeCell ref="A4:K4"/>
    <mergeCell ref="J6:K6"/>
    <mergeCell ref="A7:D7"/>
    <mergeCell ref="A38:B38"/>
    <mergeCell ref="B39:K39"/>
  </mergeCells>
  <pageMargins left="0.7" right="0.7" top="0.75" bottom="0.75" header="0.3" footer="0.3"/>
  <pageSetup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0EFFD-827B-4A14-9635-B05359F3042F}">
  <sheetPr>
    <tabColor rgb="FFFFFF00"/>
    <pageSetUpPr fitToPage="1"/>
  </sheetPr>
  <dimension ref="A1:I79"/>
  <sheetViews>
    <sheetView showGridLines="0" zoomScaleNormal="100" workbookViewId="0">
      <selection activeCell="A3" sqref="A3:E3"/>
    </sheetView>
  </sheetViews>
  <sheetFormatPr defaultColWidth="9.140625" defaultRowHeight="12" x14ac:dyDescent="0.25"/>
  <cols>
    <col min="1" max="1" width="6.28515625" style="233" customWidth="1"/>
    <col min="2" max="2" width="57.5703125" style="3" customWidth="1"/>
    <col min="3" max="3" width="8.7109375" style="186" customWidth="1"/>
    <col min="4" max="4" width="21.5703125" style="3" customWidth="1"/>
    <col min="5" max="5" width="22.28515625" style="4" customWidth="1"/>
    <col min="6" max="6" width="16.85546875" style="3" hidden="1" customWidth="1"/>
    <col min="7" max="7" width="15.7109375" style="3" hidden="1" customWidth="1"/>
    <col min="8" max="8" width="15.5703125" style="189" bestFit="1" customWidth="1"/>
    <col min="9" max="9" width="11.7109375" style="3" bestFit="1" customWidth="1"/>
    <col min="10" max="16384" width="9.140625" style="3"/>
  </cols>
  <sheetData>
    <row r="1" spans="1:8" s="4" customFormat="1" ht="39" customHeight="1" x14ac:dyDescent="0.25">
      <c r="A1" s="7"/>
      <c r="B1" s="13"/>
      <c r="C1" s="239" t="s">
        <v>355</v>
      </c>
      <c r="D1" s="239"/>
      <c r="E1" s="239"/>
      <c r="H1" s="12"/>
    </row>
    <row r="2" spans="1:8" s="4" customFormat="1" ht="16.5" customHeight="1" x14ac:dyDescent="0.25">
      <c r="A2" s="7"/>
      <c r="B2" s="13"/>
      <c r="C2" s="117"/>
      <c r="D2" s="9"/>
      <c r="E2" s="9"/>
      <c r="H2" s="12"/>
    </row>
    <row r="3" spans="1:8" ht="12.75" x14ac:dyDescent="0.25">
      <c r="A3" s="247" t="s">
        <v>356</v>
      </c>
      <c r="B3" s="247"/>
      <c r="C3" s="247"/>
      <c r="D3" s="247"/>
      <c r="E3" s="247"/>
    </row>
    <row r="4" spans="1:8" x14ac:dyDescent="0.25">
      <c r="A4" s="13"/>
      <c r="B4" s="13"/>
      <c r="C4" s="13"/>
      <c r="D4" s="13"/>
      <c r="E4" s="13"/>
      <c r="F4" s="61"/>
    </row>
    <row r="5" spans="1:8" ht="12.75" customHeight="1" x14ac:dyDescent="0.25">
      <c r="A5" s="248" t="s">
        <v>357</v>
      </c>
      <c r="B5" s="248"/>
      <c r="C5" s="249" t="s">
        <v>25</v>
      </c>
      <c r="D5" s="249"/>
      <c r="E5" s="249"/>
      <c r="F5" s="190"/>
    </row>
    <row r="6" spans="1:8" s="1" customFormat="1" ht="12.75" customHeight="1" x14ac:dyDescent="0.25">
      <c r="A6" s="250"/>
      <c r="B6" s="250"/>
      <c r="C6" s="2"/>
      <c r="D6" s="191"/>
      <c r="E6" s="4"/>
      <c r="H6" s="22"/>
    </row>
    <row r="7" spans="1:8" s="1" customFormat="1" ht="12.75" customHeight="1" x14ac:dyDescent="0.25">
      <c r="A7" s="192"/>
      <c r="C7" s="5"/>
      <c r="D7" s="6"/>
      <c r="E7" s="193" t="s">
        <v>16</v>
      </c>
      <c r="F7" s="194"/>
      <c r="H7" s="22"/>
    </row>
    <row r="8" spans="1:8" ht="24" x14ac:dyDescent="0.25">
      <c r="A8" s="195" t="s">
        <v>18</v>
      </c>
      <c r="B8" s="171" t="s">
        <v>358</v>
      </c>
      <c r="C8" s="172" t="s">
        <v>0</v>
      </c>
      <c r="D8" s="29" t="s">
        <v>30</v>
      </c>
      <c r="E8" s="29" t="s">
        <v>31</v>
      </c>
      <c r="F8" s="196"/>
    </row>
    <row r="9" spans="1:8" s="186" customFormat="1" x14ac:dyDescent="0.25">
      <c r="A9" s="197" t="s">
        <v>1</v>
      </c>
      <c r="B9" s="173" t="s">
        <v>2</v>
      </c>
      <c r="C9" s="174" t="s">
        <v>3</v>
      </c>
      <c r="D9" s="173">
        <v>1</v>
      </c>
      <c r="E9" s="32">
        <v>2</v>
      </c>
      <c r="H9" s="198"/>
    </row>
    <row r="10" spans="1:8" s="178" customFormat="1" x14ac:dyDescent="0.25">
      <c r="A10" s="199" t="s">
        <v>359</v>
      </c>
      <c r="B10" s="200" t="s">
        <v>360</v>
      </c>
      <c r="C10" s="173">
        <v>1</v>
      </c>
      <c r="D10" s="201"/>
      <c r="E10" s="39"/>
      <c r="H10" s="202"/>
    </row>
    <row r="11" spans="1:8" s="178" customFormat="1" x14ac:dyDescent="0.25">
      <c r="A11" s="199" t="s">
        <v>5</v>
      </c>
      <c r="B11" s="200" t="s">
        <v>361</v>
      </c>
      <c r="C11" s="173">
        <f>+C10+1</f>
        <v>2</v>
      </c>
      <c r="D11" s="201">
        <f>SUM(D12:D18)</f>
        <v>34958697833.982315</v>
      </c>
      <c r="E11" s="39">
        <f>SUM(E12:E18)</f>
        <v>63961781615.480026</v>
      </c>
      <c r="H11" s="202"/>
    </row>
    <row r="12" spans="1:8" x14ac:dyDescent="0.25">
      <c r="A12" s="203" t="s">
        <v>39</v>
      </c>
      <c r="B12" s="204" t="s">
        <v>362</v>
      </c>
      <c r="C12" s="173">
        <f t="shared" ref="C12:C68" si="0">+C11+1</f>
        <v>3</v>
      </c>
      <c r="D12" s="205">
        <v>32595227511.665504</v>
      </c>
      <c r="E12" s="59">
        <v>62466705549.279999</v>
      </c>
      <c r="F12" s="3" t="s">
        <v>363</v>
      </c>
      <c r="G12" s="196">
        <v>35614682558.650002</v>
      </c>
    </row>
    <row r="13" spans="1:8" x14ac:dyDescent="0.25">
      <c r="A13" s="203" t="s">
        <v>43</v>
      </c>
      <c r="B13" s="204" t="s">
        <v>364</v>
      </c>
      <c r="C13" s="173">
        <f t="shared" si="0"/>
        <v>4</v>
      </c>
      <c r="D13" s="205">
        <v>616820193.13</v>
      </c>
      <c r="E13" s="59">
        <v>190324071.08000001</v>
      </c>
      <c r="F13" s="3" t="s">
        <v>365</v>
      </c>
      <c r="G13" s="196">
        <v>-1217596437.7</v>
      </c>
    </row>
    <row r="14" spans="1:8" x14ac:dyDescent="0.25">
      <c r="A14" s="203" t="s">
        <v>47</v>
      </c>
      <c r="B14" s="204" t="s">
        <v>366</v>
      </c>
      <c r="C14" s="173">
        <f t="shared" si="0"/>
        <v>5</v>
      </c>
      <c r="D14" s="205"/>
      <c r="E14" s="59">
        <v>0</v>
      </c>
    </row>
    <row r="15" spans="1:8" x14ac:dyDescent="0.25">
      <c r="A15" s="203" t="s">
        <v>51</v>
      </c>
      <c r="B15" s="204" t="s">
        <v>367</v>
      </c>
      <c r="C15" s="173">
        <f t="shared" si="0"/>
        <v>6</v>
      </c>
      <c r="D15" s="205"/>
      <c r="E15" s="59">
        <v>18294696.23</v>
      </c>
    </row>
    <row r="16" spans="1:8" x14ac:dyDescent="0.25">
      <c r="A16" s="203" t="s">
        <v>54</v>
      </c>
      <c r="B16" s="204" t="s">
        <v>368</v>
      </c>
      <c r="C16" s="173">
        <f t="shared" si="0"/>
        <v>7</v>
      </c>
      <c r="D16" s="205"/>
      <c r="E16" s="59">
        <v>0</v>
      </c>
      <c r="G16" s="196">
        <f>SUM(G12:G15)</f>
        <v>34397086120.950005</v>
      </c>
    </row>
    <row r="17" spans="1:9" x14ac:dyDescent="0.25">
      <c r="A17" s="203" t="s">
        <v>369</v>
      </c>
      <c r="B17" s="204" t="s">
        <v>370</v>
      </c>
      <c r="C17" s="173">
        <f t="shared" si="0"/>
        <v>8</v>
      </c>
      <c r="D17" s="205"/>
      <c r="E17" s="59">
        <v>0</v>
      </c>
      <c r="F17" s="3" t="s">
        <v>371</v>
      </c>
      <c r="G17" s="196">
        <f>-E12</f>
        <v>-62466705549.279999</v>
      </c>
    </row>
    <row r="18" spans="1:9" x14ac:dyDescent="0.25">
      <c r="A18" s="203" t="s">
        <v>372</v>
      </c>
      <c r="B18" s="204" t="s">
        <v>373</v>
      </c>
      <c r="C18" s="173">
        <f t="shared" si="0"/>
        <v>9</v>
      </c>
      <c r="D18" s="205">
        <v>1746650129.18681</v>
      </c>
      <c r="E18" s="59">
        <v>1286457298.8900223</v>
      </c>
      <c r="F18" s="3" t="s">
        <v>374</v>
      </c>
      <c r="G18" s="196">
        <f>-'[2]101'!K18+'[2]101'!K19</f>
        <v>-1647988710.789999</v>
      </c>
    </row>
    <row r="19" spans="1:9" s="178" customFormat="1" x14ac:dyDescent="0.25">
      <c r="A19" s="199" t="s">
        <v>6</v>
      </c>
      <c r="B19" s="200" t="s">
        <v>375</v>
      </c>
      <c r="C19" s="173">
        <f t="shared" si="0"/>
        <v>10</v>
      </c>
      <c r="D19" s="201">
        <f>SUM(D20:D25,D28:D35)</f>
        <v>32236558544.582317</v>
      </c>
      <c r="E19" s="39">
        <f>SUM(E20:E25,E28:E35)</f>
        <v>64169236485.609993</v>
      </c>
      <c r="F19" s="178" t="s">
        <v>376</v>
      </c>
      <c r="G19" s="206">
        <f>SUM(G16:G18)</f>
        <v>-29717608139.119995</v>
      </c>
      <c r="H19" s="202"/>
    </row>
    <row r="20" spans="1:9" x14ac:dyDescent="0.25">
      <c r="A20" s="203" t="s">
        <v>59</v>
      </c>
      <c r="B20" s="204" t="s">
        <v>377</v>
      </c>
      <c r="C20" s="173">
        <f t="shared" si="0"/>
        <v>11</v>
      </c>
      <c r="D20" s="205">
        <v>3434664003.9299998</v>
      </c>
      <c r="E20" s="59">
        <v>4100641942.7999997</v>
      </c>
    </row>
    <row r="21" spans="1:9" x14ac:dyDescent="0.25">
      <c r="A21" s="203" t="s">
        <v>63</v>
      </c>
      <c r="B21" s="204" t="s">
        <v>378</v>
      </c>
      <c r="C21" s="173">
        <f t="shared" si="0"/>
        <v>12</v>
      </c>
      <c r="D21" s="205">
        <v>885080000</v>
      </c>
      <c r="E21" s="59">
        <v>1203155500</v>
      </c>
    </row>
    <row r="22" spans="1:9" x14ac:dyDescent="0.25">
      <c r="A22" s="203" t="s">
        <v>67</v>
      </c>
      <c r="B22" s="204" t="s">
        <v>379</v>
      </c>
      <c r="C22" s="173">
        <f t="shared" si="0"/>
        <v>13</v>
      </c>
      <c r="D22" s="205">
        <v>346474243.00999999</v>
      </c>
      <c r="E22" s="59">
        <v>62802893.700000003</v>
      </c>
    </row>
    <row r="23" spans="1:9" x14ac:dyDescent="0.25">
      <c r="A23" s="203" t="s">
        <v>70</v>
      </c>
      <c r="B23" s="204" t="s">
        <v>380</v>
      </c>
      <c r="C23" s="173">
        <f t="shared" si="0"/>
        <v>14</v>
      </c>
      <c r="D23" s="205">
        <v>92355550.859999999</v>
      </c>
      <c r="E23" s="59">
        <v>670954969.59000003</v>
      </c>
    </row>
    <row r="24" spans="1:9" x14ac:dyDescent="0.25">
      <c r="A24" s="203" t="s">
        <v>381</v>
      </c>
      <c r="B24" s="204" t="s">
        <v>382</v>
      </c>
      <c r="C24" s="173">
        <f t="shared" si="0"/>
        <v>15</v>
      </c>
      <c r="D24" s="205">
        <v>13495174411.299999</v>
      </c>
      <c r="E24" s="59">
        <v>40904801777.540001</v>
      </c>
      <c r="I24" s="196"/>
    </row>
    <row r="25" spans="1:9" x14ac:dyDescent="0.25">
      <c r="A25" s="203" t="s">
        <v>383</v>
      </c>
      <c r="B25" s="204" t="s">
        <v>384</v>
      </c>
      <c r="C25" s="173">
        <f t="shared" si="0"/>
        <v>16</v>
      </c>
      <c r="D25" s="205">
        <v>8170210059.9399996</v>
      </c>
      <c r="E25" s="59">
        <v>10501967879.329998</v>
      </c>
    </row>
    <row r="26" spans="1:9" x14ac:dyDescent="0.25">
      <c r="A26" s="203" t="s">
        <v>385</v>
      </c>
      <c r="B26" s="204" t="s">
        <v>386</v>
      </c>
      <c r="C26" s="173">
        <f t="shared" si="0"/>
        <v>17</v>
      </c>
      <c r="D26" s="205">
        <v>7248406997.9399996</v>
      </c>
      <c r="E26" s="59">
        <v>8598694068.75</v>
      </c>
    </row>
    <row r="27" spans="1:9" x14ac:dyDescent="0.25">
      <c r="A27" s="203" t="s">
        <v>387</v>
      </c>
      <c r="B27" s="204" t="s">
        <v>388</v>
      </c>
      <c r="C27" s="173">
        <f t="shared" si="0"/>
        <v>18</v>
      </c>
      <c r="D27" s="205">
        <v>921803062</v>
      </c>
      <c r="E27" s="59">
        <v>1903273810.5799999</v>
      </c>
    </row>
    <row r="28" spans="1:9" x14ac:dyDescent="0.25">
      <c r="A28" s="203" t="s">
        <v>389</v>
      </c>
      <c r="B28" s="204" t="s">
        <v>390</v>
      </c>
      <c r="C28" s="173">
        <f t="shared" si="0"/>
        <v>19</v>
      </c>
      <c r="D28" s="205">
        <v>347228671.60000002</v>
      </c>
      <c r="E28" s="59">
        <v>332930059.46000004</v>
      </c>
    </row>
    <row r="29" spans="1:9" x14ac:dyDescent="0.25">
      <c r="A29" s="203" t="s">
        <v>391</v>
      </c>
      <c r="B29" s="204" t="s">
        <v>392</v>
      </c>
      <c r="C29" s="173">
        <f t="shared" si="0"/>
        <v>20</v>
      </c>
      <c r="D29" s="205">
        <v>903026514.09000003</v>
      </c>
      <c r="E29" s="59">
        <v>1532648372.0799999</v>
      </c>
    </row>
    <row r="30" spans="1:9" x14ac:dyDescent="0.25">
      <c r="A30" s="203" t="s">
        <v>393</v>
      </c>
      <c r="B30" s="204" t="s">
        <v>394</v>
      </c>
      <c r="C30" s="173">
        <f t="shared" si="0"/>
        <v>21</v>
      </c>
      <c r="D30" s="205"/>
      <c r="E30" s="59">
        <v>2794050</v>
      </c>
    </row>
    <row r="31" spans="1:9" x14ac:dyDescent="0.25">
      <c r="A31" s="203" t="s">
        <v>395</v>
      </c>
      <c r="B31" s="204" t="s">
        <v>396</v>
      </c>
      <c r="C31" s="173">
        <f t="shared" si="0"/>
        <v>22</v>
      </c>
      <c r="D31" s="205">
        <v>76550878.629999995</v>
      </c>
      <c r="E31" s="59">
        <v>49679635.93</v>
      </c>
    </row>
    <row r="32" spans="1:9" x14ac:dyDescent="0.25">
      <c r="A32" s="203" t="s">
        <v>397</v>
      </c>
      <c r="B32" s="204" t="s">
        <v>398</v>
      </c>
      <c r="C32" s="173">
        <f t="shared" si="0"/>
        <v>23</v>
      </c>
      <c r="D32" s="205"/>
      <c r="E32" s="59"/>
      <c r="F32" s="196"/>
    </row>
    <row r="33" spans="1:8" x14ac:dyDescent="0.25">
      <c r="A33" s="203" t="s">
        <v>399</v>
      </c>
      <c r="B33" s="204" t="s">
        <v>400</v>
      </c>
      <c r="C33" s="173">
        <f t="shared" si="0"/>
        <v>24</v>
      </c>
      <c r="D33" s="205">
        <v>1384055806.4300001</v>
      </c>
      <c r="E33" s="59">
        <v>602099165.37</v>
      </c>
    </row>
    <row r="34" spans="1:8" x14ac:dyDescent="0.25">
      <c r="A34" s="203" t="s">
        <v>401</v>
      </c>
      <c r="B34" s="204" t="s">
        <v>402</v>
      </c>
      <c r="C34" s="173">
        <f t="shared" si="0"/>
        <v>25</v>
      </c>
      <c r="D34" s="205">
        <v>2931660</v>
      </c>
      <c r="E34" s="59">
        <v>13604691.030000001</v>
      </c>
    </row>
    <row r="35" spans="1:8" x14ac:dyDescent="0.25">
      <c r="A35" s="203" t="s">
        <v>403</v>
      </c>
      <c r="B35" s="204" t="s">
        <v>404</v>
      </c>
      <c r="C35" s="173">
        <f t="shared" si="0"/>
        <v>26</v>
      </c>
      <c r="D35" s="205">
        <v>3098806744.7923217</v>
      </c>
      <c r="E35" s="59">
        <v>4191155548.7799997</v>
      </c>
    </row>
    <row r="36" spans="1:8" s="178" customFormat="1" ht="12.75" thickBot="1" x14ac:dyDescent="0.3">
      <c r="A36" s="207" t="s">
        <v>7</v>
      </c>
      <c r="B36" s="208" t="s">
        <v>405</v>
      </c>
      <c r="C36" s="209">
        <f t="shared" si="0"/>
        <v>27</v>
      </c>
      <c r="D36" s="210">
        <f>+D11-D19</f>
        <v>2722139289.3999977</v>
      </c>
      <c r="E36" s="76">
        <f>+E11-E19</f>
        <v>-207454870.12996674</v>
      </c>
      <c r="H36" s="202"/>
    </row>
    <row r="37" spans="1:8" s="178" customFormat="1" x14ac:dyDescent="0.25">
      <c r="A37" s="211" t="s">
        <v>134</v>
      </c>
      <c r="B37" s="212" t="s">
        <v>406</v>
      </c>
      <c r="C37" s="213">
        <f t="shared" si="0"/>
        <v>28</v>
      </c>
      <c r="D37" s="214"/>
      <c r="E37" s="215"/>
      <c r="H37" s="202"/>
    </row>
    <row r="38" spans="1:8" s="178" customFormat="1" x14ac:dyDescent="0.25">
      <c r="A38" s="199" t="s">
        <v>15</v>
      </c>
      <c r="B38" s="200" t="s">
        <v>361</v>
      </c>
      <c r="C38" s="173">
        <f t="shared" si="0"/>
        <v>29</v>
      </c>
      <c r="D38" s="201">
        <f>SUM(D39:D45)</f>
        <v>69901733198.619995</v>
      </c>
      <c r="E38" s="39">
        <f>SUM(E39:E45)</f>
        <v>30755230329.009998</v>
      </c>
      <c r="H38" s="202"/>
    </row>
    <row r="39" spans="1:8" x14ac:dyDescent="0.25">
      <c r="A39" s="203" t="s">
        <v>137</v>
      </c>
      <c r="B39" s="204" t="s">
        <v>407</v>
      </c>
      <c r="C39" s="173">
        <f t="shared" si="0"/>
        <v>30</v>
      </c>
      <c r="D39" s="205"/>
      <c r="E39" s="59">
        <v>247600000</v>
      </c>
    </row>
    <row r="40" spans="1:8" x14ac:dyDescent="0.25">
      <c r="A40" s="203" t="s">
        <v>147</v>
      </c>
      <c r="B40" s="204" t="s">
        <v>408</v>
      </c>
      <c r="C40" s="173">
        <f t="shared" si="0"/>
        <v>31</v>
      </c>
      <c r="D40" s="205"/>
      <c r="E40" s="59">
        <v>0</v>
      </c>
    </row>
    <row r="41" spans="1:8" x14ac:dyDescent="0.25">
      <c r="A41" s="203" t="s">
        <v>164</v>
      </c>
      <c r="B41" s="204" t="s">
        <v>409</v>
      </c>
      <c r="C41" s="173">
        <f t="shared" si="0"/>
        <v>32</v>
      </c>
      <c r="D41" s="205">
        <v>65696053967.099998</v>
      </c>
      <c r="E41" s="59">
        <v>27347989573.199997</v>
      </c>
    </row>
    <row r="42" spans="1:8" x14ac:dyDescent="0.25">
      <c r="A42" s="203" t="s">
        <v>190</v>
      </c>
      <c r="B42" s="204" t="s">
        <v>410</v>
      </c>
      <c r="C42" s="173">
        <f t="shared" si="0"/>
        <v>33</v>
      </c>
      <c r="D42" s="205"/>
      <c r="E42" s="59">
        <v>0</v>
      </c>
    </row>
    <row r="43" spans="1:8" x14ac:dyDescent="0.25">
      <c r="A43" s="203" t="s">
        <v>192</v>
      </c>
      <c r="B43" s="204" t="s">
        <v>411</v>
      </c>
      <c r="C43" s="173">
        <f t="shared" si="0"/>
        <v>34</v>
      </c>
      <c r="D43" s="205"/>
      <c r="E43" s="59">
        <v>0</v>
      </c>
    </row>
    <row r="44" spans="1:8" x14ac:dyDescent="0.25">
      <c r="A44" s="203" t="s">
        <v>194</v>
      </c>
      <c r="B44" s="204" t="s">
        <v>412</v>
      </c>
      <c r="C44" s="173">
        <f t="shared" si="0"/>
        <v>35</v>
      </c>
      <c r="D44" s="205">
        <v>4105490149.52</v>
      </c>
      <c r="E44" s="59">
        <v>3046952284.6500001</v>
      </c>
    </row>
    <row r="45" spans="1:8" x14ac:dyDescent="0.25">
      <c r="A45" s="203" t="s">
        <v>196</v>
      </c>
      <c r="B45" s="204" t="s">
        <v>413</v>
      </c>
      <c r="C45" s="173">
        <f t="shared" si="0"/>
        <v>36</v>
      </c>
      <c r="D45" s="205">
        <v>100189082</v>
      </c>
      <c r="E45" s="59">
        <v>112688471.16000001</v>
      </c>
    </row>
    <row r="46" spans="1:8" s="178" customFormat="1" x14ac:dyDescent="0.25">
      <c r="A46" s="199" t="s">
        <v>209</v>
      </c>
      <c r="B46" s="200" t="s">
        <v>375</v>
      </c>
      <c r="C46" s="173">
        <f t="shared" si="0"/>
        <v>37</v>
      </c>
      <c r="D46" s="201">
        <f>SUM(D47:D51)</f>
        <v>69266452357.599991</v>
      </c>
      <c r="E46" s="39">
        <f>SUM(E47:E51)</f>
        <v>31503975827.149998</v>
      </c>
      <c r="H46" s="202"/>
    </row>
    <row r="47" spans="1:8" x14ac:dyDescent="0.25">
      <c r="A47" s="203" t="s">
        <v>211</v>
      </c>
      <c r="B47" s="204" t="s">
        <v>414</v>
      </c>
      <c r="C47" s="173">
        <f t="shared" si="0"/>
        <v>38</v>
      </c>
      <c r="D47" s="205">
        <v>398412680.5</v>
      </c>
      <c r="E47" s="59">
        <v>1100004057.96</v>
      </c>
    </row>
    <row r="48" spans="1:8" x14ac:dyDescent="0.25">
      <c r="A48" s="203" t="s">
        <v>214</v>
      </c>
      <c r="B48" s="204" t="s">
        <v>415</v>
      </c>
      <c r="C48" s="173">
        <f t="shared" si="0"/>
        <v>39</v>
      </c>
      <c r="D48" s="205">
        <v>110782750.90000001</v>
      </c>
      <c r="E48" s="59">
        <v>22440000</v>
      </c>
    </row>
    <row r="49" spans="1:8" x14ac:dyDescent="0.25">
      <c r="A49" s="203" t="s">
        <v>217</v>
      </c>
      <c r="B49" s="204" t="s">
        <v>416</v>
      </c>
      <c r="C49" s="173">
        <f t="shared" si="0"/>
        <v>40</v>
      </c>
      <c r="D49" s="205">
        <v>68757256926.199997</v>
      </c>
      <c r="E49" s="59">
        <v>30381531769.189999</v>
      </c>
      <c r="F49" s="196"/>
    </row>
    <row r="50" spans="1:8" x14ac:dyDescent="0.25">
      <c r="A50" s="203" t="s">
        <v>220</v>
      </c>
      <c r="B50" s="204" t="s">
        <v>417</v>
      </c>
      <c r="C50" s="173">
        <f t="shared" si="0"/>
        <v>41</v>
      </c>
      <c r="D50" s="205"/>
      <c r="E50" s="59">
        <v>0</v>
      </c>
    </row>
    <row r="51" spans="1:8" x14ac:dyDescent="0.25">
      <c r="A51" s="203" t="s">
        <v>222</v>
      </c>
      <c r="B51" s="204" t="s">
        <v>418</v>
      </c>
      <c r="C51" s="173">
        <f t="shared" si="0"/>
        <v>42</v>
      </c>
      <c r="D51" s="205"/>
      <c r="E51" s="59">
        <v>0</v>
      </c>
    </row>
    <row r="52" spans="1:8" s="178" customFormat="1" ht="12.75" thickBot="1" x14ac:dyDescent="0.3">
      <c r="A52" s="207" t="s">
        <v>233</v>
      </c>
      <c r="B52" s="216" t="s">
        <v>419</v>
      </c>
      <c r="C52" s="209">
        <f t="shared" si="0"/>
        <v>43</v>
      </c>
      <c r="D52" s="210">
        <f>+D38-D46</f>
        <v>635280841.02000427</v>
      </c>
      <c r="E52" s="76">
        <f>+E38-E46</f>
        <v>-748745498.13999939</v>
      </c>
      <c r="H52" s="202"/>
    </row>
    <row r="53" spans="1:8" s="178" customFormat="1" x14ac:dyDescent="0.25">
      <c r="A53" s="211">
        <v>3</v>
      </c>
      <c r="B53" s="212" t="s">
        <v>420</v>
      </c>
      <c r="C53" s="213">
        <f t="shared" si="0"/>
        <v>44</v>
      </c>
      <c r="D53" s="214"/>
      <c r="E53" s="215"/>
      <c r="H53" s="202"/>
    </row>
    <row r="54" spans="1:8" s="178" customFormat="1" x14ac:dyDescent="0.25">
      <c r="A54" s="199" t="s">
        <v>252</v>
      </c>
      <c r="B54" s="200" t="s">
        <v>361</v>
      </c>
      <c r="C54" s="173">
        <f t="shared" si="0"/>
        <v>45</v>
      </c>
      <c r="D54" s="201">
        <f>SUM(D55:D58)</f>
        <v>-52075.12</v>
      </c>
      <c r="E54" s="39">
        <f>SUM(E55:E58)</f>
        <v>0</v>
      </c>
      <c r="H54" s="202"/>
    </row>
    <row r="55" spans="1:8" x14ac:dyDescent="0.25">
      <c r="A55" s="203" t="s">
        <v>421</v>
      </c>
      <c r="B55" s="204" t="s">
        <v>422</v>
      </c>
      <c r="C55" s="173">
        <f t="shared" si="0"/>
        <v>46</v>
      </c>
      <c r="D55" s="205"/>
      <c r="E55" s="59"/>
    </row>
    <row r="56" spans="1:8" x14ac:dyDescent="0.25">
      <c r="A56" s="203" t="s">
        <v>423</v>
      </c>
      <c r="B56" s="204" t="s">
        <v>424</v>
      </c>
      <c r="C56" s="173">
        <f t="shared" si="0"/>
        <v>47</v>
      </c>
      <c r="D56" s="205"/>
      <c r="E56" s="59"/>
    </row>
    <row r="57" spans="1:8" x14ac:dyDescent="0.25">
      <c r="A57" s="203" t="s">
        <v>425</v>
      </c>
      <c r="B57" s="204" t="s">
        <v>426</v>
      </c>
      <c r="C57" s="173">
        <f t="shared" si="0"/>
        <v>48</v>
      </c>
      <c r="D57" s="205"/>
      <c r="E57" s="59"/>
    </row>
    <row r="58" spans="1:8" x14ac:dyDescent="0.25">
      <c r="A58" s="203" t="s">
        <v>427</v>
      </c>
      <c r="B58" s="204" t="s">
        <v>428</v>
      </c>
      <c r="C58" s="173"/>
      <c r="D58" s="205">
        <v>-52075.12</v>
      </c>
      <c r="E58" s="59"/>
    </row>
    <row r="59" spans="1:8" s="178" customFormat="1" x14ac:dyDescent="0.25">
      <c r="A59" s="199" t="s">
        <v>254</v>
      </c>
      <c r="B59" s="200" t="s">
        <v>375</v>
      </c>
      <c r="C59" s="173">
        <f>+C57+1</f>
        <v>49</v>
      </c>
      <c r="D59" s="201">
        <f>SUM(D60:D63)</f>
        <v>1900301564.75</v>
      </c>
      <c r="E59" s="39">
        <f>SUM(E60:G64)</f>
        <v>1693534803.5999999</v>
      </c>
      <c r="H59" s="202"/>
    </row>
    <row r="60" spans="1:8" x14ac:dyDescent="0.25">
      <c r="A60" s="203" t="s">
        <v>429</v>
      </c>
      <c r="B60" s="204" t="s">
        <v>430</v>
      </c>
      <c r="C60" s="173">
        <f t="shared" si="0"/>
        <v>50</v>
      </c>
      <c r="D60" s="205"/>
      <c r="E60" s="59"/>
    </row>
    <row r="61" spans="1:8" x14ac:dyDescent="0.25">
      <c r="A61" s="203" t="s">
        <v>431</v>
      </c>
      <c r="B61" s="204" t="s">
        <v>432</v>
      </c>
      <c r="C61" s="173">
        <f t="shared" si="0"/>
        <v>51</v>
      </c>
      <c r="D61" s="205">
        <v>203974269.05000001</v>
      </c>
      <c r="E61" s="59"/>
    </row>
    <row r="62" spans="1:8" x14ac:dyDescent="0.25">
      <c r="A62" s="203" t="s">
        <v>433</v>
      </c>
      <c r="B62" s="204" t="s">
        <v>434</v>
      </c>
      <c r="C62" s="173">
        <f t="shared" si="0"/>
        <v>52</v>
      </c>
      <c r="D62" s="205"/>
      <c r="E62" s="59"/>
    </row>
    <row r="63" spans="1:8" x14ac:dyDescent="0.25">
      <c r="A63" s="203" t="s">
        <v>435</v>
      </c>
      <c r="B63" s="204" t="s">
        <v>436</v>
      </c>
      <c r="C63" s="173">
        <f t="shared" si="0"/>
        <v>53</v>
      </c>
      <c r="D63" s="205">
        <v>1696327295.7</v>
      </c>
      <c r="E63" s="59">
        <v>1693534803.5999999</v>
      </c>
    </row>
    <row r="64" spans="1:8" x14ac:dyDescent="0.25">
      <c r="A64" s="203" t="s">
        <v>437</v>
      </c>
      <c r="B64" s="217" t="s">
        <v>326</v>
      </c>
      <c r="C64" s="218"/>
      <c r="D64" s="205"/>
      <c r="E64" s="59"/>
    </row>
    <row r="65" spans="1:8" s="178" customFormat="1" ht="12.75" thickBot="1" x14ac:dyDescent="0.3">
      <c r="A65" s="207" t="s">
        <v>256</v>
      </c>
      <c r="B65" s="219" t="s">
        <v>438</v>
      </c>
      <c r="C65" s="218">
        <f>+C63+1</f>
        <v>54</v>
      </c>
      <c r="D65" s="210">
        <f>+D54-D59</f>
        <v>-1900353639.8699999</v>
      </c>
      <c r="E65" s="76">
        <f>+E54-E59</f>
        <v>-1693534803.5999999</v>
      </c>
      <c r="H65" s="202"/>
    </row>
    <row r="66" spans="1:8" s="178" customFormat="1" ht="12.75" thickBot="1" x14ac:dyDescent="0.3">
      <c r="A66" s="220">
        <v>4</v>
      </c>
      <c r="B66" s="221" t="s">
        <v>439</v>
      </c>
      <c r="C66" s="222">
        <f t="shared" si="0"/>
        <v>55</v>
      </c>
      <c r="D66" s="223">
        <f>+D36+D52+D65</f>
        <v>1457066490.5500021</v>
      </c>
      <c r="E66" s="224">
        <f>+E36+E52+E65</f>
        <v>-2649735171.869966</v>
      </c>
      <c r="H66" s="202"/>
    </row>
    <row r="67" spans="1:8" s="178" customFormat="1" ht="12.75" thickBot="1" x14ac:dyDescent="0.3">
      <c r="A67" s="225">
        <v>5</v>
      </c>
      <c r="B67" s="221" t="s">
        <v>440</v>
      </c>
      <c r="C67" s="222">
        <f t="shared" si="0"/>
        <v>56</v>
      </c>
      <c r="D67" s="226">
        <v>2230333901.0100002</v>
      </c>
      <c r="E67" s="227">
        <f>+D68</f>
        <v>3687400391.5600023</v>
      </c>
      <c r="H67" s="202"/>
    </row>
    <row r="68" spans="1:8" s="178" customFormat="1" ht="12.75" thickBot="1" x14ac:dyDescent="0.3">
      <c r="A68" s="225">
        <v>6</v>
      </c>
      <c r="B68" s="228" t="s">
        <v>441</v>
      </c>
      <c r="C68" s="229">
        <f t="shared" si="0"/>
        <v>57</v>
      </c>
      <c r="D68" s="230">
        <f>+D66+D67</f>
        <v>3687400391.5600023</v>
      </c>
      <c r="E68" s="230">
        <f>+E66+E67</f>
        <v>1037665219.6900363</v>
      </c>
      <c r="H68" s="202"/>
    </row>
    <row r="69" spans="1:8" s="184" customFormat="1" hidden="1" x14ac:dyDescent="0.25">
      <c r="A69" s="231"/>
      <c r="C69" s="183"/>
      <c r="D69" s="58"/>
      <c r="E69" s="58">
        <f>+E68-'[2]101'!F16</f>
        <v>3.62396240234375E-5</v>
      </c>
      <c r="H69" s="232"/>
    </row>
    <row r="70" spans="1:8" s="184" customFormat="1" x14ac:dyDescent="0.25">
      <c r="A70" s="231"/>
      <c r="C70" s="183"/>
      <c r="D70" s="58"/>
      <c r="E70" s="58"/>
      <c r="H70" s="232"/>
    </row>
    <row r="71" spans="1:8" x14ac:dyDescent="0.25">
      <c r="B71" s="234" t="s">
        <v>21</v>
      </c>
      <c r="C71" s="3"/>
      <c r="D71" s="196"/>
    </row>
    <row r="72" spans="1:8" x14ac:dyDescent="0.25">
      <c r="B72" s="234"/>
      <c r="C72" s="4"/>
      <c r="D72" s="196"/>
    </row>
    <row r="73" spans="1:8" s="20" customFormat="1" ht="12.75" customHeight="1" x14ac:dyDescent="0.25">
      <c r="A73" s="105"/>
      <c r="B73" s="106" t="s">
        <v>442</v>
      </c>
      <c r="C73" s="107"/>
      <c r="D73" s="102"/>
      <c r="E73" s="108"/>
      <c r="F73" s="11"/>
      <c r="H73" s="21"/>
    </row>
    <row r="74" spans="1:8" s="20" customFormat="1" ht="12.75" customHeight="1" x14ac:dyDescent="0.25">
      <c r="A74" s="105"/>
      <c r="B74" s="109"/>
      <c r="C74" s="107"/>
      <c r="D74" s="102"/>
      <c r="E74" s="11"/>
      <c r="H74" s="21"/>
    </row>
    <row r="75" spans="1:8" s="20" customFormat="1" ht="12.75" customHeight="1" x14ac:dyDescent="0.25">
      <c r="A75" s="105"/>
      <c r="B75" s="109"/>
      <c r="C75" s="101"/>
      <c r="D75" s="102"/>
      <c r="E75" s="11"/>
      <c r="F75" s="11"/>
      <c r="G75" s="21"/>
      <c r="H75" s="21"/>
    </row>
    <row r="76" spans="1:8" s="20" customFormat="1" ht="12.75" customHeight="1" x14ac:dyDescent="0.25">
      <c r="A76" s="111"/>
      <c r="B76" s="109"/>
      <c r="C76" s="102"/>
      <c r="D76" s="102"/>
      <c r="E76" s="112"/>
      <c r="F76" s="11"/>
      <c r="G76" s="104"/>
      <c r="H76" s="21"/>
    </row>
    <row r="77" spans="1:8" s="4" customFormat="1" x14ac:dyDescent="0.25">
      <c r="A77" s="7"/>
      <c r="B77" s="106" t="s">
        <v>448</v>
      </c>
      <c r="C77" s="15"/>
      <c r="D77" s="99"/>
      <c r="E77" s="11"/>
      <c r="F77" s="11"/>
      <c r="G77" s="104"/>
      <c r="H77" s="11"/>
    </row>
    <row r="78" spans="1:8" s="235" customFormat="1" ht="15" customHeight="1" x14ac:dyDescent="0.25">
      <c r="A78" s="248" t="s">
        <v>22</v>
      </c>
      <c r="B78" s="248"/>
      <c r="E78" s="236"/>
      <c r="F78" s="1"/>
      <c r="G78" s="1"/>
      <c r="H78" s="22"/>
    </row>
    <row r="79" spans="1:8" s="8" customFormat="1" ht="27" customHeight="1" x14ac:dyDescent="0.25">
      <c r="A79" s="157" t="s">
        <v>23</v>
      </c>
      <c r="B79" s="243" t="s">
        <v>235</v>
      </c>
      <c r="C79" s="243"/>
      <c r="D79" s="243"/>
      <c r="E79" s="243"/>
      <c r="H79" s="237"/>
    </row>
  </sheetData>
  <mergeCells count="7">
    <mergeCell ref="B79:E79"/>
    <mergeCell ref="C1:E1"/>
    <mergeCell ref="A3:E3"/>
    <mergeCell ref="A5:B5"/>
    <mergeCell ref="C5:E5"/>
    <mergeCell ref="A6:B6"/>
    <mergeCell ref="A78:B78"/>
  </mergeCell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101</vt:lpstr>
      <vt:lpstr>102</vt:lpstr>
      <vt:lpstr>103</vt:lpstr>
      <vt:lpstr>104</vt:lpstr>
      <vt:lpstr>'101'!Print_Titles</vt:lpstr>
      <vt:lpstr>'104'!Print_Titles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Battushig Chuluunbaatar</dc:creator>
  <cp:lastModifiedBy>Khulan Kh</cp:lastModifiedBy>
  <cp:lastPrinted>2022-10-20T07:27:06Z</cp:lastPrinted>
  <dcterms:created xsi:type="dcterms:W3CDTF">2016-04-19T03:35:26Z</dcterms:created>
  <dcterms:modified xsi:type="dcterms:W3CDTF">2023-02-20T02:16:38Z</dcterms:modified>
</cp:coreProperties>
</file>