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activeTab="2"/>
  </bookViews>
  <sheets>
    <sheet name="Нүүр" sheetId="7" r:id="rId1"/>
    <sheet name="Хавсралт" sheetId="6" r:id="rId2"/>
    <sheet name="СБД" sheetId="1" r:id="rId3"/>
    <sheet name="ОДТ" sheetId="2" r:id="rId4"/>
    <sheet name="ӨӨТ" sheetId="3" r:id="rId5"/>
    <sheet name="МГТ" sheetId="4" r:id="rId6"/>
    <sheet name="1" sheetId="8" r:id="rId7"/>
    <sheet name="2" sheetId="9" r:id="rId8"/>
    <sheet name="3-6" sheetId="10" r:id="rId9"/>
    <sheet name="7-12" sheetId="11" r:id="rId10"/>
    <sheet name="13-16" sheetId="12" r:id="rId11"/>
    <sheet name="17-21" sheetId="13" r:id="rId12"/>
    <sheet name="22" sheetId="14" r:id="rId13"/>
  </sheets>
  <externalReferences>
    <externalReference r:id="rId14"/>
  </externalReferences>
  <definedNames>
    <definedName name="_xlnm.Print_Area" localSheetId="10">'13-16'!$A$1:$H$63</definedName>
    <definedName name="_xlnm.Print_Area" localSheetId="11">'17-21'!#REF!</definedName>
    <definedName name="_xlnm.Print_Area" localSheetId="8">'3-6'!#REF!</definedName>
    <definedName name="_xlnm.Print_Area" localSheetId="9">'7-12'!#REF!</definedName>
    <definedName name="_xlnm.Print_Area" localSheetId="0">Нүүр!$A$1:$Q$51</definedName>
    <definedName name="_xlnm.Print_Area" localSheetId="3">ОДТ!$A$1:$C$115</definedName>
    <definedName name="_xlnm.Print_Area" localSheetId="2">СБД!$A$1:$C$152</definedName>
  </definedNames>
  <calcPr calcId="125725" iterate="1"/>
</workbook>
</file>

<file path=xl/calcChain.xml><?xml version="1.0" encoding="utf-8"?>
<calcChain xmlns="http://schemas.openxmlformats.org/spreadsheetml/2006/main">
  <c r="C33" i="2"/>
  <c r="C74" i="1"/>
  <c r="C72"/>
  <c r="C63"/>
  <c r="C8" i="2"/>
  <c r="C93"/>
  <c r="D20" i="14"/>
  <c r="D19"/>
  <c r="D18"/>
  <c r="D17"/>
  <c r="D16"/>
  <c r="D15"/>
  <c r="D14"/>
  <c r="D11"/>
  <c r="D5"/>
  <c r="C123" i="1"/>
  <c r="C117"/>
  <c r="C112"/>
  <c r="C125"/>
  <c r="C131"/>
  <c r="C122"/>
  <c r="F10" i="3"/>
  <c r="F18"/>
  <c r="D10"/>
  <c r="E10"/>
  <c r="C10"/>
  <c r="B10"/>
  <c r="G9"/>
  <c r="G11"/>
  <c r="G12"/>
  <c r="G13"/>
  <c r="G14"/>
  <c r="G15"/>
  <c r="G16"/>
  <c r="G17"/>
  <c r="G19"/>
  <c r="G21"/>
  <c r="G22"/>
  <c r="G23"/>
  <c r="G24"/>
  <c r="G26"/>
  <c r="G27"/>
  <c r="C18"/>
  <c r="C20"/>
  <c r="C28"/>
  <c r="D20"/>
  <c r="D28"/>
  <c r="E20"/>
  <c r="E28"/>
  <c r="C57" i="2"/>
  <c r="G10" i="3"/>
  <c r="G31" i="10"/>
  <c r="G32"/>
  <c r="G30"/>
  <c r="E31"/>
  <c r="E30"/>
  <c r="D13" i="14"/>
  <c r="D12"/>
  <c r="D10"/>
  <c r="D9"/>
  <c r="D8"/>
  <c r="D7"/>
  <c r="D21" s="1"/>
  <c r="D6"/>
  <c r="C5"/>
  <c r="C13"/>
  <c r="C12"/>
  <c r="C10"/>
  <c r="C9"/>
  <c r="C8"/>
  <c r="C7"/>
  <c r="C6"/>
  <c r="C21"/>
  <c r="C42" i="13"/>
  <c r="E42"/>
  <c r="F40"/>
  <c r="F41"/>
  <c r="D40"/>
  <c r="D41"/>
  <c r="F39"/>
  <c r="F42"/>
  <c r="D39"/>
  <c r="D42"/>
  <c r="C32"/>
  <c r="E32"/>
  <c r="F30"/>
  <c r="F31"/>
  <c r="F29"/>
  <c r="F32" s="1"/>
  <c r="D30"/>
  <c r="D31"/>
  <c r="D32" s="1"/>
  <c r="D29"/>
  <c r="C23"/>
  <c r="E23"/>
  <c r="F19"/>
  <c r="F20"/>
  <c r="F23"/>
  <c r="F21"/>
  <c r="F22"/>
  <c r="D20"/>
  <c r="D21"/>
  <c r="D22"/>
  <c r="D19"/>
  <c r="F18"/>
  <c r="D18"/>
  <c r="D23" s="1"/>
  <c r="F9"/>
  <c r="D9"/>
  <c r="C12"/>
  <c r="E12"/>
  <c r="F11"/>
  <c r="D11"/>
  <c r="F7"/>
  <c r="D7"/>
  <c r="D12"/>
  <c r="D51" i="12"/>
  <c r="D54"/>
  <c r="H54" s="1"/>
  <c r="D50"/>
  <c r="D41"/>
  <c r="D49" s="1"/>
  <c r="H49" s="1"/>
  <c r="E23"/>
  <c r="G10"/>
  <c r="G11"/>
  <c r="G12"/>
  <c r="G9"/>
  <c r="G7"/>
  <c r="G5" s="1"/>
  <c r="G6"/>
  <c r="E12"/>
  <c r="E11"/>
  <c r="E10"/>
  <c r="E9"/>
  <c r="E5"/>
  <c r="E7"/>
  <c r="E6"/>
  <c r="G46" i="11"/>
  <c r="G51"/>
  <c r="E46"/>
  <c r="E51"/>
  <c r="E38"/>
  <c r="G38"/>
  <c r="G41" s="1"/>
  <c r="G30"/>
  <c r="G33" s="1"/>
  <c r="E30"/>
  <c r="E33" s="1"/>
  <c r="G24"/>
  <c r="E24"/>
  <c r="E32" i="10"/>
  <c r="F12" i="13"/>
  <c r="H45" i="10"/>
  <c r="H44"/>
  <c r="H43"/>
  <c r="H41" s="1"/>
  <c r="H38" s="1"/>
  <c r="H42"/>
  <c r="H40"/>
  <c r="H39"/>
  <c r="F45"/>
  <c r="F44"/>
  <c r="F43"/>
  <c r="F42"/>
  <c r="F40"/>
  <c r="F39"/>
  <c r="F38" s="1"/>
  <c r="H6"/>
  <c r="F6"/>
  <c r="C100" i="2"/>
  <c r="B100"/>
  <c r="B93"/>
  <c r="B85"/>
  <c r="B57"/>
  <c r="C47"/>
  <c r="C42"/>
  <c r="C41"/>
  <c r="B42"/>
  <c r="B47"/>
  <c r="C30"/>
  <c r="B33"/>
  <c r="B30"/>
  <c r="B27"/>
  <c r="B26"/>
  <c r="B83"/>
  <c r="C27"/>
  <c r="C26"/>
  <c r="C83"/>
  <c r="C19"/>
  <c r="B19"/>
  <c r="B8"/>
  <c r="B142" i="1"/>
  <c r="B137"/>
  <c r="C136"/>
  <c r="B136"/>
  <c r="C130"/>
  <c r="C106"/>
  <c r="C100"/>
  <c r="B106"/>
  <c r="C113"/>
  <c r="B117"/>
  <c r="B100"/>
  <c r="C86"/>
  <c r="C94"/>
  <c r="B94"/>
  <c r="B97"/>
  <c r="B86"/>
  <c r="C77"/>
  <c r="B77"/>
  <c r="B74"/>
  <c r="B72"/>
  <c r="C66"/>
  <c r="B66"/>
  <c r="B63"/>
  <c r="C57"/>
  <c r="C54"/>
  <c r="C50"/>
  <c r="C47"/>
  <c r="C46"/>
  <c r="B57"/>
  <c r="B54"/>
  <c r="B50"/>
  <c r="B47"/>
  <c r="B46"/>
  <c r="C41"/>
  <c r="C38"/>
  <c r="C34"/>
  <c r="C31"/>
  <c r="B41"/>
  <c r="B38"/>
  <c r="B34"/>
  <c r="B31"/>
  <c r="B30"/>
  <c r="C25"/>
  <c r="C22"/>
  <c r="C21"/>
  <c r="B25"/>
  <c r="B22"/>
  <c r="B21"/>
  <c r="B84"/>
  <c r="C15"/>
  <c r="B15"/>
  <c r="C11"/>
  <c r="C84"/>
  <c r="B11"/>
  <c r="B130"/>
  <c r="B148"/>
  <c r="H53" i="12"/>
  <c r="H52"/>
  <c r="H51"/>
  <c r="H50"/>
  <c r="H48"/>
  <c r="H47"/>
  <c r="H46"/>
  <c r="H45"/>
  <c r="G45"/>
  <c r="F45"/>
  <c r="E45"/>
  <c r="D45"/>
  <c r="H44"/>
  <c r="H43"/>
  <c r="H42"/>
  <c r="G42"/>
  <c r="F42"/>
  <c r="E42"/>
  <c r="D42"/>
  <c r="G36"/>
  <c r="F36"/>
  <c r="E36"/>
  <c r="H36"/>
  <c r="H32"/>
  <c r="H30"/>
  <c r="H29"/>
  <c r="H28"/>
  <c r="G27"/>
  <c r="F27"/>
  <c r="E27"/>
  <c r="H27"/>
  <c r="H26"/>
  <c r="G24"/>
  <c r="G31"/>
  <c r="F24"/>
  <c r="F31"/>
  <c r="E24"/>
  <c r="E31"/>
  <c r="H31" s="1"/>
  <c r="G41" i="10"/>
  <c r="G38"/>
  <c r="E41"/>
  <c r="E38"/>
  <c r="H25"/>
  <c r="G25"/>
  <c r="F25"/>
  <c r="E25"/>
  <c r="A5" i="8"/>
  <c r="A4"/>
  <c r="B113" i="1"/>
  <c r="B112"/>
  <c r="B125"/>
  <c r="B131"/>
  <c r="C61" i="4"/>
  <c r="C51"/>
  <c r="C50"/>
  <c r="C56"/>
  <c r="B64"/>
  <c r="C85" i="2"/>
  <c r="C152" i="1"/>
  <c r="B115" i="2"/>
  <c r="B30" i="3"/>
  <c r="A113" i="2"/>
  <c r="A150" i="1"/>
  <c r="D4" i="3"/>
  <c r="A6" i="2"/>
  <c r="B4" i="4"/>
  <c r="B41" i="2"/>
  <c r="H24" i="12"/>
  <c r="C25" i="2"/>
  <c r="C84"/>
  <c r="C92"/>
  <c r="F41" i="10"/>
  <c r="B25" i="2"/>
  <c r="B84"/>
  <c r="B92"/>
  <c r="B147" i="1"/>
  <c r="C7" i="4"/>
  <c r="C26"/>
  <c r="C6"/>
  <c r="C60"/>
  <c r="C97" i="1"/>
  <c r="B18" i="3"/>
  <c r="B20"/>
  <c r="B28"/>
  <c r="G8"/>
  <c r="G18"/>
  <c r="F20"/>
  <c r="G20"/>
  <c r="B98" i="1"/>
  <c r="B149"/>
  <c r="C98"/>
  <c r="C30"/>
  <c r="C62" i="4"/>
  <c r="E32" i="3"/>
  <c r="C66" i="4"/>
  <c r="B109" i="2"/>
  <c r="B111"/>
  <c r="B106"/>
  <c r="C106"/>
  <c r="C109"/>
  <c r="C111"/>
  <c r="F25" i="3"/>
  <c r="C143" i="1"/>
  <c r="C142" s="1"/>
  <c r="C137" s="1"/>
  <c r="C147" s="1"/>
  <c r="C148" s="1"/>
  <c r="C149" s="1"/>
  <c r="G25" i="3"/>
  <c r="F28"/>
  <c r="G28"/>
  <c r="G29" l="1"/>
  <c r="H41" i="12"/>
</calcChain>
</file>

<file path=xl/sharedStrings.xml><?xml version="1.0" encoding="utf-8"?>
<sst xmlns="http://schemas.openxmlformats.org/spreadsheetml/2006/main" count="813" uniqueCount="558">
  <si>
    <t>Үзүүлэлт</t>
  </si>
  <si>
    <t>Эхний үлдэгдэл</t>
  </si>
  <si>
    <t>Эцсийн үлдэгдэл</t>
  </si>
  <si>
    <t/>
  </si>
  <si>
    <t>Ногдол ашиг</t>
  </si>
  <si>
    <t>ХӨРӨНГӨ</t>
  </si>
  <si>
    <t>ЭРГЭЛТИЙН ХӨРӨНГӨ</t>
  </si>
  <si>
    <t>ЭРГЭЛТИЙН БУС ХӨРӨНГӨ</t>
  </si>
  <si>
    <t>ӨР ТӨЛБӨР</t>
  </si>
  <si>
    <t>ЭЗЭМШИГЧДИЙН ӨМЧ</t>
  </si>
  <si>
    <t>МӨНГӨН ГҮЙЛГЭЭНИЙ ТАЙЛАН</t>
  </si>
  <si>
    <t>ӨМЧИЙН ӨӨРЧЛӨЛТИЙН ТАЙЛАН</t>
  </si>
  <si>
    <t>Хувьцаат капитал</t>
  </si>
  <si>
    <t>Нэмж төлөгдсөн капитал</t>
  </si>
  <si>
    <t>Дахин үнэлгээний нөөц</t>
  </si>
  <si>
    <t>Гадаад валютын хөрвүүлэлтийн нөөц</t>
  </si>
  <si>
    <t>Хуримтлагдсан ашиг</t>
  </si>
  <si>
    <t>Нийт дүн</t>
  </si>
  <si>
    <t>Бүртгэлийн бодлогын өөрчлөлт</t>
  </si>
  <si>
    <t>Залруулсан  үлдэгдэл</t>
  </si>
  <si>
    <t>Үндсэн хөрөнгийн дахин үнэлгээний өсөлт / бууралт</t>
  </si>
  <si>
    <t>Хөрөнгө оруулалтын дахин үнэлгээний өсөлт / бууралт</t>
  </si>
  <si>
    <t>Гадаад валютын хөрвүүлэлтийн зөрүү</t>
  </si>
  <si>
    <t>Орлогын тайланд хүлээн зөвшөөрөөгүй олз, гарз</t>
  </si>
  <si>
    <t>Тайлант үеийн цэвэр ашиг</t>
  </si>
  <si>
    <t>Хувьцаат капиталын өсөлт</t>
  </si>
  <si>
    <t>"АРДКРЕДИТ ББСБ" ХХК</t>
  </si>
  <si>
    <t>(Аж ахуйн нэгж, байгууллагын нэр )</t>
  </si>
  <si>
    <t>ЕРӨНХИЙ НЯГТЛАН БОДОГЧ</t>
  </si>
  <si>
    <t>Регистрийн дугаар:</t>
  </si>
  <si>
    <t>"АРДКРЕДИТ ББСБ" ХХК - ИЙН</t>
  </si>
  <si>
    <t>САНХҮҮГИЙН ТАЙЛАН</t>
  </si>
  <si>
    <t>Хянаж хүлээн авсан                                               байгууллагын нэр</t>
  </si>
  <si>
    <t>Сар, өдөр</t>
  </si>
  <si>
    <t>Гарын үсэг</t>
  </si>
  <si>
    <t>1 Мөнгөн хөрөнгө</t>
  </si>
  <si>
    <t>1.1 Бэлэн мөнгө</t>
  </si>
  <si>
    <t>1.2 Банк, санхүүгийн байгууллагад байршуулсан харилцах</t>
  </si>
  <si>
    <t>1.3 Банк, санхүүгийн байгууллагад байршуулсан хадгаламж</t>
  </si>
  <si>
    <t>2 Богино хугацаат хөрөнгө оруулалт /цэврээр/</t>
  </si>
  <si>
    <t>2.1 Үнэт цаас</t>
  </si>
  <si>
    <t>2.2 Арилжааны үнэт цаас</t>
  </si>
  <si>
    <t>2.3 Богино хугацаат хөрөнгө оруулалтын үнэт цаас</t>
  </si>
  <si>
    <t>2.4 (Хөрөнгө оруулалтын үнэт цаасны эрсдэлийн сан)</t>
  </si>
  <si>
    <t>3 Зээл /цэврээр/</t>
  </si>
  <si>
    <t>3.1 Нийт зээл</t>
  </si>
  <si>
    <t>3.1.1 Хэвийн зээл</t>
  </si>
  <si>
    <t>3.1.2 Хугацаа хэтэрсэн зээл</t>
  </si>
  <si>
    <t>3.1.3 Чанаргүй зээл</t>
  </si>
  <si>
    <t>3.1.3.1 Хэвийн бус зээл</t>
  </si>
  <si>
    <t>3.1.3.2 Эргэлзээтэй зээл</t>
  </si>
  <si>
    <t>3.1.3.3 Муу зээл</t>
  </si>
  <si>
    <t>3.1.4 (Зээлийн эрсдэлийн сан)</t>
  </si>
  <si>
    <t>4 Санхүүгийн түрээсийн тооцооны авлага /цэврээр/</t>
  </si>
  <si>
    <t>4.1 Нийт санхүүгийн түрээсийн тооцооны авлага/төгрөгийн/</t>
  </si>
  <si>
    <t>4.1.1 Хэвийн санхүүгийн түрээсийн тооцооны авлага</t>
  </si>
  <si>
    <t>4.1.2 Хугацаа хэтэрсэн санхүүгийн түрээсийн тооцооны авлага</t>
  </si>
  <si>
    <t>4.1.3 Чанаргүй санхүүгийн түрээсийн тооцооны авлага</t>
  </si>
  <si>
    <t>4.1.3.1 Хэвийн бус санхүүгийн түрээсийн тооцооны авлага</t>
  </si>
  <si>
    <t>4.1.3.2 Эргэлзээтэй санхүүгийн түрээсийн тооцооны авлага</t>
  </si>
  <si>
    <t>4.1.3.3Муу санхүүгийн түрээс тооцооны авлага</t>
  </si>
  <si>
    <t>4.2 Нийт санхүүгийн түрээсийн тооцооны авлага/валютаар/</t>
  </si>
  <si>
    <t>4.2.1 Хэвийн санхүүгийн түрээсийн тооцооны авлага</t>
  </si>
  <si>
    <t>4.2.2 Хугацаа хэтэрсэн санхүүгийн түрээсийн тооцооны авлага</t>
  </si>
  <si>
    <t>4.2.3 Чанаргүй санхүүгийн түрээсийн тооцооны авлага</t>
  </si>
  <si>
    <t>4.2.3.1 Хэвийн бус санхүүгийн түрээсийн тооцооны авлага</t>
  </si>
  <si>
    <t>4.2.3.2 Эргэлзээтэй санхүүгийн түрээсийн тооцооны авлага</t>
  </si>
  <si>
    <t xml:space="preserve">4.2.3.3 Муу санхүүгийн түрээс тооцооны авлага </t>
  </si>
  <si>
    <t>5 Факторингийн тооцооны авлага /цэврээр/</t>
  </si>
  <si>
    <t>5.1 Факторингийн тооцооны нийт авлага /төгрөгөөр/</t>
  </si>
  <si>
    <t>5.1.1 Хугацаандаа байгаа факторингийн тооцооны авлага</t>
  </si>
  <si>
    <t>5.1.2 Хугацаа хэтэрсэн факторингийн тооцооны авлага</t>
  </si>
  <si>
    <t>5.1.3 Чанаргүй факторингийн тооцооны авлага</t>
  </si>
  <si>
    <t>5.1.3.1 Хэвийн бус факторингийн тооцооны авлага</t>
  </si>
  <si>
    <t>5.1.3.2 Эргэлзээтэй факторингийн тооцооны авлага</t>
  </si>
  <si>
    <t>5.1.3.3 Муу факторингийн тооцооны авлага</t>
  </si>
  <si>
    <t>5.2 Факторингийн тооцооны нийт авлага /валютаар/</t>
  </si>
  <si>
    <t>5.2.1 Хугацаандаа байгаа факторингийн тооцооны авлага</t>
  </si>
  <si>
    <t>5.2.2 Хугацаа хэтэрсэн факторингийн тооцооны авлага</t>
  </si>
  <si>
    <t>5.2.3 Чанаргүй факторингийн тооцооны авлага</t>
  </si>
  <si>
    <t>5.2.3.1 Хэвийн бус факторингийн тооцооны авлага</t>
  </si>
  <si>
    <t>5.2.3.2 Эргэлзээтэй факторингийн тооцооны авлага</t>
  </si>
  <si>
    <t>5.2.3.3 Муу факторингийн тооцооны авлага</t>
  </si>
  <si>
    <t>5.3 (Факторингийн авлагын эрсдэлийн сан)</t>
  </si>
  <si>
    <t>6 Санхүүгийн деривативын авлага</t>
  </si>
  <si>
    <t>7 Бусад авлага</t>
  </si>
  <si>
    <t>7.1 Бусад  авлага</t>
  </si>
  <si>
    <t>7.2 (Найдваргүй авлагын нөөц)</t>
  </si>
  <si>
    <t>7.3 Хуримтлуулж тооцсон хүүгийн авлага</t>
  </si>
  <si>
    <t>7.3.1 Хуримтлуулж тооцсон зээлийн хүүгийн авлага</t>
  </si>
  <si>
    <t>7.3.2 Хуримтлуулж тооцсон санхүүгийн түрээсийн  хүүгийн авлага</t>
  </si>
  <si>
    <t>7.3.3 Хуримтлуулж тооцсон үнэт цаасны хүүгийн  авлага</t>
  </si>
  <si>
    <t>7.3.4 Хуримтлуулж тооцсон  факторингийн хүүгийн  авлага</t>
  </si>
  <si>
    <t>7.4  Салбар хоорондын тооцооны авлага</t>
  </si>
  <si>
    <t>8 Бусад  хөрөнгө</t>
  </si>
  <si>
    <t>8.1 Урьдчилж төлсөн зардал, тооцоо</t>
  </si>
  <si>
    <t>8.2 Өмчлөх бусад үл хөдлөх хөрөнгө</t>
  </si>
  <si>
    <t>8.2.1 Хэвийн өмчлөх бусад үл хөдлөх хөрөнгө</t>
  </si>
  <si>
    <t>8.2.2 Хугацаа хэтэрсэн өмчлөх бусад үл хөдлөх хөрөнгө</t>
  </si>
  <si>
    <t>8.2.3 Чанаргүй өмчлөх бусад үл хөдлөх хөрөнгө</t>
  </si>
  <si>
    <t>8.2.3.1 Хэвийн бус өмчлөх бусад үл хөдлөх хөрөнгө</t>
  </si>
  <si>
    <t>8.2.3.2 Эргэлзээтэй өмчлөх бусад үл хөдлөх хөрөнгө</t>
  </si>
  <si>
    <t>8.2.3.3 Муу өмчлөх бусад үл хөдлөх хөрөнгө</t>
  </si>
  <si>
    <t xml:space="preserve">8.3 (Өмчлөх бусад үл хөдлөх хөрөнгийн эрсдэлийн сан) </t>
  </si>
  <si>
    <t>8.4 Материал, үнэ бүхий зүйлс</t>
  </si>
  <si>
    <t>8.5 Бусад</t>
  </si>
  <si>
    <t>9 Эргэлтийн хөрөнгийн нийт дүн</t>
  </si>
  <si>
    <t>10 Үндсэн хөрөнгө</t>
  </si>
  <si>
    <t>10.1 Барилга байгууламж</t>
  </si>
  <si>
    <t>10.2 Хуримтлагдсан элэгдэл (барилга байгууламж)</t>
  </si>
  <si>
    <t>10.3 Эд хогшил</t>
  </si>
  <si>
    <t>10.4 Хуримтлагдсан элэгдэл (эд хогшил)</t>
  </si>
  <si>
    <t>10.5 Техник хэрэгсэл</t>
  </si>
  <si>
    <t>10.6 Хуримтлагдсан элэгдэл (техник хэрэгсэл)</t>
  </si>
  <si>
    <t>10.7 Дуусаагүй барилга</t>
  </si>
  <si>
    <t>11 Биет бус хөрөнгө</t>
  </si>
  <si>
    <t>11.1 Биет бус хөрөнгө</t>
  </si>
  <si>
    <t>11.2 Элэгдэл (биет бус хөрөнгө)</t>
  </si>
  <si>
    <t>12 Эргэлтийн бус хөрөнгийн дүн</t>
  </si>
  <si>
    <t>13 НИЙТ ХӨРӨНГИЙН ДҮН</t>
  </si>
  <si>
    <t>14.1 Банк, санхүүгийн байгууллагаас авсан богино хугацаат зээл</t>
  </si>
  <si>
    <t>14.2 Банк, санхүүгийн байгууллагаас авсан  богино хугацаат зээлийн хугацаа хэтрэлт</t>
  </si>
  <si>
    <t>14.3 Өрийн бичгээрх өглөг</t>
  </si>
  <si>
    <t>14.4 Санхүүгийн деривативын өглөг</t>
  </si>
  <si>
    <t>14.5 Төслийн зээлийн богино хугацаат санхүүжилт</t>
  </si>
  <si>
    <t>15 Бусад эх үүсвэр</t>
  </si>
  <si>
    <t>15.1 Итгэлцлийн үйлчилгээний өглөг</t>
  </si>
  <si>
    <t>15.2 Факторингийн үйлчилгээний өглөг</t>
  </si>
  <si>
    <t xml:space="preserve">15.3 Мөнгөн гуйвуулгын өглөг </t>
  </si>
  <si>
    <t>15.4 Зээлийн батлан даалтанд байршуулсан эх үүсвэр</t>
  </si>
  <si>
    <t>15.5 Төлбөрийн болон зээлийн картын үйлчилгээтэй холбоотой өглөг</t>
  </si>
  <si>
    <t>16 Бусад  өр төлбөр</t>
  </si>
  <si>
    <t>16.1 Хуримтлуулж тооцсон хүүгийн өглөг</t>
  </si>
  <si>
    <t>16.1.1 Хуримтлуулж тооцсон зээлийн  хүүгийн өглөг</t>
  </si>
  <si>
    <t>16.1.2 Хуримтлуулж тооцсон үнэт цаасны хүүгийн өглөг</t>
  </si>
  <si>
    <t>16.1.3 Хуримтлуулж тооцсон бусад хүүгийн өглөг</t>
  </si>
  <si>
    <t>16.2 Бусад өглөг</t>
  </si>
  <si>
    <t>16.2.1 Салбар хоорондын тооцооны өглөг</t>
  </si>
  <si>
    <t>16.2.2 Ногдол ашгийн өглөг</t>
  </si>
  <si>
    <t>16.2.3 Цалингийн өглөг</t>
  </si>
  <si>
    <t>16.2.4 ЭМД,НДШ-ийн өглөг</t>
  </si>
  <si>
    <t>16.2.5 ХАОАТ-ын өглөг</t>
  </si>
  <si>
    <t>16.2.6 Орлогын албан татварын өглөг</t>
  </si>
  <si>
    <t>16.2.7 Бусад</t>
  </si>
  <si>
    <t>17 Богино хугацаат өр төлбөрийн дүн</t>
  </si>
  <si>
    <t>18.1 Банк, санхүүгийн байгууллагаас авсан урт хугацаат зээл</t>
  </si>
  <si>
    <t>18.2 Банк, санхүүгийн байгууллагаас авсан урт хугацаат зээлийн  хугацаа хэтрэлт</t>
  </si>
  <si>
    <t>18.3 Төслийн зээлийн урт хугацаат санхүүжилт</t>
  </si>
  <si>
    <t>18 Урт  хугацаат өр төлбөрийн дүн</t>
  </si>
  <si>
    <t>19 Нийт өр төлбөрийн дүн</t>
  </si>
  <si>
    <t>20.1 Энгийн хувьцаа</t>
  </si>
  <si>
    <t>20.2 Давуу эрхтэй хувьцаа</t>
  </si>
  <si>
    <t>20.3 Халаасны хувьцаа</t>
  </si>
  <si>
    <t>20 Хувьцаат капиталын дүн</t>
  </si>
  <si>
    <t>21 Бусад өмч</t>
  </si>
  <si>
    <t xml:space="preserve">21.1 Нэмж төлөгдсөн капитал </t>
  </si>
  <si>
    <t>21.2 Хандивын капитал</t>
  </si>
  <si>
    <t>21.3 Дахин үнэлгээний нэмэгдэл</t>
  </si>
  <si>
    <t>21.4 Хоёрдогч өглөг /5 жилээс дээш хугацаатай/</t>
  </si>
  <si>
    <t>21.6 Нөөцийн сан</t>
  </si>
  <si>
    <t>21.7 Нийгмийн хөгжлийн сан</t>
  </si>
  <si>
    <t>22 Эзэмшигчдийн өмчийн дүн</t>
  </si>
  <si>
    <t>23 ӨР ТӨЛБӨР БА ЭЗЭМШИГЧДИЙН ӨМЧИЙН ДҮН</t>
  </si>
  <si>
    <t>БАЛАНС</t>
  </si>
  <si>
    <t>"АРДКРЕДИТ" БАНК БУС САНХҮҮГИЙН БАЙГУУЛЛАГА</t>
  </si>
  <si>
    <t>СТ-1</t>
  </si>
  <si>
    <t>1.1 Хугацаандаа байгаа зээлийн хүүгийн орлого</t>
  </si>
  <si>
    <t>1.2 Хугацаа хэтэрсэн зээлийн хүүгийн орлого</t>
  </si>
  <si>
    <t>1.3 Үнэт цаасны хүүгийн орлого</t>
  </si>
  <si>
    <t>1.4 Хугацаандаа байгаа санхүүгийн түрээсийн хүүгийн орлого</t>
  </si>
  <si>
    <t>1.5 Хугацаа хэтэрсэн санхүүгийн түрээсийн хүүгийн орлого</t>
  </si>
  <si>
    <t>1.6 Хугацаандаа байгаа Факторингийн үйлчилгээний хүүгийн орлого</t>
  </si>
  <si>
    <t xml:space="preserve">1.7 Хугацаа хэтэрсэн Факторингийн үйлчилгээний хүүгийн орлого </t>
  </si>
  <si>
    <t>1.8 Харилцах дансны хүүгийн орлого</t>
  </si>
  <si>
    <t>1.9 Банкин дахь хадгаламжийн хүүгийн орлого</t>
  </si>
  <si>
    <t>1.10 Хүүгийн орлогын буцаалт</t>
  </si>
  <si>
    <t>2.1 Банкны байгууллагаас авсан зээлийн хүүгийн зардал</t>
  </si>
  <si>
    <t>2.2 Бусад санхүүгийн байгууллагаас авсан зээлийн хүүгийн зардал</t>
  </si>
  <si>
    <t>2.3 Төслийн зээлийн санхүүжилтын хүүгийн зардал</t>
  </si>
  <si>
    <t>2.4 Өрийн бичгийн хүүгийн зардал</t>
  </si>
  <si>
    <t>2.5 Хүүгийн зардлын буцаалт</t>
  </si>
  <si>
    <t>1. Хүүгийн орлого</t>
  </si>
  <si>
    <t>2. Хүүгийн зардал</t>
  </si>
  <si>
    <t>3. Цэвэр хүүгийн орлого  (1-2)</t>
  </si>
  <si>
    <t>4. Хүүгийн бус орлого  (4.1+4.2+4.3)</t>
  </si>
  <si>
    <t>4.1. Арилжааны цэвэр орлого (4.1.1+4.1.2)</t>
  </si>
  <si>
    <t>4.1.1 Гадаад валютын арилжааны орлого</t>
  </si>
  <si>
    <t>4.1.2 Үнэт цаасны арилжааны орлого</t>
  </si>
  <si>
    <t>4.2. Ханш болон үнэлгээний тэгшитгэлийн орлого (4.2.1+4.2.2)</t>
  </si>
  <si>
    <t>4.2.1 Гадаад валютын ханшийн тэгшитгэлийн орлого</t>
  </si>
  <si>
    <t>4.3. Санхүүгийн үйлчилгээний шимтгэл (4.3.1+…+4.3.6)</t>
  </si>
  <si>
    <t>4.3.1 Санхүүгийн түрээсийн орлого</t>
  </si>
  <si>
    <t>4.3.2 Итгэлцлийн үйлчилгээний орлого</t>
  </si>
  <si>
    <t>4.3.3 Мөнгөн гуйвуулгын орлого</t>
  </si>
  <si>
    <t>4.3.4 Картын үйлчилгээний орлого</t>
  </si>
  <si>
    <t>4.3.5 Санхүүгийн зөвлөгөө, мэдээлэл өгөх үйлчилгээний орлого</t>
  </si>
  <si>
    <t>4.3.6 Үйлчилгээний хураамж, шимтгэлийн орлого</t>
  </si>
  <si>
    <t>4.3.7 Бусад үйлчилгээ</t>
  </si>
  <si>
    <t>5. Хүүгийн бус зардал (5.1+5.2+5.3)</t>
  </si>
  <si>
    <t>5.1. Арилжаа болон ханшийн тэгшитгэлийн зардал (5.1.1+…+5.1.4)</t>
  </si>
  <si>
    <t xml:space="preserve">5.1.1 Гадаад валютын арилжааны алдагдал </t>
  </si>
  <si>
    <t>5.1.2 Үнэт цаасны арилжааны алдагдал</t>
  </si>
  <si>
    <t>5.1.3 Гадаад валютын ханшийн тэгшитгэлийн зардал</t>
  </si>
  <si>
    <t>5.1.4 Үнэт цаасны үнэлгээний тэгшитгэлийн зардал</t>
  </si>
  <si>
    <t>5.2. Боловсон хүчний холбогдолтой зардал (5.2.1+..+5.2.10)</t>
  </si>
  <si>
    <t>5.2.1 Үндсэн болон нэмэгдэл цалин</t>
  </si>
  <si>
    <t>5.2.2 Ажилтнуудад олгосон нэмэгдэл цалин, урамшуулал</t>
  </si>
  <si>
    <t>5.2.3 Ажилтнуудад олгосон нөхөн олговор хөнгөлөлт</t>
  </si>
  <si>
    <t>5.2.4 Ажилтнуудад олгосон тэтгэмж, нийгмийн халамж</t>
  </si>
  <si>
    <t>5.2.5 Гэрээгээр ажиллагсдын ажлын хөлс</t>
  </si>
  <si>
    <t>5.2.6 Нийгмийн даатгал, эрүүл мэндийн даатгалын зардал</t>
  </si>
  <si>
    <t>5.2.7 Албан томилолт</t>
  </si>
  <si>
    <t>5.2.8 Сургалтын зардал</t>
  </si>
  <si>
    <t>5.2.9 Бусад</t>
  </si>
  <si>
    <t>5.3. Бусад зардал  (5.3.1+…5.3.26)</t>
  </si>
  <si>
    <t>5.3.1 Үнэт цаас болон түүнтэй холбоотой авлагыг барагдуулахтай холбоотой гарсан зардал</t>
  </si>
  <si>
    <t>5.3.2 Зээл болон  түүнтэй холбоотой авлагыг барагдуулахтай холбогдон гарсан зардал</t>
  </si>
  <si>
    <t>5.3.3 Санхүүгийн түрээсийн үйл ажиллагаатай холбогдон гарсан зардал</t>
  </si>
  <si>
    <t>5.3.4 Факторингийн үйл ажиллагаатай холбогдон гарсан зардал</t>
  </si>
  <si>
    <t>5.3.5 Итгэлцлийн үйлчилгээ болон түүнтэй холбогдон гарсан зардал</t>
  </si>
  <si>
    <t>5.3.6 Аудитын төлбөр, мэргэжлийн үйлчилгээ</t>
  </si>
  <si>
    <t>5.3.7 Даатгал</t>
  </si>
  <si>
    <t>5.3.8 Түрээс</t>
  </si>
  <si>
    <t>5.3.9 Ашиглалтын зардал /цахилгаан, уур ус, дулаан, цэвэр, бохир ус/</t>
  </si>
  <si>
    <t>5.3.10 Үндсэн хөрөнгийн элэгдлийн зардал</t>
  </si>
  <si>
    <t>5.3.11 Харуул, хамгаалалтын зардал</t>
  </si>
  <si>
    <t>5.3.12 Харилцаа холбоо, интернет</t>
  </si>
  <si>
    <t>5.3.13 Шатахуун болон тээврийн зардал</t>
  </si>
  <si>
    <t>5.3.14 Сэлбэг хэрэгсэл, засвар үйлчилгээ</t>
  </si>
  <si>
    <t>5.3.15 Зохицуулалтын хураамжийн  зардал</t>
  </si>
  <si>
    <t>5.3.16 Хөдөлмөр хамгаалал, галын аюулаас хамгаалах зардал</t>
  </si>
  <si>
    <t>5.3.17 Захиалгат хэвлэлийн зардал</t>
  </si>
  <si>
    <t>5.3.18 Автоматжуулалттай холбоотой урсгал зардал</t>
  </si>
  <si>
    <t>5.3.19 Ногдол ашиг</t>
  </si>
  <si>
    <t>5.3.20 Зар сурталчилгаа, маркетингийн судалгаа</t>
  </si>
  <si>
    <t>5.3.21 Бичиг хэргийн зардал</t>
  </si>
  <si>
    <t>5.3.22 Ариун цэврийн зардал</t>
  </si>
  <si>
    <t>5.3.23 Үл хөдлөх хөрөнгийн татвар</t>
  </si>
  <si>
    <t>5.3.24 Харилцагчдын сургалт судалгааны зардал</t>
  </si>
  <si>
    <t>5.3.25 Бусад</t>
  </si>
  <si>
    <t>6. ЦЭВЭР ХҮҮГИЙН БУС ОРЛОГО/ЗАРДЛЫН ДҮН  (4-5)</t>
  </si>
  <si>
    <t>7. Болзошгүй эрсдэлийн сан байгуулахаас өмнөх үйл ажиллагааны ашиг/алдагдал (3+6)</t>
  </si>
  <si>
    <t>8. Болзошгүй эрсдэлийн зардал</t>
  </si>
  <si>
    <t>8.1 Үнэт цаасны эрсдэлийн зардал</t>
  </si>
  <si>
    <t>8.2 Зээлийн эрсдэлийн зардал</t>
  </si>
  <si>
    <t>8.3 Санхүүгийн түрээсийн үйлчилгээний эрсдэлийн зардал</t>
  </si>
  <si>
    <t>8.4 Факторингийн үйлчилгээний эрсдэлийн зардал</t>
  </si>
  <si>
    <t>8.5 Найдваргүй авлагын нөөцийн  зардал</t>
  </si>
  <si>
    <t>8.6 Өмчлөх бусад үл хөдлөх хөрөнгийн эрсдэлийн зардал</t>
  </si>
  <si>
    <t>9. ҮНДСЭН ҮЙЛ АЖИЛЛАГААНЫ АШИГ/АЛДАГДАЛ (7-8)</t>
  </si>
  <si>
    <t>10. Үндсэн бус үйл ажиллагааны орлого</t>
  </si>
  <si>
    <t>10.1 Алданги</t>
  </si>
  <si>
    <t>10.2 Үндсэн хөрөнгө борлуулсны орлого</t>
  </si>
  <si>
    <t>10.3 Ногдол ашгийн орлого</t>
  </si>
  <si>
    <t>10.4 Хандив</t>
  </si>
  <si>
    <t>10.5 Тэнцлийн гадуурх тооцооноос хийгдсэн төлөгдөлт</t>
  </si>
  <si>
    <t>10.6 Бусад</t>
  </si>
  <si>
    <t>11. Үндсэн бус үйл ажиллагааны зардал</t>
  </si>
  <si>
    <t>11.1 Зочин төлөөлөгчийн зардал</t>
  </si>
  <si>
    <t>11.2 Торгуулийн зардал</t>
  </si>
  <si>
    <t>11.3 Хөрөнгө данснаас хассаны гарз</t>
  </si>
  <si>
    <t>11.4 Баяр ёслол</t>
  </si>
  <si>
    <t>11.5 Бусад</t>
  </si>
  <si>
    <t>12. Ердийн үйл ажиллагааны ашиг/алдагдал  / (9+10-11)</t>
  </si>
  <si>
    <t>13. Ердийн бус орлого</t>
  </si>
  <si>
    <t>14. Ердийн бус зардал</t>
  </si>
  <si>
    <t>15. Татвар төлөхийн өмнөх ашиг/алдагдал  (12+13-14)</t>
  </si>
  <si>
    <t>16. Орлогын татварын зардал</t>
  </si>
  <si>
    <t>17. ЦЭВЭР АШИГ (15-16)</t>
  </si>
  <si>
    <t>СТ-2</t>
  </si>
  <si>
    <t>ОРЛОГО ҮР ДҮНГИЙН ТАЙЛАН</t>
  </si>
  <si>
    <t>СТ-3</t>
  </si>
  <si>
    <t>1 Үйл ажиллагааны мөнгөн гүйлгээний дүн</t>
  </si>
  <si>
    <t>1.1 Үндсэн үйл ажиллагааны мөнгөн орлого</t>
  </si>
  <si>
    <t>1.1.1 Зээлийн хүүгийн орлого</t>
  </si>
  <si>
    <t>1.1.2 Үнэт цаасны хүүгийн орлого</t>
  </si>
  <si>
    <t>1.1.3 Факторингийн үйлчилгээний хүүгийн орлого</t>
  </si>
  <si>
    <t>1.1.4 Харилцах дансны хүүгийн орлого</t>
  </si>
  <si>
    <t>1.1.5 Банкин дахь хадгаламжийн хүүгийн орлого</t>
  </si>
  <si>
    <t>1.1.6 Санхүүгийн түрээсийн орлого</t>
  </si>
  <si>
    <t>1.1.7 Гадаад валютын арилжааны орлого</t>
  </si>
  <si>
    <t>1.1.9 Гадаад валютын ханшийн зөрүү</t>
  </si>
  <si>
    <t>1.1.10 Үнэт цаасны үнэлгээний зөрүү</t>
  </si>
  <si>
    <t>1.1.11 Итгэлцлийн үйлчилгээний орлого</t>
  </si>
  <si>
    <t>1.1.12 Мөнгөн гуйвуулгын орлого</t>
  </si>
  <si>
    <t>1.1.13 Картын үйлчилгээний орлого</t>
  </si>
  <si>
    <t>1.1.14 Санхүүгийн зөвлөгөө, мэдээлэл өгөх үйлчилгээний орлого</t>
  </si>
  <si>
    <t>1.1.15 Санхүүгийн түрээсийн орлого</t>
  </si>
  <si>
    <t>1.1.16 Үйлчилгээний хураамж, шимтгэлийн орлого</t>
  </si>
  <si>
    <t>1.1.17 Хүүгийн орлогын буцаалт</t>
  </si>
  <si>
    <t>1.1.18 Бусад үйлчилгээний орлого</t>
  </si>
  <si>
    <t>1.2 Үндсэн үйл ажиллагааны мөнгөн зарлага</t>
  </si>
  <si>
    <t>1.2.1 Банк, санхүүгийн байгууллагаас авсан зээлийн хүүгийн зардал</t>
  </si>
  <si>
    <t>1.2.2 Төслийн зээлийн санхүүжилтын хүүгийн зардал</t>
  </si>
  <si>
    <t>1.2.3 Өрийн бичгийн хүүд төлсөн мөнгө</t>
  </si>
  <si>
    <t>1.2.4 Хүүгийн зардлын буцаалт</t>
  </si>
  <si>
    <t>1.2.5 Үндсэн ба нэмэгдэл цалин</t>
  </si>
  <si>
    <t>1.2.6 Ажилтануудад олгосон нөхөн олговор, тэтгэмж</t>
  </si>
  <si>
    <t>1.2.7 Нийгмийн даатгал, эрүүл мэндийн даатгалын зардал</t>
  </si>
  <si>
    <t>1.2.8 Албан томилолт, сургалтын зардал</t>
  </si>
  <si>
    <t>1.2.9 Ашиглалтын зардалд төлсөн мөнгө</t>
  </si>
  <si>
    <t>1.2.10 Шатахуун, холбоо,  интернет, сэлбэг хэрэгсэлд төлсөн мөнгө</t>
  </si>
  <si>
    <t>1.2.11 Бичиг хэргийн зардал, ариун цэврийн зардал</t>
  </si>
  <si>
    <t>1.2.12 Татвар, даатгалын төлсөн мөнгө</t>
  </si>
  <si>
    <t>1.2.13 Зар сурталчилгаанд төлсөн мөнгө</t>
  </si>
  <si>
    <t>1.2.14 Үнэт цаас болон түүнтэй холбоотой авлагыг барагдуулахтай холбоотой гарсан мөнгө</t>
  </si>
  <si>
    <t>1.2.15 Зээл болон  түүнтэй холбоотой авлагыг барагдуулахтай холбогдон гарсан мөнгө</t>
  </si>
  <si>
    <t>1.2.16 Факторинг болон түүнтэй холбоотой авлагыг барагдуулахтай холбогдон гарсан мөнгө</t>
  </si>
  <si>
    <t>1.2.17 Итгэлцлийн үйлчилгээ болон түүнтэй холбогдон гарсан мөнгө</t>
  </si>
  <si>
    <t>1.2.18 Санхүүгийн түрээсийн үйл ажиллагаатай холбогдон гарах мөнгө</t>
  </si>
  <si>
    <t>1.2.19 Аудитын төлбөр,  мэргэжлийн  зөвлөгөө үйлчилгээний мөнгө</t>
  </si>
  <si>
    <t>1.2.20 Зохицуулалтын үйлчилгээний хураамжид төлсөн мөнгө</t>
  </si>
  <si>
    <t>1.2.21 Ногдол ашгаар олгосон мөнгө</t>
  </si>
  <si>
    <t>1.2.22 Бэлтгэн нийлүүлэгчид төлсөн бусад мөнгө</t>
  </si>
  <si>
    <t>1.2.23 Бусад үйлчилгээнд төлсөн мөнгө</t>
  </si>
  <si>
    <t>2 Үндсэн бус үйл ажиллагааны мөнгөн гүйлгээ</t>
  </si>
  <si>
    <t>2.1 Үндсэн бус үйл ажиллагааны мөнгөн орлого</t>
  </si>
  <si>
    <t>2.1.1 Үндсэн  ба хөрөнгө борлуулсны орлого</t>
  </si>
  <si>
    <t>2.1.2 Ногдол ашгийн орлого</t>
  </si>
  <si>
    <t>2.1.3 Хандив</t>
  </si>
  <si>
    <t>2.1.4 Бусад</t>
  </si>
  <si>
    <t>2.2 Үндсэн бус үйл ажиллагааны мөнгөн зарлага</t>
  </si>
  <si>
    <t>2.2.1 Баяр ёслол, зочин төлөөлөгчийн зардал</t>
  </si>
  <si>
    <t>2.2.2 Торгуулийн зардал</t>
  </si>
  <si>
    <t>2.2.3 Бусад</t>
  </si>
  <si>
    <t>3 Бүх цэвэр мөнгөн гүйлгээ</t>
  </si>
  <si>
    <t>4.1 МӨНГӨН ХӨРӨНГИЙН ЭХНИЙ ҮЛДЭГДЭЛ</t>
  </si>
  <si>
    <t>4.2 МӨНГӨН ХӨРӨНГИЙН ЭЦСИЙН ҮЛДЭГДЭЛ</t>
  </si>
  <si>
    <t>(Ч.ГАНЗОРИГ )</t>
  </si>
  <si>
    <t>Монгол Улс</t>
  </si>
  <si>
    <t xml:space="preserve">Санхүүгийн Зохицуулах Хороо </t>
  </si>
  <si>
    <t>2008 оны 3 дугаар тогтоол</t>
  </si>
  <si>
    <t>Б</t>
  </si>
  <si>
    <t xml:space="preserve">" АРДКРЕДИТ ББСБ" ХХК - ийн </t>
  </si>
  <si>
    <t>бодит байдлын тухай мэдэгдэл</t>
  </si>
  <si>
    <t>Бүх ажил гүйлгээ бодитоор гарсан бөгөөд холбогдох анхан шатны баримтыг үндэслэн нягтлан бодох бүртгэл, санхүүгийн тайланд үнэн зөв тусгасан;</t>
  </si>
  <si>
    <t>Санхүүгийн тайланд тусгагдсан бүх тооцоолол үнэн зөв хийгдсэн;</t>
  </si>
  <si>
    <t>Аж ахуйн нэгжийн үйл ажиллагааны эдийн засаг, санхүүгийн бүхий л үйл явцыг иж бүрэн хамарсан;</t>
  </si>
  <si>
    <t>Тайлант үеийн үр дүнд өмнөх оны ажил гүйлгээнээс шилжин тусгагдаагүй, мөн тайлант оны ажил гүйлгээнээс орхигдсон зүйл байхгүй;</t>
  </si>
  <si>
    <t>Бүх хөрөнгө, авлага, өр төлбөр, орлого, зардлыг Санхүүгийн тайлагналын олон улсын стандартын дагуу үнэн зөв тусгасан;</t>
  </si>
  <si>
    <t>Энэ тайланд тусгагдсан бүхий л зүйл манай байгууллагын албан ёсны өмчлөлд байдаг бөгөөд орхигдсон зүйл үгүй болно.</t>
  </si>
  <si>
    <t>СБД-ийн санхүү</t>
  </si>
  <si>
    <t>СБД-ийн татвар</t>
  </si>
  <si>
    <t>Санхүүгийн зохицуулах хорооны</t>
  </si>
  <si>
    <t>2008 оны 03-р тогтоолын хавсралт 1</t>
  </si>
  <si>
    <t>ГҮЙЦЭТГЭХ ЗАХИРАЛ</t>
  </si>
  <si>
    <t>12-р сарын 31</t>
  </si>
  <si>
    <t>1.1.8 Үнэт цаасны арилжааны орлого</t>
  </si>
  <si>
    <t>БАЛАНСЫН ЗҮЙЛ</t>
  </si>
  <si>
    <t>2014 оны 12-р сарын 31-ны үлдэгдэл</t>
  </si>
  <si>
    <t>14 БОГИНО ХУГАЦААТ ӨР ТӨЛБӨР</t>
  </si>
  <si>
    <t>18 УРТ ХУГАЦААТ ӨР ТӨЛБӨР</t>
  </si>
  <si>
    <t>(Д.ДАРХИЖАВ)</t>
  </si>
  <si>
    <t>САНХҮҮГИЙН ТАЙЛАНГИЙН</t>
  </si>
  <si>
    <t>ТОДРУУЛГА</t>
  </si>
  <si>
    <t>1. ТАНИЛЦУУЛГА</t>
  </si>
  <si>
    <t>Байршил :</t>
  </si>
  <si>
    <t>Шуудангийн хаяг :</t>
  </si>
  <si>
    <t>Утас :77003322</t>
  </si>
  <si>
    <t>Өмчийн хэлбэр :</t>
  </si>
  <si>
    <t xml:space="preserve">Төрийн .... Хувь, </t>
  </si>
  <si>
    <t>Хувийн 100 хувь</t>
  </si>
  <si>
    <t>Харилцдаг санхүү, татварын байгууллага : Сүхбаатар дүүргийн санхүү татварын хэлтэс</t>
  </si>
  <si>
    <t>Үндсэн үйл ажиллагааны чиглэл /төрөл / :</t>
  </si>
  <si>
    <t>(a)</t>
  </si>
  <si>
    <t>Зээлийн үйл ажиллагаа</t>
  </si>
  <si>
    <t>(б)</t>
  </si>
  <si>
    <t>Гадаад валют арилжаа</t>
  </si>
  <si>
    <t>(в)</t>
  </si>
  <si>
    <t>Хөрөнгө оруулалт, санхүүгийн чиглэлээр зөвлөгөө өгөх</t>
  </si>
  <si>
    <t>Туслах үйл ажиллагааны чиглэл /төрөл / :</t>
  </si>
  <si>
    <t>(г)</t>
  </si>
  <si>
    <t>(д)</t>
  </si>
  <si>
    <t>Салбар, төлөөлөгчийн газрын нэр байршил :</t>
  </si>
  <si>
    <t>Гүйцэтгэх захирал / захирал / :</t>
  </si>
  <si>
    <t>Овог :</t>
  </si>
  <si>
    <t>Чулуун</t>
  </si>
  <si>
    <t>Утас :</t>
  </si>
  <si>
    <t>Нэр :</t>
  </si>
  <si>
    <t>Ганзориг</t>
  </si>
  <si>
    <t>Факс :</t>
  </si>
  <si>
    <t>Е-mail хаяг :</t>
  </si>
  <si>
    <t>ganzorig.ch@ardcredit.com</t>
  </si>
  <si>
    <t>Ерөнхий нягтлан бодогч :</t>
  </si>
  <si>
    <t>Даваадорж</t>
  </si>
  <si>
    <t>Дархижав</t>
  </si>
  <si>
    <t>darhijav.d@ardcredit.com</t>
  </si>
  <si>
    <r>
      <t>2. НЯГТЛАН БОДОХ БҮРТГЭЛИЙН БОДЛОГО</t>
    </r>
    <r>
      <rPr>
        <b/>
        <vertAlign val="superscript"/>
        <sz val="10"/>
        <color indexed="9"/>
        <rFont val="Calibri"/>
        <family val="2"/>
      </rPr>
      <t>1</t>
    </r>
  </si>
  <si>
    <t>Бүртгэлийг Аккруэль суурьт үндэслэн бүртгэж байгаа болно.</t>
  </si>
  <si>
    <t xml:space="preserve">Ажил гүйлгээ бүрийг монгол улсын мөнгөний нэгж төгрөг / мөнгө/ -нд үндэслэн </t>
  </si>
  <si>
    <t>бүртгэж байгаа бөгөөд тухайн гүйлгээ гадаад валютаар илэрхийлэгдэж байвал</t>
  </si>
  <si>
    <t>тус өдрийн монгол банкны албан ханшинд шилжүүлэн бүртгэж байна.</t>
  </si>
  <si>
    <t xml:space="preserve">Үндсэн хөрөнгийг шулуун шугамын аргаар элэгдүүлж, орлого зардлыг мөн аккруэль </t>
  </si>
  <si>
    <t>сууриар бүртгэж байна.</t>
  </si>
  <si>
    <t>Эзэмшигчийн өмч</t>
  </si>
  <si>
    <t>Аудитын компани</t>
  </si>
  <si>
    <t>Программ хангамж</t>
  </si>
  <si>
    <t>Тайлангийн суурь, тайлагнасан валют, санхүүгийн хэрэгслүүд, эргэлтийн болон эргэлтийн бус хөрөнгийн үнэлгээ, үндсэн хөрөнгийн элэгдэл, өмч, орлого, зардлыг хүлээн зөвшөөрсөн, татварын тооцооны талаар баримтладаг бодлого, зарчмын тухай товч бичнэ.</t>
  </si>
  <si>
    <t>Касс дахь мөнгө</t>
  </si>
  <si>
    <t>Төрөл</t>
  </si>
  <si>
    <t>Валютаар</t>
  </si>
  <si>
    <t>Төгрөгөөр</t>
  </si>
  <si>
    <t>Касс</t>
  </si>
  <si>
    <t>Банкин дахь мөнгө</t>
  </si>
  <si>
    <t>Харилцагч банкны нэр</t>
  </si>
  <si>
    <t>Дансны дугаар</t>
  </si>
  <si>
    <t xml:space="preserve">Валютаар </t>
  </si>
  <si>
    <t>Хаан банк</t>
  </si>
  <si>
    <t>Хас банк</t>
  </si>
  <si>
    <t>Голомт банк</t>
  </si>
  <si>
    <t>Төрийн банк</t>
  </si>
  <si>
    <t>ХХБ</t>
  </si>
  <si>
    <t>карт</t>
  </si>
  <si>
    <t>Хадгаламж</t>
  </si>
  <si>
    <t>Нийт</t>
  </si>
  <si>
    <t>Богино хугацаат хөрөнгө оруулалт</t>
  </si>
  <si>
    <t>Хөрөнгө оруулалтын төрөл</t>
  </si>
  <si>
    <t xml:space="preserve">Нийт </t>
  </si>
  <si>
    <t>Зээл</t>
  </si>
  <si>
    <t>Зээлийн төрөл</t>
  </si>
  <si>
    <t>Нийт зээл</t>
  </si>
  <si>
    <t>Хэвийн зээл</t>
  </si>
  <si>
    <t>Хугацаа хэтэрсэн зээл</t>
  </si>
  <si>
    <t>Чанаргүй зээл</t>
  </si>
  <si>
    <t xml:space="preserve">                        Хэвийн бус зээл</t>
  </si>
  <si>
    <t xml:space="preserve">                       Эргэлзээтэй зээл</t>
  </si>
  <si>
    <t xml:space="preserve">                       Муу зээл</t>
  </si>
  <si>
    <t>Зээлийн эрсдлийн сан</t>
  </si>
  <si>
    <t>Санхүүгийн түрээсийн тооцооны авлага</t>
  </si>
  <si>
    <t>Санхүүгийн түрээсийн авлагын төрөл</t>
  </si>
  <si>
    <t>Нийт санхүүгийн түрээсийн авлага</t>
  </si>
  <si>
    <t>Хэвийн санхүүгийн түрээс</t>
  </si>
  <si>
    <t>Хугацаа хэтэрсэн санхүүгийн түрээс</t>
  </si>
  <si>
    <t>Чанаргүй санхүүгийн түрээс</t>
  </si>
  <si>
    <t xml:space="preserve">                 Хэвийн бус санхүүгийн түрээс</t>
  </si>
  <si>
    <t xml:space="preserve">                Эргэлзээтэй санхүүгийн түрээс</t>
  </si>
  <si>
    <t xml:space="preserve">                 Муу санхүүгийн түрээс</t>
  </si>
  <si>
    <t>Санхүүгийн түрээсийн эрсдлийн сан</t>
  </si>
  <si>
    <t>Факторингийн тооцооны авлага</t>
  </si>
  <si>
    <t>Нийт факторинг</t>
  </si>
  <si>
    <t>Хэвийн факторинг</t>
  </si>
  <si>
    <t>Хугацаа хэтэрсэн факторинг</t>
  </si>
  <si>
    <t>Чанаргүй факторинг</t>
  </si>
  <si>
    <t xml:space="preserve">                        Хэвийн бус </t>
  </si>
  <si>
    <t xml:space="preserve">                       Эргэлзээтэй</t>
  </si>
  <si>
    <t xml:space="preserve">                       Муу</t>
  </si>
  <si>
    <t>Факторингийн эрсдлийн сан</t>
  </si>
  <si>
    <t>Санхүүгийн деривативын авлага</t>
  </si>
  <si>
    <t>Бусад авлага</t>
  </si>
  <si>
    <t>Урьдчилж төлсөн төлбөрүүд</t>
  </si>
  <si>
    <t>Урьдчилж төлсөн төлбөр-түрээс</t>
  </si>
  <si>
    <t>Түрээсийн сайжруулалт засвар</t>
  </si>
  <si>
    <t>Тэтгэврийн данс- ажиллагсдын</t>
  </si>
  <si>
    <t>Хуримтлуулж тооцсон хүүгийн авлага</t>
  </si>
  <si>
    <t>Хуримтлуулж тооцсон хүүгийн авлагын төрөл</t>
  </si>
  <si>
    <t>Хүүгийн авлага -зээл</t>
  </si>
  <si>
    <t>Бараа материал</t>
  </si>
  <si>
    <t>Бараа материал хангамжийн зүйлсийн төрөл</t>
  </si>
  <si>
    <t xml:space="preserve">БҮТЭЗ </t>
  </si>
  <si>
    <t>Өмчлөх бусад үл хөдлөх хөрөнгө</t>
  </si>
  <si>
    <t>Хөрөнгийн төрөл</t>
  </si>
  <si>
    <t>Нийт өмчлөх бусад үл хөдлөх хөрөнгө</t>
  </si>
  <si>
    <t>Хэвийн өмчлөх бусад үл хөдлөх хөрөнгө</t>
  </si>
  <si>
    <t>Хугацаа хэтэрсэн өмчлөх бусад үл хөдлөх хөрөнгө</t>
  </si>
  <si>
    <t>Чанаргүй өмчлөх бусад үл хөдлөх хөрөнгө</t>
  </si>
  <si>
    <t>Хэвийн бус өмчлөх бусад үл хөдлөх хөрөнгө</t>
  </si>
  <si>
    <t>Эргэлзээтэй өмчлөх бусад үл хөдлөх хөрөнгө</t>
  </si>
  <si>
    <t>Муу өмчлөх бусад үл хөдлөх хөрөнгө</t>
  </si>
  <si>
    <t>Өмчлөх бусад үл хөдлөх хөрөнгийн эрсдлийн сан</t>
  </si>
  <si>
    <t>Дуусаагүй барилга</t>
  </si>
  <si>
    <t>Эхэлсэн он</t>
  </si>
  <si>
    <t>Дуусгалтын хувь</t>
  </si>
  <si>
    <t>Нийт төсөв</t>
  </si>
  <si>
    <t>Ашиглалтанд орох хугацаа</t>
  </si>
  <si>
    <t>Үндсэн хөрөнгө ба элэгдэл</t>
  </si>
  <si>
    <t>Газар</t>
  </si>
  <si>
    <t>Барилга байгууламж</t>
  </si>
  <si>
    <t>Тавилга эд хогшил</t>
  </si>
  <si>
    <t>Тоног төхөөрөмж</t>
  </si>
  <si>
    <t>Тээврийн хэрэгсэл</t>
  </si>
  <si>
    <t>Бүгд</t>
  </si>
  <si>
    <t>Нэмэгдсэн</t>
  </si>
  <si>
    <t>Худалдан авсан</t>
  </si>
  <si>
    <t>Үнэ төлбөргүй авсан</t>
  </si>
  <si>
    <t>Хасагдсан</t>
  </si>
  <si>
    <t>Худалдсан</t>
  </si>
  <si>
    <t>Акталж устгасан</t>
  </si>
  <si>
    <t>Үнэгүй шилжүүлсэн</t>
  </si>
  <si>
    <t>Хуримтлагдсан элэгдэл</t>
  </si>
  <si>
    <t xml:space="preserve">Тайлант жилд байгуулсан </t>
  </si>
  <si>
    <t>Биет бус хөрөнгө</t>
  </si>
  <si>
    <t xml:space="preserve">Төрөл </t>
  </si>
  <si>
    <t>Патент</t>
  </si>
  <si>
    <t>Зохиогчийн эрх</t>
  </si>
  <si>
    <t>Бусад</t>
  </si>
  <si>
    <t>Акласан</t>
  </si>
  <si>
    <t>Үнэгүй шилжүүлэсэн</t>
  </si>
  <si>
    <t>Тайлант жилд байгуулсан</t>
  </si>
  <si>
    <t>Богино хугацаат өглөг</t>
  </si>
  <si>
    <t>Богино хугацаат зээлийн өглөг</t>
  </si>
  <si>
    <t>Төлөгдөх хугацаандаа байгаа</t>
  </si>
  <si>
    <t>Хугацаа хэтэрсэн</t>
  </si>
  <si>
    <t>Өрийн бичгийн өглөг</t>
  </si>
  <si>
    <t>Санхүүгийн деривативын өглөг</t>
  </si>
  <si>
    <t>Төслийн зээлийн богино хугацаат санхүүжилт</t>
  </si>
  <si>
    <t>Бусад эх үүсвэрийн өглөг</t>
  </si>
  <si>
    <t>Итгэлцлийн үйлчилгээний өглөг</t>
  </si>
  <si>
    <t>Факторингийн үйлчилгээний өглөг</t>
  </si>
  <si>
    <t>Мөнгөн гуйвуулгын өглөг</t>
  </si>
  <si>
    <t>Зээлийн батлан даалтанд байршуулсан эх үүсвэр</t>
  </si>
  <si>
    <t>Төлбөрийн болон зээлийн картын үйлчилгээтэй холбоотой өглөг</t>
  </si>
  <si>
    <t>Хуримтлуулж тооцсон хүүгийн өглөг</t>
  </si>
  <si>
    <t>Хуримтлуулж тооцсон зээлийн хүүгийн өглөг</t>
  </si>
  <si>
    <t>Үнэт цаасны хүүгийн өглөг</t>
  </si>
  <si>
    <t>Хуримтлуулж тооцсон бусад хүүгийн өглөг</t>
  </si>
  <si>
    <t>Урт хугацаат өглөг</t>
  </si>
  <si>
    <t>Урт хугацаат зээлийн өглөг</t>
  </si>
  <si>
    <t>Төслийн зээлийн урт хугацаат санхүүжилт</t>
  </si>
  <si>
    <t>Орлого</t>
  </si>
  <si>
    <t>Орлогын төрөл</t>
  </si>
  <si>
    <t>Зээлийн хүүгийн орлого</t>
  </si>
  <si>
    <t>Нэмэгдүүлсэн хүүгийн орлого</t>
  </si>
  <si>
    <t>Хүүгийн орлогын буцаалт</t>
  </si>
  <si>
    <t>Гадаад валют арилжааны орлого</t>
  </si>
  <si>
    <t>Ханшын зөрүүний орлого</t>
  </si>
  <si>
    <t>Зээл олголтын хураамжийн орлого</t>
  </si>
  <si>
    <t>Харилцах дансны хүүгийн орлого</t>
  </si>
  <si>
    <t>Хадгаламжийн дансны хүүгийн орлого</t>
  </si>
  <si>
    <t>Бусад орлого</t>
  </si>
  <si>
    <t xml:space="preserve">2016 оны 4 улирлын санхүүгийн тайлангийн </t>
  </si>
  <si>
    <t>2017 оны 12-р сарын 31-ны үлдэгдэл</t>
  </si>
  <si>
    <t>/Төгрөгөөр/</t>
  </si>
  <si>
    <t>СБД, 8-р хороо, Ерөнхий сайд Амарын гудамж,</t>
  </si>
  <si>
    <t>Ард Санхүүгийн Нэгдэл ХК-н байр 2 давхар, 201 тоот</t>
  </si>
  <si>
    <t>Үйл ажиллагаа явуулж эхэлсэн огноо : 2011.04 сар</t>
  </si>
  <si>
    <t xml:space="preserve">2018 ОНЫ ЖИЛИЙН </t>
  </si>
  <si>
    <t>2018 оны 12-р сарын 31-ны өдөр</t>
  </si>
  <si>
    <t xml:space="preserve">     Захирал Ч.Ганзориг ерөнхий нягтлан бодогч Д.Дархижав бид манай аж ахуйн нэгжийн 2018 оны 12 саррын 31-ны өдрөөр тасалбар болгон гаргасан санхүүгийн тайланд тайлант хугацааны үйл ажиллагааны үр дүн, санхүүгийн байдлыг "Нягтлан бодох бүртгэлийн тухай" хуулийн 17.1 дэх заалтын дагуу үнэн зөв, бүрэн тусгасан болохыг баталж байна. Үүнд:</t>
  </si>
  <si>
    <t>2018 оны 12 сарын 31 өдөр</t>
  </si>
  <si>
    <t>4.3 (Санхүүгийн түрээсийн эрсдэлийн сан)</t>
  </si>
  <si>
    <t xml:space="preserve">    21.5 Хуримтлагдсан ашиг /алдагдал/</t>
  </si>
  <si>
    <t xml:space="preserve">      21.5.1 Тайлант үеийн ашиг /алдагдал/</t>
  </si>
  <si>
    <t xml:space="preserve">      21.5.2 Өмнөх үеийн ашиг /алдагдал/</t>
  </si>
  <si>
    <t>4.2.2 Үнэт цаасны ханшийн тэгшитгэлийн орлого</t>
  </si>
  <si>
    <t>СБД 8 хороо Цэнтрал тауэр 1 давхар - Ардкредит Цэнтрал салбар</t>
  </si>
  <si>
    <t>Далайван Аудит ХХК</t>
  </si>
  <si>
    <t>Грэп сити ххк-ны Поларис банкны үндсэн бүртгэлийн систем</t>
  </si>
  <si>
    <t>Хөрөнгө оруулалтын хувьцаа</t>
  </si>
  <si>
    <t>Арилжааны хувьцаа</t>
  </si>
  <si>
    <t>Авлага</t>
  </si>
  <si>
    <t>Материал</t>
  </si>
  <si>
    <t>Бусад хүүний орлого</t>
  </si>
  <si>
    <t>Үнэт цаас арилжааны орлого</t>
  </si>
  <si>
    <t>Үнэт цаасны ханш тэгшитгэлийн орлого</t>
  </si>
  <si>
    <t>Хөрөнгө борлуулсны орлого</t>
  </si>
  <si>
    <t>Эрсдэлийн сан буусан бусад орлого</t>
  </si>
  <si>
    <t>Тэнцлийн гадуурхаас төлөгдсөн орлого</t>
  </si>
  <si>
    <t>Үнэт цаасны хүүгийн орлого</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</si>
</sst>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0.0"/>
    <numFmt numFmtId="173" formatCode="#."/>
    <numFmt numFmtId="181" formatCode="_(&quot;$&quot;* #,##0.0_);_(&quot;$&quot;* \(#,##0.0\);_(&quot;$&quot;* &quot;-&quot;??_);_(@_)"/>
    <numFmt numFmtId="184" formatCode="."/>
  </numFmts>
  <fonts count="45">
    <font>
      <sz val="10"/>
      <name val="Arial"/>
    </font>
    <font>
      <sz val="10"/>
      <name val="Arial"/>
    </font>
    <font>
      <b/>
      <sz val="10"/>
      <name val="Times New Roman"/>
      <family val="1"/>
    </font>
    <font>
      <sz val="10"/>
      <name val="Times New Roman"/>
      <family val="1"/>
    </font>
    <font>
      <sz val="7"/>
      <name val="Times New Roman"/>
      <family val="1"/>
    </font>
    <font>
      <b/>
      <sz val="10"/>
      <name val="Arial MCS"/>
      <family val="2"/>
    </font>
    <font>
      <sz val="7"/>
      <name val="Erika Mon"/>
      <family val="1"/>
      <charset val="204"/>
    </font>
    <font>
      <sz val="12"/>
      <name val="Times New Roman"/>
      <family val="1"/>
    </font>
    <font>
      <sz val="11"/>
      <name val="Times New Roman"/>
      <family val="1"/>
    </font>
    <font>
      <b/>
      <sz val="18"/>
      <name val="Times New Roman"/>
      <family val="1"/>
    </font>
    <font>
      <b/>
      <sz val="50"/>
      <color indexed="9"/>
      <name val="Times New Roman"/>
      <family val="1"/>
    </font>
    <font>
      <sz val="15"/>
      <name val="Times New Roman"/>
      <family val="1"/>
    </font>
    <font>
      <sz val="10"/>
      <name val="Arial"/>
      <family val="2"/>
    </font>
    <font>
      <sz val="10"/>
      <name val="Times New Roman Mon"/>
      <family val="1"/>
    </font>
    <font>
      <b/>
      <sz val="10"/>
      <name val="Times New Roman Mon"/>
      <family val="1"/>
    </font>
    <font>
      <sz val="10"/>
      <name val="Times New Roman Mon"/>
      <family val="1"/>
    </font>
    <font>
      <i/>
      <u/>
      <sz val="10"/>
      <name val="Times New Roman"/>
      <family val="1"/>
    </font>
    <font>
      <b/>
      <i/>
      <sz val="10"/>
      <name val="Times New Roman"/>
      <family val="1"/>
    </font>
    <font>
      <i/>
      <sz val="10"/>
      <name val="Times New Roman"/>
      <family val="1"/>
    </font>
    <font>
      <b/>
      <sz val="12"/>
      <name val="Times New Roman"/>
      <family val="1"/>
    </font>
    <font>
      <sz val="10"/>
      <name val="Arial"/>
      <family val="2"/>
    </font>
    <font>
      <b/>
      <sz val="10"/>
      <color indexed="9"/>
      <name val="Times New Roman"/>
      <family val="1"/>
    </font>
    <font>
      <sz val="10"/>
      <color indexed="9"/>
      <name val="Times New Roman"/>
      <family val="1"/>
    </font>
    <font>
      <u/>
      <sz val="10"/>
      <color indexed="12"/>
      <name val="Arial"/>
      <family val="2"/>
    </font>
    <font>
      <u/>
      <sz val="8"/>
      <color indexed="12"/>
      <name val="Arial"/>
      <family val="2"/>
    </font>
    <font>
      <u/>
      <sz val="8"/>
      <color indexed="12"/>
      <name val="Times New Roman"/>
      <family val="1"/>
    </font>
    <font>
      <b/>
      <vertAlign val="superscript"/>
      <sz val="10"/>
      <color indexed="9"/>
      <name val="Calibri"/>
      <family val="2"/>
    </font>
    <font>
      <sz val="10"/>
      <name val="Calibri"/>
      <family val="2"/>
    </font>
    <font>
      <sz val="11"/>
      <name val="Tahoma"/>
      <family val="2"/>
    </font>
    <font>
      <i/>
      <sz val="10"/>
      <name val="Calibri"/>
      <family val="2"/>
    </font>
    <font>
      <vertAlign val="superscript"/>
      <sz val="10"/>
      <name val="Calibri"/>
      <family val="2"/>
    </font>
    <font>
      <sz val="9"/>
      <name val="Calibri"/>
      <family val="2"/>
    </font>
    <font>
      <sz val="11"/>
      <name val="Calibri"/>
      <family val="2"/>
    </font>
    <font>
      <sz val="8"/>
      <name val="Times New Roman"/>
      <family val="1"/>
    </font>
    <font>
      <b/>
      <u val="singleAccounting"/>
      <sz val="10"/>
      <name val="Times New Roman"/>
      <family val="1"/>
    </font>
    <font>
      <b/>
      <i/>
      <u/>
      <sz val="11"/>
      <name val="Times New Roman"/>
      <family val="1"/>
    </font>
    <font>
      <i/>
      <u/>
      <sz val="11"/>
      <name val="Times New Roman"/>
      <family val="1"/>
    </font>
    <font>
      <sz val="8"/>
      <color indexed="8"/>
      <name val="Times New Roman"/>
      <family val="1"/>
    </font>
    <font>
      <sz val="8"/>
      <color indexed="8"/>
      <name val="Arial"/>
      <family val="2"/>
    </font>
    <font>
      <b/>
      <i/>
      <sz val="11"/>
      <name val="Times New Roman"/>
      <family val="1"/>
    </font>
    <font>
      <i/>
      <sz val="11"/>
      <name val="Times New Roman"/>
      <family val="1"/>
    </font>
    <font>
      <sz val="11"/>
      <color theme="1"/>
      <name val="Calibri"/>
      <family val="2"/>
      <scheme val="minor"/>
    </font>
    <font>
      <sz val="10"/>
      <color rgb="FFFFFFFF"/>
      <name val="Calibri"/>
      <family val="2"/>
    </font>
    <font>
      <u/>
      <sz val="10"/>
      <color rgb="FF0000FF"/>
      <name val="Calibri"/>
      <family val="2"/>
    </font>
    <font>
      <b/>
      <sz val="10"/>
      <color rgb="FFFFFFFF"/>
      <name val="Calibri"/>
      <family val="2"/>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rgb="FF000000"/>
        <bgColor indexed="64"/>
      </patternFill>
    </fill>
    <fill>
      <patternFill patternType="solid">
        <fgColor theme="0" tint="-4.9989318521683403E-2"/>
        <bgColor indexed="64"/>
      </patternFill>
    </fill>
  </fills>
  <borders count="28">
    <border>
      <left/>
      <right/>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0"/>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medium">
        <color indexed="64"/>
      </bottom>
      <diagonal/>
    </border>
    <border>
      <left/>
      <right/>
      <top style="medium">
        <color indexed="64"/>
      </top>
      <bottom style="medium">
        <color indexed="64"/>
      </bottom>
      <diagonal/>
    </border>
    <border>
      <left/>
      <right/>
      <top style="hair">
        <color indexed="10"/>
      </top>
      <bottom/>
      <diagonal/>
    </border>
    <border>
      <left style="thin">
        <color indexed="8"/>
      </left>
      <right/>
      <top/>
      <bottom style="thin">
        <color indexed="8"/>
      </bottom>
      <diagonal/>
    </border>
  </borders>
  <cellStyleXfs count="10">
    <xf numFmtId="0" fontId="0" fillId="0" borderId="0"/>
    <xf numFmtId="44" fontId="1" fillId="0" borderId="0" applyFont="0" applyFill="0" applyBorder="0" applyAlignment="0" applyProtection="0"/>
    <xf numFmtId="44" fontId="1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12" fillId="0" borderId="0"/>
    <xf numFmtId="0" fontId="41" fillId="0" borderId="0"/>
    <xf numFmtId="0" fontId="41" fillId="0" borderId="0"/>
    <xf numFmtId="0" fontId="15" fillId="0" borderId="0"/>
  </cellStyleXfs>
  <cellXfs count="329">
    <xf numFmtId="0" fontId="0" fillId="0" borderId="0" xfId="0"/>
    <xf numFmtId="0" fontId="3" fillId="0" borderId="0" xfId="0" applyFont="1"/>
    <xf numFmtId="0" fontId="2" fillId="0" borderId="1" xfId="0" applyFont="1" applyBorder="1" applyAlignment="1">
      <alignment horizontal="center" vertical="center" wrapText="1"/>
    </xf>
    <xf numFmtId="164" fontId="3" fillId="0" borderId="1" xfId="0" applyNumberFormat="1" applyFont="1" applyBorder="1" applyAlignment="1">
      <alignment horizontal="left" vertical="center" wrapText="1"/>
    </xf>
    <xf numFmtId="164" fontId="2" fillId="0" borderId="1" xfId="0" applyNumberFormat="1" applyFont="1" applyBorder="1" applyAlignment="1">
      <alignment horizontal="left" vertical="center" wrapText="1"/>
    </xf>
    <xf numFmtId="0" fontId="3" fillId="0" borderId="2" xfId="0" applyFont="1" applyBorder="1"/>
    <xf numFmtId="0" fontId="3" fillId="0" borderId="0" xfId="0" applyFont="1" applyAlignment="1">
      <alignment horizontal="center"/>
    </xf>
    <xf numFmtId="0" fontId="2" fillId="0" borderId="0" xfId="0" applyFont="1" applyAlignment="1">
      <alignment horizontal="center"/>
    </xf>
    <xf numFmtId="164" fontId="3" fillId="0" borderId="1" xfId="0" applyNumberFormat="1" applyFont="1" applyBorder="1" applyAlignment="1">
      <alignment horizontal="center" vertical="center" wrapText="1"/>
    </xf>
    <xf numFmtId="164" fontId="3" fillId="0" borderId="1" xfId="0" applyNumberFormat="1" applyFont="1" applyBorder="1" applyAlignment="1">
      <alignment horizontal="left" vertical="center" wrapText="1" indent="1"/>
    </xf>
    <xf numFmtId="0" fontId="3" fillId="0" borderId="0" xfId="0" applyFont="1" applyAlignment="1">
      <alignment horizontal="center" vertical="top" wrapText="1"/>
    </xf>
    <xf numFmtId="164" fontId="2" fillId="0" borderId="1" xfId="0" applyNumberFormat="1" applyFont="1" applyBorder="1" applyAlignment="1">
      <alignment horizontal="left" vertical="center" wrapText="1" indent="1"/>
    </xf>
    <xf numFmtId="164" fontId="3" fillId="0" borderId="1" xfId="0" applyNumberFormat="1" applyFont="1" applyBorder="1" applyAlignment="1">
      <alignment horizontal="left" vertical="center" wrapText="1" indent="2"/>
    </xf>
    <xf numFmtId="0" fontId="2" fillId="0" borderId="0" xfId="0" applyFont="1" applyAlignment="1"/>
    <xf numFmtId="0" fontId="2" fillId="0" borderId="0" xfId="0" applyFont="1" applyAlignment="1">
      <alignment horizontal="right"/>
    </xf>
    <xf numFmtId="43" fontId="2" fillId="0" borderId="1" xfId="1" applyNumberFormat="1" applyFont="1" applyBorder="1" applyAlignment="1">
      <alignment horizontal="center" vertical="center" wrapText="1"/>
    </xf>
    <xf numFmtId="43" fontId="3" fillId="0" borderId="1" xfId="1" applyNumberFormat="1" applyFont="1" applyBorder="1" applyAlignment="1">
      <alignment horizontal="center" vertical="center" wrapText="1"/>
    </xf>
    <xf numFmtId="0" fontId="8" fillId="0" borderId="0" xfId="0" applyFont="1"/>
    <xf numFmtId="0" fontId="7" fillId="0" borderId="0" xfId="0" applyFont="1"/>
    <xf numFmtId="173" fontId="8" fillId="0" borderId="0" xfId="0" applyNumberFormat="1" applyFont="1" applyAlignment="1">
      <alignment horizontal="left" vertical="top"/>
    </xf>
    <xf numFmtId="0" fontId="8" fillId="0" borderId="0" xfId="0" applyFont="1" applyAlignment="1">
      <alignment vertical="top" wrapText="1" shrinkToFit="1"/>
    </xf>
    <xf numFmtId="173" fontId="8" fillId="0" borderId="0" xfId="0" applyNumberFormat="1" applyFont="1" applyAlignment="1">
      <alignment vertical="top"/>
    </xf>
    <xf numFmtId="0" fontId="8" fillId="0" borderId="2" xfId="0" applyFont="1" applyBorder="1"/>
    <xf numFmtId="43" fontId="3" fillId="0" borderId="0" xfId="0" applyNumberFormat="1" applyFont="1" applyAlignment="1">
      <alignment horizontal="center"/>
    </xf>
    <xf numFmtId="0" fontId="3" fillId="0" borderId="0" xfId="0" applyFont="1" applyAlignment="1">
      <alignment horizontal="left"/>
    </xf>
    <xf numFmtId="0" fontId="2" fillId="2" borderId="0" xfId="0" applyFont="1" applyFill="1" applyAlignment="1"/>
    <xf numFmtId="0" fontId="3" fillId="2" borderId="0" xfId="0" applyFont="1" applyFill="1"/>
    <xf numFmtId="0" fontId="2" fillId="2" borderId="0" xfId="0" applyFont="1" applyFill="1" applyAlignment="1">
      <alignment horizontal="right"/>
    </xf>
    <xf numFmtId="0" fontId="2" fillId="2" borderId="0" xfId="0" applyFont="1" applyFill="1" applyAlignment="1">
      <alignment horizontal="center"/>
    </xf>
    <xf numFmtId="0" fontId="3" fillId="2" borderId="0" xfId="0" applyFont="1" applyFill="1" applyAlignment="1">
      <alignment horizontal="center"/>
    </xf>
    <xf numFmtId="0" fontId="2" fillId="2" borderId="3" xfId="0" applyFont="1" applyFill="1" applyBorder="1" applyAlignment="1">
      <alignment horizontal="center" vertical="center" wrapText="1"/>
    </xf>
    <xf numFmtId="0" fontId="3" fillId="2" borderId="4" xfId="0" applyFont="1" applyFill="1" applyBorder="1" applyAlignment="1">
      <alignment horizontal="center"/>
    </xf>
    <xf numFmtId="164" fontId="2" fillId="2" borderId="1" xfId="0" applyNumberFormat="1" applyFont="1" applyFill="1" applyBorder="1" applyAlignment="1">
      <alignment horizontal="left" vertical="center" wrapText="1"/>
    </xf>
    <xf numFmtId="43" fontId="3" fillId="2" borderId="5" xfId="0" applyNumberFormat="1" applyFont="1" applyFill="1" applyBorder="1" applyAlignment="1">
      <alignment horizontal="center" vertical="center" wrapText="1"/>
    </xf>
    <xf numFmtId="43" fontId="3" fillId="2" borderId="1" xfId="0" applyNumberFormat="1" applyFont="1" applyFill="1" applyBorder="1" applyAlignment="1">
      <alignment horizontal="center" vertical="center" wrapText="1"/>
    </xf>
    <xf numFmtId="43" fontId="2" fillId="2" borderId="1" xfId="0" applyNumberFormat="1" applyFont="1" applyFill="1" applyBorder="1" applyAlignment="1">
      <alignment horizontal="center" vertical="center" wrapText="1"/>
    </xf>
    <xf numFmtId="43" fontId="2" fillId="2" borderId="1" xfId="1" applyNumberFormat="1" applyFont="1" applyFill="1" applyBorder="1" applyAlignment="1">
      <alignment horizontal="center" vertical="center" wrapText="1"/>
    </xf>
    <xf numFmtId="164" fontId="3" fillId="2" borderId="1" xfId="0" applyNumberFormat="1" applyFont="1" applyFill="1" applyBorder="1" applyAlignment="1">
      <alignment horizontal="left" vertical="center" wrapText="1" indent="1"/>
    </xf>
    <xf numFmtId="43" fontId="3" fillId="2" borderId="1" xfId="1" applyNumberFormat="1" applyFont="1" applyFill="1" applyBorder="1" applyAlignment="1">
      <alignment horizontal="center" vertical="center" wrapText="1"/>
    </xf>
    <xf numFmtId="164" fontId="2" fillId="2" borderId="1" xfId="0" applyNumberFormat="1" applyFont="1" applyFill="1" applyBorder="1" applyAlignment="1">
      <alignment horizontal="left" vertical="center" wrapText="1" indent="1"/>
    </xf>
    <xf numFmtId="164" fontId="3" fillId="2" borderId="1" xfId="0" applyNumberFormat="1" applyFont="1" applyFill="1" applyBorder="1" applyAlignment="1">
      <alignment horizontal="left" vertical="center" wrapText="1" indent="3"/>
    </xf>
    <xf numFmtId="164" fontId="3" fillId="2" borderId="1" xfId="0" applyNumberFormat="1" applyFont="1" applyFill="1" applyBorder="1" applyAlignment="1">
      <alignment horizontal="left" vertical="center" wrapText="1"/>
    </xf>
    <xf numFmtId="164" fontId="3" fillId="2" borderId="1" xfId="0" applyNumberFormat="1" applyFont="1" applyFill="1" applyBorder="1" applyAlignment="1">
      <alignment horizontal="left" vertical="center" wrapText="1" indent="2"/>
    </xf>
    <xf numFmtId="43" fontId="3" fillId="2" borderId="0" xfId="0" applyNumberFormat="1" applyFont="1" applyFill="1" applyAlignment="1">
      <alignment horizontal="center"/>
    </xf>
    <xf numFmtId="43" fontId="3" fillId="0" borderId="1" xfId="4" applyFont="1" applyBorder="1" applyAlignment="1">
      <alignment horizontal="center" vertical="center" wrapText="1"/>
    </xf>
    <xf numFmtId="4" fontId="13" fillId="0" borderId="6" xfId="0" applyNumberFormat="1" applyFont="1" applyFill="1" applyBorder="1" applyProtection="1"/>
    <xf numFmtId="43" fontId="3" fillId="2" borderId="3" xfId="0" applyNumberFormat="1" applyFont="1" applyFill="1" applyBorder="1" applyAlignment="1">
      <alignment horizontal="center" vertical="center" wrapText="1"/>
    </xf>
    <xf numFmtId="4" fontId="13" fillId="0" borderId="4" xfId="9" applyNumberFormat="1" applyFont="1" applyBorder="1" applyProtection="1">
      <protection locked="0"/>
    </xf>
    <xf numFmtId="43" fontId="2" fillId="2" borderId="5" xfId="0" applyNumberFormat="1" applyFont="1" applyFill="1" applyBorder="1" applyAlignment="1">
      <alignment horizontal="center" vertical="center" wrapText="1"/>
    </xf>
    <xf numFmtId="43" fontId="2" fillId="0" borderId="1" xfId="4" applyFont="1" applyBorder="1" applyAlignment="1">
      <alignment horizontal="center" vertical="center" wrapText="1"/>
    </xf>
    <xf numFmtId="164" fontId="2" fillId="0" borderId="1" xfId="0" applyNumberFormat="1" applyFont="1" applyBorder="1" applyAlignment="1">
      <alignment horizontal="center" vertical="center" wrapText="1"/>
    </xf>
    <xf numFmtId="0" fontId="3" fillId="4" borderId="0" xfId="0" applyFont="1" applyFill="1"/>
    <xf numFmtId="0" fontId="3" fillId="4" borderId="7" xfId="0" applyFont="1" applyFill="1" applyBorder="1"/>
    <xf numFmtId="0" fontId="3" fillId="4" borderId="8" xfId="0" applyFont="1" applyFill="1" applyBorder="1"/>
    <xf numFmtId="0" fontId="3" fillId="4" borderId="9" xfId="0" applyFont="1" applyFill="1" applyBorder="1"/>
    <xf numFmtId="0" fontId="8" fillId="4" borderId="0" xfId="0" applyFont="1" applyFill="1"/>
    <xf numFmtId="0" fontId="3" fillId="4" borderId="10" xfId="0" applyFont="1" applyFill="1" applyBorder="1"/>
    <xf numFmtId="0" fontId="3" fillId="4" borderId="11" xfId="0" applyFont="1" applyFill="1" applyBorder="1" applyAlignment="1">
      <alignment horizontal="center"/>
    </xf>
    <xf numFmtId="0" fontId="3" fillId="4" borderId="12" xfId="0" applyFont="1" applyFill="1" applyBorder="1" applyAlignment="1">
      <alignment horizontal="center"/>
    </xf>
    <xf numFmtId="0" fontId="3" fillId="4" borderId="10" xfId="0" applyFont="1" applyFill="1" applyBorder="1" applyAlignment="1">
      <alignment horizontal="center"/>
    </xf>
    <xf numFmtId="0" fontId="3" fillId="4" borderId="11" xfId="0" applyFont="1" applyFill="1" applyBorder="1"/>
    <xf numFmtId="0" fontId="3" fillId="4" borderId="13" xfId="0" applyFont="1" applyFill="1" applyBorder="1"/>
    <xf numFmtId="0" fontId="3" fillId="4" borderId="14" xfId="0" applyFont="1" applyFill="1" applyBorder="1"/>
    <xf numFmtId="0" fontId="3" fillId="4" borderId="15" xfId="0" applyFont="1" applyFill="1" applyBorder="1"/>
    <xf numFmtId="0" fontId="10" fillId="4" borderId="0" xfId="0" applyFont="1" applyFill="1" applyAlignment="1">
      <alignment horizontal="center" vertical="center" wrapText="1"/>
    </xf>
    <xf numFmtId="0" fontId="11" fillId="4" borderId="0" xfId="0" applyFont="1" applyFill="1"/>
    <xf numFmtId="0" fontId="2" fillId="4" borderId="16" xfId="0" applyFont="1" applyFill="1" applyBorder="1" applyAlignment="1">
      <alignment vertical="center" wrapText="1"/>
    </xf>
    <xf numFmtId="0" fontId="2" fillId="4" borderId="17" xfId="0" applyFont="1" applyFill="1" applyBorder="1" applyAlignment="1">
      <alignment vertical="center" wrapText="1"/>
    </xf>
    <xf numFmtId="0" fontId="2" fillId="4" borderId="0" xfId="0" applyFont="1" applyFill="1" applyAlignment="1">
      <alignment vertical="center" wrapText="1"/>
    </xf>
    <xf numFmtId="0" fontId="3" fillId="4" borderId="16" xfId="0" applyFont="1" applyFill="1" applyBorder="1" applyAlignment="1">
      <alignment vertical="center" wrapText="1"/>
    </xf>
    <xf numFmtId="0" fontId="3" fillId="4" borderId="18" xfId="0" applyFont="1" applyFill="1" applyBorder="1" applyAlignment="1">
      <alignment vertical="center" wrapText="1"/>
    </xf>
    <xf numFmtId="0" fontId="3" fillId="4" borderId="19" xfId="0" applyFont="1" applyFill="1" applyBorder="1" applyAlignment="1">
      <alignment vertical="center" wrapText="1"/>
    </xf>
    <xf numFmtId="0" fontId="3" fillId="4" borderId="0" xfId="0" applyFont="1" applyFill="1" applyAlignment="1">
      <alignment vertical="center" wrapText="1"/>
    </xf>
    <xf numFmtId="0" fontId="3" fillId="4" borderId="2" xfId="0" applyFont="1" applyFill="1" applyBorder="1" applyAlignment="1">
      <alignment vertical="center" wrapText="1"/>
    </xf>
    <xf numFmtId="0" fontId="3" fillId="4" borderId="13" xfId="0" applyFont="1" applyFill="1" applyBorder="1" applyAlignment="1">
      <alignment vertical="center" wrapText="1"/>
    </xf>
    <xf numFmtId="0" fontId="3" fillId="4" borderId="14" xfId="0" applyFont="1" applyFill="1" applyBorder="1" applyAlignment="1">
      <alignment vertical="center" wrapText="1"/>
    </xf>
    <xf numFmtId="43" fontId="3" fillId="0" borderId="1" xfId="1" applyNumberFormat="1" applyFont="1" applyFill="1" applyBorder="1" applyAlignment="1">
      <alignment horizontal="center" vertical="center" wrapText="1"/>
    </xf>
    <xf numFmtId="164" fontId="2" fillId="5" borderId="1" xfId="0" applyNumberFormat="1" applyFont="1" applyFill="1" applyBorder="1" applyAlignment="1">
      <alignment horizontal="left" vertical="center" wrapText="1"/>
    </xf>
    <xf numFmtId="43" fontId="2" fillId="5" borderId="1" xfId="1" applyNumberFormat="1" applyFont="1" applyFill="1" applyBorder="1" applyAlignment="1">
      <alignment horizontal="right" vertical="center" wrapText="1"/>
    </xf>
    <xf numFmtId="43" fontId="3" fillId="0" borderId="1" xfId="0" applyNumberFormat="1" applyFont="1" applyFill="1" applyBorder="1" applyAlignment="1">
      <alignment horizontal="center" vertical="center" wrapText="1"/>
    </xf>
    <xf numFmtId="4" fontId="14" fillId="0" borderId="6" xfId="0" applyNumberFormat="1" applyFont="1" applyFill="1" applyBorder="1" applyProtection="1"/>
    <xf numFmtId="0" fontId="2" fillId="2" borderId="0" xfId="0" applyFont="1" applyFill="1"/>
    <xf numFmtId="164" fontId="2" fillId="2" borderId="1" xfId="0" applyNumberFormat="1" applyFont="1" applyFill="1" applyBorder="1" applyAlignment="1">
      <alignment horizontal="center" vertical="center" wrapText="1"/>
    </xf>
    <xf numFmtId="0" fontId="16" fillId="2" borderId="0" xfId="0" applyFont="1" applyFill="1"/>
    <xf numFmtId="0" fontId="2" fillId="0" borderId="0" xfId="0" applyFont="1"/>
    <xf numFmtId="0" fontId="2" fillId="0" borderId="0" xfId="0" applyFont="1" applyAlignment="1">
      <alignment horizontal="left"/>
    </xf>
    <xf numFmtId="43" fontId="2" fillId="5" borderId="1" xfId="4" applyNumberFormat="1" applyFont="1" applyFill="1" applyBorder="1" applyAlignment="1">
      <alignment horizontal="right" vertical="center" wrapText="1"/>
    </xf>
    <xf numFmtId="43" fontId="2" fillId="5" borderId="1" xfId="4" applyNumberFormat="1" applyFont="1" applyFill="1" applyBorder="1" applyAlignment="1">
      <alignment horizontal="left" vertical="center" wrapText="1"/>
    </xf>
    <xf numFmtId="4" fontId="13" fillId="0" borderId="20" xfId="9" applyNumberFormat="1" applyFont="1" applyBorder="1" applyProtection="1">
      <protection locked="0"/>
    </xf>
    <xf numFmtId="43" fontId="3" fillId="0" borderId="1" xfId="4" applyNumberFormat="1" applyFont="1" applyFill="1" applyBorder="1" applyAlignment="1">
      <alignment horizontal="left" vertical="center" wrapText="1" indent="1"/>
    </xf>
    <xf numFmtId="43" fontId="3" fillId="0" borderId="1" xfId="1" applyNumberFormat="1" applyFont="1" applyFill="1" applyBorder="1" applyAlignment="1">
      <alignment horizontal="right" vertical="center" wrapText="1"/>
    </xf>
    <xf numFmtId="0" fontId="3" fillId="0" borderId="0" xfId="0" applyFont="1" applyAlignment="1">
      <alignment horizontal="right"/>
    </xf>
    <xf numFmtId="39" fontId="14" fillId="0" borderId="21" xfId="0" applyNumberFormat="1" applyFont="1" applyFill="1" applyBorder="1" applyAlignment="1" applyProtection="1">
      <protection locked="0"/>
    </xf>
    <xf numFmtId="164" fontId="3" fillId="0" borderId="22" xfId="0" applyNumberFormat="1" applyFont="1" applyBorder="1" applyAlignment="1">
      <alignment horizontal="left" vertical="center" wrapText="1" indent="2"/>
    </xf>
    <xf numFmtId="43" fontId="3" fillId="0" borderId="23" xfId="1" applyNumberFormat="1" applyFont="1" applyFill="1" applyBorder="1" applyAlignment="1">
      <alignment horizontal="center" vertical="center" wrapText="1"/>
    </xf>
    <xf numFmtId="43" fontId="3" fillId="0" borderId="4" xfId="1" applyNumberFormat="1" applyFont="1" applyFill="1" applyBorder="1" applyAlignment="1">
      <alignment horizontal="center" vertical="center" wrapText="1"/>
    </xf>
    <xf numFmtId="0" fontId="2" fillId="0" borderId="0" xfId="0" applyFont="1" applyFill="1" applyAlignment="1">
      <alignment horizontal="center"/>
    </xf>
    <xf numFmtId="0" fontId="4" fillId="0" borderId="0" xfId="0" applyFont="1" applyFill="1" applyAlignment="1">
      <alignment horizontal="center"/>
    </xf>
    <xf numFmtId="0" fontId="3" fillId="0" borderId="0" xfId="0" applyFont="1" applyFill="1" applyAlignment="1">
      <alignment horizontal="center" vertical="top" wrapText="1"/>
    </xf>
    <xf numFmtId="0" fontId="2" fillId="0" borderId="1" xfId="0" applyFont="1" applyFill="1" applyBorder="1" applyAlignment="1">
      <alignment horizontal="center" vertical="center" wrapText="1"/>
    </xf>
    <xf numFmtId="43" fontId="2" fillId="0" borderId="1" xfId="1" applyNumberFormat="1" applyFont="1" applyFill="1" applyBorder="1" applyAlignment="1">
      <alignment horizontal="center" vertical="center" wrapText="1"/>
    </xf>
    <xf numFmtId="4" fontId="13" fillId="0" borderId="20" xfId="9" applyNumberFormat="1" applyFont="1" applyFill="1" applyBorder="1" applyProtection="1">
      <protection locked="0"/>
    </xf>
    <xf numFmtId="0" fontId="3" fillId="0" borderId="0" xfId="0" applyFont="1" applyFill="1" applyAlignment="1">
      <alignment horizontal="center"/>
    </xf>
    <xf numFmtId="181" fontId="3" fillId="0" borderId="0" xfId="1" applyNumberFormat="1" applyFont="1" applyFill="1" applyAlignment="1">
      <alignment horizontal="left"/>
    </xf>
    <xf numFmtId="181" fontId="3" fillId="0" borderId="0" xfId="1" applyNumberFormat="1" applyFont="1" applyFill="1" applyAlignment="1">
      <alignment horizontal="center"/>
    </xf>
    <xf numFmtId="0" fontId="3" fillId="0" borderId="0" xfId="0" applyFont="1" applyFill="1" applyAlignment="1">
      <alignment horizontal="left"/>
    </xf>
    <xf numFmtId="43" fontId="3" fillId="0" borderId="0" xfId="0" applyNumberFormat="1" applyFont="1" applyFill="1" applyAlignment="1">
      <alignment horizontal="center"/>
    </xf>
    <xf numFmtId="44" fontId="3" fillId="0" borderId="1" xfId="1" applyFont="1" applyBorder="1" applyAlignment="1">
      <alignment horizontal="center" vertical="center" wrapText="1"/>
    </xf>
    <xf numFmtId="0" fontId="2" fillId="0" borderId="0" xfId="0" applyFont="1" applyFill="1" applyAlignment="1">
      <alignment horizontal="right"/>
    </xf>
    <xf numFmtId="0" fontId="3" fillId="0" borderId="0" xfId="0" applyFont="1" applyFill="1" applyAlignment="1">
      <alignment horizontal="right" vertical="top" wrapText="1"/>
    </xf>
    <xf numFmtId="0" fontId="2" fillId="0" borderId="3" xfId="0" applyFont="1" applyFill="1" applyBorder="1" applyAlignment="1">
      <alignment horizontal="center" vertical="center" wrapText="1"/>
    </xf>
    <xf numFmtId="0" fontId="3" fillId="0" borderId="4" xfId="0" applyFont="1" applyFill="1" applyBorder="1" applyAlignment="1">
      <alignment horizontal="center"/>
    </xf>
    <xf numFmtId="43" fontId="3" fillId="0" borderId="5" xfId="0" applyNumberFormat="1" applyFont="1" applyFill="1" applyBorder="1" applyAlignment="1">
      <alignment horizontal="center" vertical="center" wrapText="1"/>
    </xf>
    <xf numFmtId="43" fontId="2" fillId="0" borderId="1" xfId="0" applyNumberFormat="1" applyFont="1" applyFill="1" applyBorder="1" applyAlignment="1">
      <alignment horizontal="center" vertical="center" wrapText="1"/>
    </xf>
    <xf numFmtId="4" fontId="13" fillId="0" borderId="4" xfId="9" applyNumberFormat="1" applyFont="1" applyFill="1" applyBorder="1" applyProtection="1">
      <protection locked="0"/>
    </xf>
    <xf numFmtId="43" fontId="3" fillId="0" borderId="3" xfId="0" applyNumberFormat="1" applyFont="1" applyFill="1" applyBorder="1" applyAlignment="1">
      <alignment horizontal="center" vertical="center" wrapText="1"/>
    </xf>
    <xf numFmtId="0" fontId="3" fillId="4" borderId="0" xfId="0" applyFont="1" applyFill="1" applyAlignment="1">
      <alignment horizontal="center"/>
    </xf>
    <xf numFmtId="43" fontId="2" fillId="0" borderId="2" xfId="3" applyFont="1" applyBorder="1"/>
    <xf numFmtId="43" fontId="2" fillId="0" borderId="0" xfId="3" applyFont="1"/>
    <xf numFmtId="0" fontId="21" fillId="3" borderId="0" xfId="0" applyFont="1" applyFill="1"/>
    <xf numFmtId="0" fontId="22" fillId="3" borderId="0" xfId="0" applyFont="1" applyFill="1"/>
    <xf numFmtId="0" fontId="3" fillId="3" borderId="0" xfId="0" applyFont="1" applyFill="1"/>
    <xf numFmtId="184" fontId="17" fillId="0" borderId="0" xfId="0" applyNumberFormat="1" applyFont="1" applyAlignment="1">
      <alignment horizontal="left"/>
    </xf>
    <xf numFmtId="0" fontId="17" fillId="0" borderId="0" xfId="3" applyNumberFormat="1" applyFont="1"/>
    <xf numFmtId="184" fontId="2" fillId="0" borderId="0" xfId="0" applyNumberFormat="1" applyFont="1" applyAlignment="1">
      <alignment horizontal="left"/>
    </xf>
    <xf numFmtId="0" fontId="3" fillId="0" borderId="0" xfId="3" applyNumberFormat="1" applyFont="1"/>
    <xf numFmtId="0" fontId="17" fillId="0" borderId="0" xfId="0" applyFont="1"/>
    <xf numFmtId="0" fontId="2" fillId="0" borderId="0" xfId="3" applyNumberFormat="1" applyFont="1"/>
    <xf numFmtId="43" fontId="3" fillId="0" borderId="0" xfId="3" applyFont="1"/>
    <xf numFmtId="184" fontId="2" fillId="0" borderId="0" xfId="0" applyNumberFormat="1" applyFont="1"/>
    <xf numFmtId="0" fontId="17" fillId="0" borderId="0" xfId="0" applyFont="1" applyAlignment="1">
      <alignment horizontal="right"/>
    </xf>
    <xf numFmtId="43" fontId="3" fillId="0" borderId="2" xfId="3" applyFont="1" applyBorder="1" applyAlignment="1">
      <alignment vertical="center"/>
    </xf>
    <xf numFmtId="43" fontId="3" fillId="0" borderId="18" xfId="3" applyFont="1" applyBorder="1" applyAlignment="1">
      <alignment vertical="center"/>
    </xf>
    <xf numFmtId="0" fontId="3" fillId="0" borderId="18" xfId="0" applyFont="1" applyBorder="1"/>
    <xf numFmtId="0" fontId="17" fillId="0" borderId="0" xfId="0" applyNumberFormat="1" applyFont="1"/>
    <xf numFmtId="0" fontId="18" fillId="0" borderId="0" xfId="0" applyFont="1" applyAlignment="1">
      <alignment horizontal="right"/>
    </xf>
    <xf numFmtId="0" fontId="18" fillId="0" borderId="0" xfId="0" applyFont="1" applyBorder="1" applyAlignment="1">
      <alignment horizontal="right"/>
    </xf>
    <xf numFmtId="0" fontId="3" fillId="0" borderId="0" xfId="0" applyFont="1" applyBorder="1"/>
    <xf numFmtId="0" fontId="3" fillId="0" borderId="17" xfId="0" applyFont="1" applyBorder="1"/>
    <xf numFmtId="184" fontId="2" fillId="0" borderId="0" xfId="0" applyNumberFormat="1" applyFont="1" applyAlignment="1">
      <alignment vertical="center"/>
    </xf>
    <xf numFmtId="0" fontId="17"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42" fillId="6" borderId="0" xfId="0" applyFont="1" applyFill="1"/>
    <xf numFmtId="0" fontId="27" fillId="6" borderId="0" xfId="0" applyFont="1" applyFill="1"/>
    <xf numFmtId="0" fontId="28" fillId="0" borderId="0" xfId="0" applyFont="1"/>
    <xf numFmtId="0" fontId="27" fillId="0" borderId="24" xfId="0" applyFont="1" applyBorder="1" applyAlignment="1"/>
    <xf numFmtId="0" fontId="29" fillId="0" borderId="25" xfId="0" applyFont="1" applyBorder="1"/>
    <xf numFmtId="0" fontId="27" fillId="0" borderId="25" xfId="0" applyFont="1" applyBorder="1" applyAlignment="1"/>
    <xf numFmtId="0" fontId="27" fillId="0" borderId="25" xfId="0" applyFont="1" applyBorder="1"/>
    <xf numFmtId="0" fontId="27" fillId="0" borderId="24" xfId="0" applyFont="1" applyBorder="1"/>
    <xf numFmtId="0" fontId="27" fillId="0" borderId="24" xfId="0" applyFont="1" applyBorder="1" applyAlignment="1">
      <alignment horizontal="center"/>
    </xf>
    <xf numFmtId="0" fontId="29" fillId="0" borderId="24" xfId="0" applyFont="1" applyBorder="1"/>
    <xf numFmtId="0" fontId="29" fillId="0" borderId="24" xfId="0" applyFont="1" applyBorder="1" applyAlignment="1">
      <alignment horizontal="right"/>
    </xf>
    <xf numFmtId="0" fontId="30" fillId="0" borderId="0" xfId="0" applyFont="1"/>
    <xf numFmtId="0" fontId="32" fillId="0" borderId="0" xfId="0" applyFont="1"/>
    <xf numFmtId="0" fontId="3" fillId="0" borderId="4" xfId="0" applyFont="1" applyBorder="1"/>
    <xf numFmtId="0" fontId="3" fillId="0" borderId="4" xfId="0" applyFont="1" applyBorder="1" applyAlignment="1">
      <alignment horizontal="center"/>
    </xf>
    <xf numFmtId="43" fontId="3" fillId="0" borderId="4" xfId="3" applyFont="1" applyBorder="1" applyAlignment="1">
      <alignment horizontal="center"/>
    </xf>
    <xf numFmtId="0" fontId="3" fillId="0" borderId="19" xfId="0" applyFont="1" applyBorder="1" applyAlignment="1">
      <alignment horizontal="center"/>
    </xf>
    <xf numFmtId="43" fontId="3" fillId="0" borderId="4" xfId="3" applyFont="1" applyBorder="1"/>
    <xf numFmtId="0" fontId="3" fillId="0" borderId="9" xfId="0" applyFont="1" applyBorder="1" applyAlignment="1">
      <alignment horizontal="center"/>
    </xf>
    <xf numFmtId="43" fontId="3" fillId="0" borderId="16" xfId="3" applyFont="1" applyBorder="1" applyAlignment="1">
      <alignment horizontal="center"/>
    </xf>
    <xf numFmtId="43" fontId="3" fillId="0" borderId="19" xfId="3" applyFont="1" applyBorder="1" applyAlignment="1">
      <alignment horizontal="center"/>
    </xf>
    <xf numFmtId="0" fontId="3" fillId="0" borderId="4" xfId="0" applyFont="1" applyBorder="1" applyAlignment="1"/>
    <xf numFmtId="43" fontId="3" fillId="0" borderId="4" xfId="3" applyFont="1" applyBorder="1" applyAlignment="1"/>
    <xf numFmtId="0" fontId="2" fillId="0" borderId="4" xfId="0" applyFont="1" applyBorder="1"/>
    <xf numFmtId="0" fontId="2" fillId="0" borderId="16" xfId="0" applyFont="1" applyBorder="1" applyAlignment="1">
      <alignment horizontal="left"/>
    </xf>
    <xf numFmtId="43" fontId="2" fillId="0" borderId="4" xfId="3" applyFont="1" applyBorder="1"/>
    <xf numFmtId="0" fontId="3" fillId="0" borderId="16"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43" fontId="2" fillId="0" borderId="19" xfId="3" applyFont="1" applyBorder="1" applyAlignment="1">
      <alignment horizontal="left"/>
    </xf>
    <xf numFmtId="43" fontId="3" fillId="0" borderId="4" xfId="3" applyFont="1" applyBorder="1" applyAlignment="1">
      <alignment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43" fontId="3" fillId="0" borderId="4" xfId="3" applyFont="1" applyBorder="1" applyAlignment="1">
      <alignment horizontal="center" vertical="center" wrapText="1"/>
    </xf>
    <xf numFmtId="43" fontId="3" fillId="0" borderId="19" xfId="3" applyFont="1" applyBorder="1" applyAlignment="1">
      <alignment horizontal="center" vertical="center" wrapText="1"/>
    </xf>
    <xf numFmtId="0" fontId="3" fillId="0" borderId="0" xfId="0" applyFont="1" applyAlignment="1">
      <alignment horizontal="center" vertical="center" wrapText="1"/>
    </xf>
    <xf numFmtId="0" fontId="2" fillId="0" borderId="4" xfId="0" applyFont="1" applyBorder="1" applyAlignment="1">
      <alignment horizontal="left"/>
    </xf>
    <xf numFmtId="43" fontId="2" fillId="0" borderId="4" xfId="3" applyFont="1" applyBorder="1" applyAlignment="1">
      <alignment horizontal="left"/>
    </xf>
    <xf numFmtId="43" fontId="2" fillId="0" borderId="4" xfId="3" applyFont="1" applyBorder="1" applyAlignment="1">
      <alignment horizontal="center"/>
    </xf>
    <xf numFmtId="43" fontId="2" fillId="0" borderId="4" xfId="3" applyFont="1" applyBorder="1" applyAlignment="1"/>
    <xf numFmtId="0" fontId="3" fillId="0" borderId="4" xfId="0" applyFont="1" applyBorder="1" applyAlignment="1">
      <alignment horizontal="left"/>
    </xf>
    <xf numFmtId="43" fontId="3" fillId="0" borderId="4" xfId="3" applyFont="1" applyBorder="1" applyAlignment="1">
      <alignment horizontal="left"/>
    </xf>
    <xf numFmtId="0" fontId="3" fillId="0" borderId="9" xfId="0" applyFont="1" applyBorder="1" applyAlignment="1">
      <alignment horizontal="center" vertical="center"/>
    </xf>
    <xf numFmtId="43" fontId="3" fillId="0" borderId="4" xfId="3" applyFont="1" applyBorder="1" applyAlignment="1">
      <alignment horizontal="center" vertical="center"/>
    </xf>
    <xf numFmtId="0" fontId="3" fillId="0" borderId="0" xfId="0" applyFont="1" applyAlignment="1">
      <alignment horizontal="center" vertical="center"/>
    </xf>
    <xf numFmtId="43" fontId="3" fillId="0" borderId="19" xfId="3" applyFont="1" applyBorder="1" applyAlignment="1">
      <alignment horizontal="left"/>
    </xf>
    <xf numFmtId="0" fontId="3" fillId="0" borderId="0" xfId="0" applyFont="1" applyBorder="1" applyAlignment="1">
      <alignment horizontal="center"/>
    </xf>
    <xf numFmtId="43" fontId="3" fillId="0" borderId="0" xfId="3" applyFont="1" applyBorder="1" applyAlignment="1">
      <alignment horizontal="center"/>
    </xf>
    <xf numFmtId="0" fontId="3" fillId="0" borderId="0" xfId="0" applyFont="1" applyBorder="1" applyAlignment="1">
      <alignment horizontal="left"/>
    </xf>
    <xf numFmtId="43" fontId="3" fillId="0" borderId="0" xfId="3" applyFont="1" applyBorder="1" applyAlignment="1">
      <alignment horizontal="left"/>
    </xf>
    <xf numFmtId="43" fontId="3" fillId="0" borderId="0" xfId="3" applyFont="1" applyBorder="1"/>
    <xf numFmtId="0" fontId="33" fillId="0" borderId="0" xfId="0" applyFont="1"/>
    <xf numFmtId="43" fontId="33" fillId="0" borderId="0" xfId="3" applyFont="1"/>
    <xf numFmtId="0" fontId="2" fillId="0" borderId="16" xfId="0" applyFont="1" applyBorder="1" applyAlignment="1">
      <alignment horizontal="center"/>
    </xf>
    <xf numFmtId="0" fontId="2" fillId="0" borderId="0" xfId="0" applyFont="1" applyBorder="1"/>
    <xf numFmtId="0" fontId="3" fillId="0" borderId="16" xfId="0" applyFont="1" applyBorder="1" applyAlignment="1">
      <alignment horizontal="left" wrapText="1"/>
    </xf>
    <xf numFmtId="43" fontId="3" fillId="0" borderId="0" xfId="3" applyFont="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vertical="center"/>
    </xf>
    <xf numFmtId="43" fontId="3" fillId="0" borderId="4" xfId="3" applyFont="1" applyBorder="1" applyAlignment="1">
      <alignment vertical="center"/>
    </xf>
    <xf numFmtId="0" fontId="3" fillId="0" borderId="0" xfId="0" applyFont="1" applyBorder="1" applyAlignment="1">
      <alignment vertical="center"/>
    </xf>
    <xf numFmtId="43" fontId="3" fillId="0" borderId="0" xfId="3" applyFont="1" applyAlignment="1">
      <alignment vertical="center"/>
    </xf>
    <xf numFmtId="43" fontId="3" fillId="0" borderId="0" xfId="3" applyFont="1" applyBorder="1" applyAlignment="1">
      <alignment vertical="center"/>
    </xf>
    <xf numFmtId="0" fontId="2" fillId="4" borderId="0" xfId="0" applyFont="1" applyFill="1" applyAlignment="1">
      <alignment horizontal="center"/>
    </xf>
    <xf numFmtId="43" fontId="3" fillId="0" borderId="3" xfId="1" applyNumberFormat="1" applyFont="1" applyFill="1" applyBorder="1" applyAlignment="1">
      <alignment horizontal="center" vertical="center" wrapText="1"/>
    </xf>
    <xf numFmtId="43" fontId="3" fillId="0" borderId="5" xfId="1" applyNumberFormat="1" applyFont="1" applyFill="1" applyBorder="1" applyAlignment="1">
      <alignment horizontal="center" vertical="center" wrapText="1"/>
    </xf>
    <xf numFmtId="43" fontId="2" fillId="0" borderId="0" xfId="4" applyNumberFormat="1" applyFont="1" applyFill="1" applyAlignment="1">
      <alignment horizontal="right"/>
    </xf>
    <xf numFmtId="43" fontId="2" fillId="0" borderId="0" xfId="4" applyNumberFormat="1" applyFont="1" applyFill="1" applyAlignment="1">
      <alignment horizontal="left"/>
    </xf>
    <xf numFmtId="43" fontId="3" fillId="0" borderId="0" xfId="4" applyNumberFormat="1" applyFont="1" applyFill="1"/>
    <xf numFmtId="43" fontId="2" fillId="0" borderId="1" xfId="4" applyNumberFormat="1" applyFont="1" applyFill="1" applyBorder="1" applyAlignment="1">
      <alignment horizontal="center" vertical="center" wrapText="1"/>
    </xf>
    <xf numFmtId="43" fontId="2" fillId="0" borderId="1" xfId="1" applyNumberFormat="1" applyFont="1" applyFill="1" applyBorder="1" applyAlignment="1">
      <alignment horizontal="right" vertical="center" wrapText="1"/>
    </xf>
    <xf numFmtId="43" fontId="2" fillId="0" borderId="1" xfId="4" applyNumberFormat="1" applyFont="1" applyFill="1" applyBorder="1" applyAlignment="1">
      <alignment horizontal="left" vertical="center" wrapText="1"/>
    </xf>
    <xf numFmtId="0" fontId="3" fillId="4" borderId="0" xfId="0" applyFont="1" applyFill="1" applyAlignment="1">
      <alignment horizontal="center"/>
    </xf>
    <xf numFmtId="164" fontId="2" fillId="7" borderId="1" xfId="0" applyNumberFormat="1" applyFont="1" applyFill="1" applyBorder="1" applyAlignment="1">
      <alignment horizontal="left" vertical="center" wrapText="1"/>
    </xf>
    <xf numFmtId="43" fontId="2" fillId="7" borderId="1" xfId="1" applyNumberFormat="1" applyFont="1" applyFill="1" applyBorder="1" applyAlignment="1">
      <alignment horizontal="center" vertical="center" wrapText="1"/>
    </xf>
    <xf numFmtId="43" fontId="2" fillId="7" borderId="1" xfId="0" applyNumberFormat="1" applyFont="1" applyFill="1" applyBorder="1" applyAlignment="1">
      <alignment horizontal="center" vertical="center" wrapText="1"/>
    </xf>
    <xf numFmtId="164" fontId="3" fillId="7" borderId="1" xfId="0" applyNumberFormat="1" applyFont="1" applyFill="1" applyBorder="1" applyAlignment="1">
      <alignment horizontal="left" vertical="center" wrapText="1"/>
    </xf>
    <xf numFmtId="43" fontId="34" fillId="7" borderId="1" xfId="0" applyNumberFormat="1" applyFont="1" applyFill="1" applyBorder="1" applyAlignment="1">
      <alignment horizontal="center" vertical="center" wrapText="1"/>
    </xf>
    <xf numFmtId="43" fontId="34" fillId="0" borderId="1" xfId="1" applyNumberFormat="1" applyFont="1" applyFill="1" applyBorder="1" applyAlignment="1">
      <alignment horizontal="center" vertical="center" wrapText="1"/>
    </xf>
    <xf numFmtId="164" fontId="35" fillId="5" borderId="1" xfId="0" applyNumberFormat="1" applyFont="1" applyFill="1" applyBorder="1" applyAlignment="1">
      <alignment horizontal="center" vertical="center" wrapText="1"/>
    </xf>
    <xf numFmtId="43" fontId="35" fillId="5" borderId="1" xfId="0" applyNumberFormat="1" applyFont="1" applyFill="1" applyBorder="1" applyAlignment="1">
      <alignment horizontal="center" vertical="center" wrapText="1"/>
    </xf>
    <xf numFmtId="0" fontId="36" fillId="2" borderId="0" xfId="0" applyFont="1" applyFill="1" applyAlignment="1">
      <alignment horizontal="center"/>
    </xf>
    <xf numFmtId="43" fontId="34" fillId="7" borderId="1" xfId="1" applyNumberFormat="1"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164" fontId="2" fillId="7" borderId="22" xfId="0" applyNumberFormat="1" applyFont="1" applyFill="1" applyBorder="1" applyAlignment="1">
      <alignment horizontal="center" vertical="center" wrapText="1"/>
    </xf>
    <xf numFmtId="43" fontId="2" fillId="7" borderId="4" xfId="1" applyNumberFormat="1" applyFont="1" applyFill="1" applyBorder="1" applyAlignment="1">
      <alignment horizontal="center" vertical="center" wrapText="1"/>
    </xf>
    <xf numFmtId="43" fontId="2" fillId="7" borderId="23" xfId="1" applyNumberFormat="1" applyFont="1" applyFill="1" applyBorder="1" applyAlignment="1">
      <alignment horizontal="center" vertical="center" wrapText="1"/>
    </xf>
    <xf numFmtId="164" fontId="2" fillId="7" borderId="22" xfId="0" applyNumberFormat="1" applyFont="1" applyFill="1" applyBorder="1" applyAlignment="1">
      <alignment horizontal="left" vertical="center" wrapText="1"/>
    </xf>
    <xf numFmtId="43" fontId="3" fillId="7" borderId="1" xfId="1" applyNumberFormat="1" applyFont="1" applyFill="1" applyBorder="1" applyAlignment="1">
      <alignment horizontal="center" vertical="center" wrapText="1"/>
    </xf>
    <xf numFmtId="4" fontId="37" fillId="0" borderId="4" xfId="0" applyNumberFormat="1" applyFont="1" applyFill="1" applyBorder="1" applyAlignment="1">
      <alignment horizontal="right" vertical="center" wrapText="1"/>
    </xf>
    <xf numFmtId="43" fontId="3" fillId="2" borderId="4" xfId="0" applyNumberFormat="1" applyFont="1" applyFill="1" applyBorder="1"/>
    <xf numFmtId="4" fontId="38" fillId="0" borderId="26" xfId="0" applyNumberFormat="1" applyFont="1" applyBorder="1" applyAlignment="1">
      <alignment horizontal="right" vertical="center" wrapText="1"/>
    </xf>
    <xf numFmtId="4" fontId="38" fillId="0" borderId="0" xfId="0" applyNumberFormat="1" applyFont="1" applyAlignment="1">
      <alignment horizontal="right" vertical="center" wrapText="1"/>
    </xf>
    <xf numFmtId="0" fontId="2" fillId="0" borderId="4" xfId="0" applyFont="1" applyBorder="1" applyAlignment="1">
      <alignment vertical="center"/>
    </xf>
    <xf numFmtId="0" fontId="2" fillId="0" borderId="4" xfId="0" applyFont="1" applyBorder="1" applyAlignment="1">
      <alignment horizontal="center" vertical="center"/>
    </xf>
    <xf numFmtId="43" fontId="2" fillId="0" borderId="4" xfId="3" applyFont="1" applyBorder="1" applyAlignment="1">
      <alignment vertical="center"/>
    </xf>
    <xf numFmtId="0" fontId="2" fillId="0" borderId="4" xfId="0" applyFont="1" applyBorder="1" applyAlignment="1"/>
    <xf numFmtId="164" fontId="3" fillId="0" borderId="22" xfId="0" applyNumberFormat="1" applyFont="1" applyBorder="1" applyAlignment="1">
      <alignment horizontal="left" vertical="center" wrapText="1" indent="1"/>
    </xf>
    <xf numFmtId="43" fontId="3" fillId="0" borderId="5" xfId="4" applyNumberFormat="1" applyFont="1" applyFill="1" applyBorder="1" applyAlignment="1">
      <alignment horizontal="left" vertical="center" wrapText="1" indent="1"/>
    </xf>
    <xf numFmtId="43" fontId="3" fillId="0" borderId="4" xfId="4" applyNumberFormat="1" applyFont="1" applyFill="1" applyBorder="1" applyAlignment="1">
      <alignment horizontal="left" vertical="center" wrapText="1" indent="1"/>
    </xf>
    <xf numFmtId="164" fontId="39" fillId="0" borderId="1" xfId="0" applyNumberFormat="1" applyFont="1" applyBorder="1" applyAlignment="1">
      <alignment horizontal="left" vertical="center" wrapText="1"/>
    </xf>
    <xf numFmtId="43" fontId="39" fillId="0" borderId="1" xfId="4" applyNumberFormat="1" applyFont="1" applyFill="1" applyBorder="1" applyAlignment="1">
      <alignment horizontal="right" vertical="center" wrapText="1"/>
    </xf>
    <xf numFmtId="0" fontId="40" fillId="0" borderId="0" xfId="0" applyFont="1"/>
    <xf numFmtId="43" fontId="39" fillId="0" borderId="1" xfId="1" applyNumberFormat="1" applyFont="1" applyFill="1" applyBorder="1" applyAlignment="1">
      <alignment horizontal="right" vertical="center" wrapText="1"/>
    </xf>
    <xf numFmtId="164" fontId="3" fillId="0" borderId="1" xfId="0" applyNumberFormat="1" applyFont="1" applyFill="1" applyBorder="1" applyAlignment="1">
      <alignment horizontal="left" vertical="center" wrapText="1" indent="2"/>
    </xf>
    <xf numFmtId="0" fontId="3" fillId="0" borderId="0" xfId="0" applyFont="1" applyFill="1"/>
    <xf numFmtId="0" fontId="2" fillId="4" borderId="18" xfId="0" applyFont="1" applyFill="1" applyBorder="1" applyAlignment="1">
      <alignment horizontal="center" vertical="center" wrapText="1"/>
    </xf>
    <xf numFmtId="0" fontId="9" fillId="4" borderId="0" xfId="0" applyFont="1" applyFill="1" applyAlignment="1">
      <alignment horizontal="center"/>
    </xf>
    <xf numFmtId="0" fontId="2" fillId="4" borderId="18" xfId="0" applyFont="1" applyFill="1" applyBorder="1" applyAlignment="1">
      <alignment horizontal="left" vertical="center" wrapText="1"/>
    </xf>
    <xf numFmtId="43" fontId="2" fillId="4" borderId="16" xfId="1" applyNumberFormat="1" applyFont="1" applyFill="1" applyBorder="1" applyAlignment="1">
      <alignment horizontal="left" vertical="center" wrapText="1"/>
    </xf>
    <xf numFmtId="43" fontId="2" fillId="4" borderId="19" xfId="1" applyNumberFormat="1" applyFont="1" applyFill="1" applyBorder="1" applyAlignment="1">
      <alignment horizontal="left" vertical="center" wrapText="1"/>
    </xf>
    <xf numFmtId="0" fontId="3" fillId="4" borderId="0" xfId="0" applyFont="1" applyFill="1" applyAlignment="1">
      <alignment horizontal="center"/>
    </xf>
    <xf numFmtId="0" fontId="7" fillId="0" borderId="0" xfId="0" applyFont="1" applyAlignment="1">
      <alignment horizontal="center"/>
    </xf>
    <xf numFmtId="0" fontId="8" fillId="0" borderId="0" xfId="0" applyFont="1" applyAlignment="1">
      <alignment horizontal="left" vertical="center" wrapText="1"/>
    </xf>
    <xf numFmtId="0" fontId="8" fillId="0" borderId="0" xfId="0" applyFont="1" applyAlignment="1">
      <alignment vertical="top" wrapText="1" shrinkToFit="1"/>
    </xf>
    <xf numFmtId="0" fontId="5" fillId="2" borderId="3"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4" fillId="2" borderId="0" xfId="0" applyFont="1" applyFill="1" applyAlignment="1">
      <alignment horizontal="right"/>
    </xf>
    <xf numFmtId="0" fontId="6" fillId="2" borderId="0" xfId="0" applyFont="1" applyFill="1" applyAlignment="1">
      <alignment horizontal="right"/>
    </xf>
    <xf numFmtId="0" fontId="2" fillId="4" borderId="0" xfId="0" applyFont="1" applyFill="1" applyAlignment="1">
      <alignment horizontal="center"/>
    </xf>
    <xf numFmtId="0" fontId="4" fillId="0" borderId="0" xfId="0" applyFont="1" applyFill="1" applyAlignment="1">
      <alignment horizontal="right"/>
    </xf>
    <xf numFmtId="0" fontId="6" fillId="0" borderId="0" xfId="0" applyFont="1" applyFill="1" applyAlignment="1">
      <alignment horizontal="right"/>
    </xf>
    <xf numFmtId="0" fontId="2" fillId="0" borderId="0" xfId="0" applyFont="1" applyAlignment="1">
      <alignment horizontal="center"/>
    </xf>
    <xf numFmtId="0" fontId="3" fillId="0" borderId="0" xfId="0" applyFont="1" applyAlignment="1">
      <alignment horizontal="right"/>
    </xf>
    <xf numFmtId="0" fontId="4" fillId="0" borderId="0" xfId="0" applyFont="1" applyAlignment="1">
      <alignment horizontal="right"/>
    </xf>
    <xf numFmtId="0" fontId="6" fillId="0" borderId="0" xfId="0" applyFont="1" applyAlignment="1">
      <alignment horizontal="right"/>
    </xf>
    <xf numFmtId="0" fontId="19" fillId="0" borderId="0" xfId="0" applyFont="1" applyAlignment="1">
      <alignment horizontal="center"/>
    </xf>
    <xf numFmtId="43" fontId="3" fillId="0" borderId="2" xfId="3" applyFont="1" applyBorder="1" applyAlignment="1">
      <alignment horizontal="left" vertical="center"/>
    </xf>
    <xf numFmtId="0" fontId="3" fillId="0" borderId="2" xfId="0" applyFont="1" applyBorder="1" applyAlignment="1">
      <alignment horizontal="center" vertical="center"/>
    </xf>
    <xf numFmtId="43" fontId="3" fillId="0" borderId="18" xfId="3" applyFont="1" applyBorder="1" applyAlignment="1">
      <alignment horizontal="left" vertical="center"/>
    </xf>
    <xf numFmtId="0" fontId="3" fillId="0" borderId="18" xfId="0" applyFont="1" applyBorder="1" applyAlignment="1">
      <alignment horizontal="center" vertical="center"/>
    </xf>
    <xf numFmtId="43" fontId="24" fillId="0" borderId="18" xfId="5" applyNumberFormat="1" applyFont="1" applyBorder="1" applyAlignment="1" applyProtection="1">
      <alignment horizontal="left" vertical="center"/>
    </xf>
    <xf numFmtId="43" fontId="25" fillId="0" borderId="18" xfId="3" applyFont="1" applyBorder="1" applyAlignment="1">
      <alignment horizontal="left" vertical="center"/>
    </xf>
    <xf numFmtId="43" fontId="23" fillId="0" borderId="18" xfId="5" applyNumberFormat="1" applyBorder="1" applyAlignment="1" applyProtection="1">
      <alignment horizontal="left" vertical="center"/>
    </xf>
    <xf numFmtId="0" fontId="43" fillId="0" borderId="25" xfId="0" applyFont="1" applyBorder="1"/>
    <xf numFmtId="0" fontId="31" fillId="0" borderId="0" xfId="0" applyFont="1" applyAlignment="1">
      <alignment wrapText="1"/>
    </xf>
    <xf numFmtId="0" fontId="44" fillId="6" borderId="0" xfId="0" applyFont="1" applyFill="1"/>
    <xf numFmtId="0" fontId="27" fillId="0" borderId="25" xfId="0" applyFont="1" applyBorder="1"/>
    <xf numFmtId="0" fontId="27" fillId="0" borderId="25" xfId="0" applyFont="1" applyBorder="1" applyAlignment="1">
      <alignment horizontal="center"/>
    </xf>
    <xf numFmtId="0" fontId="3" fillId="0" borderId="4" xfId="0" applyFont="1" applyBorder="1" applyAlignment="1">
      <alignment horizontal="center"/>
    </xf>
    <xf numFmtId="43" fontId="3" fillId="0" borderId="4" xfId="3" applyFont="1" applyBorder="1" applyAlignment="1">
      <alignment horizontal="center"/>
    </xf>
    <xf numFmtId="0" fontId="3" fillId="0" borderId="16" xfId="0" applyFont="1" applyBorder="1" applyAlignment="1">
      <alignment horizontal="center"/>
    </xf>
    <xf numFmtId="0" fontId="3" fillId="0" borderId="19" xfId="0" applyFont="1" applyBorder="1" applyAlignment="1">
      <alignment horizontal="center"/>
    </xf>
    <xf numFmtId="0" fontId="3" fillId="0" borderId="9" xfId="0" applyFont="1" applyBorder="1" applyAlignment="1">
      <alignment horizontal="center"/>
    </xf>
    <xf numFmtId="0" fontId="3" fillId="0" borderId="15"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43" fontId="3" fillId="0" borderId="16" xfId="3" applyFont="1" applyBorder="1" applyAlignment="1">
      <alignment horizontal="center"/>
    </xf>
    <xf numFmtId="43" fontId="3" fillId="0" borderId="19" xfId="3" applyFont="1" applyBorder="1" applyAlignment="1">
      <alignment horizontal="center"/>
    </xf>
    <xf numFmtId="0" fontId="2" fillId="0" borderId="16" xfId="0" applyFont="1" applyBorder="1" applyAlignment="1">
      <alignment horizontal="center"/>
    </xf>
    <xf numFmtId="0" fontId="2" fillId="0" borderId="19" xfId="0" applyFont="1" applyBorder="1" applyAlignment="1">
      <alignment horizontal="center"/>
    </xf>
    <xf numFmtId="0" fontId="2" fillId="0" borderId="4" xfId="0" applyFont="1" applyBorder="1" applyAlignment="1">
      <alignment horizontal="center"/>
    </xf>
    <xf numFmtId="43" fontId="2" fillId="0" borderId="16" xfId="3" applyFont="1" applyBorder="1" applyAlignment="1">
      <alignment horizontal="center"/>
    </xf>
    <xf numFmtId="43" fontId="2" fillId="0" borderId="19" xfId="3" applyFont="1" applyBorder="1" applyAlignment="1">
      <alignment horizontal="center"/>
    </xf>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 fillId="0" borderId="16" xfId="0" applyFont="1" applyBorder="1" applyAlignment="1">
      <alignment horizontal="left"/>
    </xf>
    <xf numFmtId="0" fontId="2" fillId="0" borderId="18" xfId="0" applyFont="1" applyBorder="1" applyAlignment="1">
      <alignment horizontal="left"/>
    </xf>
    <xf numFmtId="0" fontId="2" fillId="0" borderId="19" xfId="0" applyFont="1" applyBorder="1" applyAlignment="1">
      <alignment horizontal="left"/>
    </xf>
    <xf numFmtId="0" fontId="3" fillId="0" borderId="16"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43" fontId="3" fillId="0" borderId="7" xfId="3" applyFont="1" applyBorder="1" applyAlignment="1">
      <alignment horizontal="center"/>
    </xf>
    <xf numFmtId="43" fontId="3" fillId="0" borderId="8" xfId="3" applyFont="1" applyBorder="1" applyAlignment="1">
      <alignment horizontal="center"/>
    </xf>
    <xf numFmtId="0" fontId="2" fillId="0" borderId="18" xfId="0" applyFont="1" applyBorder="1" applyAlignment="1">
      <alignment horizontal="center"/>
    </xf>
    <xf numFmtId="43" fontId="2" fillId="0" borderId="16" xfId="3" applyFont="1" applyBorder="1" applyAlignment="1">
      <alignment horizontal="left"/>
    </xf>
    <xf numFmtId="43" fontId="2" fillId="0" borderId="19" xfId="3" applyFont="1" applyBorder="1" applyAlignment="1">
      <alignment horizontal="left"/>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left" wrapText="1" shrinkToFit="1"/>
    </xf>
    <xf numFmtId="0" fontId="3" fillId="0" borderId="18" xfId="0" applyFont="1" applyBorder="1" applyAlignment="1">
      <alignment horizontal="left" wrapText="1" shrinkToFit="1"/>
    </xf>
    <xf numFmtId="0" fontId="3" fillId="0" borderId="19" xfId="0" applyFont="1" applyBorder="1" applyAlignment="1">
      <alignment horizontal="left" wrapText="1" shrinkToFit="1"/>
    </xf>
    <xf numFmtId="0" fontId="3" fillId="0" borderId="0" xfId="0" applyFont="1" applyBorder="1" applyAlignment="1">
      <alignment horizontal="center" vertical="center" wrapText="1"/>
    </xf>
    <xf numFmtId="43" fontId="3" fillId="0" borderId="0" xfId="3"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cellXfs>
  <cellStyles count="10">
    <cellStyle name="Comma" xfId="1" builtinId="3"/>
    <cellStyle name="Comma 2" xfId="2"/>
    <cellStyle name="Comma 9" xfId="3"/>
    <cellStyle name="Currency" xfId="4" builtinId="4"/>
    <cellStyle name="Hyperlink" xfId="5" builtinId="8"/>
    <cellStyle name="Normal" xfId="0" builtinId="0"/>
    <cellStyle name="Normal 2 2" xfId="6"/>
    <cellStyle name="Normal 5" xfId="7"/>
    <cellStyle name="Normal 6" xfId="8"/>
    <cellStyle name="Normal_report   ub city 00-08" xfId="9"/>
  </cellStyles>
  <dxfs count="2">
    <dxf>
      <font>
        <condense val="0"/>
        <extend val="0"/>
        <color indexed="10"/>
      </font>
    </dxf>
    <dxf>
      <font>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yush/Downloads/Telegram%20Desktop/A%20jiliin%20etses%20balanc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ace"/>
      <sheetName val="Face2"/>
      <sheetName val="Balance"/>
      <sheetName val="IS"/>
      <sheetName val="Equity"/>
      <sheetName val="cash"/>
      <sheetName val="1"/>
      <sheetName val="2"/>
      <sheetName val="3-6"/>
      <sheetName val="7-12"/>
      <sheetName val="13-16"/>
      <sheetName val="17-21"/>
      <sheetName val="22"/>
    </sheetNames>
    <sheetDataSet>
      <sheetData sheetId="0" refreshError="1"/>
      <sheetData sheetId="1" refreshError="1"/>
      <sheetData sheetId="2" refreshError="1"/>
      <sheetData sheetId="3" refreshError="1"/>
      <sheetData sheetId="4" refreshError="1"/>
      <sheetData sheetId="5">
        <row r="3">
          <cell r="A3" t="str">
            <v>"АРД КРЕДИТ ББСБ" ХХК</v>
          </cell>
        </row>
        <row r="4">
          <cell r="A4" t="str">
            <v>(Аж ахуйн нэгж, байгууллагын нэр )</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darhijav.d@ardcredit.com" TargetMode="External"/><Relationship Id="rId1" Type="http://schemas.openxmlformats.org/officeDocument/2006/relationships/hyperlink" Target="mailto:ganzorig.ch@ardcredit.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Q51"/>
  <sheetViews>
    <sheetView view="pageBreakPreview" zoomScaleNormal="100" zoomScaleSheetLayoutView="100" workbookViewId="0">
      <selection activeCell="Q21" sqref="Q21"/>
    </sheetView>
  </sheetViews>
  <sheetFormatPr defaultRowHeight="12.75"/>
  <cols>
    <col min="1" max="1" width="8.140625" style="51" customWidth="1"/>
    <col min="2" max="2" width="3.85546875" style="51" customWidth="1"/>
    <col min="3" max="3" width="10.85546875" style="51" customWidth="1"/>
    <col min="4" max="4" width="0.28515625" style="51" customWidth="1"/>
    <col min="5" max="5" width="0.85546875" style="51" customWidth="1"/>
    <col min="6" max="6" width="3.85546875" style="51" customWidth="1"/>
    <col min="7" max="7" width="4.28515625" style="51" customWidth="1"/>
    <col min="8" max="8" width="3.5703125" style="51" customWidth="1"/>
    <col min="9" max="9" width="3.7109375" style="51" customWidth="1"/>
    <col min="10" max="10" width="4" style="51" customWidth="1"/>
    <col min="11" max="11" width="4.5703125" style="51" customWidth="1"/>
    <col min="12" max="12" width="2" style="51" customWidth="1"/>
    <col min="13" max="13" width="1.5703125" style="51" customWidth="1"/>
    <col min="14" max="16" width="9.140625" style="51"/>
    <col min="17" max="17" width="15.7109375" style="51" customWidth="1"/>
    <col min="18" max="16384" width="9.140625" style="51"/>
  </cols>
  <sheetData>
    <row r="2" spans="1:17">
      <c r="O2" s="254" t="s">
        <v>329</v>
      </c>
      <c r="P2" s="254"/>
      <c r="Q2" s="254"/>
    </row>
    <row r="3" spans="1:17">
      <c r="O3" s="254" t="s">
        <v>330</v>
      </c>
      <c r="P3" s="254"/>
      <c r="Q3" s="254"/>
    </row>
    <row r="4" spans="1:17">
      <c r="O4" s="254" t="s">
        <v>331</v>
      </c>
      <c r="P4" s="254"/>
      <c r="Q4" s="254"/>
    </row>
    <row r="9" spans="1:17" ht="3" customHeight="1">
      <c r="E9" s="52"/>
      <c r="F9" s="53"/>
      <c r="G9" s="54"/>
      <c r="H9" s="54"/>
      <c r="I9" s="54"/>
      <c r="J9" s="54"/>
      <c r="K9" s="54"/>
      <c r="L9" s="52"/>
      <c r="M9" s="53"/>
    </row>
    <row r="10" spans="1:17" ht="15">
      <c r="A10" s="55" t="s">
        <v>29</v>
      </c>
      <c r="E10" s="56"/>
      <c r="F10" s="57">
        <v>5</v>
      </c>
      <c r="G10" s="58">
        <v>4</v>
      </c>
      <c r="H10" s="58">
        <v>5</v>
      </c>
      <c r="I10" s="58">
        <v>9</v>
      </c>
      <c r="J10" s="58">
        <v>5</v>
      </c>
      <c r="K10" s="58">
        <v>6</v>
      </c>
      <c r="L10" s="59">
        <v>7</v>
      </c>
      <c r="M10" s="60"/>
    </row>
    <row r="11" spans="1:17" ht="3" customHeight="1">
      <c r="E11" s="61"/>
      <c r="F11" s="62"/>
      <c r="G11" s="63"/>
      <c r="H11" s="63"/>
      <c r="I11" s="63"/>
      <c r="J11" s="63"/>
      <c r="K11" s="63"/>
      <c r="L11" s="61"/>
      <c r="M11" s="62"/>
    </row>
    <row r="19" spans="1:17" ht="15.75" customHeight="1">
      <c r="C19" s="64" t="s">
        <v>332</v>
      </c>
    </row>
    <row r="27" spans="1:17" ht="22.5">
      <c r="A27" s="250" t="s">
        <v>30</v>
      </c>
      <c r="B27" s="250"/>
      <c r="C27" s="250"/>
      <c r="D27" s="250"/>
      <c r="E27" s="250"/>
      <c r="F27" s="250"/>
      <c r="G27" s="250"/>
      <c r="H27" s="250"/>
      <c r="I27" s="250"/>
      <c r="J27" s="250"/>
      <c r="K27" s="250"/>
      <c r="L27" s="250"/>
      <c r="M27" s="250"/>
      <c r="N27" s="250"/>
      <c r="O27" s="250"/>
      <c r="P27" s="250"/>
      <c r="Q27" s="250"/>
    </row>
    <row r="28" spans="1:17" ht="22.5">
      <c r="A28" s="250" t="s">
        <v>535</v>
      </c>
      <c r="B28" s="250"/>
      <c r="C28" s="250"/>
      <c r="D28" s="250"/>
      <c r="E28" s="250"/>
      <c r="F28" s="250"/>
      <c r="G28" s="250"/>
      <c r="H28" s="250"/>
      <c r="I28" s="250"/>
      <c r="J28" s="250"/>
      <c r="K28" s="250"/>
      <c r="L28" s="250"/>
      <c r="M28" s="250"/>
      <c r="N28" s="250"/>
      <c r="O28" s="250"/>
      <c r="P28" s="250"/>
      <c r="Q28" s="250"/>
    </row>
    <row r="29" spans="1:17" ht="22.5">
      <c r="A29" s="250" t="s">
        <v>31</v>
      </c>
      <c r="B29" s="250"/>
      <c r="C29" s="250"/>
      <c r="D29" s="250"/>
      <c r="E29" s="250"/>
      <c r="F29" s="250"/>
      <c r="G29" s="250"/>
      <c r="H29" s="250"/>
      <c r="I29" s="250"/>
      <c r="J29" s="250"/>
      <c r="K29" s="250"/>
      <c r="L29" s="250"/>
      <c r="M29" s="250"/>
      <c r="N29" s="250"/>
      <c r="O29" s="250"/>
      <c r="P29" s="250"/>
      <c r="Q29" s="250"/>
    </row>
    <row r="34" spans="1:17" s="65" customFormat="1" ht="23.25" customHeight="1"/>
    <row r="47" spans="1:17" s="68" customFormat="1" ht="36" customHeight="1">
      <c r="A47" s="66"/>
      <c r="B47" s="251" t="s">
        <v>32</v>
      </c>
      <c r="C47" s="251"/>
      <c r="D47" s="251"/>
      <c r="E47" s="251"/>
      <c r="F47" s="251"/>
      <c r="G47" s="251"/>
      <c r="H47" s="251"/>
      <c r="I47" s="251"/>
      <c r="J47" s="251"/>
      <c r="K47" s="251"/>
      <c r="L47" s="251"/>
      <c r="M47" s="67"/>
      <c r="N47" s="252" t="s">
        <v>33</v>
      </c>
      <c r="O47" s="253"/>
      <c r="P47" s="252" t="s">
        <v>34</v>
      </c>
      <c r="Q47" s="253"/>
    </row>
    <row r="48" spans="1:17" s="72" customFormat="1" ht="20.25" customHeight="1">
      <c r="A48" s="69"/>
      <c r="B48" s="70"/>
      <c r="C48" s="249" t="s">
        <v>341</v>
      </c>
      <c r="D48" s="249"/>
      <c r="E48" s="249"/>
      <c r="F48" s="249"/>
      <c r="G48" s="249"/>
      <c r="H48" s="249"/>
      <c r="I48" s="249"/>
      <c r="J48" s="70"/>
      <c r="K48" s="70"/>
      <c r="L48" s="70"/>
      <c r="M48" s="70"/>
      <c r="N48" s="69"/>
      <c r="O48" s="71"/>
      <c r="P48" s="70"/>
      <c r="Q48" s="71"/>
    </row>
    <row r="49" spans="1:17" s="72" customFormat="1" ht="20.25" customHeight="1">
      <c r="A49" s="69"/>
      <c r="B49" s="70"/>
      <c r="C49" s="249" t="s">
        <v>342</v>
      </c>
      <c r="D49" s="249"/>
      <c r="E49" s="249"/>
      <c r="F49" s="249"/>
      <c r="G49" s="249"/>
      <c r="H49" s="249"/>
      <c r="I49" s="249"/>
      <c r="J49" s="70"/>
      <c r="K49" s="70"/>
      <c r="L49" s="70"/>
      <c r="M49" s="70"/>
      <c r="N49" s="69"/>
      <c r="O49" s="71"/>
      <c r="P49" s="70"/>
      <c r="Q49" s="71"/>
    </row>
    <row r="50" spans="1:17" s="72" customFormat="1" ht="20.25" customHeight="1">
      <c r="A50" s="69"/>
      <c r="B50" s="70"/>
      <c r="C50" s="70"/>
      <c r="D50" s="70"/>
      <c r="E50" s="70"/>
      <c r="F50" s="70"/>
      <c r="G50" s="70"/>
      <c r="H50" s="70"/>
      <c r="I50" s="70"/>
      <c r="J50" s="70"/>
      <c r="K50" s="70"/>
      <c r="L50" s="70"/>
      <c r="M50" s="70"/>
      <c r="N50" s="69"/>
      <c r="O50" s="71"/>
      <c r="P50" s="70"/>
      <c r="Q50" s="71"/>
    </row>
    <row r="51" spans="1:17" s="72" customFormat="1" ht="20.25" customHeight="1">
      <c r="A51" s="69"/>
      <c r="B51" s="73"/>
      <c r="C51" s="73"/>
      <c r="D51" s="73"/>
      <c r="E51" s="73"/>
      <c r="F51" s="73"/>
      <c r="G51" s="73"/>
      <c r="H51" s="73"/>
      <c r="I51" s="73"/>
      <c r="J51" s="73"/>
      <c r="K51" s="73"/>
      <c r="L51" s="73"/>
      <c r="M51" s="73"/>
      <c r="N51" s="74"/>
      <c r="O51" s="75"/>
      <c r="P51" s="73"/>
      <c r="Q51" s="75"/>
    </row>
  </sheetData>
  <mergeCells count="11">
    <mergeCell ref="O2:Q2"/>
    <mergeCell ref="O3:Q3"/>
    <mergeCell ref="O4:Q4"/>
    <mergeCell ref="C48:I48"/>
    <mergeCell ref="C49:I49"/>
    <mergeCell ref="A27:Q27"/>
    <mergeCell ref="A28:Q28"/>
    <mergeCell ref="A29:Q29"/>
    <mergeCell ref="B47:L47"/>
    <mergeCell ref="N47:O47"/>
    <mergeCell ref="P47:Q47"/>
  </mergeCells>
  <pageMargins left="0.41" right="0.19" top="0.31" bottom="0.4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sheetPr>
    <tabColor indexed="53"/>
  </sheetPr>
  <dimension ref="A2:H51"/>
  <sheetViews>
    <sheetView showGridLines="0" zoomScaleNormal="100" zoomScaleSheetLayoutView="110" workbookViewId="0">
      <selection activeCell="D54" sqref="D54"/>
    </sheetView>
  </sheetViews>
  <sheetFormatPr defaultColWidth="9.85546875" defaultRowHeight="14.25" customHeight="1"/>
  <cols>
    <col min="1" max="1" width="6" style="1" customWidth="1"/>
    <col min="2" max="3" width="9.85546875" style="1" customWidth="1"/>
    <col min="4" max="4" width="13.140625" style="1" bestFit="1" customWidth="1"/>
    <col min="5" max="8" width="14.7109375" style="128" customWidth="1"/>
    <col min="9" max="16384" width="9.85546875" style="1"/>
  </cols>
  <sheetData>
    <row r="2" spans="1:8" ht="14.25" customHeight="1">
      <c r="A2" s="1">
        <v>7</v>
      </c>
      <c r="B2" s="1" t="s">
        <v>438</v>
      </c>
    </row>
    <row r="4" spans="1:8" ht="14.25" customHeight="1">
      <c r="A4" s="286"/>
      <c r="B4" s="299" t="s">
        <v>419</v>
      </c>
      <c r="C4" s="300"/>
      <c r="D4" s="301"/>
      <c r="E4" s="283" t="s">
        <v>1</v>
      </c>
      <c r="F4" s="283"/>
      <c r="G4" s="283" t="s">
        <v>2</v>
      </c>
      <c r="H4" s="283"/>
    </row>
    <row r="5" spans="1:8" ht="14.25" customHeight="1">
      <c r="A5" s="287"/>
      <c r="B5" s="302"/>
      <c r="C5" s="271"/>
      <c r="D5" s="303"/>
      <c r="E5" s="160" t="s">
        <v>400</v>
      </c>
      <c r="F5" s="160" t="s">
        <v>401</v>
      </c>
      <c r="G5" s="160" t="s">
        <v>400</v>
      </c>
      <c r="H5" s="160" t="s">
        <v>401</v>
      </c>
    </row>
    <row r="6" spans="1:8" ht="14.25" customHeight="1">
      <c r="A6" s="156">
        <v>1</v>
      </c>
      <c r="B6" s="307" t="s">
        <v>439</v>
      </c>
      <c r="C6" s="308"/>
      <c r="D6" s="309"/>
      <c r="E6" s="160"/>
      <c r="F6" s="160"/>
      <c r="G6" s="160"/>
      <c r="H6" s="160"/>
    </row>
    <row r="7" spans="1:8" ht="14.25" customHeight="1">
      <c r="A7" s="156">
        <v>2</v>
      </c>
      <c r="B7" s="307" t="s">
        <v>440</v>
      </c>
      <c r="C7" s="308"/>
      <c r="D7" s="309"/>
      <c r="E7" s="160"/>
      <c r="F7" s="160"/>
      <c r="G7" s="160"/>
      <c r="H7" s="160"/>
    </row>
    <row r="8" spans="1:8" ht="14.25" customHeight="1">
      <c r="A8" s="156">
        <v>3</v>
      </c>
      <c r="B8" s="307" t="s">
        <v>441</v>
      </c>
      <c r="C8" s="308"/>
      <c r="D8" s="309"/>
      <c r="E8" s="160"/>
      <c r="F8" s="160"/>
      <c r="G8" s="160"/>
      <c r="H8" s="160"/>
    </row>
    <row r="9" spans="1:8" ht="14.25" customHeight="1">
      <c r="A9" s="156">
        <v>4</v>
      </c>
      <c r="B9" s="307" t="s">
        <v>442</v>
      </c>
      <c r="C9" s="308"/>
      <c r="D9" s="309"/>
      <c r="E9" s="160"/>
      <c r="F9" s="160"/>
      <c r="G9" s="160"/>
      <c r="H9" s="160"/>
    </row>
    <row r="10" spans="1:8" ht="14.25" customHeight="1">
      <c r="A10" s="156">
        <v>5</v>
      </c>
      <c r="B10" s="307" t="s">
        <v>443</v>
      </c>
      <c r="C10" s="308"/>
      <c r="D10" s="309"/>
      <c r="E10" s="160"/>
      <c r="F10" s="160"/>
      <c r="G10" s="160"/>
      <c r="H10" s="160"/>
    </row>
    <row r="11" spans="1:8" ht="14.25" customHeight="1">
      <c r="A11" s="156">
        <v>6</v>
      </c>
      <c r="B11" s="307" t="s">
        <v>444</v>
      </c>
      <c r="C11" s="308"/>
      <c r="D11" s="309"/>
      <c r="E11" s="160"/>
      <c r="F11" s="160"/>
      <c r="G11" s="160"/>
      <c r="H11" s="160"/>
    </row>
    <row r="12" spans="1:8" ht="14.25" customHeight="1">
      <c r="A12" s="156">
        <v>7</v>
      </c>
      <c r="B12" s="307" t="s">
        <v>445</v>
      </c>
      <c r="C12" s="308"/>
      <c r="D12" s="309"/>
      <c r="E12" s="160"/>
      <c r="F12" s="160"/>
      <c r="G12" s="160"/>
      <c r="H12" s="160"/>
    </row>
    <row r="13" spans="1:8" ht="14.25" customHeight="1">
      <c r="A13" s="156">
        <v>8</v>
      </c>
      <c r="B13" s="307" t="s">
        <v>446</v>
      </c>
      <c r="C13" s="308"/>
      <c r="D13" s="309"/>
      <c r="E13" s="160"/>
      <c r="F13" s="160"/>
      <c r="G13" s="160"/>
      <c r="H13" s="160"/>
    </row>
    <row r="15" spans="1:8" ht="14.25" customHeight="1">
      <c r="A15" s="1">
        <v>8</v>
      </c>
      <c r="B15" s="1" t="s">
        <v>447</v>
      </c>
    </row>
    <row r="17" spans="1:8" ht="14.25" customHeight="1">
      <c r="A17" s="161"/>
      <c r="B17" s="299" t="s">
        <v>399</v>
      </c>
      <c r="C17" s="300"/>
      <c r="D17" s="301"/>
      <c r="E17" s="310" t="s">
        <v>1</v>
      </c>
      <c r="F17" s="311"/>
      <c r="G17" s="310" t="s">
        <v>2</v>
      </c>
      <c r="H17" s="311"/>
    </row>
    <row r="18" spans="1:8" ht="14.25" customHeight="1">
      <c r="A18" s="156">
        <v>1</v>
      </c>
      <c r="B18" s="307"/>
      <c r="C18" s="308"/>
      <c r="D18" s="309"/>
      <c r="E18" s="292"/>
      <c r="F18" s="293"/>
      <c r="G18" s="292"/>
      <c r="H18" s="293"/>
    </row>
    <row r="19" spans="1:8" ht="14.25" customHeight="1">
      <c r="A19" s="156">
        <v>2</v>
      </c>
      <c r="B19" s="307"/>
      <c r="C19" s="308"/>
      <c r="D19" s="309"/>
      <c r="E19" s="292"/>
      <c r="F19" s="293"/>
      <c r="G19" s="292"/>
      <c r="H19" s="293"/>
    </row>
    <row r="21" spans="1:8" ht="14.25" customHeight="1">
      <c r="A21" s="1">
        <v>9</v>
      </c>
      <c r="B21" s="1" t="s">
        <v>448</v>
      </c>
    </row>
    <row r="23" spans="1:8" ht="14.25" customHeight="1">
      <c r="A23" s="161"/>
      <c r="B23" s="299" t="s">
        <v>399</v>
      </c>
      <c r="C23" s="300"/>
      <c r="D23" s="301"/>
      <c r="E23" s="283" t="s">
        <v>1</v>
      </c>
      <c r="F23" s="283"/>
      <c r="G23" s="283" t="s">
        <v>2</v>
      </c>
      <c r="H23" s="283"/>
    </row>
    <row r="24" spans="1:8" ht="14.25" customHeight="1">
      <c r="A24" s="156">
        <v>1</v>
      </c>
      <c r="B24" s="307" t="s">
        <v>549</v>
      </c>
      <c r="C24" s="308"/>
      <c r="D24" s="309"/>
      <c r="E24" s="292">
        <f>+СБД!B64</f>
        <v>527762619.75</v>
      </c>
      <c r="F24" s="293"/>
      <c r="G24" s="292">
        <f>+СБД!C64</f>
        <v>497305374.25999999</v>
      </c>
      <c r="H24" s="293"/>
    </row>
    <row r="25" spans="1:8" ht="14.25" customHeight="1">
      <c r="A25" s="156">
        <v>2</v>
      </c>
      <c r="B25" s="307"/>
      <c r="C25" s="308"/>
      <c r="D25" s="309"/>
      <c r="E25" s="292"/>
      <c r="F25" s="293"/>
      <c r="G25" s="292"/>
      <c r="H25" s="293"/>
    </row>
    <row r="27" spans="1:8" ht="14.25" customHeight="1">
      <c r="A27" s="1">
        <v>10</v>
      </c>
      <c r="B27" s="1" t="s">
        <v>449</v>
      </c>
    </row>
    <row r="29" spans="1:8" ht="14.25" customHeight="1">
      <c r="A29" s="161"/>
      <c r="B29" s="299" t="s">
        <v>399</v>
      </c>
      <c r="C29" s="300"/>
      <c r="D29" s="301"/>
      <c r="E29" s="283" t="s">
        <v>1</v>
      </c>
      <c r="F29" s="283"/>
      <c r="G29" s="283" t="s">
        <v>2</v>
      </c>
      <c r="H29" s="283"/>
    </row>
    <row r="30" spans="1:8" ht="14.25" customHeight="1">
      <c r="A30" s="156">
        <v>1</v>
      </c>
      <c r="B30" s="307" t="s">
        <v>450</v>
      </c>
      <c r="C30" s="308"/>
      <c r="D30" s="309"/>
      <c r="E30" s="292">
        <f>+СБД!B73</f>
        <v>85897139</v>
      </c>
      <c r="F30" s="293"/>
      <c r="G30" s="292">
        <f>+СБД!C73</f>
        <v>379311198.14999998</v>
      </c>
      <c r="H30" s="293"/>
    </row>
    <row r="31" spans="1:8" ht="14.25" customHeight="1">
      <c r="A31" s="156">
        <v>2</v>
      </c>
      <c r="B31" s="307" t="s">
        <v>451</v>
      </c>
      <c r="C31" s="308"/>
      <c r="D31" s="309"/>
      <c r="E31" s="162"/>
      <c r="F31" s="163"/>
      <c r="G31" s="292"/>
      <c r="H31" s="293"/>
    </row>
    <row r="32" spans="1:8" ht="14.25" customHeight="1">
      <c r="A32" s="156">
        <v>3</v>
      </c>
      <c r="B32" s="307" t="s">
        <v>452</v>
      </c>
      <c r="C32" s="308"/>
      <c r="D32" s="309"/>
      <c r="E32" s="162"/>
      <c r="F32" s="163"/>
      <c r="G32" s="292"/>
      <c r="H32" s="293"/>
    </row>
    <row r="33" spans="1:8" s="84" customFormat="1" ht="14.25" customHeight="1">
      <c r="A33" s="166"/>
      <c r="B33" s="294" t="s">
        <v>414</v>
      </c>
      <c r="C33" s="312"/>
      <c r="D33" s="295"/>
      <c r="E33" s="313">
        <f>SUM(E30:F32)</f>
        <v>85897139</v>
      </c>
      <c r="F33" s="314"/>
      <c r="G33" s="313">
        <f>SUM(G30:H32)</f>
        <v>379311198.14999998</v>
      </c>
      <c r="H33" s="314"/>
    </row>
    <row r="35" spans="1:8" ht="14.25" customHeight="1">
      <c r="A35" s="1">
        <v>11</v>
      </c>
      <c r="B35" s="1" t="s">
        <v>453</v>
      </c>
    </row>
    <row r="37" spans="1:8" ht="24" customHeight="1">
      <c r="A37" s="161"/>
      <c r="B37" s="315" t="s">
        <v>454</v>
      </c>
      <c r="C37" s="316"/>
      <c r="D37" s="317"/>
      <c r="E37" s="283" t="s">
        <v>1</v>
      </c>
      <c r="F37" s="283"/>
      <c r="G37" s="283" t="s">
        <v>2</v>
      </c>
      <c r="H37" s="283"/>
    </row>
    <row r="38" spans="1:8" ht="14.25" customHeight="1">
      <c r="A38" s="156">
        <v>1</v>
      </c>
      <c r="B38" s="307" t="s">
        <v>455</v>
      </c>
      <c r="C38" s="308"/>
      <c r="D38" s="309"/>
      <c r="E38" s="292">
        <f>+СБД!B67</f>
        <v>227610899.46000001</v>
      </c>
      <c r="F38" s="293"/>
      <c r="G38" s="292">
        <f>+СБД!C67</f>
        <v>68072626.149999991</v>
      </c>
      <c r="H38" s="293"/>
    </row>
    <row r="39" spans="1:8" ht="14.25" customHeight="1">
      <c r="A39" s="156">
        <v>2</v>
      </c>
      <c r="B39" s="307"/>
      <c r="C39" s="308"/>
      <c r="D39" s="309"/>
      <c r="E39" s="162"/>
      <c r="F39" s="163"/>
      <c r="G39" s="292"/>
      <c r="H39" s="293"/>
    </row>
    <row r="40" spans="1:8" ht="14.25" customHeight="1">
      <c r="A40" s="156">
        <v>3</v>
      </c>
      <c r="B40" s="169"/>
      <c r="C40" s="170"/>
      <c r="D40" s="171"/>
      <c r="E40" s="162"/>
      <c r="F40" s="163"/>
      <c r="G40" s="162"/>
      <c r="H40" s="163"/>
    </row>
    <row r="41" spans="1:8" s="84" customFormat="1" ht="14.25" customHeight="1">
      <c r="A41" s="166"/>
      <c r="B41" s="294" t="s">
        <v>414</v>
      </c>
      <c r="C41" s="312"/>
      <c r="D41" s="295"/>
      <c r="E41" s="297"/>
      <c r="F41" s="298"/>
      <c r="G41" s="297">
        <f>+G38+G39</f>
        <v>68072626.149999991</v>
      </c>
      <c r="H41" s="298"/>
    </row>
    <row r="43" spans="1:8" ht="14.25" customHeight="1">
      <c r="A43" s="1">
        <v>12</v>
      </c>
      <c r="B43" s="1" t="s">
        <v>456</v>
      </c>
    </row>
    <row r="45" spans="1:8" ht="26.25" customHeight="1">
      <c r="A45" s="161"/>
      <c r="B45" s="315" t="s">
        <v>457</v>
      </c>
      <c r="C45" s="316"/>
      <c r="D45" s="317"/>
      <c r="E45" s="283" t="s">
        <v>1</v>
      </c>
      <c r="F45" s="283"/>
      <c r="G45" s="283" t="s">
        <v>2</v>
      </c>
      <c r="H45" s="283"/>
    </row>
    <row r="46" spans="1:8" ht="14.25" customHeight="1">
      <c r="A46" s="156">
        <v>1</v>
      </c>
      <c r="B46" s="307" t="s">
        <v>458</v>
      </c>
      <c r="C46" s="308"/>
      <c r="D46" s="309"/>
      <c r="E46" s="292">
        <f>+СБД!B82</f>
        <v>1487200</v>
      </c>
      <c r="F46" s="293"/>
      <c r="G46" s="292">
        <f>+СБД!C82</f>
        <v>0</v>
      </c>
      <c r="H46" s="293"/>
    </row>
    <row r="47" spans="1:8" ht="14.25" customHeight="1">
      <c r="A47" s="156">
        <v>2</v>
      </c>
      <c r="B47" s="307" t="s">
        <v>550</v>
      </c>
      <c r="C47" s="308"/>
      <c r="D47" s="309"/>
      <c r="E47" s="162"/>
      <c r="F47" s="163"/>
      <c r="G47" s="162"/>
      <c r="H47" s="163"/>
    </row>
    <row r="48" spans="1:8" ht="14.25" customHeight="1">
      <c r="A48" s="156">
        <v>3</v>
      </c>
      <c r="B48" s="307"/>
      <c r="C48" s="308"/>
      <c r="D48" s="309"/>
      <c r="E48" s="162"/>
      <c r="F48" s="163"/>
      <c r="G48" s="162"/>
      <c r="H48" s="163"/>
    </row>
    <row r="49" spans="1:8" ht="14.25" customHeight="1">
      <c r="A49" s="156">
        <v>4</v>
      </c>
      <c r="B49" s="307"/>
      <c r="C49" s="308"/>
      <c r="D49" s="309"/>
      <c r="E49" s="162"/>
      <c r="F49" s="163"/>
      <c r="G49" s="162"/>
      <c r="H49" s="163"/>
    </row>
    <row r="50" spans="1:8" ht="14.25" customHeight="1">
      <c r="A50" s="156">
        <v>5</v>
      </c>
      <c r="B50" s="307"/>
      <c r="C50" s="308"/>
      <c r="D50" s="309"/>
      <c r="E50" s="162"/>
      <c r="F50" s="163"/>
      <c r="G50" s="162"/>
      <c r="H50" s="163"/>
    </row>
    <row r="51" spans="1:8" s="84" customFormat="1" ht="14.25" customHeight="1">
      <c r="A51" s="166"/>
      <c r="B51" s="294" t="s">
        <v>414</v>
      </c>
      <c r="C51" s="312"/>
      <c r="D51" s="295"/>
      <c r="E51" s="297">
        <f>SUM(E46:F50)</f>
        <v>1487200</v>
      </c>
      <c r="F51" s="298"/>
      <c r="G51" s="297">
        <f>SUM(G46:H50)</f>
        <v>0</v>
      </c>
      <c r="H51" s="298"/>
    </row>
  </sheetData>
  <mergeCells count="67">
    <mergeCell ref="B46:D46"/>
    <mergeCell ref="E46:F46"/>
    <mergeCell ref="G46:H46"/>
    <mergeCell ref="B51:D51"/>
    <mergeCell ref="E51:F51"/>
    <mergeCell ref="G51:H51"/>
    <mergeCell ref="B47:D47"/>
    <mergeCell ref="B48:D48"/>
    <mergeCell ref="B49:D49"/>
    <mergeCell ref="B50:D50"/>
    <mergeCell ref="B39:D39"/>
    <mergeCell ref="G39:H39"/>
    <mergeCell ref="B41:D41"/>
    <mergeCell ref="E41:F41"/>
    <mergeCell ref="G41:H41"/>
    <mergeCell ref="B45:D45"/>
    <mergeCell ref="E45:F45"/>
    <mergeCell ref="G45:H45"/>
    <mergeCell ref="B37:D37"/>
    <mergeCell ref="E37:F37"/>
    <mergeCell ref="G37:H37"/>
    <mergeCell ref="B38:D38"/>
    <mergeCell ref="E38:F38"/>
    <mergeCell ref="G38:H38"/>
    <mergeCell ref="B31:D31"/>
    <mergeCell ref="G31:H31"/>
    <mergeCell ref="B32:D32"/>
    <mergeCell ref="G32:H32"/>
    <mergeCell ref="B33:D33"/>
    <mergeCell ref="E33:F33"/>
    <mergeCell ref="G33:H33"/>
    <mergeCell ref="B29:D29"/>
    <mergeCell ref="E29:F29"/>
    <mergeCell ref="G29:H29"/>
    <mergeCell ref="B30:D30"/>
    <mergeCell ref="E30:F30"/>
    <mergeCell ref="G30:H30"/>
    <mergeCell ref="B24:D24"/>
    <mergeCell ref="E24:F24"/>
    <mergeCell ref="G24:H24"/>
    <mergeCell ref="B25:D25"/>
    <mergeCell ref="E25:F25"/>
    <mergeCell ref="G25:H25"/>
    <mergeCell ref="B19:D19"/>
    <mergeCell ref="E19:F19"/>
    <mergeCell ref="G19:H19"/>
    <mergeCell ref="B23:D23"/>
    <mergeCell ref="E23:F23"/>
    <mergeCell ref="G23:H23"/>
    <mergeCell ref="B17:D17"/>
    <mergeCell ref="E17:F17"/>
    <mergeCell ref="G17:H17"/>
    <mergeCell ref="B18:D18"/>
    <mergeCell ref="E18:F18"/>
    <mergeCell ref="G18:H18"/>
    <mergeCell ref="B8:D8"/>
    <mergeCell ref="B9:D9"/>
    <mergeCell ref="B10:D10"/>
    <mergeCell ref="B11:D11"/>
    <mergeCell ref="B12:D12"/>
    <mergeCell ref="B13:D13"/>
    <mergeCell ref="A4:A5"/>
    <mergeCell ref="B4:D5"/>
    <mergeCell ref="E4:F4"/>
    <mergeCell ref="G4:H4"/>
    <mergeCell ref="B6:D6"/>
    <mergeCell ref="B7:D7"/>
  </mergeCells>
  <printOptions horizontalCentered="1" verticalCentered="1"/>
  <pageMargins left="0.5" right="0.35" top="0" bottom="0" header="0.4" footer="0.3"/>
  <pageSetup paperSize="9" scale="98" orientation="portrait" r:id="rId1"/>
  <headerFooter alignWithMargins="0">
    <oddFooter>&amp;L10</oddFooter>
  </headerFooter>
</worksheet>
</file>

<file path=xl/worksheets/sheet11.xml><?xml version="1.0" encoding="utf-8"?>
<worksheet xmlns="http://schemas.openxmlformats.org/spreadsheetml/2006/main" xmlns:r="http://schemas.openxmlformats.org/officeDocument/2006/relationships">
  <sheetPr>
    <tabColor indexed="53"/>
  </sheetPr>
  <dimension ref="A2:H65"/>
  <sheetViews>
    <sheetView showGridLines="0" view="pageBreakPreview" zoomScaleNormal="100" zoomScaleSheetLayoutView="100" workbookViewId="0">
      <selection activeCell="E53" sqref="E53"/>
    </sheetView>
  </sheetViews>
  <sheetFormatPr defaultColWidth="9.85546875" defaultRowHeight="14.25" customHeight="1"/>
  <cols>
    <col min="1" max="1" width="6" style="1" customWidth="1"/>
    <col min="2" max="2" width="21.7109375" style="1" customWidth="1"/>
    <col min="3" max="3" width="12.28515625" style="128" customWidth="1"/>
    <col min="4" max="4" width="13.85546875" style="128" customWidth="1"/>
    <col min="5" max="5" width="13.140625" style="128" customWidth="1"/>
    <col min="6" max="6" width="14.5703125" style="128" customWidth="1"/>
    <col min="7" max="7" width="14.7109375" style="128" customWidth="1"/>
    <col min="8" max="8" width="14.85546875" style="128" customWidth="1"/>
    <col min="9" max="16384" width="9.85546875" style="1"/>
  </cols>
  <sheetData>
    <row r="2" spans="1:8" ht="14.25" customHeight="1">
      <c r="A2" s="1">
        <v>13</v>
      </c>
      <c r="B2" s="1" t="s">
        <v>459</v>
      </c>
    </row>
    <row r="4" spans="1:8" ht="14.25" customHeight="1">
      <c r="A4" s="161"/>
      <c r="B4" s="299" t="s">
        <v>460</v>
      </c>
      <c r="C4" s="300"/>
      <c r="D4" s="301"/>
      <c r="E4" s="310" t="s">
        <v>1</v>
      </c>
      <c r="F4" s="311"/>
      <c r="G4" s="310" t="s">
        <v>2</v>
      </c>
      <c r="H4" s="311"/>
    </row>
    <row r="5" spans="1:8" ht="14.25" customHeight="1">
      <c r="A5" s="156">
        <v>1</v>
      </c>
      <c r="B5" s="307" t="s">
        <v>461</v>
      </c>
      <c r="C5" s="308"/>
      <c r="D5" s="309"/>
      <c r="E5" s="292">
        <f>SUM(E6:F12)</f>
        <v>224635678</v>
      </c>
      <c r="F5" s="293"/>
      <c r="G5" s="292">
        <f>SUM(G6:H12)</f>
        <v>53142512</v>
      </c>
      <c r="H5" s="293"/>
    </row>
    <row r="6" spans="1:8" ht="14.25" customHeight="1">
      <c r="A6" s="156">
        <v>2</v>
      </c>
      <c r="B6" s="307" t="s">
        <v>462</v>
      </c>
      <c r="C6" s="308"/>
      <c r="D6" s="309"/>
      <c r="E6" s="292">
        <f>+СБД!B75</f>
        <v>224635678</v>
      </c>
      <c r="F6" s="293"/>
      <c r="G6" s="292">
        <f>+СБД!C75</f>
        <v>53142512</v>
      </c>
      <c r="H6" s="293"/>
    </row>
    <row r="7" spans="1:8" ht="14.25" customHeight="1">
      <c r="A7" s="156">
        <v>3</v>
      </c>
      <c r="B7" s="307" t="s">
        <v>463</v>
      </c>
      <c r="C7" s="308"/>
      <c r="D7" s="309"/>
      <c r="E7" s="292">
        <f>+СБД!B76</f>
        <v>0</v>
      </c>
      <c r="F7" s="293"/>
      <c r="G7" s="292">
        <f>+СБД!C76</f>
        <v>0</v>
      </c>
      <c r="H7" s="293"/>
    </row>
    <row r="8" spans="1:8" ht="14.25" customHeight="1">
      <c r="A8" s="156">
        <v>4</v>
      </c>
      <c r="B8" s="307" t="s">
        <v>464</v>
      </c>
      <c r="C8" s="308"/>
      <c r="D8" s="309"/>
      <c r="E8" s="292"/>
      <c r="F8" s="293"/>
      <c r="G8" s="292"/>
      <c r="H8" s="293"/>
    </row>
    <row r="9" spans="1:8" ht="14.25" customHeight="1">
      <c r="A9" s="156">
        <v>5</v>
      </c>
      <c r="B9" s="307" t="s">
        <v>465</v>
      </c>
      <c r="C9" s="308"/>
      <c r="D9" s="309"/>
      <c r="E9" s="292">
        <f>+СБД!B78</f>
        <v>0</v>
      </c>
      <c r="F9" s="293"/>
      <c r="G9" s="292">
        <f>+СБД!C78</f>
        <v>0</v>
      </c>
      <c r="H9" s="293"/>
    </row>
    <row r="10" spans="1:8" ht="14.25" customHeight="1">
      <c r="A10" s="156">
        <v>6</v>
      </c>
      <c r="B10" s="307" t="s">
        <v>466</v>
      </c>
      <c r="C10" s="308"/>
      <c r="D10" s="309"/>
      <c r="E10" s="292">
        <f>+СБД!B79</f>
        <v>0</v>
      </c>
      <c r="F10" s="293"/>
      <c r="G10" s="292">
        <f>+СБД!C79</f>
        <v>0</v>
      </c>
      <c r="H10" s="293"/>
    </row>
    <row r="11" spans="1:8" ht="14.25" customHeight="1">
      <c r="A11" s="156">
        <v>7</v>
      </c>
      <c r="B11" s="307" t="s">
        <v>467</v>
      </c>
      <c r="C11" s="308"/>
      <c r="D11" s="309"/>
      <c r="E11" s="292">
        <f>+СБД!B80</f>
        <v>369600</v>
      </c>
      <c r="F11" s="293"/>
      <c r="G11" s="292">
        <f>+СБД!C80</f>
        <v>36138138.359999999</v>
      </c>
      <c r="H11" s="293"/>
    </row>
    <row r="12" spans="1:8" ht="26.25" customHeight="1">
      <c r="A12" s="156">
        <v>8</v>
      </c>
      <c r="B12" s="318" t="s">
        <v>468</v>
      </c>
      <c r="C12" s="319"/>
      <c r="D12" s="320"/>
      <c r="E12" s="292">
        <f>+СБД!B81</f>
        <v>-369600</v>
      </c>
      <c r="F12" s="293"/>
      <c r="G12" s="292">
        <f>+СБД!C81</f>
        <v>-36138138.359999999</v>
      </c>
      <c r="H12" s="293"/>
    </row>
    <row r="14" spans="1:8" ht="14.25" customHeight="1">
      <c r="A14" s="1">
        <v>14</v>
      </c>
      <c r="B14" s="1" t="s">
        <v>469</v>
      </c>
    </row>
    <row r="16" spans="1:8" ht="27.75" customHeight="1">
      <c r="A16" s="161"/>
      <c r="B16" s="299" t="s">
        <v>399</v>
      </c>
      <c r="C16" s="300"/>
      <c r="D16" s="301"/>
      <c r="E16" s="165" t="s">
        <v>470</v>
      </c>
      <c r="F16" s="165" t="s">
        <v>471</v>
      </c>
      <c r="G16" s="165" t="s">
        <v>472</v>
      </c>
      <c r="H16" s="173" t="s">
        <v>473</v>
      </c>
    </row>
    <row r="17" spans="1:8" ht="14.25" customHeight="1">
      <c r="A17" s="156">
        <v>1</v>
      </c>
      <c r="B17" s="307"/>
      <c r="C17" s="308"/>
      <c r="D17" s="309"/>
      <c r="E17" s="165"/>
      <c r="F17" s="165"/>
      <c r="G17" s="165"/>
      <c r="H17" s="165"/>
    </row>
    <row r="18" spans="1:8" ht="14.25" customHeight="1">
      <c r="A18" s="156">
        <v>2</v>
      </c>
      <c r="B18" s="307"/>
      <c r="C18" s="308"/>
      <c r="D18" s="309"/>
      <c r="E18" s="165"/>
      <c r="F18" s="165"/>
      <c r="G18" s="165"/>
      <c r="H18" s="165"/>
    </row>
    <row r="20" spans="1:8" ht="14.25" customHeight="1">
      <c r="A20" s="1">
        <v>15</v>
      </c>
      <c r="B20" s="1" t="s">
        <v>474</v>
      </c>
    </row>
    <row r="22" spans="1:8" s="178" customFormat="1" ht="31.5" customHeight="1">
      <c r="A22" s="174"/>
      <c r="B22" s="175" t="s">
        <v>399</v>
      </c>
      <c r="C22" s="176" t="s">
        <v>475</v>
      </c>
      <c r="D22" s="176" t="s">
        <v>476</v>
      </c>
      <c r="E22" s="177" t="s">
        <v>477</v>
      </c>
      <c r="F22" s="176" t="s">
        <v>478</v>
      </c>
      <c r="G22" s="177" t="s">
        <v>479</v>
      </c>
      <c r="H22" s="177" t="s">
        <v>480</v>
      </c>
    </row>
    <row r="23" spans="1:8" ht="14.25" customHeight="1">
      <c r="A23" s="156">
        <v>1</v>
      </c>
      <c r="B23" s="164" t="s">
        <v>1</v>
      </c>
      <c r="C23" s="165"/>
      <c r="D23" s="165"/>
      <c r="E23" s="165">
        <f>+СБД!B89</f>
        <v>23739175</v>
      </c>
      <c r="F23" s="165"/>
      <c r="G23" s="165"/>
      <c r="H23" s="165"/>
    </row>
    <row r="24" spans="1:8" s="84" customFormat="1" ht="14.25" customHeight="1">
      <c r="A24" s="166">
        <v>2</v>
      </c>
      <c r="B24" s="179" t="s">
        <v>481</v>
      </c>
      <c r="C24" s="180"/>
      <c r="D24" s="180"/>
      <c r="E24" s="181">
        <f>+E25+E26</f>
        <v>0</v>
      </c>
      <c r="F24" s="181">
        <f>+F25+F26</f>
        <v>0</v>
      </c>
      <c r="G24" s="181">
        <f>+G25+G26</f>
        <v>0</v>
      </c>
      <c r="H24" s="182">
        <f t="shared" ref="H24:H36" si="0">SUM(E24:G24)</f>
        <v>0</v>
      </c>
    </row>
    <row r="25" spans="1:8" ht="14.25" customHeight="1">
      <c r="A25" s="156">
        <v>3</v>
      </c>
      <c r="B25" s="183" t="s">
        <v>482</v>
      </c>
      <c r="C25" s="184"/>
      <c r="D25" s="184"/>
      <c r="E25" s="158"/>
      <c r="F25" s="158"/>
      <c r="G25" s="158"/>
      <c r="H25" s="165"/>
    </row>
    <row r="26" spans="1:8" ht="14.25" customHeight="1">
      <c r="A26" s="156">
        <v>4</v>
      </c>
      <c r="B26" s="183" t="s">
        <v>483</v>
      </c>
      <c r="C26" s="184"/>
      <c r="D26" s="184"/>
      <c r="E26" s="158"/>
      <c r="F26" s="158"/>
      <c r="G26" s="158"/>
      <c r="H26" s="165">
        <f t="shared" si="0"/>
        <v>0</v>
      </c>
    </row>
    <row r="27" spans="1:8" s="84" customFormat="1" ht="14.25" customHeight="1">
      <c r="A27" s="166">
        <v>5</v>
      </c>
      <c r="B27" s="179" t="s">
        <v>484</v>
      </c>
      <c r="C27" s="180"/>
      <c r="D27" s="180"/>
      <c r="E27" s="181">
        <f>+E28+E29+E30</f>
        <v>0</v>
      </c>
      <c r="F27" s="181">
        <f>+F28+F29+F30</f>
        <v>0</v>
      </c>
      <c r="G27" s="181">
        <f>+G28+G29+G30</f>
        <v>0</v>
      </c>
      <c r="H27" s="182">
        <f t="shared" si="0"/>
        <v>0</v>
      </c>
    </row>
    <row r="28" spans="1:8" ht="14.25" customHeight="1">
      <c r="A28" s="156">
        <v>6</v>
      </c>
      <c r="B28" s="183" t="s">
        <v>485</v>
      </c>
      <c r="C28" s="184"/>
      <c r="D28" s="184"/>
      <c r="E28" s="158"/>
      <c r="F28" s="158"/>
      <c r="G28" s="158"/>
      <c r="H28" s="165">
        <f t="shared" si="0"/>
        <v>0</v>
      </c>
    </row>
    <row r="29" spans="1:8" ht="14.25" customHeight="1">
      <c r="A29" s="156">
        <v>7</v>
      </c>
      <c r="B29" s="183" t="s">
        <v>486</v>
      </c>
      <c r="C29" s="184"/>
      <c r="D29" s="184"/>
      <c r="E29" s="158"/>
      <c r="F29" s="158"/>
      <c r="G29" s="158"/>
      <c r="H29" s="165">
        <f t="shared" si="0"/>
        <v>0</v>
      </c>
    </row>
    <row r="30" spans="1:8" ht="14.25" customHeight="1">
      <c r="A30" s="156">
        <v>8</v>
      </c>
      <c r="B30" s="183" t="s">
        <v>487</v>
      </c>
      <c r="C30" s="184"/>
      <c r="D30" s="184"/>
      <c r="E30" s="158"/>
      <c r="F30" s="158"/>
      <c r="G30" s="158"/>
      <c r="H30" s="165">
        <f t="shared" si="0"/>
        <v>0</v>
      </c>
    </row>
    <row r="31" spans="1:8" s="84" customFormat="1" ht="14.25" customHeight="1">
      <c r="A31" s="166">
        <v>9</v>
      </c>
      <c r="B31" s="179" t="s">
        <v>2</v>
      </c>
      <c r="C31" s="180"/>
      <c r="D31" s="180"/>
      <c r="E31" s="181">
        <f>+E23+E24</f>
        <v>23739175</v>
      </c>
      <c r="F31" s="181">
        <f>+F23+F24</f>
        <v>0</v>
      </c>
      <c r="G31" s="181">
        <f>+G24+G23</f>
        <v>0</v>
      </c>
      <c r="H31" s="182">
        <f t="shared" si="0"/>
        <v>23739175</v>
      </c>
    </row>
    <row r="32" spans="1:8" ht="14.25" customHeight="1">
      <c r="A32" s="156">
        <v>10</v>
      </c>
      <c r="B32" s="183" t="s">
        <v>488</v>
      </c>
      <c r="C32" s="184"/>
      <c r="D32" s="184"/>
      <c r="E32" s="158"/>
      <c r="F32" s="158"/>
      <c r="G32" s="158"/>
      <c r="H32" s="165">
        <f t="shared" si="0"/>
        <v>0</v>
      </c>
    </row>
    <row r="33" spans="1:8" ht="14.25" customHeight="1">
      <c r="A33" s="156">
        <v>11</v>
      </c>
      <c r="B33" s="183" t="s">
        <v>1</v>
      </c>
      <c r="C33" s="184"/>
      <c r="D33" s="184"/>
      <c r="E33" s="158"/>
      <c r="F33" s="158"/>
      <c r="G33" s="158"/>
      <c r="H33" s="165"/>
    </row>
    <row r="34" spans="1:8" ht="14.25" customHeight="1">
      <c r="A34" s="156">
        <v>12</v>
      </c>
      <c r="B34" s="183" t="s">
        <v>489</v>
      </c>
      <c r="C34" s="184"/>
      <c r="D34" s="184"/>
      <c r="E34" s="158"/>
      <c r="F34" s="158"/>
      <c r="G34" s="158"/>
      <c r="H34" s="165"/>
    </row>
    <row r="35" spans="1:8" ht="14.25" customHeight="1">
      <c r="A35" s="156">
        <v>13</v>
      </c>
      <c r="B35" s="183" t="s">
        <v>484</v>
      </c>
      <c r="C35" s="184"/>
      <c r="D35" s="184"/>
      <c r="E35" s="158"/>
      <c r="F35" s="158"/>
      <c r="G35" s="158"/>
      <c r="H35" s="165"/>
    </row>
    <row r="36" spans="1:8" s="84" customFormat="1" ht="14.25" customHeight="1">
      <c r="A36" s="166">
        <v>14</v>
      </c>
      <c r="B36" s="179" t="s">
        <v>2</v>
      </c>
      <c r="C36" s="180"/>
      <c r="D36" s="180"/>
      <c r="E36" s="181">
        <f>+E34+E33</f>
        <v>0</v>
      </c>
      <c r="F36" s="181">
        <f>+F34+F33</f>
        <v>0</v>
      </c>
      <c r="G36" s="181">
        <f>+G34+G33</f>
        <v>0</v>
      </c>
      <c r="H36" s="182">
        <f t="shared" si="0"/>
        <v>0</v>
      </c>
    </row>
    <row r="38" spans="1:8" ht="14.25" customHeight="1">
      <c r="A38" s="1">
        <v>16</v>
      </c>
      <c r="B38" s="1" t="s">
        <v>490</v>
      </c>
    </row>
    <row r="40" spans="1:8" s="187" customFormat="1" ht="24" customHeight="1">
      <c r="A40" s="185"/>
      <c r="B40" s="315" t="s">
        <v>491</v>
      </c>
      <c r="C40" s="317"/>
      <c r="D40" s="176" t="s">
        <v>396</v>
      </c>
      <c r="E40" s="186" t="s">
        <v>492</v>
      </c>
      <c r="F40" s="186" t="s">
        <v>493</v>
      </c>
      <c r="G40" s="186" t="s">
        <v>494</v>
      </c>
      <c r="H40" s="186" t="s">
        <v>480</v>
      </c>
    </row>
    <row r="41" spans="1:8" ht="14.25" customHeight="1">
      <c r="A41" s="156">
        <v>1</v>
      </c>
      <c r="B41" s="307" t="s">
        <v>1</v>
      </c>
      <c r="C41" s="309"/>
      <c r="D41" s="165">
        <f>+СБД!B95</f>
        <v>6400000</v>
      </c>
      <c r="E41" s="165"/>
      <c r="F41" s="165"/>
      <c r="G41" s="165"/>
      <c r="H41" s="165">
        <f>SUM(D41:G41)</f>
        <v>6400000</v>
      </c>
    </row>
    <row r="42" spans="1:8" s="84" customFormat="1" ht="14.25" customHeight="1">
      <c r="A42" s="166">
        <v>2</v>
      </c>
      <c r="B42" s="304" t="s">
        <v>481</v>
      </c>
      <c r="C42" s="306"/>
      <c r="D42" s="180">
        <f>+D43+D44</f>
        <v>49775000</v>
      </c>
      <c r="E42" s="180">
        <f>+E43+E44</f>
        <v>0</v>
      </c>
      <c r="F42" s="180">
        <f>+F43+F44</f>
        <v>0</v>
      </c>
      <c r="G42" s="180">
        <f>+G43+G44</f>
        <v>0</v>
      </c>
      <c r="H42" s="180">
        <f>+H43+H44</f>
        <v>49775000</v>
      </c>
    </row>
    <row r="43" spans="1:8" ht="14.25" customHeight="1">
      <c r="A43" s="156">
        <v>3</v>
      </c>
      <c r="B43" s="307" t="s">
        <v>482</v>
      </c>
      <c r="C43" s="309"/>
      <c r="D43" s="184">
        <v>49775000</v>
      </c>
      <c r="E43" s="158"/>
      <c r="F43" s="158"/>
      <c r="G43" s="158"/>
      <c r="H43" s="165">
        <f t="shared" ref="H43:H54" si="1">SUM(D43:G43)</f>
        <v>49775000</v>
      </c>
    </row>
    <row r="44" spans="1:8" ht="14.25" customHeight="1">
      <c r="A44" s="156">
        <v>4</v>
      </c>
      <c r="B44" s="169" t="s">
        <v>483</v>
      </c>
      <c r="C44" s="188"/>
      <c r="D44" s="184"/>
      <c r="E44" s="158"/>
      <c r="F44" s="158"/>
      <c r="G44" s="158"/>
      <c r="H44" s="165">
        <f t="shared" si="1"/>
        <v>0</v>
      </c>
    </row>
    <row r="45" spans="1:8" s="84" customFormat="1" ht="14.25" customHeight="1">
      <c r="A45" s="166">
        <v>5</v>
      </c>
      <c r="B45" s="167" t="s">
        <v>484</v>
      </c>
      <c r="C45" s="172"/>
      <c r="D45" s="180">
        <f>+D46+D47</f>
        <v>0</v>
      </c>
      <c r="E45" s="180">
        <f>+E46+E47</f>
        <v>0</v>
      </c>
      <c r="F45" s="180">
        <f>+F46+F47</f>
        <v>0</v>
      </c>
      <c r="G45" s="180">
        <f>+G46+G47</f>
        <v>0</v>
      </c>
      <c r="H45" s="180">
        <f>+H46+H47</f>
        <v>0</v>
      </c>
    </row>
    <row r="46" spans="1:8" ht="14.25" customHeight="1">
      <c r="A46" s="156">
        <v>6</v>
      </c>
      <c r="B46" s="169" t="s">
        <v>485</v>
      </c>
      <c r="C46" s="188"/>
      <c r="D46" s="184"/>
      <c r="E46" s="158"/>
      <c r="F46" s="158"/>
      <c r="G46" s="158"/>
      <c r="H46" s="165">
        <f t="shared" si="1"/>
        <v>0</v>
      </c>
    </row>
    <row r="47" spans="1:8" ht="14.25" customHeight="1">
      <c r="A47" s="156">
        <v>7</v>
      </c>
      <c r="B47" s="169" t="s">
        <v>495</v>
      </c>
      <c r="C47" s="188"/>
      <c r="D47" s="184"/>
      <c r="E47" s="158"/>
      <c r="F47" s="158"/>
      <c r="G47" s="158"/>
      <c r="H47" s="165">
        <f t="shared" si="1"/>
        <v>0</v>
      </c>
    </row>
    <row r="48" spans="1:8" ht="14.25" customHeight="1">
      <c r="A48" s="156">
        <v>8</v>
      </c>
      <c r="B48" s="169" t="s">
        <v>496</v>
      </c>
      <c r="C48" s="188"/>
      <c r="D48" s="184"/>
      <c r="E48" s="158"/>
      <c r="F48" s="158"/>
      <c r="G48" s="158"/>
      <c r="H48" s="165">
        <f t="shared" si="1"/>
        <v>0</v>
      </c>
    </row>
    <row r="49" spans="1:8" s="84" customFormat="1" ht="14.25" customHeight="1">
      <c r="A49" s="166">
        <v>9</v>
      </c>
      <c r="B49" s="167" t="s">
        <v>2</v>
      </c>
      <c r="C49" s="172"/>
      <c r="D49" s="180">
        <f>+D41+D42</f>
        <v>56175000</v>
      </c>
      <c r="E49" s="181"/>
      <c r="F49" s="181"/>
      <c r="G49" s="181"/>
      <c r="H49" s="182">
        <f t="shared" si="1"/>
        <v>56175000</v>
      </c>
    </row>
    <row r="50" spans="1:8" ht="14.25" customHeight="1">
      <c r="A50" s="156">
        <v>10</v>
      </c>
      <c r="B50" s="169" t="s">
        <v>488</v>
      </c>
      <c r="C50" s="188"/>
      <c r="D50" s="184">
        <f>+СБД!C96</f>
        <v>-8890208.3300000001</v>
      </c>
      <c r="E50" s="158"/>
      <c r="F50" s="158"/>
      <c r="G50" s="158"/>
      <c r="H50" s="165">
        <f t="shared" si="1"/>
        <v>-8890208.3300000001</v>
      </c>
    </row>
    <row r="51" spans="1:8" ht="14.25" customHeight="1">
      <c r="A51" s="156">
        <v>11</v>
      </c>
      <c r="B51" s="169" t="s">
        <v>1</v>
      </c>
      <c r="C51" s="188"/>
      <c r="D51" s="184">
        <f>+СБД!B96</f>
        <v>-4956666.67</v>
      </c>
      <c r="E51" s="158"/>
      <c r="F51" s="158"/>
      <c r="G51" s="158"/>
      <c r="H51" s="165">
        <f t="shared" si="1"/>
        <v>-4956666.67</v>
      </c>
    </row>
    <row r="52" spans="1:8" ht="14.25" customHeight="1">
      <c r="A52" s="156">
        <v>12</v>
      </c>
      <c r="B52" s="169" t="s">
        <v>497</v>
      </c>
      <c r="C52" s="188"/>
      <c r="D52" s="184">
        <v>-3933541.66</v>
      </c>
      <c r="E52" s="158"/>
      <c r="F52" s="158"/>
      <c r="G52" s="158"/>
      <c r="H52" s="165">
        <f t="shared" si="1"/>
        <v>-3933541.66</v>
      </c>
    </row>
    <row r="53" spans="1:8" ht="14.25" customHeight="1">
      <c r="A53" s="156">
        <v>13</v>
      </c>
      <c r="B53" s="169" t="s">
        <v>484</v>
      </c>
      <c r="C53" s="188"/>
      <c r="D53" s="184"/>
      <c r="E53" s="158"/>
      <c r="F53" s="158"/>
      <c r="G53" s="158"/>
      <c r="H53" s="165">
        <f t="shared" si="1"/>
        <v>0</v>
      </c>
    </row>
    <row r="54" spans="1:8" s="84" customFormat="1" ht="14.25" customHeight="1">
      <c r="A54" s="166">
        <v>14</v>
      </c>
      <c r="B54" s="304" t="s">
        <v>2</v>
      </c>
      <c r="C54" s="306"/>
      <c r="D54" s="182">
        <f>+D51+D52</f>
        <v>-8890208.3300000001</v>
      </c>
      <c r="E54" s="182"/>
      <c r="F54" s="182"/>
      <c r="G54" s="182"/>
      <c r="H54" s="182">
        <f t="shared" si="1"/>
        <v>-8890208.3300000001</v>
      </c>
    </row>
    <row r="58" spans="1:8" ht="26.25" customHeight="1">
      <c r="A58" s="189"/>
      <c r="B58" s="321"/>
      <c r="C58" s="321"/>
      <c r="D58" s="321"/>
      <c r="E58" s="322"/>
      <c r="F58" s="322"/>
      <c r="G58" s="322"/>
      <c r="H58" s="322"/>
    </row>
    <row r="59" spans="1:8" ht="14.25" customHeight="1">
      <c r="A59" s="137"/>
      <c r="B59" s="323"/>
      <c r="C59" s="323"/>
      <c r="D59" s="323"/>
      <c r="E59" s="322"/>
      <c r="F59" s="322"/>
      <c r="G59" s="322"/>
      <c r="H59" s="322"/>
    </row>
    <row r="60" spans="1:8" ht="14.25" customHeight="1">
      <c r="A60" s="137"/>
      <c r="B60" s="191"/>
      <c r="C60" s="192"/>
      <c r="D60" s="192"/>
      <c r="E60" s="190"/>
      <c r="F60" s="190"/>
      <c r="G60" s="190"/>
      <c r="H60" s="190"/>
    </row>
    <row r="61" spans="1:8" ht="14.25" customHeight="1">
      <c r="A61" s="137"/>
      <c r="B61" s="191"/>
      <c r="C61" s="192"/>
      <c r="D61" s="192"/>
      <c r="E61" s="190"/>
      <c r="F61" s="190"/>
      <c r="G61" s="190"/>
      <c r="H61" s="190"/>
    </row>
    <row r="62" spans="1:8" ht="14.25" customHeight="1">
      <c r="A62" s="137"/>
      <c r="B62" s="191"/>
      <c r="C62" s="192"/>
      <c r="D62" s="192"/>
      <c r="E62" s="190"/>
      <c r="F62" s="190"/>
      <c r="G62" s="190"/>
      <c r="H62" s="190"/>
    </row>
    <row r="63" spans="1:8" ht="14.25" customHeight="1">
      <c r="A63" s="137"/>
      <c r="B63" s="191"/>
      <c r="C63" s="192"/>
      <c r="D63" s="192"/>
      <c r="E63" s="190"/>
      <c r="F63" s="190"/>
      <c r="G63" s="190"/>
      <c r="H63" s="190"/>
    </row>
    <row r="64" spans="1:8" ht="14.25" customHeight="1">
      <c r="A64" s="137"/>
      <c r="B64" s="324"/>
      <c r="C64" s="324"/>
      <c r="D64" s="324"/>
      <c r="E64" s="322"/>
      <c r="F64" s="322"/>
      <c r="G64" s="322"/>
      <c r="H64" s="322"/>
    </row>
    <row r="65" spans="1:8" ht="14.25" customHeight="1">
      <c r="A65" s="137"/>
      <c r="B65" s="137"/>
      <c r="C65" s="193"/>
      <c r="D65" s="193"/>
      <c r="E65" s="193"/>
      <c r="F65" s="193"/>
      <c r="G65" s="193"/>
      <c r="H65" s="193"/>
    </row>
  </sheetData>
  <mergeCells count="44">
    <mergeCell ref="B59:D59"/>
    <mergeCell ref="E59:F59"/>
    <mergeCell ref="G59:H59"/>
    <mergeCell ref="B64:D64"/>
    <mergeCell ref="E64:F64"/>
    <mergeCell ref="G64:H64"/>
    <mergeCell ref="B42:C42"/>
    <mergeCell ref="B43:C43"/>
    <mergeCell ref="B54:C54"/>
    <mergeCell ref="B58:D58"/>
    <mergeCell ref="E58:F58"/>
    <mergeCell ref="G58:H58"/>
    <mergeCell ref="B12:D12"/>
    <mergeCell ref="B16:D16"/>
    <mergeCell ref="B17:D17"/>
    <mergeCell ref="B18:D18"/>
    <mergeCell ref="B40:C40"/>
    <mergeCell ref="B41:C41"/>
    <mergeCell ref="G4:H4"/>
    <mergeCell ref="B5:D5"/>
    <mergeCell ref="E5:F5"/>
    <mergeCell ref="G5:H5"/>
    <mergeCell ref="B6:D6"/>
    <mergeCell ref="B7:D7"/>
    <mergeCell ref="E8:F8"/>
    <mergeCell ref="E9:F9"/>
    <mergeCell ref="E10:F10"/>
    <mergeCell ref="E11:F11"/>
    <mergeCell ref="B4:D4"/>
    <mergeCell ref="E4:F4"/>
    <mergeCell ref="B8:D8"/>
    <mergeCell ref="B9:D9"/>
    <mergeCell ref="B10:D10"/>
    <mergeCell ref="B11:D11"/>
    <mergeCell ref="E12:F12"/>
    <mergeCell ref="G6:H6"/>
    <mergeCell ref="G7:H7"/>
    <mergeCell ref="G8:H8"/>
    <mergeCell ref="G9:H9"/>
    <mergeCell ref="G10:H10"/>
    <mergeCell ref="G11:H11"/>
    <mergeCell ref="G12:H12"/>
    <mergeCell ref="E6:F6"/>
    <mergeCell ref="E7:F7"/>
  </mergeCells>
  <printOptions horizontalCentered="1" verticalCentered="1"/>
  <pageMargins left="0.5" right="0.35" top="0" bottom="0" header="0.4" footer="0.3"/>
  <pageSetup paperSize="9" scale="86" orientation="portrait" r:id="rId1"/>
  <headerFooter alignWithMargins="0">
    <oddFooter>&amp;L10</oddFooter>
  </headerFooter>
</worksheet>
</file>

<file path=xl/worksheets/sheet12.xml><?xml version="1.0" encoding="utf-8"?>
<worksheet xmlns="http://schemas.openxmlformats.org/spreadsheetml/2006/main" xmlns:r="http://schemas.openxmlformats.org/officeDocument/2006/relationships">
  <sheetPr>
    <tabColor indexed="53"/>
  </sheetPr>
  <dimension ref="A1:F44"/>
  <sheetViews>
    <sheetView showGridLines="0" view="pageBreakPreview" zoomScale="90" zoomScaleNormal="100" zoomScaleSheetLayoutView="90" workbookViewId="0">
      <selection activeCell="J21" sqref="J21"/>
    </sheetView>
  </sheetViews>
  <sheetFormatPr defaultRowHeight="14.25" customHeight="1"/>
  <cols>
    <col min="1" max="1" width="7.42578125" style="1" customWidth="1"/>
    <col min="2" max="2" width="37.7109375" style="1" customWidth="1"/>
    <col min="3" max="6" width="15.7109375" style="128" customWidth="1"/>
    <col min="7" max="16384" width="9.140625" style="1"/>
  </cols>
  <sheetData>
    <row r="1" spans="1:6" s="194" customFormat="1" ht="14.25" customHeight="1">
      <c r="C1" s="195"/>
      <c r="D1" s="195"/>
      <c r="E1" s="195"/>
      <c r="F1" s="195"/>
    </row>
    <row r="2" spans="1:6" ht="14.25" customHeight="1">
      <c r="A2" s="1">
        <v>17</v>
      </c>
      <c r="B2" s="1" t="s">
        <v>498</v>
      </c>
    </row>
    <row r="4" spans="1:6" s="84" customFormat="1" ht="14.25" customHeight="1">
      <c r="A4" s="325"/>
      <c r="B4" s="327" t="s">
        <v>0</v>
      </c>
      <c r="C4" s="292" t="s">
        <v>1</v>
      </c>
      <c r="D4" s="293"/>
      <c r="E4" s="292" t="s">
        <v>2</v>
      </c>
      <c r="F4" s="293"/>
    </row>
    <row r="5" spans="1:6" s="84" customFormat="1" ht="14.25" customHeight="1">
      <c r="A5" s="326"/>
      <c r="B5" s="328"/>
      <c r="C5" s="176" t="s">
        <v>400</v>
      </c>
      <c r="D5" s="186" t="s">
        <v>401</v>
      </c>
      <c r="E5" s="186" t="s">
        <v>400</v>
      </c>
      <c r="F5" s="186" t="s">
        <v>401</v>
      </c>
    </row>
    <row r="6" spans="1:6" s="84" customFormat="1" ht="14.25" customHeight="1">
      <c r="A6" s="156">
        <v>1</v>
      </c>
      <c r="B6" s="169" t="s">
        <v>499</v>
      </c>
      <c r="C6" s="165"/>
      <c r="D6" s="165"/>
      <c r="E6" s="186"/>
      <c r="F6" s="165"/>
    </row>
    <row r="7" spans="1:6" ht="14.25" customHeight="1">
      <c r="A7" s="156">
        <v>2</v>
      </c>
      <c r="B7" s="169" t="s">
        <v>500</v>
      </c>
      <c r="C7" s="184"/>
      <c r="D7" s="158">
        <f>+СБД!B101</f>
        <v>878779536.87</v>
      </c>
      <c r="E7" s="158"/>
      <c r="F7" s="158">
        <f>+СБД!C101</f>
        <v>429945698.00999999</v>
      </c>
    </row>
    <row r="8" spans="1:6" ht="14.25" customHeight="1">
      <c r="A8" s="156">
        <v>3</v>
      </c>
      <c r="B8" s="169" t="s">
        <v>501</v>
      </c>
      <c r="C8" s="184"/>
      <c r="D8" s="158"/>
      <c r="E8" s="158"/>
      <c r="F8" s="158"/>
    </row>
    <row r="9" spans="1:6" ht="14.25" customHeight="1">
      <c r="A9" s="156">
        <v>4</v>
      </c>
      <c r="B9" s="169" t="s">
        <v>502</v>
      </c>
      <c r="C9" s="184"/>
      <c r="D9" s="158">
        <f>+СБД!B103</f>
        <v>1713000000</v>
      </c>
      <c r="E9" s="158"/>
      <c r="F9" s="158">
        <f>+СБД!C103</f>
        <v>1704000000</v>
      </c>
    </row>
    <row r="10" spans="1:6" s="137" customFormat="1" ht="14.25" customHeight="1">
      <c r="A10" s="156">
        <v>5</v>
      </c>
      <c r="B10" s="169" t="s">
        <v>503</v>
      </c>
      <c r="C10" s="184"/>
      <c r="D10" s="158"/>
      <c r="E10" s="158"/>
      <c r="F10" s="158"/>
    </row>
    <row r="11" spans="1:6" ht="14.25" customHeight="1">
      <c r="A11" s="156">
        <v>6</v>
      </c>
      <c r="B11" s="169" t="s">
        <v>504</v>
      </c>
      <c r="C11" s="184"/>
      <c r="D11" s="158">
        <f>+СБД!B105</f>
        <v>201083334</v>
      </c>
      <c r="E11" s="158"/>
      <c r="F11" s="158">
        <f>+СБД!C105</f>
        <v>0</v>
      </c>
    </row>
    <row r="12" spans="1:6" s="197" customFormat="1" ht="14.25" customHeight="1">
      <c r="A12" s="166">
        <v>7</v>
      </c>
      <c r="B12" s="196" t="s">
        <v>17</v>
      </c>
      <c r="C12" s="181">
        <f>SUM(C7:C11)</f>
        <v>0</v>
      </c>
      <c r="D12" s="181">
        <f>SUM(D7:D11)</f>
        <v>2792862870.8699999</v>
      </c>
      <c r="E12" s="181">
        <f>SUM(E7:E11)</f>
        <v>0</v>
      </c>
      <c r="F12" s="181">
        <f>SUM(F7:F11)</f>
        <v>2133945698.01</v>
      </c>
    </row>
    <row r="14" spans="1:6" ht="14.25" customHeight="1">
      <c r="A14" s="1">
        <v>18</v>
      </c>
      <c r="B14" s="1" t="s">
        <v>505</v>
      </c>
    </row>
    <row r="16" spans="1:6" ht="14.25" customHeight="1">
      <c r="A16" s="325"/>
      <c r="B16" s="327" t="s">
        <v>0</v>
      </c>
      <c r="C16" s="292" t="s">
        <v>1</v>
      </c>
      <c r="D16" s="293"/>
      <c r="E16" s="292" t="s">
        <v>2</v>
      </c>
      <c r="F16" s="293"/>
    </row>
    <row r="17" spans="1:6" ht="14.25" customHeight="1">
      <c r="A17" s="326"/>
      <c r="B17" s="328"/>
      <c r="C17" s="176" t="s">
        <v>400</v>
      </c>
      <c r="D17" s="186" t="s">
        <v>401</v>
      </c>
      <c r="E17" s="186" t="s">
        <v>400</v>
      </c>
      <c r="F17" s="186" t="s">
        <v>401</v>
      </c>
    </row>
    <row r="18" spans="1:6" ht="14.25" customHeight="1">
      <c r="A18" s="156">
        <v>1</v>
      </c>
      <c r="B18" s="169" t="s">
        <v>506</v>
      </c>
      <c r="C18" s="165"/>
      <c r="D18" s="165">
        <f>+СБД!B107</f>
        <v>2689298799</v>
      </c>
      <c r="E18" s="165"/>
      <c r="F18" s="165">
        <f>+СБД!C107</f>
        <v>3266575200</v>
      </c>
    </row>
    <row r="19" spans="1:6" ht="14.25" customHeight="1">
      <c r="A19" s="156">
        <v>2</v>
      </c>
      <c r="B19" s="169" t="s">
        <v>507</v>
      </c>
      <c r="C19" s="184"/>
      <c r="D19" s="158" t="str">
        <f>+СБД!B108</f>
        <v/>
      </c>
      <c r="E19" s="158"/>
      <c r="F19" s="158">
        <f>+СБД!C108</f>
        <v>0</v>
      </c>
    </row>
    <row r="20" spans="1:6" ht="14.25" customHeight="1">
      <c r="A20" s="156">
        <v>3</v>
      </c>
      <c r="B20" s="169" t="s">
        <v>508</v>
      </c>
      <c r="C20" s="184"/>
      <c r="D20" s="158" t="str">
        <f>+СБД!B109</f>
        <v/>
      </c>
      <c r="E20" s="158"/>
      <c r="F20" s="165">
        <f>+СБД!C109</f>
        <v>0</v>
      </c>
    </row>
    <row r="21" spans="1:6" ht="27" customHeight="1">
      <c r="A21" s="156">
        <v>4</v>
      </c>
      <c r="B21" s="198" t="s">
        <v>509</v>
      </c>
      <c r="C21" s="184"/>
      <c r="D21" s="158" t="str">
        <f>+СБД!B110</f>
        <v/>
      </c>
      <c r="E21" s="158"/>
      <c r="F21" s="165">
        <f>+СБД!C110</f>
        <v>0</v>
      </c>
    </row>
    <row r="22" spans="1:6" ht="26.25" customHeight="1">
      <c r="A22" s="156">
        <v>5</v>
      </c>
      <c r="B22" s="198" t="s">
        <v>510</v>
      </c>
      <c r="C22" s="184"/>
      <c r="D22" s="158" t="str">
        <f>+СБД!B111</f>
        <v/>
      </c>
      <c r="E22" s="158"/>
      <c r="F22" s="165">
        <f>+СБД!C111</f>
        <v>0</v>
      </c>
    </row>
    <row r="23" spans="1:6" s="84" customFormat="1" ht="14.25" customHeight="1">
      <c r="A23" s="166">
        <v>6</v>
      </c>
      <c r="B23" s="196" t="s">
        <v>17</v>
      </c>
      <c r="C23" s="181">
        <f>SUM(C18:C22)</f>
        <v>0</v>
      </c>
      <c r="D23" s="181">
        <f>SUM(D18:D22)</f>
        <v>2689298799</v>
      </c>
      <c r="E23" s="181">
        <f>SUM(E18:E22)</f>
        <v>0</v>
      </c>
      <c r="F23" s="181">
        <f>SUM(F18:F22)</f>
        <v>3266575200</v>
      </c>
    </row>
    <row r="25" spans="1:6" ht="14.25" customHeight="1">
      <c r="A25" s="1">
        <v>19</v>
      </c>
      <c r="B25" s="1" t="s">
        <v>511</v>
      </c>
    </row>
    <row r="27" spans="1:6" ht="14.25" customHeight="1">
      <c r="A27" s="325"/>
      <c r="B27" s="327" t="s">
        <v>0</v>
      </c>
      <c r="C27" s="292" t="s">
        <v>1</v>
      </c>
      <c r="D27" s="293"/>
      <c r="E27" s="292" t="s">
        <v>2</v>
      </c>
      <c r="F27" s="293"/>
    </row>
    <row r="28" spans="1:6" ht="14.25" customHeight="1">
      <c r="A28" s="326"/>
      <c r="B28" s="328"/>
      <c r="C28" s="176" t="s">
        <v>400</v>
      </c>
      <c r="D28" s="186" t="s">
        <v>401</v>
      </c>
      <c r="E28" s="186" t="s">
        <v>400</v>
      </c>
      <c r="F28" s="186" t="s">
        <v>401</v>
      </c>
    </row>
    <row r="29" spans="1:6" ht="14.25" customHeight="1">
      <c r="A29" s="156">
        <v>1</v>
      </c>
      <c r="B29" s="169" t="s">
        <v>512</v>
      </c>
      <c r="C29" s="165"/>
      <c r="D29" s="165">
        <f>+СБД!B114</f>
        <v>0</v>
      </c>
      <c r="E29" s="165"/>
      <c r="F29" s="165">
        <f>+СБД!C114</f>
        <v>18910855.780000001</v>
      </c>
    </row>
    <row r="30" spans="1:6" ht="14.25" customHeight="1">
      <c r="A30" s="156">
        <v>2</v>
      </c>
      <c r="B30" s="169" t="s">
        <v>513</v>
      </c>
      <c r="C30" s="184"/>
      <c r="D30" s="165">
        <f>+СБД!B115</f>
        <v>39998286</v>
      </c>
      <c r="E30" s="158"/>
      <c r="F30" s="165">
        <f>+СБД!C115</f>
        <v>45682412.93</v>
      </c>
    </row>
    <row r="31" spans="1:6" ht="14.25" customHeight="1">
      <c r="A31" s="156">
        <v>3</v>
      </c>
      <c r="B31" s="169" t="s">
        <v>514</v>
      </c>
      <c r="C31" s="184"/>
      <c r="D31" s="165">
        <f>+СБД!B116</f>
        <v>302448788.93000001</v>
      </c>
      <c r="E31" s="158"/>
      <c r="F31" s="165">
        <f>+СБД!C116</f>
        <v>194915643.53</v>
      </c>
    </row>
    <row r="32" spans="1:6" s="84" customFormat="1" ht="14.25" customHeight="1">
      <c r="A32" s="166">
        <v>6</v>
      </c>
      <c r="B32" s="196" t="s">
        <v>17</v>
      </c>
      <c r="C32" s="181">
        <f>SUM(C29:C31)</f>
        <v>0</v>
      </c>
      <c r="D32" s="181">
        <f>SUM(D29:D31)</f>
        <v>342447074.93000001</v>
      </c>
      <c r="E32" s="181">
        <f>SUM(E29:E31)</f>
        <v>0</v>
      </c>
      <c r="F32" s="181">
        <f>SUM(F29:F31)</f>
        <v>259508912.24000001</v>
      </c>
    </row>
    <row r="34" spans="1:6" ht="14.25" customHeight="1">
      <c r="A34" s="1">
        <v>20</v>
      </c>
      <c r="B34" s="1" t="s">
        <v>515</v>
      </c>
    </row>
    <row r="36" spans="1:6" ht="14.25" customHeight="1">
      <c r="A36" s="325"/>
      <c r="B36" s="327" t="s">
        <v>0</v>
      </c>
      <c r="C36" s="292" t="s">
        <v>1</v>
      </c>
      <c r="D36" s="293"/>
      <c r="E36" s="292" t="s">
        <v>2</v>
      </c>
      <c r="F36" s="293"/>
    </row>
    <row r="37" spans="1:6" ht="14.25" customHeight="1">
      <c r="A37" s="326"/>
      <c r="B37" s="328"/>
      <c r="C37" s="176" t="s">
        <v>400</v>
      </c>
      <c r="D37" s="186" t="s">
        <v>401</v>
      </c>
      <c r="E37" s="186" t="s">
        <v>400</v>
      </c>
      <c r="F37" s="186" t="s">
        <v>401</v>
      </c>
    </row>
    <row r="38" spans="1:6" ht="14.25" customHeight="1">
      <c r="A38" s="156">
        <v>1</v>
      </c>
      <c r="B38" s="169" t="s">
        <v>516</v>
      </c>
      <c r="C38" s="165"/>
      <c r="D38" s="160"/>
      <c r="E38" s="160"/>
      <c r="F38" s="160"/>
    </row>
    <row r="39" spans="1:6" ht="14.25" customHeight="1">
      <c r="A39" s="156">
        <v>2</v>
      </c>
      <c r="B39" s="169" t="s">
        <v>500</v>
      </c>
      <c r="C39" s="184"/>
      <c r="D39" s="165">
        <f>+СБД!B127</f>
        <v>552881538.66999996</v>
      </c>
      <c r="E39" s="165"/>
      <c r="F39" s="165">
        <f>+СБД!C127</f>
        <v>785952905.53999996</v>
      </c>
    </row>
    <row r="40" spans="1:6" ht="14.25" customHeight="1">
      <c r="A40" s="156">
        <v>3</v>
      </c>
      <c r="B40" s="169" t="s">
        <v>501</v>
      </c>
      <c r="C40" s="184"/>
      <c r="D40" s="165">
        <f>+СБД!B128</f>
        <v>0</v>
      </c>
      <c r="E40" s="158"/>
      <c r="F40" s="165">
        <f>+СБД!C128</f>
        <v>0</v>
      </c>
    </row>
    <row r="41" spans="1:6" ht="14.25" customHeight="1">
      <c r="A41" s="156">
        <v>4</v>
      </c>
      <c r="B41" s="169" t="s">
        <v>517</v>
      </c>
      <c r="C41" s="184"/>
      <c r="D41" s="165">
        <f>+СБД!B129</f>
        <v>0</v>
      </c>
      <c r="E41" s="158"/>
      <c r="F41" s="165">
        <f>+СБД!C129</f>
        <v>0</v>
      </c>
    </row>
    <row r="42" spans="1:6" s="84" customFormat="1" ht="14.25" customHeight="1">
      <c r="A42" s="166">
        <v>5</v>
      </c>
      <c r="B42" s="196" t="s">
        <v>17</v>
      </c>
      <c r="C42" s="181">
        <f>SUM(C39:C41)</f>
        <v>0</v>
      </c>
      <c r="D42" s="181">
        <f>SUM(D39:D41)</f>
        <v>552881538.66999996</v>
      </c>
      <c r="E42" s="181">
        <f>SUM(E39:E41)</f>
        <v>0</v>
      </c>
      <c r="F42" s="181">
        <f>SUM(F39:F41)</f>
        <v>785952905.53999996</v>
      </c>
    </row>
    <row r="44" spans="1:6" ht="14.25" customHeight="1">
      <c r="A44" s="1">
        <v>21</v>
      </c>
      <c r="B44" s="1" t="s">
        <v>394</v>
      </c>
    </row>
  </sheetData>
  <mergeCells count="16">
    <mergeCell ref="A27:A28"/>
    <mergeCell ref="B27:B28"/>
    <mergeCell ref="C27:D27"/>
    <mergeCell ref="E27:F27"/>
    <mergeCell ref="A36:A37"/>
    <mergeCell ref="B36:B37"/>
    <mergeCell ref="C36:D36"/>
    <mergeCell ref="E36:F36"/>
    <mergeCell ref="A4:A5"/>
    <mergeCell ref="B4:B5"/>
    <mergeCell ref="C4:D4"/>
    <mergeCell ref="E4:F4"/>
    <mergeCell ref="A16:A17"/>
    <mergeCell ref="B16:B17"/>
    <mergeCell ref="C16:D16"/>
    <mergeCell ref="E16:F16"/>
  </mergeCells>
  <printOptions horizontalCentered="1" verticalCentered="1"/>
  <pageMargins left="0.35" right="0.5" top="0.35" bottom="0.35" header="0.4" footer="0.3"/>
  <pageSetup paperSize="9" scale="89" orientation="portrait" r:id="rId1"/>
  <headerFooter alignWithMargins="0">
    <oddFooter>&amp;R11</oddFooter>
  </headerFooter>
</worksheet>
</file>

<file path=xl/worksheets/sheet13.xml><?xml version="1.0" encoding="utf-8"?>
<worksheet xmlns="http://schemas.openxmlformats.org/spreadsheetml/2006/main" xmlns:r="http://schemas.openxmlformats.org/officeDocument/2006/relationships">
  <sheetPr>
    <tabColor indexed="53"/>
  </sheetPr>
  <dimension ref="A2:D27"/>
  <sheetViews>
    <sheetView showGridLines="0" zoomScaleNormal="100" zoomScaleSheetLayoutView="100" workbookViewId="0">
      <selection activeCell="D23" sqref="D23"/>
    </sheetView>
  </sheetViews>
  <sheetFormatPr defaultRowHeight="16.5" customHeight="1"/>
  <cols>
    <col min="1" max="1" width="9.140625" style="1"/>
    <col min="2" max="2" width="32.7109375" style="1" bestFit="1" customWidth="1"/>
    <col min="3" max="4" width="24.42578125" style="128" customWidth="1"/>
    <col min="5" max="16384" width="9.140625" style="1"/>
  </cols>
  <sheetData>
    <row r="2" spans="1:4" ht="16.5" customHeight="1">
      <c r="A2" s="1">
        <v>22</v>
      </c>
      <c r="B2" s="1" t="s">
        <v>518</v>
      </c>
    </row>
    <row r="3" spans="1:4" s="178" customFormat="1" ht="16.5" customHeight="1">
      <c r="C3" s="199"/>
      <c r="D3" s="199"/>
    </row>
    <row r="4" spans="1:4" s="187" customFormat="1" ht="25.5" customHeight="1">
      <c r="A4" s="200"/>
      <c r="B4" s="200" t="s">
        <v>519</v>
      </c>
      <c r="C4" s="186" t="s">
        <v>1</v>
      </c>
      <c r="D4" s="186" t="s">
        <v>2</v>
      </c>
    </row>
    <row r="5" spans="1:4" s="141" customFormat="1" ht="16.5" customHeight="1">
      <c r="A5" s="201">
        <v>1</v>
      </c>
      <c r="B5" s="201" t="s">
        <v>520</v>
      </c>
      <c r="C5" s="202">
        <f>+ОДТ!B9+ОДТ!B11</f>
        <v>1821864297.3699999</v>
      </c>
      <c r="D5" s="202">
        <f>+ОДТ!C9</f>
        <v>1871421354.6099999</v>
      </c>
    </row>
    <row r="6" spans="1:4" s="141" customFormat="1" ht="16.5" customHeight="1">
      <c r="A6" s="201">
        <v>2</v>
      </c>
      <c r="B6" s="201" t="s">
        <v>521</v>
      </c>
      <c r="C6" s="202">
        <f>+ОДТ!B10</f>
        <v>26457109.420000002</v>
      </c>
      <c r="D6" s="202">
        <f>+ОДТ!C10</f>
        <v>9300738.6799999997</v>
      </c>
    </row>
    <row r="7" spans="1:4" s="203" customFormat="1" ht="16.5" customHeight="1">
      <c r="A7" s="201">
        <v>3</v>
      </c>
      <c r="B7" s="201" t="s">
        <v>522</v>
      </c>
      <c r="C7" s="202">
        <f>+ОДТ!B18</f>
        <v>-93456781.040000007</v>
      </c>
      <c r="D7" s="202">
        <f>+ОДТ!C18</f>
        <v>-102787723.08</v>
      </c>
    </row>
    <row r="8" spans="1:4" s="141" customFormat="1" ht="16.5" customHeight="1">
      <c r="A8" s="201">
        <v>4</v>
      </c>
      <c r="B8" s="201" t="s">
        <v>523</v>
      </c>
      <c r="C8" s="202">
        <f>+ОДТ!B28</f>
        <v>908464.63</v>
      </c>
      <c r="D8" s="202">
        <f>+ОДТ!C28</f>
        <v>1541959.55</v>
      </c>
    </row>
    <row r="9" spans="1:4" s="203" customFormat="1" ht="16.5" customHeight="1">
      <c r="A9" s="201">
        <v>5</v>
      </c>
      <c r="B9" s="201" t="s">
        <v>524</v>
      </c>
      <c r="C9" s="202">
        <f>+ОДТ!B31</f>
        <v>87807031</v>
      </c>
      <c r="D9" s="202">
        <f>+ОДТ!C31</f>
        <v>9950076.8000000007</v>
      </c>
    </row>
    <row r="10" spans="1:4" s="203" customFormat="1" ht="16.5" customHeight="1">
      <c r="A10" s="201">
        <v>6</v>
      </c>
      <c r="B10" s="201" t="s">
        <v>525</v>
      </c>
      <c r="C10" s="202">
        <f>+ОДТ!B39</f>
        <v>91190561.569999993</v>
      </c>
      <c r="D10" s="202">
        <f>+ОДТ!C39</f>
        <v>85634410</v>
      </c>
    </row>
    <row r="11" spans="1:4" s="203" customFormat="1" ht="16.5" customHeight="1">
      <c r="A11" s="201">
        <v>7</v>
      </c>
      <c r="B11" s="201" t="s">
        <v>551</v>
      </c>
      <c r="C11" s="202"/>
      <c r="D11" s="202">
        <f>+ОДТ!C40</f>
        <v>29127907.109999999</v>
      </c>
    </row>
    <row r="12" spans="1:4" s="141" customFormat="1" ht="16.5" customHeight="1">
      <c r="A12" s="201">
        <v>8</v>
      </c>
      <c r="B12" s="201" t="s">
        <v>526</v>
      </c>
      <c r="C12" s="202">
        <f>+ОДТ!B16</f>
        <v>11773704.699999999</v>
      </c>
      <c r="D12" s="202">
        <f>+ОДТ!C16</f>
        <v>6767342.4500000002</v>
      </c>
    </row>
    <row r="13" spans="1:4" s="141" customFormat="1" ht="16.5" customHeight="1">
      <c r="A13" s="201">
        <v>9</v>
      </c>
      <c r="B13" s="201" t="s">
        <v>527</v>
      </c>
      <c r="C13" s="202">
        <f>+ОДТ!B17</f>
        <v>230270.45</v>
      </c>
      <c r="D13" s="202">
        <f>+ОДТ!C17</f>
        <v>0</v>
      </c>
    </row>
    <row r="14" spans="1:4" s="141" customFormat="1" ht="16.5" customHeight="1">
      <c r="A14" s="201">
        <v>10</v>
      </c>
      <c r="B14" s="201" t="s">
        <v>552</v>
      </c>
      <c r="C14" s="202"/>
      <c r="D14" s="202">
        <f>+ОДТ!C29</f>
        <v>208404696</v>
      </c>
    </row>
    <row r="15" spans="1:4" s="141" customFormat="1" ht="16.5" customHeight="1">
      <c r="A15" s="201">
        <v>11</v>
      </c>
      <c r="B15" s="201" t="s">
        <v>553</v>
      </c>
      <c r="C15" s="202"/>
      <c r="D15" s="202">
        <f>+ОДТ!C32</f>
        <v>108708218.25</v>
      </c>
    </row>
    <row r="16" spans="1:4" s="141" customFormat="1" ht="16.5" customHeight="1">
      <c r="A16" s="201">
        <v>12</v>
      </c>
      <c r="B16" s="201" t="s">
        <v>528</v>
      </c>
      <c r="C16" s="202"/>
      <c r="D16" s="202">
        <f>+ОДТ!C94</f>
        <v>6201501.4900000002</v>
      </c>
    </row>
    <row r="17" spans="1:4" s="141" customFormat="1" ht="16.5" customHeight="1">
      <c r="A17" s="201">
        <v>13</v>
      </c>
      <c r="B17" s="201" t="s">
        <v>554</v>
      </c>
      <c r="C17" s="202"/>
      <c r="D17" s="202">
        <f>+ОДТ!C95</f>
        <v>98613754</v>
      </c>
    </row>
    <row r="18" spans="1:4" s="141" customFormat="1" ht="16.5" customHeight="1">
      <c r="A18" s="201">
        <v>14</v>
      </c>
      <c r="B18" s="201" t="s">
        <v>555</v>
      </c>
      <c r="C18" s="202"/>
      <c r="D18" s="202">
        <f>+ОДТ!C99</f>
        <v>129537552.90000001</v>
      </c>
    </row>
    <row r="19" spans="1:4" s="141" customFormat="1" ht="16.5" customHeight="1">
      <c r="A19" s="201">
        <v>15</v>
      </c>
      <c r="B19" s="201" t="s">
        <v>556</v>
      </c>
      <c r="C19" s="202"/>
      <c r="D19" s="202">
        <f>+ОДТ!C98</f>
        <v>930000</v>
      </c>
    </row>
    <row r="20" spans="1:4" s="141" customFormat="1" ht="16.5" customHeight="1">
      <c r="A20" s="201">
        <v>16</v>
      </c>
      <c r="B20" s="201" t="s">
        <v>557</v>
      </c>
      <c r="C20" s="202"/>
      <c r="D20" s="202">
        <f>+ОДТ!C11</f>
        <v>3618572.24</v>
      </c>
    </row>
    <row r="21" spans="1:4" s="141" customFormat="1" ht="16.5" customHeight="1">
      <c r="A21" s="236"/>
      <c r="B21" s="237" t="s">
        <v>17</v>
      </c>
      <c r="C21" s="238">
        <f>SUM(C5:C20)</f>
        <v>1946774658.1000001</v>
      </c>
      <c r="D21" s="238">
        <f>SUM(D5:D20)</f>
        <v>2466970360.9999995</v>
      </c>
    </row>
    <row r="22" spans="1:4" s="141" customFormat="1" ht="16.5" customHeight="1">
      <c r="C22" s="204"/>
      <c r="D22" s="204"/>
    </row>
    <row r="23" spans="1:4" s="203" customFormat="1" ht="16.5" customHeight="1">
      <c r="C23" s="205"/>
      <c r="D23" s="205"/>
    </row>
    <row r="24" spans="1:4" s="141" customFormat="1" ht="16.5" customHeight="1">
      <c r="C24" s="204"/>
      <c r="D24" s="204"/>
    </row>
    <row r="25" spans="1:4" s="203" customFormat="1" ht="16.5" customHeight="1">
      <c r="C25" s="205"/>
      <c r="D25" s="205"/>
    </row>
    <row r="26" spans="1:4" s="141" customFormat="1" ht="16.5" customHeight="1">
      <c r="C26" s="204"/>
      <c r="D26" s="204"/>
    </row>
    <row r="27" spans="1:4" s="141" customFormat="1" ht="16.5" customHeight="1">
      <c r="C27" s="204"/>
      <c r="D27" s="204"/>
    </row>
  </sheetData>
  <printOptions horizontalCentered="1"/>
  <pageMargins left="0.2" right="0.35" top="0.6" bottom="0.6" header="0.4" footer="0.3"/>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dimension ref="A2:I37"/>
  <sheetViews>
    <sheetView topLeftCell="A4" zoomScaleNormal="100" workbookViewId="0">
      <selection activeCell="A15" sqref="A15"/>
    </sheetView>
  </sheetViews>
  <sheetFormatPr defaultRowHeight="15"/>
  <cols>
    <col min="1" max="1" width="3.85546875" style="17" customWidth="1"/>
    <col min="2" max="2" width="10.42578125" style="17" customWidth="1"/>
    <col min="3" max="3" width="10.28515625" style="17" customWidth="1"/>
    <col min="4" max="4" width="9.42578125" style="17" customWidth="1"/>
    <col min="5" max="7" width="9.140625" style="17"/>
    <col min="8" max="8" width="13" style="17" customWidth="1"/>
    <col min="9" max="9" width="14.7109375" style="17" customWidth="1"/>
    <col min="10" max="16384" width="9.140625" style="17"/>
  </cols>
  <sheetData>
    <row r="2" spans="1:9" ht="15.75">
      <c r="A2" s="255" t="s">
        <v>333</v>
      </c>
      <c r="B2" s="255"/>
      <c r="C2" s="255"/>
      <c r="D2" s="255"/>
      <c r="E2" s="255"/>
      <c r="F2" s="255"/>
      <c r="G2" s="255"/>
      <c r="H2" s="255"/>
      <c r="I2" s="255"/>
    </row>
    <row r="3" spans="1:9" ht="15.75">
      <c r="A3" s="255" t="s">
        <v>529</v>
      </c>
      <c r="B3" s="255"/>
      <c r="C3" s="255"/>
      <c r="D3" s="255"/>
      <c r="E3" s="255"/>
      <c r="F3" s="255"/>
      <c r="G3" s="255"/>
      <c r="H3" s="255"/>
      <c r="I3" s="255"/>
    </row>
    <row r="4" spans="1:9" ht="15.75">
      <c r="A4" s="255" t="s">
        <v>334</v>
      </c>
      <c r="B4" s="255"/>
      <c r="C4" s="255"/>
      <c r="D4" s="255"/>
      <c r="E4" s="255"/>
      <c r="F4" s="255"/>
      <c r="G4" s="255"/>
      <c r="H4" s="255"/>
      <c r="I4" s="255"/>
    </row>
    <row r="5" spans="1:9" ht="15.75">
      <c r="A5" s="18"/>
      <c r="B5" s="18"/>
      <c r="C5" s="18"/>
      <c r="D5" s="18"/>
      <c r="E5" s="18"/>
      <c r="F5" s="18"/>
      <c r="G5" s="18"/>
      <c r="H5" s="18"/>
      <c r="I5" s="18"/>
    </row>
    <row r="6" spans="1:9" ht="15.75">
      <c r="A6" s="18"/>
      <c r="B6" s="18"/>
      <c r="C6" s="18"/>
      <c r="D6" s="18"/>
      <c r="E6" s="18"/>
      <c r="F6" s="18"/>
      <c r="G6" s="18"/>
      <c r="H6" s="18"/>
      <c r="I6" s="18"/>
    </row>
    <row r="7" spans="1:9" ht="15.75">
      <c r="A7" s="255" t="s">
        <v>536</v>
      </c>
      <c r="B7" s="255"/>
      <c r="C7" s="255"/>
      <c r="D7" s="255"/>
      <c r="E7" s="255"/>
      <c r="F7" s="255"/>
      <c r="G7" s="255"/>
      <c r="H7" s="255"/>
      <c r="I7" s="255"/>
    </row>
    <row r="11" spans="1:9" ht="22.5" customHeight="1">
      <c r="A11" s="256" t="s">
        <v>537</v>
      </c>
      <c r="B11" s="256"/>
      <c r="C11" s="256"/>
      <c r="D11" s="256"/>
      <c r="E11" s="256"/>
      <c r="F11" s="256"/>
      <c r="G11" s="256"/>
      <c r="H11" s="256"/>
      <c r="I11" s="256"/>
    </row>
    <row r="12" spans="1:9" ht="22.5" customHeight="1">
      <c r="A12" s="256"/>
      <c r="B12" s="256"/>
      <c r="C12" s="256"/>
      <c r="D12" s="256"/>
      <c r="E12" s="256"/>
      <c r="F12" s="256"/>
      <c r="G12" s="256"/>
      <c r="H12" s="256"/>
      <c r="I12" s="256"/>
    </row>
    <row r="13" spans="1:9" ht="22.5" customHeight="1">
      <c r="A13" s="256"/>
      <c r="B13" s="256"/>
      <c r="C13" s="256"/>
      <c r="D13" s="256"/>
      <c r="E13" s="256"/>
      <c r="F13" s="256"/>
      <c r="G13" s="256"/>
      <c r="H13" s="256"/>
      <c r="I13" s="256"/>
    </row>
    <row r="14" spans="1:9" ht="22.5" customHeight="1">
      <c r="A14" s="256"/>
      <c r="B14" s="256"/>
      <c r="C14" s="256"/>
      <c r="D14" s="256"/>
      <c r="E14" s="256"/>
      <c r="F14" s="256"/>
      <c r="G14" s="256"/>
      <c r="H14" s="256"/>
      <c r="I14" s="256"/>
    </row>
    <row r="15" spans="1:9" ht="6.75" customHeight="1"/>
    <row r="16" spans="1:9" ht="16.5" customHeight="1">
      <c r="A16" s="19">
        <v>1</v>
      </c>
      <c r="B16" s="257" t="s">
        <v>335</v>
      </c>
      <c r="C16" s="257"/>
      <c r="D16" s="257"/>
      <c r="E16" s="257"/>
      <c r="F16" s="257"/>
      <c r="G16" s="257"/>
      <c r="H16" s="257"/>
      <c r="I16" s="257"/>
    </row>
    <row r="17" spans="1:9" ht="16.5" customHeight="1">
      <c r="A17" s="19"/>
      <c r="B17" s="257"/>
      <c r="C17" s="257"/>
      <c r="D17" s="257"/>
      <c r="E17" s="257"/>
      <c r="F17" s="257"/>
      <c r="G17" s="257"/>
      <c r="H17" s="257"/>
      <c r="I17" s="257"/>
    </row>
    <row r="18" spans="1:9" ht="9.75" customHeight="1">
      <c r="A18" s="19"/>
      <c r="B18" s="20"/>
      <c r="C18" s="20"/>
      <c r="D18" s="20"/>
      <c r="E18" s="20"/>
      <c r="F18" s="20"/>
      <c r="G18" s="20"/>
      <c r="H18" s="20"/>
      <c r="I18" s="20"/>
    </row>
    <row r="19" spans="1:9" ht="16.5" customHeight="1">
      <c r="A19" s="19">
        <v>2</v>
      </c>
      <c r="B19" s="257" t="s">
        <v>336</v>
      </c>
      <c r="C19" s="257"/>
      <c r="D19" s="257"/>
      <c r="E19" s="257"/>
      <c r="F19" s="257"/>
      <c r="G19" s="257"/>
      <c r="H19" s="257"/>
      <c r="I19" s="257"/>
    </row>
    <row r="20" spans="1:9" ht="16.5" customHeight="1">
      <c r="A20" s="19"/>
      <c r="B20" s="257"/>
      <c r="C20" s="257"/>
      <c r="D20" s="257"/>
      <c r="E20" s="257"/>
      <c r="F20" s="257"/>
      <c r="G20" s="257"/>
      <c r="H20" s="257"/>
      <c r="I20" s="257"/>
    </row>
    <row r="21" spans="1:9" ht="16.5" customHeight="1">
      <c r="A21" s="19">
        <v>3</v>
      </c>
      <c r="B21" s="257" t="s">
        <v>337</v>
      </c>
      <c r="C21" s="257"/>
      <c r="D21" s="257"/>
      <c r="E21" s="257"/>
      <c r="F21" s="257"/>
      <c r="G21" s="257"/>
      <c r="H21" s="257"/>
      <c r="I21" s="257"/>
    </row>
    <row r="22" spans="1:9" ht="16.5" customHeight="1">
      <c r="A22" s="19"/>
      <c r="B22" s="257"/>
      <c r="C22" s="257"/>
      <c r="D22" s="257"/>
      <c r="E22" s="257"/>
      <c r="F22" s="257"/>
      <c r="G22" s="257"/>
      <c r="H22" s="257"/>
      <c r="I22" s="257"/>
    </row>
    <row r="23" spans="1:9" ht="9" customHeight="1">
      <c r="A23" s="19"/>
      <c r="B23" s="20"/>
      <c r="C23" s="20"/>
      <c r="D23" s="20"/>
      <c r="E23" s="20"/>
      <c r="F23" s="20"/>
      <c r="G23" s="20"/>
      <c r="H23" s="20"/>
      <c r="I23" s="20"/>
    </row>
    <row r="24" spans="1:9" ht="16.5" customHeight="1">
      <c r="A24" s="19">
        <v>4</v>
      </c>
      <c r="B24" s="257" t="s">
        <v>338</v>
      </c>
      <c r="C24" s="257"/>
      <c r="D24" s="257"/>
      <c r="E24" s="257"/>
      <c r="F24" s="257"/>
      <c r="G24" s="257"/>
      <c r="H24" s="257"/>
      <c r="I24" s="257"/>
    </row>
    <row r="25" spans="1:9" ht="16.5" customHeight="1">
      <c r="A25" s="19"/>
      <c r="B25" s="257"/>
      <c r="C25" s="257"/>
      <c r="D25" s="257"/>
      <c r="E25" s="257"/>
      <c r="F25" s="257"/>
      <c r="G25" s="257"/>
      <c r="H25" s="257"/>
      <c r="I25" s="257"/>
    </row>
    <row r="26" spans="1:9" ht="7.5" customHeight="1">
      <c r="A26" s="19"/>
      <c r="B26" s="20"/>
      <c r="C26" s="20"/>
      <c r="D26" s="20"/>
      <c r="E26" s="20"/>
      <c r="F26" s="20"/>
      <c r="G26" s="20"/>
      <c r="H26" s="20"/>
      <c r="I26" s="20"/>
    </row>
    <row r="27" spans="1:9" ht="16.5" customHeight="1">
      <c r="A27" s="19">
        <v>5</v>
      </c>
      <c r="B27" s="257" t="s">
        <v>339</v>
      </c>
      <c r="C27" s="257"/>
      <c r="D27" s="257"/>
      <c r="E27" s="257"/>
      <c r="F27" s="257"/>
      <c r="G27" s="257"/>
      <c r="H27" s="257"/>
      <c r="I27" s="257"/>
    </row>
    <row r="28" spans="1:9" ht="16.5" customHeight="1">
      <c r="A28" s="21"/>
      <c r="B28" s="257"/>
      <c r="C28" s="257"/>
      <c r="D28" s="257"/>
      <c r="E28" s="257"/>
      <c r="F28" s="257"/>
      <c r="G28" s="257"/>
      <c r="H28" s="257"/>
      <c r="I28" s="257"/>
    </row>
    <row r="29" spans="1:9" ht="8.25" customHeight="1">
      <c r="A29" s="21"/>
      <c r="B29" s="20"/>
      <c r="C29" s="20"/>
      <c r="D29" s="20"/>
      <c r="E29" s="20"/>
      <c r="F29" s="20"/>
      <c r="G29" s="20"/>
      <c r="H29" s="20"/>
      <c r="I29" s="20"/>
    </row>
    <row r="30" spans="1:9" ht="16.5" customHeight="1">
      <c r="A30" s="19">
        <v>6</v>
      </c>
      <c r="B30" s="257" t="s">
        <v>340</v>
      </c>
      <c r="C30" s="257"/>
      <c r="D30" s="257"/>
      <c r="E30" s="257"/>
      <c r="F30" s="257"/>
      <c r="G30" s="257"/>
      <c r="H30" s="257"/>
      <c r="I30" s="257"/>
    </row>
    <row r="31" spans="1:9" ht="16.5" customHeight="1">
      <c r="A31" s="21"/>
      <c r="B31" s="257"/>
      <c r="C31" s="257"/>
      <c r="D31" s="257"/>
      <c r="E31" s="257"/>
      <c r="F31" s="257"/>
      <c r="G31" s="257"/>
      <c r="H31" s="257"/>
      <c r="I31" s="257"/>
    </row>
    <row r="32" spans="1:9" ht="16.5" customHeight="1"/>
    <row r="33" spans="3:8" ht="23.25" customHeight="1"/>
    <row r="34" spans="3:8" ht="23.25" customHeight="1"/>
    <row r="35" spans="3:8">
      <c r="C35" s="17" t="s">
        <v>345</v>
      </c>
      <c r="F35" s="22"/>
      <c r="G35" s="22"/>
      <c r="H35" s="17" t="s">
        <v>328</v>
      </c>
    </row>
    <row r="37" spans="3:8">
      <c r="C37" s="17" t="s">
        <v>28</v>
      </c>
      <c r="F37" s="22"/>
      <c r="G37" s="22"/>
      <c r="H37" s="17" t="s">
        <v>352</v>
      </c>
    </row>
  </sheetData>
  <mergeCells count="11">
    <mergeCell ref="B19:I20"/>
    <mergeCell ref="B21:I22"/>
    <mergeCell ref="B24:I25"/>
    <mergeCell ref="B27:I28"/>
    <mergeCell ref="B30:I31"/>
    <mergeCell ref="A2:I2"/>
    <mergeCell ref="A3:I3"/>
    <mergeCell ref="A4:I4"/>
    <mergeCell ref="A7:I7"/>
    <mergeCell ref="A11:I14"/>
    <mergeCell ref="B16:I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C152"/>
  <sheetViews>
    <sheetView tabSelected="1" view="pageBreakPreview" zoomScaleNormal="100" zoomScaleSheetLayoutView="100" workbookViewId="0">
      <selection activeCell="J35" sqref="J35"/>
    </sheetView>
  </sheetViews>
  <sheetFormatPr defaultRowHeight="12.75"/>
  <cols>
    <col min="1" max="1" width="55.140625" style="26" bestFit="1" customWidth="1"/>
    <col min="2" max="2" width="21" style="29" customWidth="1"/>
    <col min="3" max="3" width="21" style="116" customWidth="1"/>
    <col min="4" max="16384" width="9.140625" style="26"/>
  </cols>
  <sheetData>
    <row r="1" spans="1:3">
      <c r="A1" s="25"/>
      <c r="B1" s="260" t="s">
        <v>343</v>
      </c>
      <c r="C1" s="261"/>
    </row>
    <row r="2" spans="1:3">
      <c r="B2" s="260" t="s">
        <v>344</v>
      </c>
      <c r="C2" s="260"/>
    </row>
    <row r="3" spans="1:3">
      <c r="A3" s="27" t="s">
        <v>163</v>
      </c>
      <c r="B3" s="25"/>
      <c r="C3" s="108" t="s">
        <v>165</v>
      </c>
    </row>
    <row r="4" spans="1:3">
      <c r="A4" s="262" t="s">
        <v>164</v>
      </c>
      <c r="B4" s="262"/>
      <c r="C4" s="262"/>
    </row>
    <row r="5" spans="1:3">
      <c r="A5" s="28"/>
      <c r="B5" s="28"/>
      <c r="C5" s="206"/>
    </row>
    <row r="6" spans="1:3">
      <c r="A6" s="26" t="s">
        <v>538</v>
      </c>
      <c r="C6" s="109" t="s">
        <v>531</v>
      </c>
    </row>
    <row r="7" spans="1:3">
      <c r="A7" s="258" t="s">
        <v>348</v>
      </c>
      <c r="B7" s="30" t="s">
        <v>1</v>
      </c>
      <c r="C7" s="110" t="s">
        <v>2</v>
      </c>
    </row>
    <row r="8" spans="1:3">
      <c r="A8" s="259"/>
      <c r="B8" s="31" t="s">
        <v>346</v>
      </c>
      <c r="C8" s="111" t="s">
        <v>346</v>
      </c>
    </row>
    <row r="9" spans="1:3">
      <c r="A9" s="82" t="s">
        <v>5</v>
      </c>
      <c r="B9" s="33" t="s">
        <v>3</v>
      </c>
      <c r="C9" s="112" t="s">
        <v>3</v>
      </c>
    </row>
    <row r="10" spans="1:3">
      <c r="A10" s="82" t="s">
        <v>6</v>
      </c>
      <c r="B10" s="34" t="s">
        <v>3</v>
      </c>
      <c r="C10" s="79" t="s">
        <v>3</v>
      </c>
    </row>
    <row r="11" spans="1:3">
      <c r="A11" s="216" t="s">
        <v>35</v>
      </c>
      <c r="B11" s="217">
        <f>SUM(B12:B14)</f>
        <v>1095274216.7499998</v>
      </c>
      <c r="C11" s="217">
        <f>SUM(C12:C14)</f>
        <v>1123728788.0699999</v>
      </c>
    </row>
    <row r="12" spans="1:3">
      <c r="A12" s="37" t="s">
        <v>36</v>
      </c>
      <c r="B12" s="38">
        <v>71117640.840000004</v>
      </c>
      <c r="C12" s="76">
        <v>14339983.76</v>
      </c>
    </row>
    <row r="13" spans="1:3" ht="13.5" customHeight="1">
      <c r="A13" s="37" t="s">
        <v>37</v>
      </c>
      <c r="B13" s="38">
        <v>1023844749.5599999</v>
      </c>
      <c r="C13" s="76">
        <v>1107936460.4299998</v>
      </c>
    </row>
    <row r="14" spans="1:3" ht="14.25" customHeight="1">
      <c r="A14" s="37" t="s">
        <v>38</v>
      </c>
      <c r="B14" s="34">
        <v>311826.34999999998</v>
      </c>
      <c r="C14" s="79">
        <v>1452343.88</v>
      </c>
    </row>
    <row r="15" spans="1:3" s="81" customFormat="1">
      <c r="A15" s="216" t="s">
        <v>39</v>
      </c>
      <c r="B15" s="218">
        <f>SUM(B16:B20)</f>
        <v>28000000</v>
      </c>
      <c r="C15" s="218">
        <f>SUM(C16:C20)</f>
        <v>671276877.11000001</v>
      </c>
    </row>
    <row r="16" spans="1:3">
      <c r="A16" s="37" t="s">
        <v>40</v>
      </c>
      <c r="B16" s="34" t="s">
        <v>3</v>
      </c>
      <c r="C16" s="79"/>
    </row>
    <row r="17" spans="1:3">
      <c r="A17" s="37" t="s">
        <v>41</v>
      </c>
      <c r="B17" s="34" t="s">
        <v>3</v>
      </c>
      <c r="C17" s="79">
        <v>643276877.11000001</v>
      </c>
    </row>
    <row r="18" spans="1:3">
      <c r="A18" s="37" t="s">
        <v>42</v>
      </c>
      <c r="B18" s="34">
        <v>28000000</v>
      </c>
      <c r="C18" s="79">
        <v>28000000</v>
      </c>
    </row>
    <row r="19" spans="1:3">
      <c r="A19" s="37" t="s">
        <v>43</v>
      </c>
      <c r="B19" s="34" t="s">
        <v>3</v>
      </c>
      <c r="C19" s="79" t="s">
        <v>3</v>
      </c>
    </row>
    <row r="20" spans="1:3">
      <c r="A20" s="37">
        <v>2.5</v>
      </c>
      <c r="B20" s="34" t="s">
        <v>3</v>
      </c>
      <c r="C20" s="79" t="s">
        <v>3</v>
      </c>
    </row>
    <row r="21" spans="1:3">
      <c r="A21" s="216" t="s">
        <v>44</v>
      </c>
      <c r="B21" s="217">
        <f>B22+B29</f>
        <v>7796091599.960001</v>
      </c>
      <c r="C21" s="217">
        <f>C22+C29</f>
        <v>7477730378.1799994</v>
      </c>
    </row>
    <row r="22" spans="1:3" s="81" customFormat="1">
      <c r="A22" s="32" t="s">
        <v>45</v>
      </c>
      <c r="B22" s="80">
        <f>SUM(B23:B25)</f>
        <v>7974548641.3600006</v>
      </c>
      <c r="C22" s="80">
        <f>SUM(C23:C25)</f>
        <v>7596396425.9599991</v>
      </c>
    </row>
    <row r="23" spans="1:3">
      <c r="A23" s="37" t="s">
        <v>46</v>
      </c>
      <c r="B23" s="45">
        <v>7535197590.8100004</v>
      </c>
      <c r="C23" s="45">
        <v>7278324323.2099991</v>
      </c>
    </row>
    <row r="24" spans="1:3">
      <c r="A24" s="37" t="s">
        <v>47</v>
      </c>
      <c r="B24" s="47">
        <v>94477270.010000005</v>
      </c>
      <c r="C24" s="114">
        <v>113426133.19999999</v>
      </c>
    </row>
    <row r="25" spans="1:3">
      <c r="A25" s="39" t="s">
        <v>48</v>
      </c>
      <c r="B25" s="48">
        <f>SUM(B26:B28)</f>
        <v>344873780.53999996</v>
      </c>
      <c r="C25" s="48">
        <f>SUM(C26:C28)</f>
        <v>204645969.55000001</v>
      </c>
    </row>
    <row r="26" spans="1:3">
      <c r="A26" s="40" t="s">
        <v>49</v>
      </c>
      <c r="B26" s="34">
        <v>180993243.03</v>
      </c>
      <c r="C26" s="79">
        <v>3427218.35</v>
      </c>
    </row>
    <row r="27" spans="1:3">
      <c r="A27" s="40" t="s">
        <v>50</v>
      </c>
      <c r="B27" s="46">
        <v>70791340.069999993</v>
      </c>
      <c r="C27" s="115">
        <v>178161629.36000001</v>
      </c>
    </row>
    <row r="28" spans="1:3">
      <c r="A28" s="40" t="s">
        <v>51</v>
      </c>
      <c r="B28" s="47">
        <v>93089197.439999998</v>
      </c>
      <c r="C28" s="114">
        <v>23057121.84</v>
      </c>
    </row>
    <row r="29" spans="1:3">
      <c r="A29" s="37" t="s">
        <v>52</v>
      </c>
      <c r="B29" s="92">
        <v>-178457041.40000001</v>
      </c>
      <c r="C29" s="92">
        <v>-118666047.78</v>
      </c>
    </row>
    <row r="30" spans="1:3">
      <c r="A30" s="216" t="s">
        <v>53</v>
      </c>
      <c r="B30" s="218">
        <f>+B31+B38+B45</f>
        <v>0</v>
      </c>
      <c r="C30" s="218">
        <f>+C31+C38+C45</f>
        <v>0</v>
      </c>
    </row>
    <row r="31" spans="1:3" ht="13.5" customHeight="1">
      <c r="A31" s="32" t="s">
        <v>54</v>
      </c>
      <c r="B31" s="35">
        <f>SUM(B32:B34)</f>
        <v>0</v>
      </c>
      <c r="C31" s="35">
        <f>SUM(C32:C34)</f>
        <v>0</v>
      </c>
    </row>
    <row r="32" spans="1:3">
      <c r="A32" s="37" t="s">
        <v>55</v>
      </c>
      <c r="B32" s="34"/>
      <c r="C32" s="79" t="s">
        <v>3</v>
      </c>
    </row>
    <row r="33" spans="1:3" ht="12.75" customHeight="1">
      <c r="A33" s="37" t="s">
        <v>56</v>
      </c>
      <c r="B33" s="34"/>
      <c r="C33" s="79" t="s">
        <v>3</v>
      </c>
    </row>
    <row r="34" spans="1:3">
      <c r="A34" s="39" t="s">
        <v>57</v>
      </c>
      <c r="B34" s="35">
        <f>SUM(B35:B37)</f>
        <v>0</v>
      </c>
      <c r="C34" s="35">
        <f>SUM(C35:C37)</f>
        <v>0</v>
      </c>
    </row>
    <row r="35" spans="1:3">
      <c r="A35" s="40" t="s">
        <v>58</v>
      </c>
      <c r="B35" s="34"/>
      <c r="C35" s="79" t="s">
        <v>3</v>
      </c>
    </row>
    <row r="36" spans="1:3" ht="12.75" customHeight="1">
      <c r="A36" s="40" t="s">
        <v>59</v>
      </c>
      <c r="B36" s="34"/>
      <c r="C36" s="79" t="s">
        <v>3</v>
      </c>
    </row>
    <row r="37" spans="1:3">
      <c r="A37" s="40" t="s">
        <v>60</v>
      </c>
      <c r="B37" s="34"/>
      <c r="C37" s="79" t="s">
        <v>3</v>
      </c>
    </row>
    <row r="38" spans="1:3">
      <c r="A38" s="32" t="s">
        <v>61</v>
      </c>
      <c r="B38" s="35">
        <f>SUM(B39:B41)</f>
        <v>0</v>
      </c>
      <c r="C38" s="35">
        <f>SUM(C39:C41)</f>
        <v>0</v>
      </c>
    </row>
    <row r="39" spans="1:3">
      <c r="A39" s="37" t="s">
        <v>62</v>
      </c>
      <c r="B39" s="34"/>
      <c r="C39" s="79" t="s">
        <v>3</v>
      </c>
    </row>
    <row r="40" spans="1:3">
      <c r="A40" s="37" t="s">
        <v>63</v>
      </c>
      <c r="B40" s="34"/>
      <c r="C40" s="79" t="s">
        <v>3</v>
      </c>
    </row>
    <row r="41" spans="1:3">
      <c r="A41" s="39" t="s">
        <v>64</v>
      </c>
      <c r="B41" s="35">
        <f>SUM(B42:B44)</f>
        <v>0</v>
      </c>
      <c r="C41" s="35">
        <f>SUM(C42:C44)</f>
        <v>0</v>
      </c>
    </row>
    <row r="42" spans="1:3">
      <c r="A42" s="40" t="s">
        <v>65</v>
      </c>
      <c r="B42" s="34"/>
      <c r="C42" s="79" t="s">
        <v>3</v>
      </c>
    </row>
    <row r="43" spans="1:3">
      <c r="A43" s="40" t="s">
        <v>66</v>
      </c>
      <c r="B43" s="34"/>
      <c r="C43" s="79" t="s">
        <v>3</v>
      </c>
    </row>
    <row r="44" spans="1:3">
      <c r="A44" s="40" t="s">
        <v>67</v>
      </c>
      <c r="B44" s="34"/>
      <c r="C44" s="79" t="s">
        <v>3</v>
      </c>
    </row>
    <row r="45" spans="1:3">
      <c r="A45" s="41" t="s">
        <v>539</v>
      </c>
      <c r="B45" s="34"/>
      <c r="C45" s="79"/>
    </row>
    <row r="46" spans="1:3" s="81" customFormat="1">
      <c r="A46" s="216" t="s">
        <v>68</v>
      </c>
      <c r="B46" s="218">
        <f>+B47+B54+B61</f>
        <v>0</v>
      </c>
      <c r="C46" s="218">
        <f>+C47+C54+C61</f>
        <v>0</v>
      </c>
    </row>
    <row r="47" spans="1:3">
      <c r="A47" s="32" t="s">
        <v>69</v>
      </c>
      <c r="B47" s="34">
        <f>SUM(B48:B50)</f>
        <v>0</v>
      </c>
      <c r="C47" s="34">
        <f>SUM(C48:C50)</f>
        <v>0</v>
      </c>
    </row>
    <row r="48" spans="1:3">
      <c r="A48" s="37" t="s">
        <v>70</v>
      </c>
      <c r="B48" s="34"/>
      <c r="C48" s="79" t="s">
        <v>3</v>
      </c>
    </row>
    <row r="49" spans="1:3">
      <c r="A49" s="37" t="s">
        <v>71</v>
      </c>
      <c r="B49" s="34"/>
      <c r="C49" s="79" t="s">
        <v>3</v>
      </c>
    </row>
    <row r="50" spans="1:3" s="81" customFormat="1">
      <c r="A50" s="39" t="s">
        <v>72</v>
      </c>
      <c r="B50" s="35">
        <f>SUM(B51:B53)</f>
        <v>0</v>
      </c>
      <c r="C50" s="35">
        <f>SUM(C51:C53)</f>
        <v>0</v>
      </c>
    </row>
    <row r="51" spans="1:3">
      <c r="A51" s="40" t="s">
        <v>73</v>
      </c>
      <c r="B51" s="34"/>
      <c r="C51" s="79" t="s">
        <v>3</v>
      </c>
    </row>
    <row r="52" spans="1:3">
      <c r="A52" s="40" t="s">
        <v>74</v>
      </c>
      <c r="B52" s="34"/>
      <c r="C52" s="79" t="s">
        <v>3</v>
      </c>
    </row>
    <row r="53" spans="1:3">
      <c r="A53" s="40" t="s">
        <v>75</v>
      </c>
      <c r="B53" s="34"/>
      <c r="C53" s="79" t="s">
        <v>3</v>
      </c>
    </row>
    <row r="54" spans="1:3" s="81" customFormat="1">
      <c r="A54" s="32" t="s">
        <v>76</v>
      </c>
      <c r="B54" s="35">
        <f>SUM(B55:B57)</f>
        <v>0</v>
      </c>
      <c r="C54" s="35">
        <f>SUM(C55:C57)</f>
        <v>0</v>
      </c>
    </row>
    <row r="55" spans="1:3">
      <c r="A55" s="37" t="s">
        <v>77</v>
      </c>
      <c r="B55" s="34"/>
      <c r="C55" s="79" t="s">
        <v>3</v>
      </c>
    </row>
    <row r="56" spans="1:3">
      <c r="A56" s="37" t="s">
        <v>78</v>
      </c>
      <c r="B56" s="34"/>
      <c r="C56" s="79" t="s">
        <v>3</v>
      </c>
    </row>
    <row r="57" spans="1:3" s="81" customFormat="1">
      <c r="A57" s="39" t="s">
        <v>79</v>
      </c>
      <c r="B57" s="35">
        <f>SUM(B58:B60)</f>
        <v>0</v>
      </c>
      <c r="C57" s="35">
        <f>SUM(C58:C60)</f>
        <v>0</v>
      </c>
    </row>
    <row r="58" spans="1:3">
      <c r="A58" s="40" t="s">
        <v>80</v>
      </c>
      <c r="B58" s="34"/>
      <c r="C58" s="79" t="s">
        <v>3</v>
      </c>
    </row>
    <row r="59" spans="1:3">
      <c r="A59" s="40" t="s">
        <v>81</v>
      </c>
      <c r="B59" s="34"/>
      <c r="C59" s="79" t="s">
        <v>3</v>
      </c>
    </row>
    <row r="60" spans="1:3">
      <c r="A60" s="40" t="s">
        <v>82</v>
      </c>
      <c r="B60" s="34"/>
      <c r="C60" s="79" t="s">
        <v>3</v>
      </c>
    </row>
    <row r="61" spans="1:3">
      <c r="A61" s="41" t="s">
        <v>83</v>
      </c>
      <c r="B61" s="34"/>
      <c r="C61" s="79"/>
    </row>
    <row r="62" spans="1:3">
      <c r="A62" s="216" t="s">
        <v>84</v>
      </c>
      <c r="B62" s="218" t="s">
        <v>3</v>
      </c>
      <c r="C62" s="218" t="s">
        <v>3</v>
      </c>
    </row>
    <row r="63" spans="1:3">
      <c r="A63" s="216" t="s">
        <v>85</v>
      </c>
      <c r="B63" s="217">
        <f>+B64+B65+B66+B71</f>
        <v>722661138.61000001</v>
      </c>
      <c r="C63" s="217">
        <f>+C64+C65+C66+C71</f>
        <v>530412513.29999995</v>
      </c>
    </row>
    <row r="64" spans="1:3">
      <c r="A64" s="37" t="s">
        <v>86</v>
      </c>
      <c r="B64" s="34">
        <v>527762619.75</v>
      </c>
      <c r="C64" s="79">
        <v>497305374.25999999</v>
      </c>
    </row>
    <row r="65" spans="1:3">
      <c r="A65" s="37" t="s">
        <v>87</v>
      </c>
      <c r="B65" s="34">
        <v>-32712380.600000001</v>
      </c>
      <c r="C65" s="79">
        <v>-34965487.109999999</v>
      </c>
    </row>
    <row r="66" spans="1:3">
      <c r="A66" s="39" t="s">
        <v>88</v>
      </c>
      <c r="B66" s="36">
        <f>SUM(B67:B70)</f>
        <v>227610899.46000001</v>
      </c>
      <c r="C66" s="36">
        <f>SUM(C67:C70)</f>
        <v>68072626.149999991</v>
      </c>
    </row>
    <row r="67" spans="1:3">
      <c r="A67" s="42" t="s">
        <v>89</v>
      </c>
      <c r="B67" s="76">
        <v>227610899.46000001</v>
      </c>
      <c r="C67" s="79">
        <v>68072626.149999991</v>
      </c>
    </row>
    <row r="68" spans="1:3" ht="25.5">
      <c r="A68" s="42" t="s">
        <v>90</v>
      </c>
      <c r="B68" s="34"/>
      <c r="C68" s="79"/>
    </row>
    <row r="69" spans="1:3">
      <c r="A69" s="42" t="s">
        <v>91</v>
      </c>
      <c r="B69" s="34"/>
      <c r="C69" s="79"/>
    </row>
    <row r="70" spans="1:3">
      <c r="A70" s="42" t="s">
        <v>92</v>
      </c>
      <c r="B70" s="34"/>
      <c r="C70" s="79"/>
    </row>
    <row r="71" spans="1:3">
      <c r="A71" s="32" t="s">
        <v>93</v>
      </c>
      <c r="B71" s="35"/>
      <c r="C71" s="113"/>
    </row>
    <row r="72" spans="1:3">
      <c r="A72" s="216" t="s">
        <v>94</v>
      </c>
      <c r="B72" s="218">
        <f>+B73+B74+B81+B82+B83</f>
        <v>312020017</v>
      </c>
      <c r="C72" s="218">
        <f>+C73+C74+C81+C82+C83</f>
        <v>452359692.14999998</v>
      </c>
    </row>
    <row r="73" spans="1:3">
      <c r="A73" s="41" t="s">
        <v>95</v>
      </c>
      <c r="B73" s="88">
        <v>85897139</v>
      </c>
      <c r="C73" s="76">
        <v>379311198.14999998</v>
      </c>
    </row>
    <row r="74" spans="1:3">
      <c r="A74" s="32" t="s">
        <v>96</v>
      </c>
      <c r="B74" s="35">
        <f>SUM(B75:B77)</f>
        <v>225005278</v>
      </c>
      <c r="C74" s="35">
        <f>SUM(C75:C77)</f>
        <v>89280650.359999999</v>
      </c>
    </row>
    <row r="75" spans="1:3">
      <c r="A75" s="37" t="s">
        <v>97</v>
      </c>
      <c r="B75" s="34">
        <v>224635678</v>
      </c>
      <c r="C75" s="79">
        <v>53142512</v>
      </c>
    </row>
    <row r="76" spans="1:3">
      <c r="A76" s="37" t="s">
        <v>98</v>
      </c>
      <c r="B76" s="34"/>
      <c r="C76" s="79"/>
    </row>
    <row r="77" spans="1:3">
      <c r="A77" s="39" t="s">
        <v>99</v>
      </c>
      <c r="B77" s="35">
        <f>SUM(B78:B80)</f>
        <v>369600</v>
      </c>
      <c r="C77" s="35">
        <f>SUM(C78:C80)</f>
        <v>36138138.359999999</v>
      </c>
    </row>
    <row r="78" spans="1:3">
      <c r="A78" s="40" t="s">
        <v>100</v>
      </c>
      <c r="B78" s="34"/>
      <c r="C78" s="79"/>
    </row>
    <row r="79" spans="1:3">
      <c r="A79" s="40" t="s">
        <v>101</v>
      </c>
      <c r="B79" s="34"/>
      <c r="C79" s="79"/>
    </row>
    <row r="80" spans="1:3">
      <c r="A80" s="40" t="s">
        <v>102</v>
      </c>
      <c r="B80" s="34">
        <v>369600</v>
      </c>
      <c r="C80" s="79">
        <v>36138138.359999999</v>
      </c>
    </row>
    <row r="81" spans="1:3">
      <c r="A81" s="41" t="s">
        <v>103</v>
      </c>
      <c r="B81" s="34">
        <v>-369600</v>
      </c>
      <c r="C81" s="79">
        <v>-36138138.359999999</v>
      </c>
    </row>
    <row r="82" spans="1:3">
      <c r="A82" s="41" t="s">
        <v>104</v>
      </c>
      <c r="B82" s="34">
        <v>1487200</v>
      </c>
      <c r="C82" s="79"/>
    </row>
    <row r="83" spans="1:3">
      <c r="A83" s="41" t="s">
        <v>105</v>
      </c>
      <c r="B83" s="34"/>
      <c r="C83" s="79">
        <v>19905982</v>
      </c>
    </row>
    <row r="84" spans="1:3" ht="12.75" customHeight="1">
      <c r="A84" s="216" t="s">
        <v>106</v>
      </c>
      <c r="B84" s="220">
        <f>+B11+B21+B63+B72+B15</f>
        <v>9954046972.3200016</v>
      </c>
      <c r="C84" s="220">
        <f>+C11+C21+C63+C72+C15</f>
        <v>10255508248.809999</v>
      </c>
    </row>
    <row r="85" spans="1:3">
      <c r="A85" s="82" t="s">
        <v>7</v>
      </c>
      <c r="B85" s="34" t="s">
        <v>3</v>
      </c>
      <c r="C85" s="79" t="s">
        <v>3</v>
      </c>
    </row>
    <row r="86" spans="1:3">
      <c r="A86" s="216" t="s">
        <v>107</v>
      </c>
      <c r="B86" s="218">
        <f>SUM(B87:B93)</f>
        <v>237845520.79000002</v>
      </c>
      <c r="C86" s="218">
        <f>SUM(C87:C93)</f>
        <v>168974297.18000001</v>
      </c>
    </row>
    <row r="87" spans="1:3">
      <c r="A87" s="37" t="s">
        <v>108</v>
      </c>
      <c r="B87" s="38"/>
      <c r="C87" s="76"/>
    </row>
    <row r="88" spans="1:3">
      <c r="A88" s="37" t="s">
        <v>109</v>
      </c>
      <c r="B88" s="38"/>
      <c r="C88" s="76"/>
    </row>
    <row r="89" spans="1:3">
      <c r="A89" s="37" t="s">
        <v>110</v>
      </c>
      <c r="B89" s="34">
        <v>23739175</v>
      </c>
      <c r="C89" s="232">
        <v>23739175</v>
      </c>
    </row>
    <row r="90" spans="1:3">
      <c r="A90" s="37" t="s">
        <v>111</v>
      </c>
      <c r="B90" s="38">
        <v>-5714906.71</v>
      </c>
      <c r="C90" s="233">
        <v>-7088824.21</v>
      </c>
    </row>
    <row r="91" spans="1:3">
      <c r="A91" s="37" t="s">
        <v>112</v>
      </c>
      <c r="B91" s="38">
        <v>257071950</v>
      </c>
      <c r="C91" s="232">
        <v>188885460</v>
      </c>
    </row>
    <row r="92" spans="1:3">
      <c r="A92" s="37" t="s">
        <v>113</v>
      </c>
      <c r="B92" s="38">
        <v>-37250697.5</v>
      </c>
      <c r="C92" s="233">
        <v>-36561513.609999999</v>
      </c>
    </row>
    <row r="93" spans="1:3">
      <c r="A93" s="37" t="s">
        <v>114</v>
      </c>
      <c r="B93" s="38"/>
      <c r="C93" s="76"/>
    </row>
    <row r="94" spans="1:3">
      <c r="A94" s="216" t="s">
        <v>115</v>
      </c>
      <c r="B94" s="217">
        <f>SUM(B95:B96)</f>
        <v>1443333.33</v>
      </c>
      <c r="C94" s="217">
        <f>SUM(C95:C96)</f>
        <v>47284791.670000002</v>
      </c>
    </row>
    <row r="95" spans="1:3">
      <c r="A95" s="37" t="s">
        <v>116</v>
      </c>
      <c r="B95" s="38">
        <v>6400000</v>
      </c>
      <c r="C95" s="76">
        <v>56175000</v>
      </c>
    </row>
    <row r="96" spans="1:3">
      <c r="A96" s="37" t="s">
        <v>117</v>
      </c>
      <c r="B96" s="38">
        <v>-4956666.67</v>
      </c>
      <c r="C96" s="76">
        <v>-8890208.3300000001</v>
      </c>
    </row>
    <row r="97" spans="1:3" ht="15">
      <c r="A97" s="216" t="s">
        <v>118</v>
      </c>
      <c r="B97" s="225">
        <f>+B94+B86</f>
        <v>239288854.12000003</v>
      </c>
      <c r="C97" s="225">
        <f>+C94+C86</f>
        <v>216259088.85000002</v>
      </c>
    </row>
    <row r="98" spans="1:3" s="224" customFormat="1" ht="23.25" customHeight="1">
      <c r="A98" s="222" t="s">
        <v>119</v>
      </c>
      <c r="B98" s="223">
        <f>+B97+B84</f>
        <v>10193335826.440002</v>
      </c>
      <c r="C98" s="223">
        <f>+C97+C84</f>
        <v>10471767337.66</v>
      </c>
    </row>
    <row r="99" spans="1:3">
      <c r="A99" s="82" t="s">
        <v>8</v>
      </c>
      <c r="B99" s="34" t="s">
        <v>3</v>
      </c>
      <c r="C99" s="79" t="s">
        <v>3</v>
      </c>
    </row>
    <row r="100" spans="1:3">
      <c r="A100" s="216" t="s">
        <v>350</v>
      </c>
      <c r="B100" s="218">
        <f>+SUM(B101:B105)</f>
        <v>2792862870.8699999</v>
      </c>
      <c r="C100" s="218">
        <f>+SUM(C101:C105)</f>
        <v>2133945698.01</v>
      </c>
    </row>
    <row r="101" spans="1:3" ht="18" customHeight="1">
      <c r="A101" s="37" t="s">
        <v>120</v>
      </c>
      <c r="B101" s="34">
        <v>878779536.87</v>
      </c>
      <c r="C101" s="79">
        <v>429945698.00999999</v>
      </c>
    </row>
    <row r="102" spans="1:3" ht="25.5">
      <c r="A102" s="37" t="s">
        <v>121</v>
      </c>
      <c r="B102" s="34"/>
      <c r="C102" s="79"/>
    </row>
    <row r="103" spans="1:3">
      <c r="A103" s="37" t="s">
        <v>122</v>
      </c>
      <c r="B103" s="34">
        <v>1713000000</v>
      </c>
      <c r="C103" s="79">
        <v>1704000000</v>
      </c>
    </row>
    <row r="104" spans="1:3">
      <c r="A104" s="37" t="s">
        <v>123</v>
      </c>
      <c r="B104" s="34" t="s">
        <v>3</v>
      </c>
      <c r="C104" s="79"/>
    </row>
    <row r="105" spans="1:3">
      <c r="A105" s="37" t="s">
        <v>124</v>
      </c>
      <c r="B105" s="34">
        <v>201083334</v>
      </c>
      <c r="C105" s="79"/>
    </row>
    <row r="106" spans="1:3">
      <c r="A106" s="216" t="s">
        <v>125</v>
      </c>
      <c r="B106" s="218">
        <f>+SUM(B107:B111)</f>
        <v>2689298799</v>
      </c>
      <c r="C106" s="218">
        <f>+SUM(C107:C111)</f>
        <v>3266575200</v>
      </c>
    </row>
    <row r="107" spans="1:3">
      <c r="A107" s="37" t="s">
        <v>126</v>
      </c>
      <c r="B107" s="34">
        <v>2689298799</v>
      </c>
      <c r="C107" s="79">
        <v>3266575200</v>
      </c>
    </row>
    <row r="108" spans="1:3">
      <c r="A108" s="37" t="s">
        <v>127</v>
      </c>
      <c r="B108" s="34" t="s">
        <v>3</v>
      </c>
      <c r="C108" s="79"/>
    </row>
    <row r="109" spans="1:3">
      <c r="A109" s="37" t="s">
        <v>128</v>
      </c>
      <c r="B109" s="34" t="s">
        <v>3</v>
      </c>
      <c r="C109" s="79"/>
    </row>
    <row r="110" spans="1:3">
      <c r="A110" s="37" t="s">
        <v>129</v>
      </c>
      <c r="B110" s="34" t="s">
        <v>3</v>
      </c>
      <c r="C110" s="79"/>
    </row>
    <row r="111" spans="1:3" ht="25.5">
      <c r="A111" s="37" t="s">
        <v>130</v>
      </c>
      <c r="B111" s="34" t="s">
        <v>3</v>
      </c>
      <c r="C111" s="79"/>
    </row>
    <row r="112" spans="1:3">
      <c r="A112" s="216" t="s">
        <v>131</v>
      </c>
      <c r="B112" s="218">
        <f>+B113+B117</f>
        <v>422955020.11000001</v>
      </c>
      <c r="C112" s="218">
        <f>+C113+C117</f>
        <v>527910023.75999999</v>
      </c>
    </row>
    <row r="113" spans="1:3">
      <c r="A113" s="32" t="s">
        <v>132</v>
      </c>
      <c r="B113" s="35">
        <f>+SUM(B114:B116)</f>
        <v>342447074.93000001</v>
      </c>
      <c r="C113" s="35">
        <f>+SUM(C114:C116)</f>
        <v>259508912.24000001</v>
      </c>
    </row>
    <row r="114" spans="1:3">
      <c r="A114" s="37" t="s">
        <v>133</v>
      </c>
      <c r="B114" s="34"/>
      <c r="C114" s="79">
        <v>18910855.780000001</v>
      </c>
    </row>
    <row r="115" spans="1:3">
      <c r="A115" s="37" t="s">
        <v>134</v>
      </c>
      <c r="B115" s="34">
        <v>39998286</v>
      </c>
      <c r="C115" s="79">
        <v>45682412.93</v>
      </c>
    </row>
    <row r="116" spans="1:3">
      <c r="A116" s="37" t="s">
        <v>135</v>
      </c>
      <c r="B116" s="34">
        <v>302448788.93000001</v>
      </c>
      <c r="C116" s="79">
        <v>194915643.53</v>
      </c>
    </row>
    <row r="117" spans="1:3">
      <c r="A117" s="32" t="s">
        <v>136</v>
      </c>
      <c r="B117" s="35">
        <f>+SUM(B118:B124)</f>
        <v>80507945.180000007</v>
      </c>
      <c r="C117" s="35">
        <f>+SUM(C118:C124)</f>
        <v>268401111.51999998</v>
      </c>
    </row>
    <row r="118" spans="1:3">
      <c r="A118" s="37" t="s">
        <v>137</v>
      </c>
      <c r="B118" s="34"/>
      <c r="C118" s="79">
        <v>40622056.57</v>
      </c>
    </row>
    <row r="119" spans="1:3">
      <c r="A119" s="37" t="s">
        <v>138</v>
      </c>
      <c r="B119" s="34"/>
      <c r="C119" s="79"/>
    </row>
    <row r="120" spans="1:3">
      <c r="A120" s="37" t="s">
        <v>139</v>
      </c>
      <c r="B120" s="34">
        <v>146535.87</v>
      </c>
      <c r="C120" s="79">
        <v>870457.07</v>
      </c>
    </row>
    <row r="121" spans="1:3">
      <c r="A121" s="37" t="s">
        <v>140</v>
      </c>
      <c r="B121" s="34"/>
      <c r="C121" s="79"/>
    </row>
    <row r="122" spans="1:3">
      <c r="A122" s="37" t="s">
        <v>141</v>
      </c>
      <c r="B122" s="34">
        <v>5966523.7000000002</v>
      </c>
      <c r="C122" s="79">
        <f>8235249.3+1206727+23656835.41</f>
        <v>33098811.710000001</v>
      </c>
    </row>
    <row r="123" spans="1:3">
      <c r="A123" s="37" t="s">
        <v>142</v>
      </c>
      <c r="B123" s="34">
        <v>53925472.43</v>
      </c>
      <c r="C123" s="79">
        <f>32917434.25+4018750.29</f>
        <v>36936184.539999999</v>
      </c>
    </row>
    <row r="124" spans="1:3">
      <c r="A124" s="37" t="s">
        <v>143</v>
      </c>
      <c r="B124" s="34">
        <v>20469413.180000003</v>
      </c>
      <c r="C124" s="79">
        <v>156873601.63</v>
      </c>
    </row>
    <row r="125" spans="1:3" ht="15">
      <c r="A125" s="216" t="s">
        <v>144</v>
      </c>
      <c r="B125" s="220">
        <f>+B112+B106+B100</f>
        <v>5905116689.9799995</v>
      </c>
      <c r="C125" s="220">
        <f>+C112+C106+C100</f>
        <v>5928430921.7700005</v>
      </c>
    </row>
    <row r="126" spans="1:3">
      <c r="A126" s="216" t="s">
        <v>351</v>
      </c>
      <c r="B126" s="218"/>
      <c r="C126" s="218"/>
    </row>
    <row r="127" spans="1:3">
      <c r="A127" s="37" t="s">
        <v>145</v>
      </c>
      <c r="B127" s="34">
        <v>552881538.66999996</v>
      </c>
      <c r="C127" s="79">
        <v>785952905.53999996</v>
      </c>
    </row>
    <row r="128" spans="1:3" ht="25.5">
      <c r="A128" s="37" t="s">
        <v>146</v>
      </c>
      <c r="B128" s="34"/>
      <c r="C128" s="79"/>
    </row>
    <row r="129" spans="1:3">
      <c r="A129" s="37" t="s">
        <v>147</v>
      </c>
      <c r="B129" s="34"/>
      <c r="C129" s="79"/>
    </row>
    <row r="130" spans="1:3" ht="15">
      <c r="A130" s="216" t="s">
        <v>148</v>
      </c>
      <c r="B130" s="220">
        <f>SUM(B127:B129)</f>
        <v>552881538.66999996</v>
      </c>
      <c r="C130" s="220">
        <f>SUM(C127:C129)</f>
        <v>785952905.53999996</v>
      </c>
    </row>
    <row r="131" spans="1:3" ht="15">
      <c r="A131" s="226" t="s">
        <v>149</v>
      </c>
      <c r="B131" s="220">
        <f>B125+B130</f>
        <v>6457998228.6499996</v>
      </c>
      <c r="C131" s="220">
        <f>C125+C130</f>
        <v>6714383827.3100004</v>
      </c>
    </row>
    <row r="132" spans="1:3">
      <c r="A132" s="82" t="s">
        <v>9</v>
      </c>
      <c r="B132" s="34"/>
      <c r="C132" s="79"/>
    </row>
    <row r="133" spans="1:3">
      <c r="A133" s="37" t="s">
        <v>150</v>
      </c>
      <c r="B133" s="34">
        <v>1312500000</v>
      </c>
      <c r="C133" s="79">
        <v>2100000000</v>
      </c>
    </row>
    <row r="134" spans="1:3">
      <c r="A134" s="37" t="s">
        <v>151</v>
      </c>
      <c r="B134" s="34"/>
      <c r="C134" s="79"/>
    </row>
    <row r="135" spans="1:3">
      <c r="A135" s="37" t="s">
        <v>152</v>
      </c>
      <c r="B135" s="34"/>
      <c r="C135" s="79"/>
    </row>
    <row r="136" spans="1:3">
      <c r="A136" s="216" t="s">
        <v>153</v>
      </c>
      <c r="B136" s="218">
        <f>SUM(B133:B135)</f>
        <v>1312500000</v>
      </c>
      <c r="C136" s="218">
        <f>SUM(C133:C135)</f>
        <v>2100000000</v>
      </c>
    </row>
    <row r="137" spans="1:3">
      <c r="A137" s="216" t="s">
        <v>154</v>
      </c>
      <c r="B137" s="218">
        <f>SUM(B138:B142)+B145+B146</f>
        <v>2422837597.7900009</v>
      </c>
      <c r="C137" s="218">
        <f>SUM(C138:C142)+C145+C146</f>
        <v>1657383510.3500001</v>
      </c>
    </row>
    <row r="138" spans="1:3">
      <c r="A138" s="37" t="s">
        <v>155</v>
      </c>
      <c r="B138" s="34">
        <v>787500000</v>
      </c>
      <c r="C138" s="79"/>
    </row>
    <row r="139" spans="1:3">
      <c r="A139" s="37" t="s">
        <v>156</v>
      </c>
      <c r="B139" s="34"/>
      <c r="C139" s="79"/>
    </row>
    <row r="140" spans="1:3">
      <c r="A140" s="37" t="s">
        <v>157</v>
      </c>
      <c r="B140" s="34"/>
      <c r="C140" s="79"/>
    </row>
    <row r="141" spans="1:3">
      <c r="A141" s="37" t="s">
        <v>158</v>
      </c>
      <c r="B141" s="34"/>
      <c r="C141" s="79"/>
    </row>
    <row r="142" spans="1:3">
      <c r="A142" s="32" t="s">
        <v>540</v>
      </c>
      <c r="B142" s="35">
        <f>SUM(B143:B144)</f>
        <v>1635337597.7900007</v>
      </c>
      <c r="C142" s="35">
        <f>SUM(C143:C144)</f>
        <v>1657383510.3500001</v>
      </c>
    </row>
    <row r="143" spans="1:3">
      <c r="A143" s="37" t="s">
        <v>541</v>
      </c>
      <c r="B143" s="79">
        <v>641756683.35000062</v>
      </c>
      <c r="C143" s="79">
        <f>+ОДТ!C111</f>
        <v>342045912.56000018</v>
      </c>
    </row>
    <row r="144" spans="1:3">
      <c r="A144" s="37" t="s">
        <v>542</v>
      </c>
      <c r="B144" s="34">
        <v>993580914.44000006</v>
      </c>
      <c r="C144" s="79">
        <v>1315337597.79</v>
      </c>
    </row>
    <row r="145" spans="1:3">
      <c r="A145" s="41" t="s">
        <v>159</v>
      </c>
      <c r="B145" s="34"/>
      <c r="C145" s="79"/>
    </row>
    <row r="146" spans="1:3">
      <c r="A146" s="41" t="s">
        <v>160</v>
      </c>
      <c r="B146" s="34"/>
      <c r="C146" s="79"/>
    </row>
    <row r="147" spans="1:3" s="81" customFormat="1">
      <c r="A147" s="216" t="s">
        <v>161</v>
      </c>
      <c r="B147" s="218">
        <f>+B136+B137</f>
        <v>3735337597.7900009</v>
      </c>
      <c r="C147" s="218">
        <f>+C136+C137</f>
        <v>3757383510.3500004</v>
      </c>
    </row>
    <row r="148" spans="1:3" s="83" customFormat="1" ht="23.25" customHeight="1">
      <c r="A148" s="222" t="s">
        <v>162</v>
      </c>
      <c r="B148" s="223">
        <f>B130+B125+B147</f>
        <v>10193335826.440001</v>
      </c>
      <c r="C148" s="223">
        <f>C130+C125+C147</f>
        <v>10471767337.66</v>
      </c>
    </row>
    <row r="149" spans="1:3">
      <c r="A149" s="26" t="s">
        <v>3</v>
      </c>
      <c r="B149" s="43">
        <f>B98-B148</f>
        <v>0</v>
      </c>
      <c r="C149" s="43">
        <f>C98-C148</f>
        <v>0</v>
      </c>
    </row>
    <row r="150" spans="1:3">
      <c r="A150" s="26" t="str">
        <f>+Хавсралт!C35</f>
        <v>ГҮЙЦЭТГЭХ ЗАХИРАЛ</v>
      </c>
      <c r="C150" s="215" t="s">
        <v>328</v>
      </c>
    </row>
    <row r="152" spans="1:3">
      <c r="A152" s="26" t="s">
        <v>28</v>
      </c>
      <c r="C152" s="116" t="str">
        <f>+Хавсралт!H37</f>
        <v>(Д.ДАРХИЖАВ)</v>
      </c>
    </row>
  </sheetData>
  <mergeCells count="4">
    <mergeCell ref="A7:A8"/>
    <mergeCell ref="B1:C1"/>
    <mergeCell ref="B2:C2"/>
    <mergeCell ref="A4:C4"/>
  </mergeCells>
  <conditionalFormatting sqref="B150:B152">
    <cfRule type="cellIs" dxfId="1" priority="1" stopIfTrue="1" operator="lessThan">
      <formula>0</formula>
    </cfRule>
  </conditionalFormatting>
  <pageMargins left="0.75" right="0.75" top="0.79" bottom="1" header="0.5" footer="0.5"/>
  <pageSetup scale="9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1:C119"/>
  <sheetViews>
    <sheetView view="pageBreakPreview" zoomScaleNormal="100" zoomScaleSheetLayoutView="100" workbookViewId="0">
      <selection activeCell="D19" sqref="D19"/>
    </sheetView>
  </sheetViews>
  <sheetFormatPr defaultRowHeight="12.75"/>
  <cols>
    <col min="1" max="1" width="59.7109375" style="1" bestFit="1" customWidth="1"/>
    <col min="2" max="2" width="24.140625" style="102" customWidth="1"/>
    <col min="3" max="3" width="23.28515625" style="102" customWidth="1"/>
    <col min="4" max="16384" width="9.140625" style="1"/>
  </cols>
  <sheetData>
    <row r="1" spans="1:3">
      <c r="A1" s="13"/>
      <c r="B1" s="263" t="s">
        <v>343</v>
      </c>
      <c r="C1" s="264"/>
    </row>
    <row r="2" spans="1:3">
      <c r="B2" s="263" t="s">
        <v>344</v>
      </c>
      <c r="C2" s="263"/>
    </row>
    <row r="3" spans="1:3">
      <c r="A3" s="14" t="s">
        <v>270</v>
      </c>
      <c r="B3" s="96"/>
      <c r="C3" s="96" t="s">
        <v>269</v>
      </c>
    </row>
    <row r="4" spans="1:3">
      <c r="A4" s="265" t="s">
        <v>164</v>
      </c>
      <c r="B4" s="265"/>
      <c r="C4" s="265"/>
    </row>
    <row r="5" spans="1:3">
      <c r="B5" s="97"/>
      <c r="C5" s="97"/>
    </row>
    <row r="6" spans="1:3">
      <c r="A6" s="1" t="str">
        <f>СБД!A6</f>
        <v>2018 оны 12 сарын 31 өдөр</v>
      </c>
      <c r="C6" s="98" t="s">
        <v>531</v>
      </c>
    </row>
    <row r="7" spans="1:3">
      <c r="A7" s="2" t="s">
        <v>0</v>
      </c>
      <c r="B7" s="99" t="s">
        <v>1</v>
      </c>
      <c r="C7" s="99" t="s">
        <v>2</v>
      </c>
    </row>
    <row r="8" spans="1:3">
      <c r="A8" s="216" t="s">
        <v>181</v>
      </c>
      <c r="B8" s="217">
        <f>SUM(B9:B18)</f>
        <v>1766868600.9000001</v>
      </c>
      <c r="C8" s="217">
        <f>SUM(C9:C18)</f>
        <v>1788320284.9000001</v>
      </c>
    </row>
    <row r="9" spans="1:3">
      <c r="A9" s="9" t="s">
        <v>166</v>
      </c>
      <c r="B9" s="76">
        <v>1744534237.75</v>
      </c>
      <c r="C9" s="76">
        <v>1871421354.6099999</v>
      </c>
    </row>
    <row r="10" spans="1:3">
      <c r="A10" s="9" t="s">
        <v>167</v>
      </c>
      <c r="B10" s="76">
        <v>26457109.420000002</v>
      </c>
      <c r="C10" s="76">
        <v>9300738.6799999997</v>
      </c>
    </row>
    <row r="11" spans="1:3">
      <c r="A11" s="9" t="s">
        <v>168</v>
      </c>
      <c r="B11" s="76">
        <v>77330059.620000005</v>
      </c>
      <c r="C11" s="76">
        <v>3618572.24</v>
      </c>
    </row>
    <row r="12" spans="1:3" ht="13.5" customHeight="1">
      <c r="A12" s="9" t="s">
        <v>169</v>
      </c>
      <c r="B12" s="76"/>
      <c r="C12" s="76"/>
    </row>
    <row r="13" spans="1:3">
      <c r="A13" s="9" t="s">
        <v>170</v>
      </c>
      <c r="B13" s="76"/>
      <c r="C13" s="76"/>
    </row>
    <row r="14" spans="1:3" ht="13.5" customHeight="1">
      <c r="A14" s="9" t="s">
        <v>171</v>
      </c>
      <c r="B14" s="76"/>
      <c r="C14" s="76"/>
    </row>
    <row r="15" spans="1:3" ht="12.75" customHeight="1">
      <c r="A15" s="9" t="s">
        <v>172</v>
      </c>
      <c r="B15" s="76"/>
      <c r="C15" s="76"/>
    </row>
    <row r="16" spans="1:3">
      <c r="A16" s="9" t="s">
        <v>173</v>
      </c>
      <c r="B16" s="76">
        <v>11773704.699999999</v>
      </c>
      <c r="C16" s="76">
        <v>6767342.4500000002</v>
      </c>
    </row>
    <row r="17" spans="1:3">
      <c r="A17" s="9" t="s">
        <v>174</v>
      </c>
      <c r="B17" s="76">
        <v>230270.45</v>
      </c>
      <c r="C17" s="76"/>
    </row>
    <row r="18" spans="1:3">
      <c r="A18" s="9" t="s">
        <v>175</v>
      </c>
      <c r="B18" s="76">
        <v>-93456781.040000007</v>
      </c>
      <c r="C18" s="76">
        <v>-102787723.08</v>
      </c>
    </row>
    <row r="19" spans="1:3">
      <c r="A19" s="216" t="s">
        <v>182</v>
      </c>
      <c r="B19" s="217">
        <f>SUM(B20:B24)</f>
        <v>273919143.56</v>
      </c>
      <c r="C19" s="217">
        <f>SUM(C20:C24)</f>
        <v>446093208.35000002</v>
      </c>
    </row>
    <row r="20" spans="1:3">
      <c r="A20" s="9" t="s">
        <v>176</v>
      </c>
      <c r="B20" s="76">
        <v>26297891.859999999</v>
      </c>
      <c r="C20" s="76">
        <v>35413682.200000003</v>
      </c>
    </row>
    <row r="21" spans="1:3" ht="12.75" customHeight="1">
      <c r="A21" s="9" t="s">
        <v>177</v>
      </c>
      <c r="B21" s="76">
        <v>26546272.699999999</v>
      </c>
      <c r="C21" s="76">
        <v>68511249.150000006</v>
      </c>
    </row>
    <row r="22" spans="1:3">
      <c r="A22" s="9" t="s">
        <v>178</v>
      </c>
      <c r="B22" s="76">
        <v>18160931</v>
      </c>
      <c r="C22" s="76">
        <v>5220015</v>
      </c>
    </row>
    <row r="23" spans="1:3">
      <c r="A23" s="9" t="s">
        <v>179</v>
      </c>
      <c r="B23" s="76">
        <v>202914048</v>
      </c>
      <c r="C23" s="76">
        <v>336948262</v>
      </c>
    </row>
    <row r="24" spans="1:3">
      <c r="A24" s="9" t="s">
        <v>180</v>
      </c>
      <c r="B24" s="76"/>
      <c r="C24" s="76"/>
    </row>
    <row r="25" spans="1:3" ht="15">
      <c r="A25" s="50" t="s">
        <v>183</v>
      </c>
      <c r="B25" s="221">
        <f>+B8-B19</f>
        <v>1492949457.3400002</v>
      </c>
      <c r="C25" s="221">
        <f>+C8-C19</f>
        <v>1342227076.5500002</v>
      </c>
    </row>
    <row r="26" spans="1:3">
      <c r="A26" s="216" t="s">
        <v>184</v>
      </c>
      <c r="B26" s="217">
        <f>+B27+B30+B33</f>
        <v>179906057.19999999</v>
      </c>
      <c r="C26" s="217">
        <f>+C27+C30+C33</f>
        <v>443367267.71000004</v>
      </c>
    </row>
    <row r="27" spans="1:3">
      <c r="A27" s="11" t="s">
        <v>185</v>
      </c>
      <c r="B27" s="100">
        <f>SUM(B28:B29)</f>
        <v>908464.63</v>
      </c>
      <c r="C27" s="100">
        <f>SUM(C28:C29)</f>
        <v>209946655.55000001</v>
      </c>
    </row>
    <row r="28" spans="1:3">
      <c r="A28" s="12" t="s">
        <v>186</v>
      </c>
      <c r="B28" s="76">
        <v>908464.63</v>
      </c>
      <c r="C28" s="76">
        <v>1541959.55</v>
      </c>
    </row>
    <row r="29" spans="1:3" s="248" customFormat="1">
      <c r="A29" s="247" t="s">
        <v>187</v>
      </c>
      <c r="B29" s="76"/>
      <c r="C29" s="76">
        <v>208404696</v>
      </c>
    </row>
    <row r="30" spans="1:3">
      <c r="A30" s="11" t="s">
        <v>188</v>
      </c>
      <c r="B30" s="100">
        <f>SUM(B31:B32)</f>
        <v>87807031</v>
      </c>
      <c r="C30" s="100">
        <f>SUM(C31:C32)</f>
        <v>118658295.05</v>
      </c>
    </row>
    <row r="31" spans="1:3">
      <c r="A31" s="12" t="s">
        <v>189</v>
      </c>
      <c r="B31" s="76">
        <v>87807031</v>
      </c>
      <c r="C31" s="76">
        <v>9950076.8000000007</v>
      </c>
    </row>
    <row r="32" spans="1:3" s="248" customFormat="1">
      <c r="A32" s="247" t="s">
        <v>543</v>
      </c>
      <c r="B32" s="76"/>
      <c r="C32" s="76">
        <v>108708218.25</v>
      </c>
    </row>
    <row r="33" spans="1:3">
      <c r="A33" s="11" t="s">
        <v>190</v>
      </c>
      <c r="B33" s="100">
        <f>SUM(B34:B40)</f>
        <v>91190561.569999993</v>
      </c>
      <c r="C33" s="100">
        <f>SUM(C34:C40)</f>
        <v>114762317.11</v>
      </c>
    </row>
    <row r="34" spans="1:3">
      <c r="A34" s="12" t="s">
        <v>191</v>
      </c>
      <c r="B34" s="76"/>
      <c r="C34" s="76"/>
    </row>
    <row r="35" spans="1:3">
      <c r="A35" s="12" t="s">
        <v>192</v>
      </c>
      <c r="B35" s="76"/>
      <c r="C35" s="76"/>
    </row>
    <row r="36" spans="1:3">
      <c r="A36" s="12" t="s">
        <v>193</v>
      </c>
      <c r="B36" s="76"/>
      <c r="C36" s="76"/>
    </row>
    <row r="37" spans="1:3">
      <c r="A37" s="12" t="s">
        <v>194</v>
      </c>
      <c r="B37" s="76"/>
      <c r="C37" s="76"/>
    </row>
    <row r="38" spans="1:3">
      <c r="A38" s="12" t="s">
        <v>195</v>
      </c>
      <c r="B38" s="76"/>
      <c r="C38" s="76"/>
    </row>
    <row r="39" spans="1:3">
      <c r="A39" s="12" t="s">
        <v>196</v>
      </c>
      <c r="B39" s="76">
        <v>91190561.569999993</v>
      </c>
      <c r="C39" s="76">
        <v>85634410</v>
      </c>
    </row>
    <row r="40" spans="1:3">
      <c r="A40" s="12" t="s">
        <v>197</v>
      </c>
      <c r="B40" s="76"/>
      <c r="C40" s="76">
        <v>29127907.109999999</v>
      </c>
    </row>
    <row r="41" spans="1:3">
      <c r="A41" s="216" t="s">
        <v>198</v>
      </c>
      <c r="B41" s="217">
        <f>+B42+B47+B57</f>
        <v>1180195896.5699997</v>
      </c>
      <c r="C41" s="217">
        <f>+C42+C47+C57</f>
        <v>1416993499.02</v>
      </c>
    </row>
    <row r="42" spans="1:3">
      <c r="A42" s="11" t="s">
        <v>199</v>
      </c>
      <c r="B42" s="100">
        <f>SUM(B43:B46)</f>
        <v>87211920.75999999</v>
      </c>
      <c r="C42" s="100">
        <f>SUM(C43:C46)</f>
        <v>42307883.590000004</v>
      </c>
    </row>
    <row r="43" spans="1:3">
      <c r="A43" s="12" t="s">
        <v>200</v>
      </c>
      <c r="B43" s="76">
        <v>1864041.3</v>
      </c>
      <c r="C43" s="76">
        <v>10507377</v>
      </c>
    </row>
    <row r="44" spans="1:3">
      <c r="A44" s="12" t="s">
        <v>201</v>
      </c>
      <c r="B44" s="76"/>
      <c r="C44" s="76">
        <v>5819659</v>
      </c>
    </row>
    <row r="45" spans="1:3">
      <c r="A45" s="12" t="s">
        <v>202</v>
      </c>
      <c r="B45" s="76">
        <v>85347879.459999993</v>
      </c>
      <c r="C45" s="76">
        <v>25980847.59</v>
      </c>
    </row>
    <row r="46" spans="1:3">
      <c r="A46" s="12" t="s">
        <v>203</v>
      </c>
      <c r="B46" s="76"/>
      <c r="C46" s="76"/>
    </row>
    <row r="47" spans="1:3">
      <c r="A47" s="11" t="s">
        <v>204</v>
      </c>
      <c r="B47" s="100">
        <f>SUM(B48:B56)</f>
        <v>383412585.17999995</v>
      </c>
      <c r="C47" s="100">
        <f>SUM(C48:C56)</f>
        <v>428487970.19</v>
      </c>
    </row>
    <row r="48" spans="1:3">
      <c r="A48" s="12" t="s">
        <v>205</v>
      </c>
      <c r="B48" s="76">
        <v>217598414.38</v>
      </c>
      <c r="C48" s="76">
        <v>309972600.88</v>
      </c>
    </row>
    <row r="49" spans="1:3">
      <c r="A49" s="12" t="s">
        <v>206</v>
      </c>
      <c r="B49" s="76">
        <v>41850000</v>
      </c>
      <c r="C49" s="76">
        <v>6591760</v>
      </c>
    </row>
    <row r="50" spans="1:3">
      <c r="A50" s="12" t="s">
        <v>207</v>
      </c>
      <c r="B50" s="76"/>
      <c r="C50" s="76"/>
    </row>
    <row r="51" spans="1:3">
      <c r="A51" s="12" t="s">
        <v>208</v>
      </c>
      <c r="B51" s="76">
        <v>694728</v>
      </c>
      <c r="C51" s="76">
        <v>2010048.25</v>
      </c>
    </row>
    <row r="52" spans="1:3">
      <c r="A52" s="12" t="s">
        <v>209</v>
      </c>
      <c r="B52" s="76">
        <v>18830000</v>
      </c>
      <c r="C52" s="76"/>
    </row>
    <row r="53" spans="1:3">
      <c r="A53" s="12" t="s">
        <v>210</v>
      </c>
      <c r="B53" s="76">
        <v>30934801.030000001</v>
      </c>
      <c r="C53" s="76">
        <v>38523679.409999996</v>
      </c>
    </row>
    <row r="54" spans="1:3">
      <c r="A54" s="12" t="s">
        <v>211</v>
      </c>
      <c r="B54" s="76">
        <v>16924431.780000001</v>
      </c>
      <c r="C54" s="76">
        <v>26082634.359999999</v>
      </c>
    </row>
    <row r="55" spans="1:3">
      <c r="A55" s="12" t="s">
        <v>212</v>
      </c>
      <c r="B55" s="76">
        <v>125000</v>
      </c>
      <c r="C55" s="76">
        <v>250000</v>
      </c>
    </row>
    <row r="56" spans="1:3">
      <c r="A56" s="12" t="s">
        <v>213</v>
      </c>
      <c r="B56" s="76">
        <v>56455209.990000002</v>
      </c>
      <c r="C56" s="76">
        <v>45057247.289999999</v>
      </c>
    </row>
    <row r="57" spans="1:3">
      <c r="A57" s="11" t="s">
        <v>214</v>
      </c>
      <c r="B57" s="100">
        <f>SUM(B58:B82)</f>
        <v>709571390.62999988</v>
      </c>
      <c r="C57" s="100">
        <f>SUM(C58:C82)</f>
        <v>946197645.23999989</v>
      </c>
    </row>
    <row r="58" spans="1:3" ht="25.5">
      <c r="A58" s="12" t="s">
        <v>215</v>
      </c>
      <c r="B58" s="76"/>
      <c r="C58" s="101">
        <v>310744</v>
      </c>
    </row>
    <row r="59" spans="1:3" ht="25.5">
      <c r="A59" s="12" t="s">
        <v>216</v>
      </c>
      <c r="B59" s="76">
        <v>16380684</v>
      </c>
      <c r="C59" s="76">
        <v>30405547.170000002</v>
      </c>
    </row>
    <row r="60" spans="1:3" ht="25.5">
      <c r="A60" s="12" t="s">
        <v>217</v>
      </c>
      <c r="B60" s="76"/>
      <c r="C60" s="76"/>
    </row>
    <row r="61" spans="1:3">
      <c r="A61" s="12" t="s">
        <v>218</v>
      </c>
      <c r="B61" s="76"/>
      <c r="C61" s="76"/>
    </row>
    <row r="62" spans="1:3" ht="13.5" customHeight="1">
      <c r="A62" s="12" t="s">
        <v>219</v>
      </c>
      <c r="B62" s="76">
        <v>382520537.94</v>
      </c>
      <c r="C62" s="76">
        <v>468998481.87</v>
      </c>
    </row>
    <row r="63" spans="1:3">
      <c r="A63" s="12" t="s">
        <v>220</v>
      </c>
      <c r="B63" s="207">
        <v>36102000</v>
      </c>
      <c r="C63" s="76">
        <v>114725000</v>
      </c>
    </row>
    <row r="64" spans="1:3">
      <c r="A64" s="93" t="s">
        <v>221</v>
      </c>
      <c r="B64" s="114">
        <v>1504930</v>
      </c>
      <c r="C64" s="94">
        <v>3354238</v>
      </c>
    </row>
    <row r="65" spans="1:3">
      <c r="A65" s="93" t="s">
        <v>222</v>
      </c>
      <c r="B65" s="114">
        <v>62500000</v>
      </c>
      <c r="C65" s="94">
        <v>140992000</v>
      </c>
    </row>
    <row r="66" spans="1:3" ht="12" customHeight="1">
      <c r="A66" s="93" t="s">
        <v>223</v>
      </c>
      <c r="B66" s="95"/>
      <c r="C66" s="94"/>
    </row>
    <row r="67" spans="1:3">
      <c r="A67" s="93" t="s">
        <v>224</v>
      </c>
      <c r="B67" s="114">
        <v>31093095.84</v>
      </c>
      <c r="C67" s="94">
        <v>34506667.770000003</v>
      </c>
    </row>
    <row r="68" spans="1:3">
      <c r="A68" s="93" t="s">
        <v>225</v>
      </c>
      <c r="B68" s="114">
        <v>12536750</v>
      </c>
      <c r="C68" s="94">
        <v>7556084.2800000003</v>
      </c>
    </row>
    <row r="69" spans="1:3">
      <c r="A69" s="93" t="s">
        <v>226</v>
      </c>
      <c r="B69" s="114">
        <v>7010073.0300000003</v>
      </c>
      <c r="C69" s="94">
        <v>4452081.97</v>
      </c>
    </row>
    <row r="70" spans="1:3">
      <c r="A70" s="93" t="s">
        <v>227</v>
      </c>
      <c r="B70" s="95">
        <v>9724257.3800000008</v>
      </c>
      <c r="C70" s="94">
        <v>10403000</v>
      </c>
    </row>
    <row r="71" spans="1:3">
      <c r="A71" s="93" t="s">
        <v>228</v>
      </c>
      <c r="B71" s="95">
        <v>6327384</v>
      </c>
      <c r="C71" s="94">
        <v>6067350</v>
      </c>
    </row>
    <row r="72" spans="1:3">
      <c r="A72" s="93" t="s">
        <v>229</v>
      </c>
      <c r="B72" s="114">
        <v>4540000</v>
      </c>
      <c r="C72" s="94">
        <v>7040000</v>
      </c>
    </row>
    <row r="73" spans="1:3">
      <c r="A73" s="93" t="s">
        <v>230</v>
      </c>
      <c r="B73" s="95"/>
      <c r="C73" s="94"/>
    </row>
    <row r="74" spans="1:3">
      <c r="A74" s="93" t="s">
        <v>231</v>
      </c>
      <c r="B74" s="95"/>
      <c r="C74" s="94"/>
    </row>
    <row r="75" spans="1:3">
      <c r="A75" s="93" t="s">
        <v>232</v>
      </c>
      <c r="B75" s="114">
        <v>1830735.05</v>
      </c>
      <c r="C75" s="94">
        <v>29619023.93</v>
      </c>
    </row>
    <row r="76" spans="1:3">
      <c r="A76" s="93" t="s">
        <v>233</v>
      </c>
      <c r="B76" s="95"/>
      <c r="C76" s="94"/>
    </row>
    <row r="77" spans="1:3">
      <c r="A77" s="93" t="s">
        <v>234</v>
      </c>
      <c r="B77" s="114">
        <v>42754388.490000002</v>
      </c>
      <c r="C77" s="94">
        <v>61305125.140000001</v>
      </c>
    </row>
    <row r="78" spans="1:3">
      <c r="A78" s="93" t="s">
        <v>235</v>
      </c>
      <c r="B78" s="114">
        <v>4809868</v>
      </c>
      <c r="C78" s="94">
        <v>3756480</v>
      </c>
    </row>
    <row r="79" spans="1:3">
      <c r="A79" s="93" t="s">
        <v>236</v>
      </c>
      <c r="B79" s="95">
        <v>30570</v>
      </c>
      <c r="C79" s="94">
        <v>1566550</v>
      </c>
    </row>
    <row r="80" spans="1:3">
      <c r="A80" s="93" t="s">
        <v>237</v>
      </c>
      <c r="B80" s="95"/>
      <c r="C80" s="94"/>
    </row>
    <row r="81" spans="1:3">
      <c r="A81" s="93" t="s">
        <v>238</v>
      </c>
      <c r="B81" s="95">
        <v>48808777.399999999</v>
      </c>
      <c r="C81" s="94"/>
    </row>
    <row r="82" spans="1:3">
      <c r="A82" s="93" t="s">
        <v>239</v>
      </c>
      <c r="B82" s="95">
        <v>41097339.5</v>
      </c>
      <c r="C82" s="94">
        <v>21139271.109999999</v>
      </c>
    </row>
    <row r="83" spans="1:3">
      <c r="A83" s="227" t="s">
        <v>240</v>
      </c>
      <c r="B83" s="228">
        <f>B26-B41</f>
        <v>-1000289839.3699996</v>
      </c>
      <c r="C83" s="229">
        <f>C26-C41</f>
        <v>-973626231.30999994</v>
      </c>
    </row>
    <row r="84" spans="1:3" ht="26.25" customHeight="1">
      <c r="A84" s="230" t="s">
        <v>241</v>
      </c>
      <c r="B84" s="228">
        <f>+B25+B83</f>
        <v>492659617.97000051</v>
      </c>
      <c r="C84" s="229">
        <f>+C25+C83</f>
        <v>368600845.24000025</v>
      </c>
    </row>
    <row r="85" spans="1:3" s="84" customFormat="1">
      <c r="A85" s="230" t="s">
        <v>242</v>
      </c>
      <c r="B85" s="228">
        <f>SUM(B86:B91)</f>
        <v>140590712.03</v>
      </c>
      <c r="C85" s="229">
        <f>SUM(C86:C91)</f>
        <v>131274092.67</v>
      </c>
    </row>
    <row r="86" spans="1:3">
      <c r="A86" s="9" t="s">
        <v>243</v>
      </c>
      <c r="B86" s="208"/>
      <c r="C86" s="76"/>
    </row>
    <row r="87" spans="1:3">
      <c r="A87" s="9" t="s">
        <v>244</v>
      </c>
      <c r="B87" s="76">
        <v>132767771.72</v>
      </c>
      <c r="C87" s="234">
        <v>91957045.799999997</v>
      </c>
    </row>
    <row r="88" spans="1:3">
      <c r="A88" s="9" t="s">
        <v>245</v>
      </c>
      <c r="B88" s="76"/>
      <c r="C88" s="76"/>
    </row>
    <row r="89" spans="1:3">
      <c r="A89" s="9" t="s">
        <v>246</v>
      </c>
      <c r="B89" s="76"/>
      <c r="C89" s="76"/>
    </row>
    <row r="90" spans="1:3">
      <c r="A90" s="9" t="s">
        <v>247</v>
      </c>
      <c r="B90" s="76">
        <v>7822940.3099999996</v>
      </c>
      <c r="C90" s="76">
        <v>3548508.51</v>
      </c>
    </row>
    <row r="91" spans="1:3">
      <c r="A91" s="9" t="s">
        <v>248</v>
      </c>
      <c r="B91" s="76"/>
      <c r="C91" s="76">
        <v>35768538.359999999</v>
      </c>
    </row>
    <row r="92" spans="1:3">
      <c r="A92" s="226" t="s">
        <v>249</v>
      </c>
      <c r="B92" s="217">
        <f>B84-B85</f>
        <v>352068905.94000053</v>
      </c>
      <c r="C92" s="217">
        <f>C84-C85</f>
        <v>237326752.57000023</v>
      </c>
    </row>
    <row r="93" spans="1:3">
      <c r="A93" s="216" t="s">
        <v>250</v>
      </c>
      <c r="B93" s="217">
        <f>SUM(B94:B99)</f>
        <v>395907270.98000002</v>
      </c>
      <c r="C93" s="217">
        <f>SUM(C94:C99)</f>
        <v>235282808.38999999</v>
      </c>
    </row>
    <row r="94" spans="1:3">
      <c r="A94" s="9" t="s">
        <v>251</v>
      </c>
      <c r="B94" s="76">
        <v>17769553.52</v>
      </c>
      <c r="C94" s="76">
        <v>6201501.4900000002</v>
      </c>
    </row>
    <row r="95" spans="1:3">
      <c r="A95" s="9" t="s">
        <v>252</v>
      </c>
      <c r="B95" s="76">
        <v>19205524.329999998</v>
      </c>
      <c r="C95" s="76">
        <v>98613754</v>
      </c>
    </row>
    <row r="96" spans="1:3">
      <c r="A96" s="9" t="s">
        <v>253</v>
      </c>
      <c r="B96" s="76"/>
      <c r="C96" s="76"/>
    </row>
    <row r="97" spans="1:3">
      <c r="A97" s="9" t="s">
        <v>254</v>
      </c>
      <c r="B97" s="76"/>
      <c r="C97" s="76"/>
    </row>
    <row r="98" spans="1:3">
      <c r="A98" s="9" t="s">
        <v>255</v>
      </c>
      <c r="B98" s="76">
        <v>174635678</v>
      </c>
      <c r="C98" s="76">
        <v>930000</v>
      </c>
    </row>
    <row r="99" spans="1:3">
      <c r="A99" s="9" t="s">
        <v>256</v>
      </c>
      <c r="B99" s="76">
        <v>184296515.13</v>
      </c>
      <c r="C99" s="76">
        <v>129537552.90000001</v>
      </c>
    </row>
    <row r="100" spans="1:3">
      <c r="A100" s="216" t="s">
        <v>257</v>
      </c>
      <c r="B100" s="217">
        <f>SUM(B101:B105)</f>
        <v>34031811</v>
      </c>
      <c r="C100" s="217">
        <f>SUM(C101:C105)</f>
        <v>81344764.370000005</v>
      </c>
    </row>
    <row r="101" spans="1:3">
      <c r="A101" s="9" t="s">
        <v>258</v>
      </c>
      <c r="B101" s="76">
        <v>22135411</v>
      </c>
      <c r="C101" s="76">
        <v>4960448.1500000004</v>
      </c>
    </row>
    <row r="102" spans="1:3">
      <c r="A102" s="9" t="s">
        <v>259</v>
      </c>
      <c r="B102" s="76"/>
      <c r="C102" s="76">
        <v>2328674.4</v>
      </c>
    </row>
    <row r="103" spans="1:3">
      <c r="A103" s="9" t="s">
        <v>260</v>
      </c>
      <c r="B103" s="76">
        <v>2600000</v>
      </c>
      <c r="C103" s="76"/>
    </row>
    <row r="104" spans="1:3">
      <c r="A104" s="9" t="s">
        <v>261</v>
      </c>
      <c r="B104" s="76">
        <v>1500000</v>
      </c>
      <c r="C104" s="76">
        <v>16675641.82</v>
      </c>
    </row>
    <row r="105" spans="1:3">
      <c r="A105" s="9" t="s">
        <v>262</v>
      </c>
      <c r="B105" s="76">
        <v>7796400</v>
      </c>
      <c r="C105" s="76">
        <v>57380000</v>
      </c>
    </row>
    <row r="106" spans="1:3">
      <c r="A106" s="216" t="s">
        <v>263</v>
      </c>
      <c r="B106" s="217">
        <f>B92+B93-B100</f>
        <v>713944365.92000055</v>
      </c>
      <c r="C106" s="217">
        <f>C92+C93-C100</f>
        <v>391264796.59000021</v>
      </c>
    </row>
    <row r="107" spans="1:3">
      <c r="A107" s="3" t="s">
        <v>264</v>
      </c>
      <c r="B107" s="76">
        <v>0</v>
      </c>
      <c r="C107" s="76">
        <v>0</v>
      </c>
    </row>
    <row r="108" spans="1:3">
      <c r="A108" s="3" t="s">
        <v>265</v>
      </c>
      <c r="B108" s="76">
        <v>0</v>
      </c>
      <c r="C108" s="76">
        <v>0</v>
      </c>
    </row>
    <row r="109" spans="1:3">
      <c r="A109" s="216" t="s">
        <v>266</v>
      </c>
      <c r="B109" s="217">
        <f>+B92+B93-B100</f>
        <v>713944365.92000055</v>
      </c>
      <c r="C109" s="217">
        <f>+C92+C93-C100</f>
        <v>391264796.59000021</v>
      </c>
    </row>
    <row r="110" spans="1:3">
      <c r="A110" s="219" t="s">
        <v>267</v>
      </c>
      <c r="B110" s="231">
        <v>72187682.569999993</v>
      </c>
      <c r="C110" s="231">
        <v>49218884.030000001</v>
      </c>
    </row>
    <row r="111" spans="1:3" ht="20.25" customHeight="1">
      <c r="A111" s="50" t="s">
        <v>268</v>
      </c>
      <c r="B111" s="100">
        <f>+B109-B110</f>
        <v>641756683.35000062</v>
      </c>
      <c r="C111" s="100">
        <f>+C109-C110</f>
        <v>342045912.56000018</v>
      </c>
    </row>
    <row r="112" spans="1:3">
      <c r="A112" s="1" t="s">
        <v>3</v>
      </c>
      <c r="B112" s="102" t="s">
        <v>3</v>
      </c>
      <c r="C112" s="235"/>
    </row>
    <row r="113" spans="1:3">
      <c r="A113" s="1" t="str">
        <f>+Хавсралт!C35</f>
        <v>ГҮЙЦЭТГЭХ ЗАХИРАЛ</v>
      </c>
      <c r="B113" s="105" t="s">
        <v>328</v>
      </c>
      <c r="C113" s="103"/>
    </row>
    <row r="114" spans="1:3">
      <c r="C114" s="104"/>
    </row>
    <row r="115" spans="1:3">
      <c r="A115" s="1" t="s">
        <v>28</v>
      </c>
      <c r="B115" s="105" t="str">
        <f>+СБД!C152</f>
        <v>(Д.ДАРХИЖАВ)</v>
      </c>
      <c r="C115" s="105"/>
    </row>
    <row r="119" spans="1:3">
      <c r="B119" s="106"/>
      <c r="C119" s="106"/>
    </row>
  </sheetData>
  <mergeCells count="3">
    <mergeCell ref="B1:C1"/>
    <mergeCell ref="B2:C2"/>
    <mergeCell ref="A4:C4"/>
  </mergeCells>
  <pageMargins left="0.75" right="0.2" top="0.26" bottom="0.27" header="0.26" footer="0.28000000000000003"/>
  <pageSetup scale="91" orientation="portrait" horizontalDpi="300" verticalDpi="300" r:id="rId1"/>
  <headerFooter alignWithMargins="0"/>
  <rowBreaks count="1" manualBreakCount="1">
    <brk id="61"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G32"/>
  <sheetViews>
    <sheetView zoomScaleNormal="100" zoomScaleSheetLayoutView="100" workbookViewId="0">
      <selection activeCell="F35" sqref="F35"/>
    </sheetView>
  </sheetViews>
  <sheetFormatPr defaultRowHeight="12.75"/>
  <cols>
    <col min="1" max="1" width="46.42578125" style="1" bestFit="1" customWidth="1"/>
    <col min="2" max="2" width="25" style="6" customWidth="1"/>
    <col min="3" max="3" width="22.140625" style="6" customWidth="1"/>
    <col min="4" max="4" width="14" style="6" customWidth="1"/>
    <col min="5" max="5" width="17.140625" style="6" customWidth="1"/>
    <col min="6" max="6" width="20.140625" style="6" customWidth="1"/>
    <col min="7" max="7" width="23" style="6" bestFit="1" customWidth="1"/>
    <col min="8" max="18" width="17.5703125" style="1" customWidth="1"/>
    <col min="19" max="16384" width="9.140625" style="1"/>
  </cols>
  <sheetData>
    <row r="1" spans="1:7">
      <c r="F1" s="267" t="s">
        <v>343</v>
      </c>
      <c r="G1" s="268"/>
    </row>
    <row r="2" spans="1:7">
      <c r="F2" s="267" t="s">
        <v>344</v>
      </c>
      <c r="G2" s="267"/>
    </row>
    <row r="3" spans="1:7">
      <c r="C3" s="7" t="s">
        <v>11</v>
      </c>
      <c r="G3" s="7" t="s">
        <v>271</v>
      </c>
    </row>
    <row r="4" spans="1:7">
      <c r="A4" s="5" t="s">
        <v>26</v>
      </c>
      <c r="B4" s="7"/>
      <c r="D4" s="266" t="str">
        <f>СБД!A6</f>
        <v>2018 оны 12 сарын 31 өдөр</v>
      </c>
      <c r="E4" s="266"/>
      <c r="G4" s="1"/>
    </row>
    <row r="5" spans="1:7">
      <c r="A5" s="1" t="s">
        <v>27</v>
      </c>
      <c r="B5" s="7"/>
      <c r="G5" s="1"/>
    </row>
    <row r="6" spans="1:7">
      <c r="G6" s="10" t="s">
        <v>531</v>
      </c>
    </row>
    <row r="7" spans="1:7" ht="38.25">
      <c r="A7" s="2" t="s">
        <v>0</v>
      </c>
      <c r="B7" s="2" t="s">
        <v>12</v>
      </c>
      <c r="C7" s="2" t="s">
        <v>13</v>
      </c>
      <c r="D7" s="2" t="s">
        <v>14</v>
      </c>
      <c r="E7" s="2" t="s">
        <v>15</v>
      </c>
      <c r="F7" s="2" t="s">
        <v>16</v>
      </c>
      <c r="G7" s="2" t="s">
        <v>17</v>
      </c>
    </row>
    <row r="8" spans="1:7">
      <c r="A8" s="4" t="s">
        <v>349</v>
      </c>
      <c r="B8" s="49">
        <v>1312500000</v>
      </c>
      <c r="C8" s="49">
        <v>787500000</v>
      </c>
      <c r="D8" s="8"/>
      <c r="E8" s="8"/>
      <c r="F8" s="49">
        <v>1193580914.4400001</v>
      </c>
      <c r="G8" s="49">
        <f>SUM(B8:F8)</f>
        <v>3293580914.4400001</v>
      </c>
    </row>
    <row r="9" spans="1:7">
      <c r="A9" s="3" t="s">
        <v>18</v>
      </c>
      <c r="B9" s="49"/>
      <c r="C9" s="44"/>
      <c r="D9" s="8"/>
      <c r="E9" s="8"/>
      <c r="F9" s="44"/>
      <c r="G9" s="49">
        <f t="shared" ref="G9:G28" si="0">SUM(B9:F9)</f>
        <v>0</v>
      </c>
    </row>
    <row r="10" spans="1:7">
      <c r="A10" s="4" t="s">
        <v>19</v>
      </c>
      <c r="B10" s="49">
        <f>+B8+B9</f>
        <v>1312500000</v>
      </c>
      <c r="C10" s="49">
        <f>+C8+C9</f>
        <v>787500000</v>
      </c>
      <c r="D10" s="49">
        <f>+D8+D9</f>
        <v>0</v>
      </c>
      <c r="E10" s="49">
        <f>+E8+E9</f>
        <v>0</v>
      </c>
      <c r="F10" s="49">
        <f>+F8+F9</f>
        <v>1193580914.4400001</v>
      </c>
      <c r="G10" s="49">
        <f t="shared" si="0"/>
        <v>3293580914.4400001</v>
      </c>
    </row>
    <row r="11" spans="1:7">
      <c r="A11" s="3" t="s">
        <v>20</v>
      </c>
      <c r="B11" s="49"/>
      <c r="C11" s="8" t="s">
        <v>3</v>
      </c>
      <c r="D11" s="8" t="s">
        <v>3</v>
      </c>
      <c r="E11" s="8" t="s">
        <v>3</v>
      </c>
      <c r="F11" s="8" t="s">
        <v>3</v>
      </c>
      <c r="G11" s="49">
        <f t="shared" si="0"/>
        <v>0</v>
      </c>
    </row>
    <row r="12" spans="1:7">
      <c r="A12" s="3" t="s">
        <v>21</v>
      </c>
      <c r="B12" s="49"/>
      <c r="C12" s="8" t="s">
        <v>3</v>
      </c>
      <c r="D12" s="8" t="s">
        <v>3</v>
      </c>
      <c r="E12" s="8" t="s">
        <v>3</v>
      </c>
      <c r="F12" s="8" t="s">
        <v>3</v>
      </c>
      <c r="G12" s="49">
        <f t="shared" si="0"/>
        <v>0</v>
      </c>
    </row>
    <row r="13" spans="1:7">
      <c r="A13" s="3" t="s">
        <v>22</v>
      </c>
      <c r="B13" s="49"/>
      <c r="C13" s="8" t="s">
        <v>3</v>
      </c>
      <c r="D13" s="8" t="s">
        <v>3</v>
      </c>
      <c r="E13" s="8" t="s">
        <v>3</v>
      </c>
      <c r="F13" s="107"/>
      <c r="G13" s="49">
        <f t="shared" si="0"/>
        <v>0</v>
      </c>
    </row>
    <row r="14" spans="1:7">
      <c r="A14" s="3" t="s">
        <v>23</v>
      </c>
      <c r="B14" s="49"/>
      <c r="C14" s="8" t="s">
        <v>3</v>
      </c>
      <c r="D14" s="8" t="s">
        <v>3</v>
      </c>
      <c r="E14" s="8" t="s">
        <v>3</v>
      </c>
      <c r="F14" s="8" t="s">
        <v>3</v>
      </c>
      <c r="G14" s="49">
        <f t="shared" si="0"/>
        <v>0</v>
      </c>
    </row>
    <row r="15" spans="1:7">
      <c r="A15" s="3" t="s">
        <v>24</v>
      </c>
      <c r="B15" s="49"/>
      <c r="C15" s="8" t="s">
        <v>3</v>
      </c>
      <c r="D15" s="8" t="s">
        <v>3</v>
      </c>
      <c r="E15" s="8" t="s">
        <v>3</v>
      </c>
      <c r="F15" s="44">
        <v>641756683.35000062</v>
      </c>
      <c r="G15" s="49">
        <f t="shared" si="0"/>
        <v>641756683.35000062</v>
      </c>
    </row>
    <row r="16" spans="1:7">
      <c r="A16" s="3" t="s">
        <v>4</v>
      </c>
      <c r="B16" s="49"/>
      <c r="C16" s="8" t="s">
        <v>3</v>
      </c>
      <c r="D16" s="8" t="s">
        <v>3</v>
      </c>
      <c r="E16" s="8" t="s">
        <v>3</v>
      </c>
      <c r="F16" s="44">
        <v>-200000000</v>
      </c>
      <c r="G16" s="49">
        <f t="shared" si="0"/>
        <v>-200000000</v>
      </c>
    </row>
    <row r="17" spans="1:7">
      <c r="A17" s="3" t="s">
        <v>25</v>
      </c>
      <c r="B17" s="49"/>
      <c r="C17" s="8" t="s">
        <v>3</v>
      </c>
      <c r="D17" s="8" t="s">
        <v>3</v>
      </c>
      <c r="E17" s="8" t="s">
        <v>3</v>
      </c>
      <c r="F17" s="8" t="s">
        <v>3</v>
      </c>
      <c r="G17" s="49">
        <f t="shared" si="0"/>
        <v>0</v>
      </c>
    </row>
    <row r="18" spans="1:7">
      <c r="A18" s="4" t="s">
        <v>530</v>
      </c>
      <c r="B18" s="49">
        <f>+B10</f>
        <v>1312500000</v>
      </c>
      <c r="C18" s="49">
        <f>+C10</f>
        <v>787500000</v>
      </c>
      <c r="D18" s="8"/>
      <c r="E18" s="8"/>
      <c r="F18" s="49">
        <f>SUM(F10:F17)</f>
        <v>1635337597.7900007</v>
      </c>
      <c r="G18" s="49">
        <f t="shared" si="0"/>
        <v>3735337597.7900009</v>
      </c>
    </row>
    <row r="19" spans="1:7">
      <c r="A19" s="3" t="s">
        <v>18</v>
      </c>
      <c r="B19" s="49">
        <v>787500000</v>
      </c>
      <c r="C19" s="16">
        <v>-787500000</v>
      </c>
      <c r="D19" s="16"/>
      <c r="E19" s="16"/>
      <c r="F19" s="16"/>
      <c r="G19" s="49">
        <f t="shared" si="0"/>
        <v>0</v>
      </c>
    </row>
    <row r="20" spans="1:7">
      <c r="A20" s="4" t="s">
        <v>19</v>
      </c>
      <c r="B20" s="15">
        <f>+B19+B18</f>
        <v>2100000000</v>
      </c>
      <c r="C20" s="15">
        <f>+C19+C18</f>
        <v>0</v>
      </c>
      <c r="D20" s="15">
        <f>+D19+D18</f>
        <v>0</v>
      </c>
      <c r="E20" s="15">
        <f>+E19+E18</f>
        <v>0</v>
      </c>
      <c r="F20" s="15">
        <f>+F19+F18</f>
        <v>1635337597.7900007</v>
      </c>
      <c r="G20" s="49">
        <f t="shared" si="0"/>
        <v>3735337597.7900009</v>
      </c>
    </row>
    <row r="21" spans="1:7">
      <c r="A21" s="3" t="s">
        <v>20</v>
      </c>
      <c r="B21" s="16" t="s">
        <v>3</v>
      </c>
      <c r="C21" s="16"/>
      <c r="D21" s="16" t="s">
        <v>3</v>
      </c>
      <c r="E21" s="16" t="s">
        <v>3</v>
      </c>
      <c r="F21" s="16" t="s">
        <v>3</v>
      </c>
      <c r="G21" s="49">
        <f t="shared" si="0"/>
        <v>0</v>
      </c>
    </row>
    <row r="22" spans="1:7">
      <c r="A22" s="3" t="s">
        <v>21</v>
      </c>
      <c r="B22" s="16" t="s">
        <v>3</v>
      </c>
      <c r="C22" s="16" t="s">
        <v>3</v>
      </c>
      <c r="D22" s="16" t="s">
        <v>3</v>
      </c>
      <c r="E22" s="16" t="s">
        <v>3</v>
      </c>
      <c r="F22" s="16" t="s">
        <v>3</v>
      </c>
      <c r="G22" s="49">
        <f t="shared" si="0"/>
        <v>0</v>
      </c>
    </row>
    <row r="23" spans="1:7">
      <c r="A23" s="3" t="s">
        <v>22</v>
      </c>
      <c r="B23" s="16" t="s">
        <v>3</v>
      </c>
      <c r="C23" s="16" t="s">
        <v>3</v>
      </c>
      <c r="D23" s="16" t="s">
        <v>3</v>
      </c>
      <c r="E23" s="16" t="s">
        <v>3</v>
      </c>
      <c r="F23" s="16" t="s">
        <v>3</v>
      </c>
      <c r="G23" s="49">
        <f t="shared" si="0"/>
        <v>0</v>
      </c>
    </row>
    <row r="24" spans="1:7">
      <c r="A24" s="3" t="s">
        <v>23</v>
      </c>
      <c r="B24" s="16" t="s">
        <v>3</v>
      </c>
      <c r="C24" s="16" t="s">
        <v>3</v>
      </c>
      <c r="D24" s="16" t="s">
        <v>3</v>
      </c>
      <c r="E24" s="16" t="s">
        <v>3</v>
      </c>
      <c r="F24" s="16" t="s">
        <v>3</v>
      </c>
      <c r="G24" s="49">
        <f t="shared" si="0"/>
        <v>0</v>
      </c>
    </row>
    <row r="25" spans="1:7">
      <c r="A25" s="3" t="s">
        <v>24</v>
      </c>
      <c r="B25" s="16"/>
      <c r="C25" s="16"/>
      <c r="D25" s="16" t="s">
        <v>3</v>
      </c>
      <c r="E25" s="16" t="s">
        <v>3</v>
      </c>
      <c r="F25" s="16">
        <f>+ОДТ!C111</f>
        <v>342045912.56000018</v>
      </c>
      <c r="G25" s="49">
        <f t="shared" si="0"/>
        <v>342045912.56000018</v>
      </c>
    </row>
    <row r="26" spans="1:7">
      <c r="A26" s="3" t="s">
        <v>4</v>
      </c>
      <c r="B26" s="16" t="s">
        <v>3</v>
      </c>
      <c r="C26" s="16" t="s">
        <v>3</v>
      </c>
      <c r="D26" s="16" t="s">
        <v>3</v>
      </c>
      <c r="E26" s="16" t="s">
        <v>3</v>
      </c>
      <c r="F26" s="16">
        <v>-320000000</v>
      </c>
      <c r="G26" s="49">
        <f t="shared" si="0"/>
        <v>-320000000</v>
      </c>
    </row>
    <row r="27" spans="1:7">
      <c r="A27" s="3" t="s">
        <v>25</v>
      </c>
      <c r="B27" s="16"/>
      <c r="C27" s="16"/>
      <c r="D27" s="16" t="s">
        <v>3</v>
      </c>
      <c r="E27" s="16" t="s">
        <v>3</v>
      </c>
      <c r="F27" s="16" t="s">
        <v>3</v>
      </c>
      <c r="G27" s="49">
        <f t="shared" si="0"/>
        <v>0</v>
      </c>
    </row>
    <row r="28" spans="1:7">
      <c r="A28" s="4" t="s">
        <v>530</v>
      </c>
      <c r="B28" s="15">
        <f>SUM(B20:B27)</f>
        <v>2100000000</v>
      </c>
      <c r="C28" s="15">
        <f>SUM(C20:C27)</f>
        <v>0</v>
      </c>
      <c r="D28" s="15">
        <f>SUM(D20:D27)</f>
        <v>0</v>
      </c>
      <c r="E28" s="15">
        <f>SUM(E20:E27)</f>
        <v>0</v>
      </c>
      <c r="F28" s="15">
        <f>SUM(F20:F27)</f>
        <v>1657383510.3500009</v>
      </c>
      <c r="G28" s="49">
        <f t="shared" si="0"/>
        <v>3757383510.3500009</v>
      </c>
    </row>
    <row r="29" spans="1:7">
      <c r="A29" s="1" t="s">
        <v>3</v>
      </c>
      <c r="B29" s="6" t="s">
        <v>3</v>
      </c>
      <c r="G29" s="23">
        <f>+G28-СБД!C147</f>
        <v>0</v>
      </c>
    </row>
    <row r="30" spans="1:7">
      <c r="B30" s="24" t="str">
        <f>+Хавсралт!C35</f>
        <v>ГҮЙЦЭТГЭХ ЗАХИРАЛ</v>
      </c>
      <c r="E30" s="24" t="s">
        <v>328</v>
      </c>
    </row>
    <row r="32" spans="1:7">
      <c r="B32" s="24" t="s">
        <v>28</v>
      </c>
      <c r="E32" s="6" t="str">
        <f>+СБД!C152</f>
        <v>(Д.ДАРХИЖАВ)</v>
      </c>
    </row>
  </sheetData>
  <mergeCells count="3">
    <mergeCell ref="D4:E4"/>
    <mergeCell ref="F1:G1"/>
    <mergeCell ref="F2:G2"/>
  </mergeCells>
  <conditionalFormatting sqref="D30:D32">
    <cfRule type="cellIs" dxfId="0" priority="1" stopIfTrue="1" operator="lessThan">
      <formula>0</formula>
    </cfRule>
  </conditionalFormatting>
  <pageMargins left="0.23" right="0.2" top="1" bottom="0.51" header="0.5" footer="0.5"/>
  <pageSetup scale="81"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B1:C66"/>
  <sheetViews>
    <sheetView zoomScaleNormal="100" zoomScaleSheetLayoutView="80" workbookViewId="0">
      <selection activeCell="E21" sqref="E21"/>
    </sheetView>
  </sheetViews>
  <sheetFormatPr defaultRowHeight="12.75"/>
  <cols>
    <col min="1" max="1" width="5" style="1" customWidth="1"/>
    <col min="2" max="2" width="66.140625" style="1" customWidth="1"/>
    <col min="3" max="3" width="28" style="211" customWidth="1"/>
    <col min="4" max="16384" width="9.140625" style="1"/>
  </cols>
  <sheetData>
    <row r="1" spans="2:3">
      <c r="B1" s="85" t="s">
        <v>10</v>
      </c>
      <c r="C1" s="209"/>
    </row>
    <row r="2" spans="2:3">
      <c r="B2" s="85" t="s">
        <v>164</v>
      </c>
      <c r="C2" s="210"/>
    </row>
    <row r="4" spans="2:3">
      <c r="B4" s="1" t="str">
        <f>СБД!A6</f>
        <v>2018 оны 12 сарын 31 өдөр</v>
      </c>
    </row>
    <row r="5" spans="2:3" ht="16.5" customHeight="1">
      <c r="B5" s="2" t="s">
        <v>0</v>
      </c>
      <c r="C5" s="212" t="s">
        <v>2</v>
      </c>
    </row>
    <row r="6" spans="2:3" s="245" customFormat="1" ht="20.25" customHeight="1">
      <c r="B6" s="243" t="s">
        <v>272</v>
      </c>
      <c r="C6" s="244">
        <f>+C7-C26</f>
        <v>42958903.740001678</v>
      </c>
    </row>
    <row r="7" spans="2:3">
      <c r="B7" s="77" t="s">
        <v>273</v>
      </c>
      <c r="C7" s="86">
        <f>+SUM(C8:C25)</f>
        <v>15858504937.380001</v>
      </c>
    </row>
    <row r="8" spans="2:3">
      <c r="B8" s="9" t="s">
        <v>274</v>
      </c>
      <c r="C8" s="89">
        <v>1812649467.1399999</v>
      </c>
    </row>
    <row r="9" spans="2:3">
      <c r="B9" s="9" t="s">
        <v>275</v>
      </c>
      <c r="C9" s="89">
        <v>3618572.24</v>
      </c>
    </row>
    <row r="10" spans="2:3">
      <c r="B10" s="9" t="s">
        <v>276</v>
      </c>
      <c r="C10" s="89"/>
    </row>
    <row r="11" spans="2:3">
      <c r="B11" s="9" t="s">
        <v>277</v>
      </c>
      <c r="C11" s="89">
        <v>6767342.4500000002</v>
      </c>
    </row>
    <row r="12" spans="2:3">
      <c r="B12" s="9" t="s">
        <v>278</v>
      </c>
      <c r="C12" s="89"/>
    </row>
    <row r="13" spans="2:3">
      <c r="B13" s="9" t="s">
        <v>279</v>
      </c>
      <c r="C13" s="89"/>
    </row>
    <row r="14" spans="2:3">
      <c r="B14" s="9" t="s">
        <v>280</v>
      </c>
      <c r="C14" s="89">
        <v>1541959.55</v>
      </c>
    </row>
    <row r="15" spans="2:3">
      <c r="B15" s="9" t="s">
        <v>347</v>
      </c>
      <c r="C15" s="89">
        <v>208404696</v>
      </c>
    </row>
    <row r="16" spans="2:3">
      <c r="B16" s="9" t="s">
        <v>281</v>
      </c>
      <c r="C16" s="89"/>
    </row>
    <row r="17" spans="2:3">
      <c r="B17" s="9" t="s">
        <v>282</v>
      </c>
      <c r="C17" s="89"/>
    </row>
    <row r="18" spans="2:3">
      <c r="B18" s="9" t="s">
        <v>283</v>
      </c>
      <c r="C18" s="89">
        <v>1993000000</v>
      </c>
    </row>
    <row r="19" spans="2:3">
      <c r="B19" s="9" t="s">
        <v>284</v>
      </c>
      <c r="C19" s="89"/>
    </row>
    <row r="20" spans="2:3">
      <c r="B20" s="9" t="s">
        <v>285</v>
      </c>
      <c r="C20" s="89"/>
    </row>
    <row r="21" spans="2:3" ht="15" customHeight="1">
      <c r="B21" s="9" t="s">
        <v>286</v>
      </c>
      <c r="C21" s="89"/>
    </row>
    <row r="22" spans="2:3">
      <c r="B22" s="9" t="s">
        <v>287</v>
      </c>
      <c r="C22" s="89"/>
    </row>
    <row r="23" spans="2:3">
      <c r="B23" s="9" t="s">
        <v>288</v>
      </c>
      <c r="C23" s="89"/>
    </row>
    <row r="24" spans="2:3">
      <c r="B24" s="9" t="s">
        <v>289</v>
      </c>
      <c r="C24" s="89"/>
    </row>
    <row r="25" spans="2:3">
      <c r="B25" s="9" t="s">
        <v>290</v>
      </c>
      <c r="C25" s="89">
        <v>11832522900</v>
      </c>
    </row>
    <row r="26" spans="2:3">
      <c r="B26" s="77" t="s">
        <v>291</v>
      </c>
      <c r="C26" s="78">
        <f>+SUM(C27:C49)</f>
        <v>15815546033.639999</v>
      </c>
    </row>
    <row r="27" spans="2:3" ht="12.75" customHeight="1">
      <c r="B27" s="9" t="s">
        <v>292</v>
      </c>
      <c r="C27" s="242">
        <v>42784219.710000001</v>
      </c>
    </row>
    <row r="28" spans="2:3">
      <c r="B28" s="240" t="s">
        <v>293</v>
      </c>
      <c r="C28" s="242">
        <v>6303349</v>
      </c>
    </row>
    <row r="29" spans="2:3">
      <c r="B29" s="240" t="s">
        <v>294</v>
      </c>
      <c r="C29" s="242">
        <v>331264135.06999999</v>
      </c>
    </row>
    <row r="30" spans="2:3">
      <c r="B30" s="240" t="s">
        <v>295</v>
      </c>
      <c r="C30" s="242"/>
    </row>
    <row r="31" spans="2:3">
      <c r="B31" s="240" t="s">
        <v>296</v>
      </c>
      <c r="C31" s="242">
        <v>316564360.88</v>
      </c>
    </row>
    <row r="32" spans="2:3">
      <c r="B32" s="240" t="s">
        <v>297</v>
      </c>
      <c r="C32" s="242">
        <v>2010048.25</v>
      </c>
    </row>
    <row r="33" spans="2:3">
      <c r="B33" s="9" t="s">
        <v>298</v>
      </c>
      <c r="C33" s="241">
        <v>67083968.609999999</v>
      </c>
    </row>
    <row r="34" spans="2:3">
      <c r="B34" s="9" t="s">
        <v>299</v>
      </c>
      <c r="C34" s="89">
        <v>13590783.5</v>
      </c>
    </row>
    <row r="35" spans="2:3">
      <c r="B35" s="9" t="s">
        <v>300</v>
      </c>
      <c r="C35" s="89"/>
    </row>
    <row r="36" spans="2:3">
      <c r="B36" s="9" t="s">
        <v>301</v>
      </c>
      <c r="C36" s="89">
        <v>20922431.969999999</v>
      </c>
    </row>
    <row r="37" spans="2:3">
      <c r="B37" s="9" t="s">
        <v>302</v>
      </c>
      <c r="C37" s="89">
        <v>5323030</v>
      </c>
    </row>
    <row r="38" spans="2:3">
      <c r="B38" s="9" t="s">
        <v>303</v>
      </c>
      <c r="C38" s="89">
        <v>100762213.34</v>
      </c>
    </row>
    <row r="39" spans="2:3">
      <c r="B39" s="9" t="s">
        <v>304</v>
      </c>
      <c r="C39" s="89">
        <v>48605125.140000001</v>
      </c>
    </row>
    <row r="40" spans="2:3" ht="25.5">
      <c r="B40" s="9" t="s">
        <v>305</v>
      </c>
      <c r="C40" s="89">
        <v>310744</v>
      </c>
    </row>
    <row r="41" spans="2:3" ht="25.5">
      <c r="B41" s="9" t="s">
        <v>306</v>
      </c>
      <c r="C41" s="89">
        <v>30405547.170000002</v>
      </c>
    </row>
    <row r="42" spans="2:3" ht="25.5">
      <c r="B42" s="9" t="s">
        <v>307</v>
      </c>
      <c r="C42" s="89"/>
    </row>
    <row r="43" spans="2:3" ht="13.5" customHeight="1">
      <c r="B43" s="9" t="s">
        <v>308</v>
      </c>
      <c r="C43" s="89">
        <v>3349379077</v>
      </c>
    </row>
    <row r="44" spans="2:3" ht="13.5" customHeight="1">
      <c r="B44" s="9" t="s">
        <v>309</v>
      </c>
      <c r="C44" s="89"/>
    </row>
    <row r="45" spans="2:3" ht="13.5" customHeight="1">
      <c r="B45" s="9" t="s">
        <v>310</v>
      </c>
      <c r="C45" s="89">
        <v>34325000</v>
      </c>
    </row>
    <row r="46" spans="2:3">
      <c r="B46" s="9" t="s">
        <v>311</v>
      </c>
      <c r="C46" s="89">
        <v>7040000</v>
      </c>
    </row>
    <row r="47" spans="2:3">
      <c r="B47" s="9" t="s">
        <v>312</v>
      </c>
      <c r="C47" s="89">
        <v>36576000</v>
      </c>
    </row>
    <row r="48" spans="2:3">
      <c r="B48" s="9" t="s">
        <v>313</v>
      </c>
      <c r="C48" s="89"/>
    </row>
    <row r="49" spans="2:3">
      <c r="B49" s="9" t="s">
        <v>314</v>
      </c>
      <c r="C49" s="90">
        <v>11402296000</v>
      </c>
    </row>
    <row r="50" spans="2:3" s="245" customFormat="1" ht="20.25" customHeight="1">
      <c r="B50" s="243" t="s">
        <v>315</v>
      </c>
      <c r="C50" s="246">
        <f>+C51-C56</f>
        <v>-14504588.479999999</v>
      </c>
    </row>
    <row r="51" spans="2:3">
      <c r="B51" s="77" t="s">
        <v>316</v>
      </c>
      <c r="C51" s="87">
        <f>SUM(C52:C55)</f>
        <v>7131501.4900000002</v>
      </c>
    </row>
    <row r="52" spans="2:3">
      <c r="B52" s="9" t="s">
        <v>317</v>
      </c>
      <c r="C52" s="89"/>
    </row>
    <row r="53" spans="2:3">
      <c r="B53" s="9" t="s">
        <v>318</v>
      </c>
      <c r="C53" s="89"/>
    </row>
    <row r="54" spans="2:3">
      <c r="B54" s="9" t="s">
        <v>319</v>
      </c>
      <c r="C54" s="89"/>
    </row>
    <row r="55" spans="2:3">
      <c r="B55" s="9" t="s">
        <v>320</v>
      </c>
      <c r="C55" s="89">
        <v>7131501.4900000002</v>
      </c>
    </row>
    <row r="56" spans="2:3">
      <c r="B56" s="77" t="s">
        <v>321</v>
      </c>
      <c r="C56" s="78">
        <f>+SUM(C57:C59)</f>
        <v>21636089.969999999</v>
      </c>
    </row>
    <row r="57" spans="2:3">
      <c r="B57" s="9" t="s">
        <v>322</v>
      </c>
      <c r="C57" s="89">
        <v>21636089.969999999</v>
      </c>
    </row>
    <row r="58" spans="2:3">
      <c r="B58" s="9" t="s">
        <v>323</v>
      </c>
      <c r="C58" s="89"/>
    </row>
    <row r="59" spans="2:3">
      <c r="B59" s="9" t="s">
        <v>324</v>
      </c>
      <c r="C59" s="89"/>
    </row>
    <row r="60" spans="2:3">
      <c r="B60" s="4" t="s">
        <v>325</v>
      </c>
      <c r="C60" s="213">
        <f>+C6+C50</f>
        <v>28454315.260001682</v>
      </c>
    </row>
    <row r="61" spans="2:3">
      <c r="B61" s="4" t="s">
        <v>326</v>
      </c>
      <c r="C61" s="214">
        <f>+СБД!B11</f>
        <v>1095274216.7499998</v>
      </c>
    </row>
    <row r="62" spans="2:3">
      <c r="B62" s="4" t="s">
        <v>327</v>
      </c>
      <c r="C62" s="214">
        <f>+СБД!C11</f>
        <v>1123728788.0699999</v>
      </c>
    </row>
    <row r="63" spans="2:3">
      <c r="B63" s="91"/>
    </row>
    <row r="64" spans="2:3">
      <c r="B64" s="1" t="str">
        <f>+Хавсралт!C35</f>
        <v>ГҮЙЦЭТГЭХ ЗАХИРАЛ</v>
      </c>
      <c r="C64" s="105" t="s">
        <v>328</v>
      </c>
    </row>
    <row r="65" spans="2:3">
      <c r="C65" s="102"/>
    </row>
    <row r="66" spans="2:3">
      <c r="B66" s="1" t="s">
        <v>28</v>
      </c>
      <c r="C66" s="105" t="str">
        <f>+ӨӨТ!E32</f>
        <v>(Д.ДАРХИЖАВ)</v>
      </c>
    </row>
  </sheetData>
  <pageMargins left="1" right="1" top="0.5" bottom="0.86" header="0.5" footer="0.5"/>
  <pageSetup scale="80" fitToWidth="0"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indexed="53"/>
  </sheetPr>
  <dimension ref="A1:K48"/>
  <sheetViews>
    <sheetView showGridLines="0" topLeftCell="A19" zoomScaleNormal="100" workbookViewId="0">
      <selection activeCell="F49" sqref="F49"/>
    </sheetView>
  </sheetViews>
  <sheetFormatPr defaultRowHeight="12.75"/>
  <cols>
    <col min="1" max="1" width="4" style="84" customWidth="1"/>
    <col min="2" max="2" width="2.7109375" style="1" customWidth="1"/>
    <col min="3" max="3" width="11.85546875" style="1" customWidth="1"/>
    <col min="4" max="4" width="7.28515625" style="1" customWidth="1"/>
    <col min="5" max="5" width="6.140625" style="1" customWidth="1"/>
    <col min="6" max="6" width="9.140625" style="1"/>
    <col min="7" max="8" width="7.42578125" style="1" customWidth="1"/>
    <col min="9" max="9" width="12.140625" style="1" customWidth="1"/>
    <col min="10" max="10" width="6.5703125" style="1" customWidth="1"/>
    <col min="11" max="16384" width="9.140625" style="1"/>
  </cols>
  <sheetData>
    <row r="1" spans="1:11" ht="15.75">
      <c r="A1" s="269" t="s">
        <v>353</v>
      </c>
      <c r="B1" s="269"/>
      <c r="C1" s="269"/>
      <c r="D1" s="269"/>
      <c r="E1" s="269"/>
      <c r="F1" s="269"/>
      <c r="G1" s="269"/>
      <c r="H1" s="269"/>
      <c r="I1" s="269"/>
      <c r="J1" s="269"/>
      <c r="K1" s="269"/>
    </row>
    <row r="2" spans="1:11" ht="15.75">
      <c r="A2" s="269" t="s">
        <v>354</v>
      </c>
      <c r="B2" s="269"/>
      <c r="C2" s="269"/>
      <c r="D2" s="269"/>
      <c r="E2" s="269"/>
      <c r="F2" s="269"/>
      <c r="G2" s="269"/>
      <c r="H2" s="269"/>
      <c r="I2" s="269"/>
      <c r="J2" s="269"/>
      <c r="K2" s="269"/>
    </row>
    <row r="4" spans="1:11">
      <c r="A4" s="117" t="str">
        <f>[1]cash!A3</f>
        <v>"АРД КРЕДИТ ББСБ" ХХК</v>
      </c>
      <c r="B4" s="5"/>
      <c r="C4" s="5"/>
      <c r="D4" s="5"/>
      <c r="E4" s="5"/>
    </row>
    <row r="5" spans="1:11">
      <c r="A5" s="118" t="str">
        <f>[1]cash!A4</f>
        <v>(Аж ахуйн нэгж, байгууллагын нэр )</v>
      </c>
    </row>
    <row r="7" spans="1:11">
      <c r="A7" s="119" t="s">
        <v>355</v>
      </c>
      <c r="B7" s="120"/>
      <c r="C7" s="120"/>
      <c r="D7" s="120"/>
      <c r="E7" s="120"/>
      <c r="F7" s="120"/>
      <c r="G7" s="120"/>
      <c r="H7" s="120"/>
      <c r="I7" s="120"/>
      <c r="J7" s="120"/>
      <c r="K7" s="121"/>
    </row>
    <row r="9" spans="1:11" ht="17.25" customHeight="1">
      <c r="A9" s="122">
        <v>1</v>
      </c>
      <c r="C9" s="123" t="s">
        <v>356</v>
      </c>
      <c r="D9" s="1" t="s">
        <v>532</v>
      </c>
    </row>
    <row r="10" spans="1:11" ht="17.25" customHeight="1">
      <c r="A10" s="124"/>
      <c r="C10" s="125"/>
      <c r="D10" s="1" t="s">
        <v>533</v>
      </c>
    </row>
    <row r="11" spans="1:11" ht="17.25" customHeight="1">
      <c r="A11" s="122">
        <v>2</v>
      </c>
      <c r="C11" s="123" t="s">
        <v>357</v>
      </c>
      <c r="H11" s="126" t="s">
        <v>358</v>
      </c>
      <c r="I11" s="24"/>
      <c r="J11" s="126"/>
      <c r="K11" s="24"/>
    </row>
    <row r="12" spans="1:11" ht="17.25" customHeight="1">
      <c r="A12" s="124"/>
      <c r="C12" s="125"/>
    </row>
    <row r="13" spans="1:11" ht="17.25" customHeight="1">
      <c r="A13" s="122">
        <v>3</v>
      </c>
      <c r="C13" s="123" t="s">
        <v>359</v>
      </c>
      <c r="F13" s="126" t="s">
        <v>360</v>
      </c>
      <c r="I13" s="126" t="s">
        <v>361</v>
      </c>
    </row>
    <row r="14" spans="1:11" ht="17.25" customHeight="1">
      <c r="A14" s="124"/>
      <c r="C14" s="127"/>
    </row>
    <row r="15" spans="1:11" ht="17.25" customHeight="1">
      <c r="A15" s="122">
        <v>4</v>
      </c>
      <c r="C15" s="123" t="s">
        <v>534</v>
      </c>
    </row>
    <row r="16" spans="1:11" ht="17.25" customHeight="1">
      <c r="A16" s="124"/>
      <c r="C16" s="127"/>
    </row>
    <row r="17" spans="1:11" ht="17.25" customHeight="1">
      <c r="A17" s="122">
        <v>5</v>
      </c>
      <c r="C17" s="123" t="s">
        <v>362</v>
      </c>
      <c r="H17" s="128"/>
    </row>
    <row r="18" spans="1:11" ht="17.25" customHeight="1">
      <c r="A18" s="124"/>
      <c r="C18" s="125"/>
    </row>
    <row r="19" spans="1:11" ht="17.25" customHeight="1">
      <c r="A19" s="122">
        <v>6</v>
      </c>
      <c r="C19" s="123" t="s">
        <v>363</v>
      </c>
    </row>
    <row r="20" spans="1:11">
      <c r="A20" s="129"/>
    </row>
    <row r="21" spans="1:11" ht="14.25" customHeight="1">
      <c r="A21" s="129"/>
      <c r="B21" s="130" t="s">
        <v>364</v>
      </c>
      <c r="C21" s="131" t="s">
        <v>365</v>
      </c>
      <c r="D21" s="5"/>
      <c r="E21" s="5"/>
      <c r="F21" s="5"/>
      <c r="G21" s="5"/>
      <c r="H21" s="5"/>
      <c r="I21" s="5"/>
      <c r="J21" s="5"/>
    </row>
    <row r="22" spans="1:11" ht="14.25" customHeight="1">
      <c r="A22" s="129"/>
      <c r="B22" s="130" t="s">
        <v>366</v>
      </c>
      <c r="C22" s="132" t="s">
        <v>367</v>
      </c>
      <c r="D22" s="133"/>
      <c r="E22" s="133"/>
      <c r="F22" s="133"/>
      <c r="G22" s="133"/>
      <c r="H22" s="133"/>
      <c r="I22" s="133"/>
      <c r="J22" s="133"/>
      <c r="K22" s="133"/>
    </row>
    <row r="23" spans="1:11" ht="14.25" customHeight="1">
      <c r="A23" s="129"/>
      <c r="B23" s="130" t="s">
        <v>368</v>
      </c>
      <c r="C23" s="133" t="s">
        <v>369</v>
      </c>
      <c r="D23" s="133"/>
      <c r="E23" s="133"/>
      <c r="F23" s="133"/>
      <c r="G23" s="133"/>
      <c r="H23" s="133"/>
      <c r="I23" s="133"/>
      <c r="J23" s="133"/>
      <c r="K23" s="133"/>
    </row>
    <row r="24" spans="1:11">
      <c r="A24" s="129"/>
      <c r="B24" s="84"/>
    </row>
    <row r="25" spans="1:11" ht="14.25" customHeight="1">
      <c r="A25" s="122">
        <v>7</v>
      </c>
      <c r="B25" s="84"/>
      <c r="C25" s="134" t="s">
        <v>370</v>
      </c>
    </row>
    <row r="26" spans="1:11">
      <c r="A26" s="129"/>
      <c r="B26" s="84"/>
    </row>
    <row r="27" spans="1:11" ht="14.25" customHeight="1">
      <c r="A27" s="129"/>
      <c r="B27" s="130" t="s">
        <v>364</v>
      </c>
      <c r="C27" s="5"/>
      <c r="D27" s="5"/>
      <c r="E27" s="5"/>
      <c r="F27" s="5"/>
      <c r="H27" s="135" t="s">
        <v>371</v>
      </c>
      <c r="I27" s="5"/>
      <c r="J27" s="5"/>
      <c r="K27" s="5"/>
    </row>
    <row r="28" spans="1:11" ht="14.25" customHeight="1">
      <c r="A28" s="129"/>
      <c r="B28" s="130" t="s">
        <v>366</v>
      </c>
      <c r="C28" s="133"/>
      <c r="D28" s="133"/>
      <c r="E28" s="133"/>
      <c r="F28" s="133"/>
      <c r="H28" s="136" t="s">
        <v>372</v>
      </c>
      <c r="I28" s="133"/>
      <c r="J28" s="133"/>
      <c r="K28" s="133"/>
    </row>
    <row r="29" spans="1:11" ht="14.25" customHeight="1">
      <c r="A29" s="129"/>
      <c r="B29" s="130" t="s">
        <v>368</v>
      </c>
      <c r="C29" s="133"/>
      <c r="D29" s="133"/>
      <c r="E29" s="133"/>
      <c r="F29" s="133"/>
      <c r="G29" s="137"/>
      <c r="H29" s="137"/>
      <c r="I29" s="138"/>
      <c r="J29" s="138"/>
    </row>
    <row r="30" spans="1:11">
      <c r="A30" s="129"/>
      <c r="B30" s="84"/>
    </row>
    <row r="31" spans="1:11" ht="14.25" customHeight="1">
      <c r="A31" s="122">
        <v>8</v>
      </c>
      <c r="B31" s="84"/>
      <c r="C31" s="134" t="s">
        <v>373</v>
      </c>
    </row>
    <row r="32" spans="1:11">
      <c r="A32" s="129"/>
      <c r="B32" s="84"/>
    </row>
    <row r="33" spans="1:11" ht="14.25" customHeight="1">
      <c r="A33" s="129"/>
      <c r="B33" s="130" t="s">
        <v>364</v>
      </c>
      <c r="C33" s="5" t="s">
        <v>544</v>
      </c>
      <c r="D33" s="5"/>
      <c r="E33" s="5"/>
      <c r="F33" s="5"/>
      <c r="G33" s="5"/>
      <c r="H33" s="5"/>
      <c r="I33" s="5"/>
      <c r="J33" s="5"/>
    </row>
    <row r="34" spans="1:11" ht="14.25" customHeight="1">
      <c r="A34" s="129"/>
      <c r="B34" s="130" t="s">
        <v>366</v>
      </c>
      <c r="C34" s="133"/>
      <c r="D34" s="133"/>
      <c r="E34" s="133"/>
      <c r="F34" s="133"/>
      <c r="G34" s="133"/>
      <c r="H34" s="133"/>
      <c r="I34" s="133"/>
      <c r="J34" s="133"/>
      <c r="K34" s="133"/>
    </row>
    <row r="35" spans="1:11" ht="14.25" customHeight="1">
      <c r="A35" s="129"/>
      <c r="B35" s="130" t="s">
        <v>368</v>
      </c>
      <c r="C35" s="133"/>
      <c r="D35" s="133"/>
      <c r="E35" s="133"/>
      <c r="F35" s="133"/>
      <c r="G35" s="133"/>
      <c r="H35" s="133"/>
      <c r="I35" s="133"/>
      <c r="J35" s="133"/>
      <c r="K35" s="133"/>
    </row>
    <row r="36" spans="1:11" ht="14.25" customHeight="1">
      <c r="A36" s="129"/>
      <c r="B36" s="130" t="s">
        <v>371</v>
      </c>
      <c r="C36" s="133"/>
      <c r="D36" s="133"/>
      <c r="E36" s="133"/>
      <c r="F36" s="133"/>
      <c r="G36" s="133"/>
      <c r="H36" s="133"/>
      <c r="I36" s="133"/>
      <c r="J36" s="133"/>
      <c r="K36" s="133"/>
    </row>
    <row r="37" spans="1:11">
      <c r="A37" s="129"/>
    </row>
    <row r="38" spans="1:11" ht="14.25" customHeight="1">
      <c r="A38" s="122">
        <v>9</v>
      </c>
      <c r="C38" s="134" t="s">
        <v>374</v>
      </c>
    </row>
    <row r="39" spans="1:11">
      <c r="A39" s="129"/>
    </row>
    <row r="40" spans="1:11" s="141" customFormat="1" ht="16.5" customHeight="1">
      <c r="A40" s="139"/>
      <c r="B40" s="140" t="s">
        <v>375</v>
      </c>
      <c r="D40" s="270" t="s">
        <v>376</v>
      </c>
      <c r="E40" s="270"/>
      <c r="F40" s="270"/>
      <c r="H40" s="140" t="s">
        <v>377</v>
      </c>
      <c r="I40" s="271">
        <v>86111122</v>
      </c>
      <c r="J40" s="271"/>
    </row>
    <row r="41" spans="1:11" s="141" customFormat="1" ht="16.5" customHeight="1">
      <c r="A41" s="139"/>
      <c r="B41" s="140" t="s">
        <v>378</v>
      </c>
      <c r="D41" s="272" t="s">
        <v>379</v>
      </c>
      <c r="E41" s="272"/>
      <c r="F41" s="272"/>
      <c r="H41" s="140" t="s">
        <v>380</v>
      </c>
      <c r="I41" s="273"/>
      <c r="J41" s="273"/>
    </row>
    <row r="42" spans="1:11" s="141" customFormat="1" ht="16.5" customHeight="1">
      <c r="A42" s="139"/>
      <c r="B42" s="140" t="s">
        <v>381</v>
      </c>
      <c r="D42" s="274" t="s">
        <v>382</v>
      </c>
      <c r="E42" s="275"/>
      <c r="F42" s="275"/>
    </row>
    <row r="43" spans="1:11" ht="16.5" customHeight="1">
      <c r="A43" s="129"/>
    </row>
    <row r="44" spans="1:11" ht="16.5" customHeight="1">
      <c r="A44" s="122">
        <v>10</v>
      </c>
      <c r="C44" s="134" t="s">
        <v>383</v>
      </c>
    </row>
    <row r="45" spans="1:11" ht="16.5" customHeight="1">
      <c r="A45" s="129"/>
    </row>
    <row r="46" spans="1:11" s="141" customFormat="1" ht="16.5" customHeight="1">
      <c r="A46" s="142"/>
      <c r="B46" s="140" t="s">
        <v>375</v>
      </c>
      <c r="D46" s="270" t="s">
        <v>384</v>
      </c>
      <c r="E46" s="270"/>
      <c r="F46" s="270"/>
      <c r="H46" s="140" t="s">
        <v>377</v>
      </c>
      <c r="I46" s="271">
        <v>99056690</v>
      </c>
      <c r="J46" s="271"/>
    </row>
    <row r="47" spans="1:11" s="141" customFormat="1" ht="16.5" customHeight="1">
      <c r="A47" s="142"/>
      <c r="B47" s="140" t="s">
        <v>378</v>
      </c>
      <c r="D47" s="272" t="s">
        <v>385</v>
      </c>
      <c r="E47" s="272"/>
      <c r="F47" s="272"/>
      <c r="H47" s="140" t="s">
        <v>380</v>
      </c>
      <c r="I47" s="273"/>
      <c r="J47" s="273"/>
    </row>
    <row r="48" spans="1:11" s="141" customFormat="1" ht="16.5" customHeight="1">
      <c r="A48" s="142"/>
      <c r="B48" s="140" t="s">
        <v>381</v>
      </c>
      <c r="D48" s="276" t="s">
        <v>386</v>
      </c>
      <c r="E48" s="275"/>
      <c r="F48" s="275"/>
    </row>
  </sheetData>
  <mergeCells count="12">
    <mergeCell ref="D42:F42"/>
    <mergeCell ref="D46:F46"/>
    <mergeCell ref="I46:J46"/>
    <mergeCell ref="D47:F47"/>
    <mergeCell ref="I47:J47"/>
    <mergeCell ref="D48:F48"/>
    <mergeCell ref="A1:K1"/>
    <mergeCell ref="A2:K2"/>
    <mergeCell ref="D40:F40"/>
    <mergeCell ref="I40:J40"/>
    <mergeCell ref="D41:F41"/>
    <mergeCell ref="I41:J41"/>
  </mergeCells>
  <hyperlinks>
    <hyperlink ref="D42" r:id="rId1"/>
    <hyperlink ref="D48" r:id="rId2"/>
  </hyperlinks>
  <printOptions horizontalCentered="1"/>
  <pageMargins left="0.35" right="0.5" top="0.6" bottom="0.6" header="0.4" footer="0.3"/>
  <pageSetup paperSize="9" orientation="portrait" r:id="rId3"/>
  <headerFooter alignWithMargins="0">
    <oddFooter>&amp;L8</oddFooter>
  </headerFooter>
</worksheet>
</file>

<file path=xl/worksheets/sheet8.xml><?xml version="1.0" encoding="utf-8"?>
<worksheet xmlns="http://schemas.openxmlformats.org/spreadsheetml/2006/main" xmlns:r="http://schemas.openxmlformats.org/officeDocument/2006/relationships">
  <sheetPr>
    <tabColor indexed="53"/>
  </sheetPr>
  <dimension ref="A2:K35"/>
  <sheetViews>
    <sheetView showGridLines="0" zoomScale="90" zoomScaleNormal="90" workbookViewId="0">
      <selection activeCell="M30" sqref="M30"/>
    </sheetView>
  </sheetViews>
  <sheetFormatPr defaultRowHeight="12.75"/>
  <cols>
    <col min="1" max="1" width="3.5703125" style="1" customWidth="1"/>
    <col min="2" max="2" width="2.7109375" style="1" customWidth="1"/>
    <col min="3" max="3" width="10.28515625" style="1" customWidth="1"/>
    <col min="4" max="4" width="6.42578125" style="1" customWidth="1"/>
    <col min="5" max="5" width="5.5703125" style="1" customWidth="1"/>
    <col min="6" max="6" width="9.140625" style="1"/>
    <col min="7" max="8" width="7.42578125" style="1" customWidth="1"/>
    <col min="9" max="9" width="12.140625" style="1" customWidth="1"/>
    <col min="10" max="10" width="6.5703125" style="1" customWidth="1"/>
    <col min="11" max="16384" width="9.140625" style="1"/>
  </cols>
  <sheetData>
    <row r="2" spans="1:11" ht="15">
      <c r="A2" s="279" t="s">
        <v>387</v>
      </c>
      <c r="B2" s="279"/>
      <c r="C2" s="279"/>
      <c r="D2" s="279"/>
      <c r="E2" s="143"/>
      <c r="F2" s="143"/>
      <c r="G2" s="143"/>
      <c r="H2" s="143"/>
      <c r="I2" s="143"/>
      <c r="J2" s="143"/>
      <c r="K2" s="144"/>
    </row>
    <row r="3" spans="1:11" ht="16.5" customHeight="1" thickBot="1">
      <c r="A3" s="145"/>
      <c r="B3" s="146" t="s">
        <v>388</v>
      </c>
      <c r="C3" s="146"/>
      <c r="D3" s="146"/>
      <c r="E3" s="146"/>
      <c r="F3" s="145"/>
      <c r="G3" s="145"/>
      <c r="H3" s="145"/>
      <c r="I3" s="145"/>
      <c r="J3" s="145"/>
      <c r="K3" s="145"/>
    </row>
    <row r="4" spans="1:11" ht="16.5" customHeight="1" thickBot="1">
      <c r="A4" s="147"/>
      <c r="B4" s="148" t="s">
        <v>389</v>
      </c>
      <c r="C4" s="148"/>
      <c r="D4" s="148"/>
      <c r="E4" s="148"/>
      <c r="F4" s="148"/>
      <c r="G4" s="149"/>
      <c r="H4" s="149"/>
      <c r="I4" s="149"/>
      <c r="J4" s="149"/>
      <c r="K4" s="149"/>
    </row>
    <row r="5" spans="1:11" ht="16.5" customHeight="1" thickBot="1">
      <c r="A5" s="150"/>
      <c r="B5" s="148" t="s">
        <v>390</v>
      </c>
      <c r="C5" s="148"/>
      <c r="D5" s="148"/>
      <c r="E5" s="148"/>
      <c r="F5" s="148"/>
      <c r="G5" s="150"/>
      <c r="H5" s="150"/>
      <c r="I5" s="150"/>
      <c r="J5" s="151"/>
      <c r="K5" s="150"/>
    </row>
    <row r="6" spans="1:11" ht="16.5" customHeight="1" thickBot="1">
      <c r="A6" s="152"/>
      <c r="B6" s="148" t="s">
        <v>391</v>
      </c>
      <c r="C6" s="148"/>
      <c r="D6" s="148"/>
      <c r="E6" s="148"/>
      <c r="F6" s="152"/>
      <c r="G6" s="150"/>
      <c r="H6" s="150"/>
      <c r="I6" s="152"/>
      <c r="J6" s="150"/>
      <c r="K6" s="150"/>
    </row>
    <row r="7" spans="1:11" ht="16.5" customHeight="1" thickBot="1">
      <c r="A7" s="150"/>
      <c r="B7" s="148" t="s">
        <v>392</v>
      </c>
      <c r="C7" s="148"/>
      <c r="D7" s="148"/>
      <c r="E7" s="148"/>
      <c r="F7" s="148"/>
      <c r="G7" s="150"/>
      <c r="H7" s="150"/>
      <c r="I7" s="150"/>
      <c r="J7" s="150"/>
      <c r="K7" s="150"/>
    </row>
    <row r="8" spans="1:11" ht="16.5" customHeight="1" thickBot="1">
      <c r="A8" s="152"/>
      <c r="B8" s="148" t="s">
        <v>393</v>
      </c>
      <c r="C8" s="148"/>
      <c r="D8" s="150"/>
      <c r="E8" s="150"/>
      <c r="F8" s="150"/>
      <c r="G8" s="150"/>
      <c r="H8" s="150"/>
      <c r="I8" s="150"/>
      <c r="J8" s="150"/>
      <c r="K8" s="150"/>
    </row>
    <row r="9" spans="1:11" ht="16.5" customHeight="1" thickBot="1">
      <c r="A9" s="150"/>
      <c r="B9" s="150"/>
      <c r="C9" s="150"/>
      <c r="D9" s="150"/>
      <c r="E9" s="150"/>
      <c r="F9" s="150"/>
      <c r="G9" s="150"/>
      <c r="H9" s="150"/>
      <c r="I9" s="150"/>
      <c r="J9" s="150"/>
      <c r="K9" s="150"/>
    </row>
    <row r="10" spans="1:11" ht="16.5" customHeight="1" thickBot="1">
      <c r="A10" s="150"/>
      <c r="B10" s="153"/>
      <c r="C10" s="150"/>
      <c r="D10" s="150"/>
      <c r="E10" s="150"/>
      <c r="F10" s="150"/>
      <c r="G10" s="150"/>
      <c r="H10" s="150"/>
      <c r="I10" s="150"/>
      <c r="J10" s="150"/>
      <c r="K10" s="150"/>
    </row>
    <row r="11" spans="1:11" ht="16.5" customHeight="1" thickBot="1">
      <c r="A11" s="150"/>
      <c r="B11" s="153"/>
      <c r="C11" s="150"/>
      <c r="D11" s="150"/>
      <c r="E11" s="150"/>
      <c r="F11" s="150"/>
      <c r="G11" s="150"/>
      <c r="H11" s="150"/>
      <c r="I11" s="150"/>
      <c r="J11" s="150"/>
      <c r="K11" s="150"/>
    </row>
    <row r="12" spans="1:11" ht="16.5" customHeight="1" thickBot="1">
      <c r="A12" s="150"/>
      <c r="B12" s="153"/>
      <c r="C12" s="150"/>
      <c r="D12" s="150"/>
      <c r="E12" s="150"/>
      <c r="F12" s="150"/>
      <c r="G12" s="150"/>
      <c r="H12" s="150"/>
      <c r="I12" s="150"/>
      <c r="J12" s="150"/>
      <c r="K12" s="150"/>
    </row>
    <row r="13" spans="1:11" ht="16.5" customHeight="1" thickBot="1">
      <c r="A13" s="150"/>
      <c r="B13" s="150"/>
      <c r="C13" s="150"/>
      <c r="D13" s="150"/>
      <c r="E13" s="150"/>
      <c r="F13" s="150"/>
      <c r="G13" s="150"/>
      <c r="H13" s="150"/>
      <c r="I13" s="150"/>
      <c r="J13" s="150"/>
      <c r="K13" s="150"/>
    </row>
    <row r="14" spans="1:11" ht="16.5" customHeight="1" thickBot="1">
      <c r="A14" s="152"/>
      <c r="B14" s="150"/>
      <c r="C14" s="152"/>
      <c r="D14" s="150"/>
      <c r="E14" s="150"/>
      <c r="F14" s="150"/>
      <c r="G14" s="150"/>
      <c r="H14" s="150"/>
      <c r="I14" s="150"/>
      <c r="J14" s="150"/>
      <c r="K14" s="150"/>
    </row>
    <row r="15" spans="1:11" ht="16.5" customHeight="1" thickBot="1">
      <c r="A15" s="150"/>
      <c r="B15" s="150"/>
      <c r="C15" s="150"/>
      <c r="D15" s="150"/>
      <c r="E15" s="150"/>
      <c r="F15" s="150"/>
      <c r="G15" s="150"/>
      <c r="H15" s="150"/>
      <c r="I15" s="150"/>
      <c r="J15" s="150"/>
      <c r="K15" s="150"/>
    </row>
    <row r="16" spans="1:11" ht="16.5" customHeight="1" thickBot="1">
      <c r="A16" s="150"/>
      <c r="B16" s="153"/>
      <c r="C16" s="150"/>
      <c r="D16" s="150"/>
      <c r="E16" s="150"/>
      <c r="F16" s="150"/>
      <c r="G16" s="150"/>
      <c r="H16" s="153"/>
      <c r="I16" s="150"/>
      <c r="J16" s="150"/>
      <c r="K16" s="150"/>
    </row>
    <row r="17" spans="1:11" ht="16.5" customHeight="1" thickBot="1">
      <c r="A17" s="150"/>
      <c r="B17" s="153"/>
      <c r="C17" s="150"/>
      <c r="D17" s="150"/>
      <c r="E17" s="150"/>
      <c r="F17" s="150"/>
      <c r="G17" s="150"/>
      <c r="H17" s="153"/>
      <c r="I17" s="150"/>
      <c r="J17" s="150"/>
      <c r="K17" s="150"/>
    </row>
    <row r="18" spans="1:11" ht="16.5" customHeight="1" thickBot="1">
      <c r="A18" s="152"/>
      <c r="B18" s="150"/>
      <c r="C18" s="152"/>
      <c r="D18" s="150"/>
      <c r="E18" s="150"/>
      <c r="F18" s="150"/>
      <c r="G18" s="150"/>
      <c r="H18" s="150"/>
      <c r="I18" s="150"/>
      <c r="J18" s="150"/>
      <c r="K18" s="150"/>
    </row>
    <row r="19" spans="1:11" ht="16.5" customHeight="1" thickBot="1">
      <c r="A19" s="150"/>
      <c r="B19" s="150"/>
      <c r="C19" s="150"/>
      <c r="D19" s="150"/>
      <c r="E19" s="150"/>
      <c r="F19" s="150"/>
      <c r="G19" s="150"/>
      <c r="H19" s="150"/>
      <c r="I19" s="150"/>
      <c r="J19" s="150"/>
      <c r="K19" s="150"/>
    </row>
    <row r="20" spans="1:11" s="141" customFormat="1" ht="16.5" customHeight="1" thickBot="1">
      <c r="A20" s="150">
        <v>2.1</v>
      </c>
      <c r="B20" s="152" t="s">
        <v>394</v>
      </c>
      <c r="C20" s="150"/>
      <c r="D20" s="148"/>
      <c r="E20" s="148"/>
      <c r="F20" s="148"/>
      <c r="G20" s="150"/>
      <c r="H20" s="152"/>
      <c r="I20" s="148"/>
      <c r="J20" s="148"/>
      <c r="K20" s="150"/>
    </row>
    <row r="21" spans="1:11" s="141" customFormat="1" ht="16.5" customHeight="1" thickBot="1">
      <c r="A21" s="150"/>
      <c r="B21" s="152"/>
      <c r="C21" s="150"/>
      <c r="D21" s="280"/>
      <c r="E21" s="280"/>
      <c r="F21" s="280"/>
      <c r="G21" s="150"/>
      <c r="H21" s="152"/>
      <c r="I21" s="281"/>
      <c r="J21" s="281"/>
      <c r="K21" s="150"/>
    </row>
    <row r="22" spans="1:11" s="141" customFormat="1" ht="16.5" customHeight="1" thickBot="1">
      <c r="A22" s="150"/>
      <c r="B22" s="152"/>
      <c r="C22" s="150"/>
      <c r="D22" s="277"/>
      <c r="E22" s="277"/>
      <c r="F22" s="277"/>
      <c r="G22" s="150"/>
      <c r="H22" s="150"/>
      <c r="I22" s="150"/>
      <c r="J22" s="150"/>
      <c r="K22" s="150"/>
    </row>
    <row r="23" spans="1:11" ht="16.5" customHeight="1" thickBot="1">
      <c r="A23" s="150" t="s">
        <v>395</v>
      </c>
      <c r="B23" s="150"/>
      <c r="C23" s="150"/>
      <c r="D23" s="150"/>
      <c r="E23" s="150"/>
      <c r="F23" s="150" t="s">
        <v>545</v>
      </c>
      <c r="G23" s="150"/>
      <c r="H23" s="150"/>
      <c r="I23" s="150"/>
      <c r="J23" s="150"/>
      <c r="K23" s="150"/>
    </row>
    <row r="24" spans="1:11" ht="16.5" customHeight="1" thickBot="1">
      <c r="A24" s="152"/>
      <c r="B24" s="150"/>
      <c r="C24" s="152"/>
      <c r="D24" s="150"/>
      <c r="E24" s="150"/>
      <c r="F24" s="150"/>
      <c r="G24" s="150"/>
      <c r="H24" s="150"/>
      <c r="I24" s="150"/>
      <c r="J24" s="150"/>
      <c r="K24" s="150"/>
    </row>
    <row r="25" spans="1:11" ht="16.5" customHeight="1" thickBot="1">
      <c r="A25" s="150"/>
      <c r="B25" s="150"/>
      <c r="C25" s="150"/>
      <c r="D25" s="150"/>
      <c r="E25" s="150"/>
      <c r="F25" s="150"/>
      <c r="G25" s="150"/>
      <c r="H25" s="150"/>
      <c r="I25" s="150"/>
      <c r="J25" s="150"/>
      <c r="K25" s="150"/>
    </row>
    <row r="26" spans="1:11" s="141" customFormat="1" ht="16.5" customHeight="1" thickBot="1">
      <c r="A26" s="150" t="s">
        <v>396</v>
      </c>
      <c r="B26" s="152"/>
      <c r="C26" s="150"/>
      <c r="D26" s="280"/>
      <c r="E26" s="280"/>
      <c r="F26" s="280"/>
      <c r="G26" s="150"/>
      <c r="H26" s="152"/>
      <c r="I26" s="281"/>
      <c r="J26" s="281"/>
      <c r="K26" s="150"/>
    </row>
    <row r="27" spans="1:11" s="141" customFormat="1" ht="16.5" customHeight="1" thickBot="1">
      <c r="A27" s="150"/>
      <c r="B27" s="152"/>
      <c r="C27" s="150"/>
      <c r="D27" s="148" t="s">
        <v>546</v>
      </c>
      <c r="E27" s="148"/>
      <c r="F27" s="148"/>
      <c r="G27" s="150"/>
      <c r="H27" s="152"/>
      <c r="I27" s="148"/>
      <c r="J27" s="148"/>
      <c r="K27" s="150"/>
    </row>
    <row r="28" spans="1:11" s="141" customFormat="1" ht="16.5" customHeight="1" thickBot="1">
      <c r="A28" s="150"/>
      <c r="B28" s="152"/>
      <c r="C28" s="150"/>
      <c r="D28" s="277"/>
      <c r="E28" s="277"/>
      <c r="F28" s="277"/>
      <c r="G28" s="150"/>
      <c r="H28" s="150"/>
      <c r="I28" s="150"/>
      <c r="J28" s="150"/>
      <c r="K28" s="150"/>
    </row>
    <row r="29" spans="1:11" ht="16.5" customHeight="1" thickBot="1">
      <c r="A29" s="150"/>
      <c r="B29" s="150"/>
      <c r="C29" s="150"/>
      <c r="D29" s="150"/>
      <c r="E29" s="150"/>
      <c r="F29" s="150"/>
      <c r="G29" s="150"/>
      <c r="H29" s="150"/>
      <c r="I29" s="150"/>
      <c r="J29" s="150"/>
      <c r="K29" s="150"/>
    </row>
    <row r="30" spans="1:11" ht="16.5" customHeight="1">
      <c r="A30" s="145"/>
      <c r="B30" s="145"/>
      <c r="C30" s="145"/>
      <c r="D30" s="145"/>
      <c r="E30" s="145"/>
      <c r="F30" s="145"/>
      <c r="G30" s="145"/>
      <c r="H30" s="145"/>
      <c r="I30" s="145"/>
      <c r="J30" s="145"/>
      <c r="K30" s="145"/>
    </row>
    <row r="31" spans="1:11" ht="17.25" customHeight="1">
      <c r="A31" s="154">
        <v>1</v>
      </c>
      <c r="B31" s="278" t="s">
        <v>397</v>
      </c>
      <c r="C31" s="278"/>
      <c r="D31" s="278"/>
      <c r="E31" s="278"/>
      <c r="F31" s="278"/>
      <c r="G31" s="278"/>
      <c r="H31" s="278"/>
      <c r="I31" s="278"/>
      <c r="J31" s="278"/>
      <c r="K31" s="278"/>
    </row>
    <row r="32" spans="1:11" ht="14.25">
      <c r="A32" s="145"/>
      <c r="B32" s="278"/>
      <c r="C32" s="278"/>
      <c r="D32" s="278"/>
      <c r="E32" s="278"/>
      <c r="F32" s="278"/>
      <c r="G32" s="278"/>
      <c r="H32" s="278"/>
      <c r="I32" s="278"/>
      <c r="J32" s="278"/>
      <c r="K32" s="278"/>
    </row>
    <row r="33" spans="1:11" ht="14.25">
      <c r="A33" s="145"/>
      <c r="B33" s="278"/>
      <c r="C33" s="278"/>
      <c r="D33" s="278"/>
      <c r="E33" s="278"/>
      <c r="F33" s="278"/>
      <c r="G33" s="278"/>
      <c r="H33" s="278"/>
      <c r="I33" s="278"/>
      <c r="J33" s="278"/>
      <c r="K33" s="278"/>
    </row>
    <row r="34" spans="1:11" ht="15">
      <c r="A34" s="155"/>
      <c r="B34"/>
      <c r="C34"/>
      <c r="D34"/>
      <c r="E34"/>
      <c r="F34"/>
      <c r="G34"/>
      <c r="H34"/>
      <c r="I34"/>
      <c r="J34"/>
      <c r="K34"/>
    </row>
    <row r="35" spans="1:11" ht="15">
      <c r="A35" s="155"/>
      <c r="B35"/>
      <c r="C35"/>
      <c r="D35"/>
      <c r="E35"/>
      <c r="F35"/>
      <c r="G35"/>
      <c r="H35"/>
      <c r="I35"/>
      <c r="J35"/>
      <c r="K35"/>
    </row>
  </sheetData>
  <mergeCells count="8">
    <mergeCell ref="D28:F28"/>
    <mergeCell ref="B31:K33"/>
    <mergeCell ref="A2:D2"/>
    <mergeCell ref="D21:F21"/>
    <mergeCell ref="I21:J21"/>
    <mergeCell ref="D22:F22"/>
    <mergeCell ref="D26:F26"/>
    <mergeCell ref="I26:J26"/>
  </mergeCells>
  <printOptions horizontalCentered="1" verticalCentered="1"/>
  <pageMargins left="0.5" right="0.35" top="0.6" bottom="0.6" header="0.4" footer="0.3"/>
  <pageSetup paperSize="9" orientation="portrait" r:id="rId1"/>
  <headerFooter alignWithMargins="0">
    <oddFooter xml:space="preserve">&amp;R9
</oddFooter>
  </headerFooter>
</worksheet>
</file>

<file path=xl/worksheets/sheet9.xml><?xml version="1.0" encoding="utf-8"?>
<worksheet xmlns="http://schemas.openxmlformats.org/spreadsheetml/2006/main" xmlns:r="http://schemas.openxmlformats.org/officeDocument/2006/relationships">
  <sheetPr>
    <tabColor indexed="53"/>
  </sheetPr>
  <dimension ref="A2:H58"/>
  <sheetViews>
    <sheetView showGridLines="0" view="pageBreakPreview" zoomScaleNormal="100" zoomScaleSheetLayoutView="100" workbookViewId="0">
      <selection activeCell="I55" sqref="I55:J55"/>
    </sheetView>
  </sheetViews>
  <sheetFormatPr defaultColWidth="9.85546875" defaultRowHeight="14.25" customHeight="1"/>
  <cols>
    <col min="1" max="1" width="6" style="1" customWidth="1"/>
    <col min="2" max="3" width="9.85546875" style="1" customWidth="1"/>
    <col min="4" max="4" width="13.140625" style="1" bestFit="1" customWidth="1"/>
    <col min="5" max="5" width="14.7109375" style="128" customWidth="1"/>
    <col min="6" max="6" width="15.7109375" style="128" customWidth="1"/>
    <col min="7" max="7" width="14.7109375" style="128" customWidth="1"/>
    <col min="8" max="8" width="15.5703125" style="128" customWidth="1"/>
    <col min="9" max="16384" width="9.85546875" style="1"/>
  </cols>
  <sheetData>
    <row r="2" spans="1:8" ht="14.25" customHeight="1">
      <c r="A2" s="1">
        <v>3.1</v>
      </c>
      <c r="B2" s="1" t="s">
        <v>398</v>
      </c>
    </row>
    <row r="4" spans="1:8" ht="14.25" customHeight="1">
      <c r="A4" s="156"/>
      <c r="B4" s="282" t="s">
        <v>399</v>
      </c>
      <c r="C4" s="282"/>
      <c r="D4" s="157"/>
      <c r="E4" s="283" t="s">
        <v>1</v>
      </c>
      <c r="F4" s="283"/>
      <c r="G4" s="283" t="s">
        <v>2</v>
      </c>
      <c r="H4" s="283"/>
    </row>
    <row r="5" spans="1:8" ht="14.25" customHeight="1">
      <c r="A5" s="156"/>
      <c r="B5" s="284"/>
      <c r="C5" s="285"/>
      <c r="D5" s="159"/>
      <c r="E5" s="160" t="s">
        <v>400</v>
      </c>
      <c r="F5" s="160" t="s">
        <v>401</v>
      </c>
      <c r="G5" s="160" t="s">
        <v>400</v>
      </c>
      <c r="H5" s="160" t="s">
        <v>401</v>
      </c>
    </row>
    <row r="6" spans="1:8" ht="14.25" customHeight="1">
      <c r="A6" s="156">
        <v>1</v>
      </c>
      <c r="B6" s="284" t="s">
        <v>402</v>
      </c>
      <c r="C6" s="285"/>
      <c r="D6" s="159"/>
      <c r="E6" s="160"/>
      <c r="F6" s="160">
        <f>+СБД!B12</f>
        <v>71117640.840000004</v>
      </c>
      <c r="G6" s="160"/>
      <c r="H6" s="160">
        <f>+СБД!C12</f>
        <v>14339983.76</v>
      </c>
    </row>
    <row r="8" spans="1:8" ht="14.25" customHeight="1">
      <c r="A8" s="1">
        <v>3.2</v>
      </c>
      <c r="B8" s="1" t="s">
        <v>403</v>
      </c>
    </row>
    <row r="9" spans="1:8" ht="13.5" customHeight="1"/>
    <row r="10" spans="1:8" ht="14.25" customHeight="1">
      <c r="A10" s="286"/>
      <c r="B10" s="288" t="s">
        <v>404</v>
      </c>
      <c r="C10" s="289"/>
      <c r="D10" s="286" t="s">
        <v>405</v>
      </c>
      <c r="E10" s="292" t="s">
        <v>1</v>
      </c>
      <c r="F10" s="293"/>
      <c r="G10" s="292" t="s">
        <v>2</v>
      </c>
      <c r="H10" s="293"/>
    </row>
    <row r="11" spans="1:8" ht="14.25" customHeight="1">
      <c r="A11" s="287"/>
      <c r="B11" s="290"/>
      <c r="C11" s="291"/>
      <c r="D11" s="287"/>
      <c r="E11" s="160" t="s">
        <v>400</v>
      </c>
      <c r="F11" s="160" t="s">
        <v>401</v>
      </c>
      <c r="G11" s="160" t="s">
        <v>406</v>
      </c>
      <c r="H11" s="160" t="s">
        <v>401</v>
      </c>
    </row>
    <row r="12" spans="1:8" ht="14.25" customHeight="1">
      <c r="A12" s="156">
        <v>1</v>
      </c>
      <c r="B12" s="284" t="s">
        <v>407</v>
      </c>
      <c r="C12" s="285"/>
      <c r="D12" s="159">
        <v>5031364896</v>
      </c>
      <c r="E12" s="160"/>
      <c r="F12" s="160"/>
      <c r="G12" s="160"/>
      <c r="H12" s="160"/>
    </row>
    <row r="13" spans="1:8" ht="14.25" customHeight="1">
      <c r="A13" s="156">
        <v>2</v>
      </c>
      <c r="B13" s="284" t="s">
        <v>408</v>
      </c>
      <c r="C13" s="285"/>
      <c r="D13" s="159">
        <v>5000367180</v>
      </c>
      <c r="E13" s="160"/>
      <c r="F13" s="160"/>
      <c r="G13" s="160"/>
      <c r="H13" s="160"/>
    </row>
    <row r="14" spans="1:8" ht="14.25" customHeight="1">
      <c r="A14" s="156">
        <v>3</v>
      </c>
      <c r="B14" s="284" t="s">
        <v>409</v>
      </c>
      <c r="C14" s="285"/>
      <c r="D14" s="159">
        <v>2010000332</v>
      </c>
      <c r="E14" s="160"/>
      <c r="F14" s="160"/>
      <c r="G14" s="160"/>
      <c r="H14" s="160"/>
    </row>
    <row r="15" spans="1:8" ht="14.25" customHeight="1">
      <c r="A15" s="156">
        <v>4</v>
      </c>
      <c r="B15" s="284" t="s">
        <v>410</v>
      </c>
      <c r="C15" s="285"/>
      <c r="D15" s="159">
        <v>10600004682</v>
      </c>
      <c r="E15" s="160"/>
      <c r="F15" s="160"/>
      <c r="G15" s="160"/>
      <c r="H15" s="160"/>
    </row>
    <row r="16" spans="1:8" ht="14.25" customHeight="1">
      <c r="A16" s="156">
        <v>5</v>
      </c>
      <c r="B16" s="284" t="s">
        <v>411</v>
      </c>
      <c r="C16" s="285"/>
      <c r="D16" s="159">
        <v>404218653</v>
      </c>
      <c r="E16" s="160"/>
      <c r="F16" s="160"/>
      <c r="G16" s="160"/>
      <c r="H16" s="160"/>
    </row>
    <row r="17" spans="1:8" ht="14.25" customHeight="1">
      <c r="A17" s="156">
        <v>6</v>
      </c>
      <c r="B17" s="284" t="s">
        <v>408</v>
      </c>
      <c r="C17" s="285"/>
      <c r="D17" s="159" t="s">
        <v>412</v>
      </c>
      <c r="E17" s="160"/>
      <c r="F17" s="160"/>
      <c r="G17" s="160"/>
      <c r="H17" s="160"/>
    </row>
    <row r="18" spans="1:8" ht="14.25" customHeight="1">
      <c r="A18" s="156">
        <v>7</v>
      </c>
      <c r="B18" s="284" t="s">
        <v>409</v>
      </c>
      <c r="C18" s="285"/>
      <c r="D18" s="159">
        <v>2010000573</v>
      </c>
      <c r="E18" s="160"/>
      <c r="F18" s="160"/>
      <c r="G18" s="160"/>
      <c r="H18" s="160"/>
    </row>
    <row r="19" spans="1:8" ht="14.25" customHeight="1">
      <c r="A19" s="156">
        <v>8</v>
      </c>
      <c r="B19" s="284" t="s">
        <v>408</v>
      </c>
      <c r="C19" s="285"/>
      <c r="D19" s="159">
        <v>5000389520</v>
      </c>
      <c r="E19" s="160"/>
      <c r="F19" s="160"/>
      <c r="G19" s="160"/>
      <c r="H19" s="160"/>
    </row>
    <row r="20" spans="1:8" ht="14.25" customHeight="1">
      <c r="A20" s="156">
        <v>9</v>
      </c>
      <c r="B20" s="284" t="s">
        <v>408</v>
      </c>
      <c r="C20" s="285"/>
      <c r="D20" s="159" t="s">
        <v>412</v>
      </c>
      <c r="E20" s="160"/>
      <c r="F20" s="160"/>
      <c r="G20" s="160"/>
      <c r="H20" s="160"/>
    </row>
    <row r="21" spans="1:8" ht="14.25" customHeight="1">
      <c r="A21" s="156">
        <v>10</v>
      </c>
      <c r="B21" s="284" t="s">
        <v>411</v>
      </c>
      <c r="C21" s="285"/>
      <c r="D21" s="159">
        <v>404218655</v>
      </c>
      <c r="E21" s="160"/>
      <c r="F21" s="160"/>
      <c r="G21" s="160"/>
      <c r="H21" s="160"/>
    </row>
    <row r="22" spans="1:8" ht="14.25" customHeight="1">
      <c r="A22" s="156">
        <v>11</v>
      </c>
      <c r="B22" s="284" t="s">
        <v>407</v>
      </c>
      <c r="C22" s="285"/>
      <c r="D22" s="159">
        <v>5031364909</v>
      </c>
      <c r="E22" s="160"/>
      <c r="F22" s="160"/>
      <c r="G22" s="160"/>
      <c r="H22" s="160"/>
    </row>
    <row r="23" spans="1:8" ht="14.25" customHeight="1">
      <c r="A23" s="156">
        <v>12</v>
      </c>
      <c r="B23" s="284" t="s">
        <v>413</v>
      </c>
      <c r="C23" s="285"/>
      <c r="D23" s="159"/>
      <c r="E23" s="160"/>
      <c r="F23" s="160"/>
      <c r="G23" s="160"/>
      <c r="H23" s="160"/>
    </row>
    <row r="24" spans="1:8" ht="14.25" customHeight="1">
      <c r="A24" s="156">
        <v>13</v>
      </c>
      <c r="B24" s="284"/>
      <c r="C24" s="285"/>
      <c r="D24" s="159"/>
      <c r="E24" s="160"/>
      <c r="F24" s="160"/>
      <c r="G24" s="160"/>
      <c r="H24" s="160"/>
    </row>
    <row r="25" spans="1:8" s="84" customFormat="1" ht="14.25" customHeight="1">
      <c r="A25" s="239"/>
      <c r="B25" s="294" t="s">
        <v>414</v>
      </c>
      <c r="C25" s="295"/>
      <c r="D25" s="239"/>
      <c r="E25" s="182">
        <f>SUM(E12:E24)</f>
        <v>0</v>
      </c>
      <c r="F25" s="182">
        <f>SUM(F12:F24)</f>
        <v>0</v>
      </c>
      <c r="G25" s="182">
        <f>SUM(G12:G24)</f>
        <v>0</v>
      </c>
      <c r="H25" s="182">
        <f>SUM(H12:H24)</f>
        <v>0</v>
      </c>
    </row>
    <row r="27" spans="1:8" ht="14.25" customHeight="1">
      <c r="A27" s="1">
        <v>4</v>
      </c>
      <c r="B27" s="1" t="s">
        <v>415</v>
      </c>
    </row>
    <row r="29" spans="1:8" ht="14.25" customHeight="1">
      <c r="A29" s="156"/>
      <c r="B29" s="282" t="s">
        <v>416</v>
      </c>
      <c r="C29" s="282"/>
      <c r="D29" s="282"/>
      <c r="E29" s="283" t="s">
        <v>1</v>
      </c>
      <c r="F29" s="283"/>
      <c r="G29" s="283" t="s">
        <v>2</v>
      </c>
      <c r="H29" s="283"/>
    </row>
    <row r="30" spans="1:8" ht="14.25" customHeight="1">
      <c r="A30" s="156">
        <v>1</v>
      </c>
      <c r="B30" s="282" t="s">
        <v>547</v>
      </c>
      <c r="C30" s="282"/>
      <c r="D30" s="282"/>
      <c r="E30" s="292">
        <f>+СБД!B18</f>
        <v>28000000</v>
      </c>
      <c r="F30" s="293"/>
      <c r="G30" s="292">
        <f>+СБД!C18</f>
        <v>28000000</v>
      </c>
      <c r="H30" s="293"/>
    </row>
    <row r="31" spans="1:8" ht="14.25" customHeight="1">
      <c r="A31" s="156">
        <v>2</v>
      </c>
      <c r="B31" s="282" t="s">
        <v>548</v>
      </c>
      <c r="C31" s="282"/>
      <c r="D31" s="282"/>
      <c r="E31" s="292" t="str">
        <f>+СБД!B17</f>
        <v/>
      </c>
      <c r="F31" s="293"/>
      <c r="G31" s="292">
        <f>+СБД!C17</f>
        <v>643276877.11000001</v>
      </c>
      <c r="H31" s="293"/>
    </row>
    <row r="32" spans="1:8" s="84" customFormat="1" ht="14.25" customHeight="1">
      <c r="A32" s="166"/>
      <c r="B32" s="296" t="s">
        <v>417</v>
      </c>
      <c r="C32" s="296"/>
      <c r="D32" s="296"/>
      <c r="E32" s="297">
        <f>SUM(E30:F31)</f>
        <v>28000000</v>
      </c>
      <c r="F32" s="298"/>
      <c r="G32" s="297">
        <f>SUM(G30:H31)</f>
        <v>671276877.11000001</v>
      </c>
      <c r="H32" s="298"/>
    </row>
    <row r="34" spans="1:8" ht="14.25" customHeight="1">
      <c r="A34" s="1">
        <v>5</v>
      </c>
      <c r="B34" s="1" t="s">
        <v>418</v>
      </c>
    </row>
    <row r="36" spans="1:8" ht="14.25" customHeight="1">
      <c r="A36" s="286"/>
      <c r="B36" s="299" t="s">
        <v>419</v>
      </c>
      <c r="C36" s="300"/>
      <c r="D36" s="301"/>
      <c r="E36" s="283" t="s">
        <v>1</v>
      </c>
      <c r="F36" s="283"/>
      <c r="G36" s="283" t="s">
        <v>2</v>
      </c>
      <c r="H36" s="283"/>
    </row>
    <row r="37" spans="1:8" ht="14.25" customHeight="1">
      <c r="A37" s="287"/>
      <c r="B37" s="302"/>
      <c r="C37" s="271"/>
      <c r="D37" s="303"/>
      <c r="E37" s="160" t="s">
        <v>400</v>
      </c>
      <c r="F37" s="160" t="s">
        <v>401</v>
      </c>
      <c r="G37" s="160" t="s">
        <v>400</v>
      </c>
      <c r="H37" s="160" t="s">
        <v>401</v>
      </c>
    </row>
    <row r="38" spans="1:8" s="84" customFormat="1" ht="14.25" customHeight="1">
      <c r="A38" s="166">
        <v>1</v>
      </c>
      <c r="B38" s="304" t="s">
        <v>420</v>
      </c>
      <c r="C38" s="305"/>
      <c r="D38" s="306"/>
      <c r="E38" s="168">
        <f>+E39+E40+E41</f>
        <v>0</v>
      </c>
      <c r="F38" s="168">
        <f>+F39+F40+F41+F45</f>
        <v>7796091599.960001</v>
      </c>
      <c r="G38" s="168">
        <f>+G39+G40+G41+G45</f>
        <v>0</v>
      </c>
      <c r="H38" s="168">
        <f>+H39+H40+H41+H45</f>
        <v>7477730378.1799994</v>
      </c>
    </row>
    <row r="39" spans="1:8" ht="14.25" customHeight="1">
      <c r="A39" s="156">
        <v>2</v>
      </c>
      <c r="B39" s="307" t="s">
        <v>421</v>
      </c>
      <c r="C39" s="308"/>
      <c r="D39" s="309"/>
      <c r="E39" s="160"/>
      <c r="F39" s="160">
        <f>+СБД!B23</f>
        <v>7535197590.8100004</v>
      </c>
      <c r="G39" s="160"/>
      <c r="H39" s="160">
        <f>+СБД!C23</f>
        <v>7278324323.2099991</v>
      </c>
    </row>
    <row r="40" spans="1:8" ht="14.25" customHeight="1">
      <c r="A40" s="156">
        <v>3</v>
      </c>
      <c r="B40" s="307" t="s">
        <v>422</v>
      </c>
      <c r="C40" s="308"/>
      <c r="D40" s="309"/>
      <c r="E40" s="160"/>
      <c r="F40" s="160">
        <f>+СБД!B24</f>
        <v>94477270.010000005</v>
      </c>
      <c r="G40" s="160"/>
      <c r="H40" s="160">
        <f>+СБД!C24</f>
        <v>113426133.19999999</v>
      </c>
    </row>
    <row r="41" spans="1:8" s="84" customFormat="1" ht="14.25" customHeight="1">
      <c r="A41" s="166">
        <v>4</v>
      </c>
      <c r="B41" s="304" t="s">
        <v>423</v>
      </c>
      <c r="C41" s="305"/>
      <c r="D41" s="306"/>
      <c r="E41" s="168">
        <f>+E42+E43+E44</f>
        <v>0</v>
      </c>
      <c r="F41" s="168">
        <f>+F42+F43+F44</f>
        <v>344873780.53999996</v>
      </c>
      <c r="G41" s="168">
        <f>+G42+G43+G44</f>
        <v>0</v>
      </c>
      <c r="H41" s="168">
        <f>+H42+H43+H44</f>
        <v>204645969.55000001</v>
      </c>
    </row>
    <row r="42" spans="1:8" ht="14.25" customHeight="1">
      <c r="A42" s="156">
        <v>5</v>
      </c>
      <c r="B42" s="307" t="s">
        <v>424</v>
      </c>
      <c r="C42" s="308"/>
      <c r="D42" s="309"/>
      <c r="E42" s="160"/>
      <c r="F42" s="160">
        <f>+СБД!B26</f>
        <v>180993243.03</v>
      </c>
      <c r="G42" s="160"/>
      <c r="H42" s="160">
        <f>+СБД!C26</f>
        <v>3427218.35</v>
      </c>
    </row>
    <row r="43" spans="1:8" ht="14.25" customHeight="1">
      <c r="A43" s="156">
        <v>6</v>
      </c>
      <c r="B43" s="307" t="s">
        <v>425</v>
      </c>
      <c r="C43" s="308"/>
      <c r="D43" s="309"/>
      <c r="E43" s="160"/>
      <c r="F43" s="160">
        <f>+СБД!B27</f>
        <v>70791340.069999993</v>
      </c>
      <c r="G43" s="160"/>
      <c r="H43" s="160">
        <f>+СБД!C27</f>
        <v>178161629.36000001</v>
      </c>
    </row>
    <row r="44" spans="1:8" ht="14.25" customHeight="1">
      <c r="A44" s="156">
        <v>7</v>
      </c>
      <c r="B44" s="307" t="s">
        <v>426</v>
      </c>
      <c r="C44" s="308"/>
      <c r="D44" s="309"/>
      <c r="E44" s="160"/>
      <c r="F44" s="160">
        <f>+СБД!B28</f>
        <v>93089197.439999998</v>
      </c>
      <c r="G44" s="160"/>
      <c r="H44" s="160">
        <f>+СБД!C28</f>
        <v>23057121.84</v>
      </c>
    </row>
    <row r="45" spans="1:8" ht="14.25" customHeight="1">
      <c r="A45" s="156">
        <v>8</v>
      </c>
      <c r="B45" s="307" t="s">
        <v>427</v>
      </c>
      <c r="C45" s="308"/>
      <c r="D45" s="309"/>
      <c r="E45" s="160"/>
      <c r="F45" s="160">
        <f>+СБД!B29</f>
        <v>-178457041.40000001</v>
      </c>
      <c r="G45" s="160"/>
      <c r="H45" s="160">
        <f>+СБД!C29</f>
        <v>-118666047.78</v>
      </c>
    </row>
    <row r="47" spans="1:8" ht="14.25" customHeight="1">
      <c r="A47" s="1">
        <v>6</v>
      </c>
      <c r="B47" s="1" t="s">
        <v>428</v>
      </c>
    </row>
    <row r="49" spans="1:8" ht="14.25" customHeight="1">
      <c r="A49" s="286"/>
      <c r="B49" s="299" t="s">
        <v>429</v>
      </c>
      <c r="C49" s="300"/>
      <c r="D49" s="301"/>
      <c r="E49" s="283" t="s">
        <v>1</v>
      </c>
      <c r="F49" s="283"/>
      <c r="G49" s="283" t="s">
        <v>2</v>
      </c>
      <c r="H49" s="283"/>
    </row>
    <row r="50" spans="1:8" ht="14.25" customHeight="1">
      <c r="A50" s="287"/>
      <c r="B50" s="302"/>
      <c r="C50" s="271"/>
      <c r="D50" s="303"/>
      <c r="E50" s="160" t="s">
        <v>400</v>
      </c>
      <c r="F50" s="160" t="s">
        <v>401</v>
      </c>
      <c r="G50" s="160" t="s">
        <v>400</v>
      </c>
      <c r="H50" s="160" t="s">
        <v>401</v>
      </c>
    </row>
    <row r="51" spans="1:8" ht="14.25" customHeight="1">
      <c r="A51" s="156">
        <v>1</v>
      </c>
      <c r="B51" s="307" t="s">
        <v>430</v>
      </c>
      <c r="C51" s="308"/>
      <c r="D51" s="309"/>
      <c r="E51" s="160"/>
      <c r="F51" s="160"/>
      <c r="G51" s="160"/>
      <c r="H51" s="160"/>
    </row>
    <row r="52" spans="1:8" ht="14.25" customHeight="1">
      <c r="A52" s="156">
        <v>2</v>
      </c>
      <c r="B52" s="307" t="s">
        <v>431</v>
      </c>
      <c r="C52" s="308"/>
      <c r="D52" s="309"/>
      <c r="E52" s="160"/>
      <c r="F52" s="160"/>
      <c r="G52" s="160"/>
      <c r="H52" s="160"/>
    </row>
    <row r="53" spans="1:8" ht="14.25" customHeight="1">
      <c r="A53" s="156">
        <v>3</v>
      </c>
      <c r="B53" s="307" t="s">
        <v>432</v>
      </c>
      <c r="C53" s="308"/>
      <c r="D53" s="309"/>
      <c r="E53" s="160"/>
      <c r="F53" s="160"/>
      <c r="G53" s="160"/>
      <c r="H53" s="160"/>
    </row>
    <row r="54" spans="1:8" ht="14.25" customHeight="1">
      <c r="A54" s="156">
        <v>4</v>
      </c>
      <c r="B54" s="307" t="s">
        <v>433</v>
      </c>
      <c r="C54" s="308"/>
      <c r="D54" s="309"/>
      <c r="E54" s="160"/>
      <c r="F54" s="160"/>
      <c r="G54" s="160"/>
      <c r="H54" s="160"/>
    </row>
    <row r="55" spans="1:8" ht="14.25" customHeight="1">
      <c r="A55" s="156">
        <v>5</v>
      </c>
      <c r="B55" s="307" t="s">
        <v>434</v>
      </c>
      <c r="C55" s="308"/>
      <c r="D55" s="309"/>
      <c r="E55" s="160"/>
      <c r="F55" s="160"/>
      <c r="G55" s="160"/>
      <c r="H55" s="160"/>
    </row>
    <row r="56" spans="1:8" ht="14.25" customHeight="1">
      <c r="A56" s="156">
        <v>6</v>
      </c>
      <c r="B56" s="307" t="s">
        <v>435</v>
      </c>
      <c r="C56" s="308"/>
      <c r="D56" s="309"/>
      <c r="E56" s="160"/>
      <c r="F56" s="160"/>
      <c r="G56" s="160"/>
      <c r="H56" s="160"/>
    </row>
    <row r="57" spans="1:8" ht="14.25" customHeight="1">
      <c r="A57" s="156">
        <v>7</v>
      </c>
      <c r="B57" s="307" t="s">
        <v>436</v>
      </c>
      <c r="C57" s="308"/>
      <c r="D57" s="309"/>
      <c r="E57" s="160"/>
      <c r="F57" s="160"/>
      <c r="G57" s="160"/>
      <c r="H57" s="160"/>
    </row>
    <row r="58" spans="1:8" ht="14.25" customHeight="1">
      <c r="A58" s="156">
        <v>8</v>
      </c>
      <c r="B58" s="307" t="s">
        <v>437</v>
      </c>
      <c r="C58" s="308"/>
      <c r="D58" s="309"/>
      <c r="E58" s="160"/>
      <c r="F58" s="160"/>
      <c r="G58" s="160"/>
      <c r="H58" s="160"/>
    </row>
  </sheetData>
  <mergeCells count="60">
    <mergeCell ref="B53:D53"/>
    <mergeCell ref="B54:D54"/>
    <mergeCell ref="B55:D55"/>
    <mergeCell ref="B56:D56"/>
    <mergeCell ref="B57:D57"/>
    <mergeCell ref="B58:D58"/>
    <mergeCell ref="A49:A50"/>
    <mergeCell ref="B49:D50"/>
    <mergeCell ref="E49:F49"/>
    <mergeCell ref="G49:H49"/>
    <mergeCell ref="B51:D51"/>
    <mergeCell ref="B52:D52"/>
    <mergeCell ref="B40:D40"/>
    <mergeCell ref="B41:D41"/>
    <mergeCell ref="B42:D42"/>
    <mergeCell ref="B43:D43"/>
    <mergeCell ref="B44:D44"/>
    <mergeCell ref="B45:D45"/>
    <mergeCell ref="A36:A37"/>
    <mergeCell ref="B36:D37"/>
    <mergeCell ref="E36:F36"/>
    <mergeCell ref="G36:H36"/>
    <mergeCell ref="B38:D38"/>
    <mergeCell ref="B39:D39"/>
    <mergeCell ref="B31:D31"/>
    <mergeCell ref="E31:F31"/>
    <mergeCell ref="G31:H31"/>
    <mergeCell ref="B32:D32"/>
    <mergeCell ref="E32:F32"/>
    <mergeCell ref="G32:H32"/>
    <mergeCell ref="B24:C24"/>
    <mergeCell ref="B25:C25"/>
    <mergeCell ref="B29:D29"/>
    <mergeCell ref="E29:F29"/>
    <mergeCell ref="G29:H29"/>
    <mergeCell ref="B30:D30"/>
    <mergeCell ref="E30:F30"/>
    <mergeCell ref="G30:H30"/>
    <mergeCell ref="B18:C18"/>
    <mergeCell ref="B19:C19"/>
    <mergeCell ref="B20:C20"/>
    <mergeCell ref="B21:C21"/>
    <mergeCell ref="B22:C22"/>
    <mergeCell ref="B23:C23"/>
    <mergeCell ref="B12:C12"/>
    <mergeCell ref="B13:C13"/>
    <mergeCell ref="B14:C14"/>
    <mergeCell ref="B15:C15"/>
    <mergeCell ref="B16:C16"/>
    <mergeCell ref="B17:C17"/>
    <mergeCell ref="B4:C4"/>
    <mergeCell ref="E4:F4"/>
    <mergeCell ref="G4:H4"/>
    <mergeCell ref="B5:C5"/>
    <mergeCell ref="B6:C6"/>
    <mergeCell ref="A10:A11"/>
    <mergeCell ref="B10:C11"/>
    <mergeCell ref="D10:D11"/>
    <mergeCell ref="E10:F10"/>
    <mergeCell ref="G10:H10"/>
  </mergeCells>
  <printOptions horizontalCentered="1" verticalCentered="1"/>
  <pageMargins left="0.5" right="0.35" top="0" bottom="0" header="0.4" footer="0.3"/>
  <pageSetup paperSize="9" scale="96" orientation="portrait" r:id="rId1"/>
  <headerFooter alignWithMargins="0">
    <oddFooter>&amp;L10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Нүүр</vt:lpstr>
      <vt:lpstr>Хавсралт</vt:lpstr>
      <vt:lpstr>СБД</vt:lpstr>
      <vt:lpstr>ОДТ</vt:lpstr>
      <vt:lpstr>ӨӨТ</vt:lpstr>
      <vt:lpstr>МГТ</vt:lpstr>
      <vt:lpstr>1</vt:lpstr>
      <vt:lpstr>2</vt:lpstr>
      <vt:lpstr>3-6</vt:lpstr>
      <vt:lpstr>7-12</vt:lpstr>
      <vt:lpstr>13-16</vt:lpstr>
      <vt:lpstr>17-21</vt:lpstr>
      <vt:lpstr>22</vt:lpstr>
      <vt:lpstr>'13-16'!Print_Area</vt:lpstr>
      <vt:lpstr>Нүүр!Print_Area</vt:lpstr>
      <vt:lpstr>ОДТ!Print_Area</vt:lpstr>
      <vt:lpstr>СБД!Print_Area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ayush</cp:lastModifiedBy>
  <cp:lastPrinted>2019-02-18T06:05:32Z</cp:lastPrinted>
  <dcterms:created xsi:type="dcterms:W3CDTF">2013-04-10T10:24:36Z</dcterms:created>
  <dcterms:modified xsi:type="dcterms:W3CDTF">2019-04-02T09:18:38Z</dcterms:modified>
</cp:coreProperties>
</file>