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ga.s\Desktop\"/>
    </mc:Choice>
  </mc:AlternateContent>
  <xr:revisionPtr revIDLastSave="0" documentId="13_ncr:1_{96AA037C-DDB9-4D67-820B-54DBD3F2D819}" xr6:coauthVersionLast="36" xr6:coauthVersionMax="36" xr10:uidLastSave="{00000000-0000-0000-0000-000000000000}"/>
  <bookViews>
    <workbookView xWindow="32772" yWindow="32772" windowWidth="23040" windowHeight="8976" tabRatio="704" xr2:uid="{00000000-000D-0000-FFFF-FFFF00000000}"/>
  </bookViews>
  <sheets>
    <sheet name="СБД" sheetId="1" r:id="rId1"/>
    <sheet name="ОДТ" sheetId="2" r:id="rId2"/>
    <sheet name="ӨӨТ" sheetId="3" r:id="rId3"/>
    <sheet name="МГТ" sheetId="4" r:id="rId4"/>
  </sheets>
  <definedNames>
    <definedName name="_xlnm.Print_Area" localSheetId="1">ОДТ!$A$1:$D$38</definedName>
    <definedName name="_xlnm.Print_Area" localSheetId="2">ӨӨТ!$A$1:$L$26</definedName>
    <definedName name="_xlnm.Print_Area" localSheetId="0">СБД!$A$1:$D$66</definedName>
  </definedNames>
  <calcPr calcId="191029"/>
</workbook>
</file>

<file path=xl/calcChain.xml><?xml version="1.0" encoding="utf-8"?>
<calcChain xmlns="http://schemas.openxmlformats.org/spreadsheetml/2006/main">
  <c r="D15" i="2" l="1"/>
  <c r="C8" i="2"/>
  <c r="C25" i="2" s="1"/>
  <c r="C27" i="2" s="1"/>
  <c r="C29" i="2" s="1"/>
  <c r="C32" i="2" s="1"/>
  <c r="D60" i="1"/>
  <c r="C60" i="1"/>
  <c r="D48" i="1"/>
  <c r="C48" i="1"/>
  <c r="D42" i="1"/>
  <c r="C42" i="1"/>
  <c r="C49" i="1" s="1"/>
  <c r="C61" i="1" s="1"/>
  <c r="D27" i="1"/>
  <c r="C27" i="1"/>
  <c r="D17" i="1"/>
  <c r="D28" i="1" s="1"/>
  <c r="C17" i="1"/>
  <c r="C28" i="1" s="1"/>
  <c r="D42" i="4"/>
  <c r="D34" i="4"/>
  <c r="D26" i="4"/>
  <c r="D40" i="4" s="1"/>
  <c r="D7" i="4"/>
  <c r="D48" i="4"/>
  <c r="D47" i="4" s="1"/>
  <c r="D53" i="4" s="1"/>
  <c r="J17" i="3"/>
  <c r="J14" i="3"/>
  <c r="D14" i="4"/>
  <c r="D24" i="4" s="1"/>
  <c r="D55" i="4" s="1"/>
  <c r="D13" i="3"/>
  <c r="D21" i="3" s="1"/>
  <c r="J7" i="3"/>
  <c r="L7" i="3" s="1"/>
  <c r="J8" i="3"/>
  <c r="L8" i="3"/>
  <c r="J9" i="3"/>
  <c r="L9" i="3" s="1"/>
  <c r="J10" i="3"/>
  <c r="L10" i="3"/>
  <c r="J11" i="3"/>
  <c r="L11" i="3" s="1"/>
  <c r="J12" i="3"/>
  <c r="L12" i="3"/>
  <c r="J6" i="3"/>
  <c r="L6" i="3" s="1"/>
  <c r="F13" i="3"/>
  <c r="F21" i="3" s="1"/>
  <c r="E13" i="3"/>
  <c r="E21" i="3" s="1"/>
  <c r="G13" i="3"/>
  <c r="H13" i="3"/>
  <c r="I13" i="3"/>
  <c r="K13" i="3"/>
  <c r="K21" i="3" s="1"/>
  <c r="C13" i="3"/>
  <c r="C21" i="3" s="1"/>
  <c r="D13" i="2"/>
  <c r="D6" i="2"/>
  <c r="D8" i="2" s="1"/>
  <c r="D25" i="2" s="1"/>
  <c r="D27" i="2" s="1"/>
  <c r="J13" i="3"/>
  <c r="D57" i="4"/>
  <c r="C57" i="4"/>
  <c r="D56" i="4" s="1"/>
  <c r="C34" i="4"/>
  <c r="C47" i="4"/>
  <c r="C42" i="4"/>
  <c r="C53" i="4"/>
  <c r="C26" i="4"/>
  <c r="C40" i="4" s="1"/>
  <c r="C14" i="4"/>
  <c r="C7" i="4"/>
  <c r="C24" i="4" s="1"/>
  <c r="L14" i="3"/>
  <c r="L17" i="3"/>
  <c r="J18" i="3"/>
  <c r="L18" i="3"/>
  <c r="J19" i="3"/>
  <c r="L19" i="3" s="1"/>
  <c r="J20" i="3"/>
  <c r="L20" i="3"/>
  <c r="G15" i="3"/>
  <c r="J15" i="3" s="1"/>
  <c r="L15" i="3" s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2" i="2"/>
  <c r="A33" i="2"/>
  <c r="H21" i="3"/>
  <c r="C55" i="4" l="1"/>
  <c r="L13" i="3"/>
  <c r="G21" i="3"/>
  <c r="I16" i="3"/>
  <c r="D29" i="2"/>
  <c r="D49" i="1"/>
  <c r="D61" i="1" s="1"/>
  <c r="D30" i="2" l="1"/>
  <c r="D32" i="2"/>
  <c r="I21" i="3"/>
  <c r="J16" i="3"/>
  <c r="L16" i="3" l="1"/>
  <c r="L21" i="3" s="1"/>
  <c r="J21" i="3"/>
</calcChain>
</file>

<file path=xl/sharedStrings.xml><?xml version="1.0" encoding="utf-8"?>
<sst xmlns="http://schemas.openxmlformats.org/spreadsheetml/2006/main" count="317" uniqueCount="237">
  <si>
    <t>Регистр: 6060854</t>
  </si>
  <si>
    <t>ОРЛОГЫН ДЭЛГЭРЭНГҮЙ ТАЙЛАН</t>
  </si>
  <si>
    <t>№</t>
  </si>
  <si>
    <t>Үзүүлэлт</t>
  </si>
  <si>
    <t>Эхний үлдэгдэл</t>
  </si>
  <si>
    <t>Эцсийн үлдэгдэл</t>
  </si>
  <si>
    <t>1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</si>
  <si>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</si>
  <si>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</si>
  <si>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</si>
  <si>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</si>
  <si>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</si>
  <si>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</si>
  <si>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</si>
  <si>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</si>
  <si>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</si>
  <si>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>Бусад</t>
  </si>
  <si>
    <t>Үндсэн хөрөнгө борлуулсны орлого</t>
  </si>
  <si>
    <t>Ногдол ашгийн орлого</t>
  </si>
  <si>
    <t>Татвар төлөхийн өмнөх ашиг/алдагдал  (12+13-14)</t>
  </si>
  <si>
    <t>Орлогын татварын зардал</t>
  </si>
  <si>
    <t/>
  </si>
  <si>
    <t>САНХҮҮ БАЙДЛЫН ТАЙЛАН</t>
  </si>
  <si>
    <t>ХӨРӨНГӨ</t>
  </si>
  <si>
    <t>ЭРГЭЛТИЙН ХӨРӨНГӨ</t>
  </si>
  <si>
    <t>Бусад авлага</t>
  </si>
  <si>
    <t>Урьдчилж төлсөн зардал, тооцоо</t>
  </si>
  <si>
    <t>Эргэлтийн хөрөнгийн нийт дүн</t>
  </si>
  <si>
    <t>ЭРГЭЛТИЙН БУС ХӨРӨНГӨ</t>
  </si>
  <si>
    <t>Үндсэн хөрөнгө</t>
  </si>
  <si>
    <t>Биет бус хөрөнгө</t>
  </si>
  <si>
    <t>Эргэлтийн бус хөрөнгийн дүн</t>
  </si>
  <si>
    <t>НИЙТ ХӨРӨНГИЙН ДҮН</t>
  </si>
  <si>
    <t>ӨР ТӨЛБӨР</t>
  </si>
  <si>
    <t>Богино хугацаат өр төлбөр</t>
  </si>
  <si>
    <t>Ногдол ашгийн өглөг</t>
  </si>
  <si>
    <t>Цалингийн өглөг</t>
  </si>
  <si>
    <t>ЭМД,НДШ-ийн өглөг</t>
  </si>
  <si>
    <t>Орлогын албан татварын өглөг</t>
  </si>
  <si>
    <t>Богино хугацаат өр төлбөрийн дүн</t>
  </si>
  <si>
    <t>УРТ ХУГАЦААТ ӨР ТӨЛБӨР</t>
  </si>
  <si>
    <t>Урт  хугацаат өр төлбөрийн дүн</t>
  </si>
  <si>
    <t>Нийт өр төлбөрийн дүн</t>
  </si>
  <si>
    <t>ЭЗЭМШИГЧДИЙН ӨМЧ</t>
  </si>
  <si>
    <t>Давуу эрхтэй хувьцаа</t>
  </si>
  <si>
    <t>Халаасны хувьцаа</t>
  </si>
  <si>
    <t xml:space="preserve">Нэмж төлөгдсөн капитал </t>
  </si>
  <si>
    <t>Хуримтлагдсан ашиг /алдагдал/</t>
  </si>
  <si>
    <t>ӨР ТӨЛБӨР БА ЭЗЭМШИГЧДИЙН ӨМЧИЙН ДҮН</t>
  </si>
  <si>
    <t>МӨНГӨН ГҮЙЛГЭЭНИЙ ТАЙЛАН</t>
  </si>
  <si>
    <t>1.1</t>
  </si>
  <si>
    <t>Үндсэн үйл ажиллагааны мөнгөн орлого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</si>
  <si>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</si>
  <si>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</si>
  <si>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</si>
  <si>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</si>
  <si>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</si>
  <si>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</si>
  <si>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>1.2</t>
  </si>
  <si>
    <t>Үндсэн үйл ажиллагааны мөнгөн зарлага</t>
  </si>
  <si>
    <t xml:space="preserve"> 2.2.1</t>
  </si>
  <si>
    <t xml:space="preserve"> 2.2.2</t>
  </si>
  <si>
    <t xml:space="preserve"> 2.2.3</t>
  </si>
  <si>
    <t>Бүх цэвэр мөнгөн гүйлгээ</t>
  </si>
  <si>
    <t>Нийт дүн</t>
  </si>
  <si>
    <t>ӨМЧИЙН ӨӨРЧЛӨЛТИЙН ТАЙЛАН</t>
  </si>
  <si>
    <t>Нэмж төлөгдсөн капитал</t>
  </si>
  <si>
    <t>Гадаад валютын хөрвүүлэлтийн нөөц</t>
  </si>
  <si>
    <t>Хуримтлагдсан ашиг</t>
  </si>
  <si>
    <t>Залруулсан  үлдэгдэл</t>
  </si>
  <si>
    <t>Гүйцэтгэх захирал ....................... /Д.Баясгалан /</t>
  </si>
  <si>
    <t>2023 оны 12 сарын 31</t>
  </si>
  <si>
    <t>/мян төгрөг/</t>
  </si>
  <si>
    <t>Мөнгө түүнтэй адилтгах хөрөнгө</t>
  </si>
  <si>
    <t>Дансны авлага</t>
  </si>
  <si>
    <t>Татвар НДШ ийн авлага</t>
  </si>
  <si>
    <t>Бусад санхүүгийн хөрөнгө</t>
  </si>
  <si>
    <t>Бараа материал</t>
  </si>
  <si>
    <t>Бусад эргэлтийн хөрөнгө</t>
  </si>
  <si>
    <t>Борлуулах зорилгоор эзэзмшиж буй эргэлтийн бус хөрөнгө</t>
  </si>
  <si>
    <t>-</t>
  </si>
  <si>
    <t>1.2.1</t>
  </si>
  <si>
    <t>1.2.2</t>
  </si>
  <si>
    <t>1.2.3</t>
  </si>
  <si>
    <t>1.2.4</t>
  </si>
  <si>
    <t>1.2.5</t>
  </si>
  <si>
    <t>1.2.6</t>
  </si>
  <si>
    <t>Биологийн хөрөнгө</t>
  </si>
  <si>
    <t>1.2.7</t>
  </si>
  <si>
    <t>Урт хугацаат хөрөнгө оруулалт</t>
  </si>
  <si>
    <t>Хайгуул ба үнэлгээний хөрөнгө</t>
  </si>
  <si>
    <t>Хойшлогдсон татварын хөрөнгө</t>
  </si>
  <si>
    <t>Хөрөнгө оруулалтын зориулалттай үл хөдлөх хөрөнгө</t>
  </si>
  <si>
    <t> Бусад эргэлтийн бус хөрөнгө</t>
  </si>
  <si>
    <t>1.2.8</t>
  </si>
  <si>
    <t>1.2.9</t>
  </si>
  <si>
    <t>2.1.1</t>
  </si>
  <si>
    <t>2.1.1.1</t>
  </si>
  <si>
    <t>Дансны өглөг</t>
  </si>
  <si>
    <t>Богино хугацаат зээл</t>
  </si>
  <si>
    <t>Хүүний өглөг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</si>
  <si>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</si>
  <si>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</si>
  <si>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</si>
  <si>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</si>
  <si>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</si>
  <si>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</si>
  <si>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</si>
  <si>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</si>
  <si>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</si>
  <si>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</si>
  <si>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Урьдчилж орсон орлого</t>
  </si>
  <si>
    <t>Нөөц өр төлбөр</t>
  </si>
  <si>
    <t>Бусад богино хугацаат өр төлбөр</t>
  </si>
  <si>
    <t>2.1.2</t>
  </si>
  <si>
    <t>2.1.2.1</t>
  </si>
  <si>
    <t>2.1.2.2</t>
  </si>
  <si>
    <t>2.1.2.3</t>
  </si>
  <si>
    <t>Урт хугацаат зээл</t>
  </si>
  <si>
    <t>Хойшлогдсон татварын өр</t>
  </si>
  <si>
    <t>Бусад урт хугацаат өр төлбөр</t>
  </si>
  <si>
    <t>2.1.2.4</t>
  </si>
  <si>
    <t>2.1.2.6</t>
  </si>
  <si>
    <t>Хөрөнгийн дахин үнэлгээний нэмэгдэл</t>
  </si>
  <si>
    <t>Эздийн өмчийн бусад хэсэг</t>
  </si>
  <si>
    <t>2.3.1</t>
  </si>
  <si>
    <t>2.3.2</t>
  </si>
  <si>
    <t>2.3.3</t>
  </si>
  <si>
    <t>Өмч</t>
  </si>
  <si>
    <t>Эздийн өмчийн дүн</t>
  </si>
  <si>
    <t>Борлуулалтын орлого</t>
  </si>
  <si>
    <t>Борлуулсан бүтээгдэхүүний өртөг</t>
  </si>
  <si>
    <t>Нийт ашиг (алдагдал)</t>
  </si>
  <si>
    <t>Түрээсийн орлого</t>
  </si>
  <si>
    <t>Хүүний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</si>
  <si>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</si>
  <si>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</si>
  <si>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</si>
  <si>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</si>
  <si>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</si>
  <si>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</si>
  <si>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Үндсэн хөрөнгө данснаас хассаны олз (гарз)</t>
  </si>
  <si>
    <t>Биет бус хөрөнгө данснаас хассаны олз (гарз)</t>
  </si>
  <si>
    <t>Гадаад валютын ханшийн зөрүүгийн олз (гарз)</t>
  </si>
  <si>
    <t>Хөрөнгө оруулалт борлуулснаас үүссэн олз (гарз)</t>
  </si>
  <si>
    <t>Толгой компанид хамаарах хараат компанийн ашиг, алдагдал</t>
  </si>
  <si>
    <t>Толгой компанид хамаарах хамтарсан үйлдвэрийн ашиг, алдагдал</t>
  </si>
  <si>
    <t>Бусад ашиг (алдагдал)</t>
  </si>
  <si>
    <t>Татварын дараахь ашиг (алдагдал)</t>
  </si>
  <si>
    <t>Зогсоосон үйл ажиллагааны татварын дараах ашиг (алдагдал)</t>
  </si>
  <si>
    <t>Орлогын нийт дүн</t>
  </si>
  <si>
    <t>Нэгж хувьцаанд ногдох суурь ашиг (алдагдал)</t>
  </si>
  <si>
    <t>Тайлант үеийн цэвэр ашиг ( алдагдал)</t>
  </si>
  <si>
    <t>НББүртгэлийн бодлогын өөрчлөлтийн нөлөө, алдааны залруулга</t>
  </si>
  <si>
    <t>Тайлант үеийн цэвэр ашиг, алдагдал</t>
  </si>
  <si>
    <t>Бусад дэлгэрэнгүй орлого</t>
  </si>
  <si>
    <t>Өмчид гарсан өөрчлөлт</t>
  </si>
  <si>
    <t>Зарласан ногдол ашиг</t>
  </si>
  <si>
    <t>Дахин үнэлгээний нэмэгдлийн хэрэгжсэн дүн</t>
  </si>
  <si>
    <t>Хяналтын эрхгүй хувь оролцоо</t>
  </si>
  <si>
    <t>Бараа борлуулсан, үйлчилгээ үзүүлсний орлого</t>
  </si>
  <si>
    <t>Эрхийн шимтгэл, хураамж, шимтгэлийн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</si>
  <si>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</si>
  <si>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</si>
  <si>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</si>
  <si>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 Бусад мөнгөн орлого</t>
  </si>
  <si>
    <t>Үйл ажиллагааны мөнгөн гүйлгээ</t>
  </si>
  <si>
    <t>Ажиллагчдад төлсөн</t>
  </si>
  <si>
    <t>Нийгмийн даатгалын байгууллагад төлсөн</t>
  </si>
  <si>
    <t> 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</si>
  <si>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</si>
  <si>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</si>
  <si>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</si>
  <si>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 Даатгалын төлбөрт төлсөн</t>
  </si>
  <si>
    <t> Бусад мөнгөн зарлага</t>
  </si>
  <si>
    <t>Үндсэн үйл ажиллагааны  цэвэр мөнгөн гүйлгээ</t>
  </si>
  <si>
    <t>Бараа материал худалдан авахад төлсөн</t>
  </si>
  <si>
    <t>Хөрөнгө оруулалтын үйл ажиллагааны мөнгөн гүйлгээ</t>
  </si>
  <si>
    <t>Мөнгөн орлогын дүн</t>
  </si>
  <si>
    <t>Биет бус хөрөнгө борлуулсны орлого</t>
  </si>
  <si>
    <t> Хөрөнгө оруулалт борлуулсны орлого</t>
  </si>
  <si>
    <t> 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</si>
  <si>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</si>
  <si>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</si>
  <si>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</si>
  <si>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>2.1.3</t>
  </si>
  <si>
    <t>2.1.4</t>
  </si>
  <si>
    <t>2.1.5</t>
  </si>
  <si>
    <t>2.1.6</t>
  </si>
  <si>
    <t>2.1.7</t>
  </si>
  <si>
    <t>Мөнгөн зарлагын дүн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</si>
  <si>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</si>
  <si>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</si>
  <si>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</si>
  <si>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</si>
  <si>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 Бусдад олгосон зээл болон урьдчилгаа</t>
  </si>
  <si>
    <t>Санхүүгийн үйл ажиллагааны мөнгөн гүйлгээ</t>
  </si>
  <si>
    <t>3.1.1</t>
  </si>
  <si>
    <t>Зээл авсан, өрийн үнэт цаас гаргаснаас хүлээн авсан</t>
  </si>
  <si>
    <t>Хувьцаа болон өмчийн бусад үнэт цаас гаргаснаас хүлээн авсан</t>
  </si>
  <si>
    <t>Төрөл бүрийн хандив</t>
  </si>
  <si>
    <t>3.1.2</t>
  </si>
  <si>
    <t>3.1.3</t>
  </si>
  <si>
    <t xml:space="preserve">Бусад </t>
  </si>
  <si>
    <t>3.1.4</t>
  </si>
  <si>
    <t>Зээл авсан, өрийн үнэт цаасны төлбөрт төлсөн мөнгө</t>
  </si>
  <si>
    <t>Санхүүгийн түрээсийн өглөгт төлсөн</t>
  </si>
  <si>
    <t>Төлсөн ногдол ашиг</t>
  </si>
  <si>
    <t>Валютын ханшийн зөрүү</t>
  </si>
  <si>
    <t xml:space="preserve"> 2.2.4</t>
  </si>
  <si>
    <t xml:space="preserve"> 2.2.5</t>
  </si>
  <si>
    <t>Хөрөнгө оруулалтын үйл ажиллагааны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</si>
  <si>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</si>
  <si>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</si>
  <si>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2022 оны 01 сарын 01-ны үлдэгдэл</t>
  </si>
  <si>
    <t>2022 оны 12 сарын 31-ны үлдэгдэл</t>
  </si>
  <si>
    <t>Хяналтын бус оролцоо</t>
  </si>
  <si>
    <t>Хувьцаа  болон өрийн үнэт цаас буцаан худалдаж авахад төлсөн</t>
  </si>
  <si>
    <t>Санхүү бүртгэл, тайлагналын газрын захирал ....................... /Ш.Цэрэндаваа/</t>
  </si>
  <si>
    <t>1.1.10</t>
  </si>
  <si>
    <t>2.1.1.12</t>
  </si>
  <si>
    <t>2.3.4</t>
  </si>
  <si>
    <t>2.3.5</t>
  </si>
  <si>
    <t>2.3.6</t>
  </si>
  <si>
    <t>2.3.7</t>
  </si>
  <si>
    <t>2.3.8</t>
  </si>
  <si>
    <t>2.3.9</t>
  </si>
  <si>
    <t>2.3.10</t>
  </si>
  <si>
    <t>Толгой компанийн хувьцаа эзэмшигчид</t>
  </si>
  <si>
    <t>3.2.1</t>
  </si>
  <si>
    <t>3.2.2</t>
  </si>
  <si>
    <t>3.2.3</t>
  </si>
  <si>
    <t>3.2.4</t>
  </si>
  <si>
    <t>3.2.5</t>
  </si>
  <si>
    <t>3.3.1</t>
  </si>
  <si>
    <t>Байгууллагын нэр: Инвескор ББСБ ХК (нэгтгэсэн)</t>
  </si>
  <si>
    <t>Аудитлагдаагүй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</si>
</sst>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#,##0.00_);_(\(#,##0.00\);_(&quot;-&quot;_);_(@_)"/>
  </numFmts>
  <fonts count="9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43" fontId="2" fillId="0" borderId="0" xfId="1" applyNumberFormat="1" applyFont="1"/>
    <xf numFmtId="0" fontId="2" fillId="0" borderId="0" xfId="0" applyFont="1" applyAlignment="1">
      <alignment horizontal="center"/>
    </xf>
    <xf numFmtId="44" fontId="2" fillId="0" borderId="0" xfId="1" applyFont="1"/>
    <xf numFmtId="4" fontId="2" fillId="0" borderId="0" xfId="0" applyNumberFormat="1" applyFont="1" applyAlignment="1"/>
    <xf numFmtId="4" fontId="2" fillId="0" borderId="0" xfId="0" applyNumberFormat="1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4" fontId="2" fillId="2" borderId="0" xfId="1" applyFont="1" applyFill="1"/>
    <xf numFmtId="0" fontId="2" fillId="0" borderId="0" xfId="0" applyFont="1" applyAlignment="1">
      <alignment horizontal="center" vertical="top" wrapText="1"/>
    </xf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5" fontId="2" fillId="0" borderId="0" xfId="0" applyNumberFormat="1" applyFont="1"/>
    <xf numFmtId="44" fontId="2" fillId="0" borderId="0" xfId="0" applyNumberFormat="1" applyFont="1"/>
    <xf numFmtId="4" fontId="2" fillId="0" borderId="0" xfId="0" applyNumberFormat="1" applyFont="1" applyAlignment="1">
      <alignment vertical="top" wrapText="1"/>
    </xf>
    <xf numFmtId="43" fontId="2" fillId="0" borderId="2" xfId="1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43" fontId="2" fillId="0" borderId="0" xfId="1" applyNumberFormat="1" applyFont="1" applyBorder="1" applyAlignment="1">
      <alignment horizontal="right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righ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3" fontId="3" fillId="0" borderId="2" xfId="1" applyNumberFormat="1" applyFont="1" applyBorder="1" applyAlignment="1">
      <alignment horizontal="right" vertical="center" wrapText="1"/>
    </xf>
    <xf numFmtId="43" fontId="3" fillId="0" borderId="0" xfId="1" applyNumberFormat="1" applyFont="1"/>
    <xf numFmtId="44" fontId="2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6" fontId="7" fillId="0" borderId="0" xfId="2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66" fontId="7" fillId="0" borderId="0" xfId="1" applyNumberFormat="1" applyFont="1" applyBorder="1" applyAlignment="1">
      <alignment horizontal="right" vertical="center" wrapText="1"/>
    </xf>
    <xf numFmtId="39" fontId="2" fillId="0" borderId="0" xfId="0" applyNumberFormat="1" applyFont="1"/>
    <xf numFmtId="44" fontId="3" fillId="0" borderId="0" xfId="1" applyFont="1" applyBorder="1" applyAlignment="1">
      <alignment horizontal="center" vertical="center" wrapText="1"/>
    </xf>
    <xf numFmtId="43" fontId="3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44" fontId="2" fillId="0" borderId="0" xfId="1" applyFont="1" applyBorder="1"/>
    <xf numFmtId="0" fontId="5" fillId="0" borderId="0" xfId="0" applyFont="1"/>
    <xf numFmtId="43" fontId="2" fillId="0" borderId="4" xfId="0" applyNumberFormat="1" applyFont="1" applyBorder="1" applyAlignment="1">
      <alignment horizontal="right" vertical="center" wrapText="1"/>
    </xf>
    <xf numFmtId="43" fontId="7" fillId="0" borderId="1" xfId="2" applyNumberFormat="1" applyFont="1" applyFill="1" applyBorder="1" applyAlignment="1">
      <alignment horizontal="right" vertical="center" wrapText="1"/>
    </xf>
    <xf numFmtId="43" fontId="3" fillId="0" borderId="4" xfId="0" applyNumberFormat="1" applyFont="1" applyBorder="1" applyAlignment="1">
      <alignment horizontal="right" vertical="center" wrapText="1"/>
    </xf>
    <xf numFmtId="43" fontId="3" fillId="0" borderId="1" xfId="0" applyNumberFormat="1" applyFont="1" applyFill="1" applyBorder="1" applyAlignment="1">
      <alignment horizontal="right" vertical="center" wrapText="1"/>
    </xf>
    <xf numFmtId="43" fontId="7" fillId="0" borderId="1" xfId="2" applyNumberFormat="1" applyFont="1" applyBorder="1" applyAlignment="1">
      <alignment horizontal="right" vertical="center" wrapText="1"/>
    </xf>
    <xf numFmtId="43" fontId="2" fillId="0" borderId="5" xfId="0" applyNumberFormat="1" applyFont="1" applyBorder="1" applyAlignment="1">
      <alignment horizontal="right" vertical="center" wrapText="1"/>
    </xf>
    <xf numFmtId="43" fontId="7" fillId="0" borderId="6" xfId="2" applyNumberFormat="1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43" fontId="7" fillId="0" borderId="1" xfId="1" applyNumberFormat="1" applyFont="1" applyBorder="1" applyAlignment="1">
      <alignment horizontal="right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2" fillId="0" borderId="1" xfId="0" applyNumberFormat="1" applyFont="1" applyBorder="1"/>
    <xf numFmtId="43" fontId="2" fillId="0" borderId="1" xfId="1" applyNumberFormat="1" applyFont="1" applyBorder="1"/>
    <xf numFmtId="0" fontId="3" fillId="0" borderId="0" xfId="0" applyFont="1" applyAlignment="1">
      <alignment vertical="center"/>
    </xf>
    <xf numFmtId="43" fontId="3" fillId="0" borderId="2" xfId="0" applyNumberFormat="1" applyFont="1" applyBorder="1" applyAlignment="1">
      <alignment horizontal="righ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43" fontId="2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2" fillId="0" borderId="0" xfId="1" applyNumberFormat="1" applyFont="1" applyAlignment="1">
      <alignment vertical="center"/>
    </xf>
    <xf numFmtId="44" fontId="2" fillId="0" borderId="0" xfId="1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/>
    </xf>
  </cellXfs>
  <cellStyles count="3">
    <cellStyle name="Comma" xfId="1" builtinId="3"/>
    <cellStyle name="Comma 2" xfId="2" xr:uid="{00000000-0005-0000-0000-000001000000}"/>
    <cellStyle name="Normal" xfId="0" builtinId="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68"/>
  <sheetViews>
    <sheetView tabSelected="1" view="pageBreakPreview" zoomScale="115" zoomScaleNormal="100" zoomScaleSheetLayoutView="115" workbookViewId="0">
      <selection activeCell="C11" sqref="C11"/>
    </sheetView>
  </sheetViews>
  <sheetFormatPr defaultRowHeight="13.2" x14ac:dyDescent="0.25"/>
  <cols>
    <col min="1" max="1" width="9.5546875" style="7" customWidth="1"/>
    <col min="2" max="2" width="45.88671875" style="1" customWidth="1"/>
    <col min="3" max="3" width="23" style="8" customWidth="1"/>
    <col min="4" max="4" width="21" style="4" customWidth="1"/>
    <col min="5" max="5" width="25" style="8" customWidth="1"/>
    <col min="6" max="6" width="21.33203125" style="8" customWidth="1"/>
    <col min="7" max="17" width="17.5546875" style="1" customWidth="1"/>
    <col min="18" max="16384" width="8.88671875" style="1"/>
  </cols>
  <sheetData>
    <row r="1" spans="1:4" x14ac:dyDescent="0.25">
      <c r="A1" s="5" t="s">
        <v>235</v>
      </c>
      <c r="D1" s="108" t="s">
        <v>236</v>
      </c>
    </row>
    <row r="2" spans="1:4" x14ac:dyDescent="0.25">
      <c r="A2" s="5" t="s">
        <v>0</v>
      </c>
    </row>
    <row r="3" spans="1:4" x14ac:dyDescent="0.25">
      <c r="B3" s="104" t="s">
        <v>22</v>
      </c>
      <c r="C3" s="104"/>
      <c r="D3" s="101" t="s">
        <v>71</v>
      </c>
    </row>
    <row r="4" spans="1:4" x14ac:dyDescent="0.25">
      <c r="D4" s="102" t="s">
        <v>72</v>
      </c>
    </row>
    <row r="5" spans="1:4" x14ac:dyDescent="0.25">
      <c r="A5" s="59" t="s">
        <v>2</v>
      </c>
      <c r="B5" s="59" t="s">
        <v>3</v>
      </c>
      <c r="C5" s="60" t="s">
        <v>4</v>
      </c>
      <c r="D5" s="61" t="s">
        <v>5</v>
      </c>
    </row>
    <row r="6" spans="1:4" x14ac:dyDescent="0.25">
      <c r="A6" s="62" t="s">
        <v>21</v>
      </c>
      <c r="B6" s="63" t="s">
        <v>23</v>
      </c>
      <c r="C6" s="42">
        <v>0</v>
      </c>
      <c r="D6" s="42">
        <v>0</v>
      </c>
    </row>
    <row r="7" spans="1:4" x14ac:dyDescent="0.25">
      <c r="A7" s="62" t="s">
        <v>21</v>
      </c>
      <c r="B7" s="63" t="s">
        <v>24</v>
      </c>
      <c r="C7" s="42">
        <v>0</v>
      </c>
      <c r="D7" s="42">
        <v>0</v>
      </c>
    </row>
    <row r="8" spans="1:4" x14ac:dyDescent="0.25">
      <c r="A8" s="62" t="s">
        <v>7</v>
      </c>
      <c r="B8" s="64" t="s">
        <v>73</v>
      </c>
      <c r="C8" s="42">
        <v>50043132</v>
      </c>
      <c r="D8" s="42">
        <v>81896467</v>
      </c>
    </row>
    <row r="9" spans="1:4" x14ac:dyDescent="0.25">
      <c r="A9" s="62" t="s">
        <v>8</v>
      </c>
      <c r="B9" s="64" t="s">
        <v>74</v>
      </c>
      <c r="C9" s="42">
        <v>282331254</v>
      </c>
      <c r="D9" s="42">
        <v>490275457</v>
      </c>
    </row>
    <row r="10" spans="1:4" x14ac:dyDescent="0.25">
      <c r="A10" s="62" t="s">
        <v>9</v>
      </c>
      <c r="B10" s="64" t="s">
        <v>75</v>
      </c>
      <c r="C10" s="42">
        <v>0</v>
      </c>
      <c r="D10" s="42">
        <v>0</v>
      </c>
    </row>
    <row r="11" spans="1:4" x14ac:dyDescent="0.25">
      <c r="A11" s="62" t="s">
        <v>10</v>
      </c>
      <c r="B11" s="64" t="s">
        <v>25</v>
      </c>
      <c r="C11" s="42">
        <v>7112823</v>
      </c>
      <c r="D11" s="42">
        <v>1729154</v>
      </c>
    </row>
    <row r="12" spans="1:4" x14ac:dyDescent="0.25">
      <c r="A12" s="62" t="s">
        <v>11</v>
      </c>
      <c r="B12" s="64" t="s">
        <v>76</v>
      </c>
      <c r="C12" s="42">
        <v>511785</v>
      </c>
      <c r="D12" s="42">
        <v>2890286</v>
      </c>
    </row>
    <row r="13" spans="1:4" x14ac:dyDescent="0.25">
      <c r="A13" s="62" t="s">
        <v>12</v>
      </c>
      <c r="B13" s="64" t="s">
        <v>77</v>
      </c>
      <c r="C13" s="42">
        <v>161717</v>
      </c>
      <c r="D13" s="42">
        <v>326848</v>
      </c>
    </row>
    <row r="14" spans="1:4" x14ac:dyDescent="0.25">
      <c r="A14" s="62" t="s">
        <v>13</v>
      </c>
      <c r="B14" s="64" t="s">
        <v>26</v>
      </c>
      <c r="C14" s="42">
        <v>2331874</v>
      </c>
      <c r="D14" s="42">
        <v>1881960</v>
      </c>
    </row>
    <row r="15" spans="1:4" ht="15.75" customHeight="1" x14ac:dyDescent="0.25">
      <c r="A15" s="62" t="s">
        <v>14</v>
      </c>
      <c r="B15" s="64" t="s">
        <v>78</v>
      </c>
      <c r="C15" s="42">
        <v>1439574</v>
      </c>
      <c r="D15" s="42">
        <v>2311683</v>
      </c>
    </row>
    <row r="16" spans="1:4" ht="26.4" x14ac:dyDescent="0.25">
      <c r="A16" s="62" t="s">
        <v>15</v>
      </c>
      <c r="B16" s="64" t="s">
        <v>79</v>
      </c>
      <c r="C16" s="42">
        <v>0</v>
      </c>
      <c r="D16" s="42" t="s">
        <v>80</v>
      </c>
    </row>
    <row r="17" spans="1:4" x14ac:dyDescent="0.25">
      <c r="A17" s="62" t="s">
        <v>219</v>
      </c>
      <c r="B17" s="63" t="s">
        <v>27</v>
      </c>
      <c r="C17" s="14">
        <f>SUM(C8:C16)</f>
        <v>343932159</v>
      </c>
      <c r="D17" s="14">
        <f>SUM(D8:D16)</f>
        <v>581311855</v>
      </c>
    </row>
    <row r="18" spans="1:4" x14ac:dyDescent="0.25">
      <c r="A18" s="62">
        <v>1.2</v>
      </c>
      <c r="B18" s="63" t="s">
        <v>28</v>
      </c>
      <c r="C18" s="42">
        <v>0</v>
      </c>
      <c r="D18" s="42">
        <v>0</v>
      </c>
    </row>
    <row r="19" spans="1:4" x14ac:dyDescent="0.25">
      <c r="A19" s="62" t="s">
        <v>81</v>
      </c>
      <c r="B19" s="64" t="s">
        <v>29</v>
      </c>
      <c r="C19" s="16">
        <v>3576280</v>
      </c>
      <c r="D19" s="16">
        <v>10765874</v>
      </c>
    </row>
    <row r="20" spans="1:4" x14ac:dyDescent="0.25">
      <c r="A20" s="62" t="s">
        <v>82</v>
      </c>
      <c r="B20" s="64" t="s">
        <v>30</v>
      </c>
      <c r="C20" s="42">
        <v>4111265</v>
      </c>
      <c r="D20" s="42">
        <v>4850433</v>
      </c>
    </row>
    <row r="21" spans="1:4" x14ac:dyDescent="0.25">
      <c r="A21" s="62" t="s">
        <v>83</v>
      </c>
      <c r="B21" s="64" t="s">
        <v>87</v>
      </c>
      <c r="C21" s="30">
        <v>0</v>
      </c>
      <c r="D21" s="30">
        <v>0</v>
      </c>
    </row>
    <row r="22" spans="1:4" x14ac:dyDescent="0.25">
      <c r="A22" s="62" t="s">
        <v>84</v>
      </c>
      <c r="B22" s="64" t="s">
        <v>89</v>
      </c>
      <c r="C22" s="30">
        <v>6922715</v>
      </c>
      <c r="D22" s="30">
        <v>7569808</v>
      </c>
    </row>
    <row r="23" spans="1:4" x14ac:dyDescent="0.25">
      <c r="A23" s="62" t="s">
        <v>85</v>
      </c>
      <c r="B23" s="64" t="s">
        <v>90</v>
      </c>
      <c r="C23" s="30">
        <v>0</v>
      </c>
      <c r="D23" s="30">
        <v>0</v>
      </c>
    </row>
    <row r="24" spans="1:4" x14ac:dyDescent="0.25">
      <c r="A24" s="62" t="s">
        <v>86</v>
      </c>
      <c r="B24" s="64" t="s">
        <v>91</v>
      </c>
      <c r="C24" s="30">
        <v>0</v>
      </c>
      <c r="D24" s="30">
        <v>0</v>
      </c>
    </row>
    <row r="25" spans="1:4" x14ac:dyDescent="0.25">
      <c r="A25" s="62" t="s">
        <v>88</v>
      </c>
      <c r="B25" s="2" t="s">
        <v>92</v>
      </c>
      <c r="C25" s="30">
        <v>0</v>
      </c>
      <c r="D25" s="30">
        <v>0</v>
      </c>
    </row>
    <row r="26" spans="1:4" x14ac:dyDescent="0.25">
      <c r="A26" s="62" t="s">
        <v>94</v>
      </c>
      <c r="B26" s="2" t="s">
        <v>93</v>
      </c>
      <c r="C26" s="30">
        <v>0</v>
      </c>
      <c r="D26" s="30">
        <v>292627</v>
      </c>
    </row>
    <row r="27" spans="1:4" x14ac:dyDescent="0.25">
      <c r="A27" s="62" t="s">
        <v>95</v>
      </c>
      <c r="B27" s="65" t="s">
        <v>31</v>
      </c>
      <c r="C27" s="14">
        <f>SUM(C18:C26)</f>
        <v>14610260</v>
      </c>
      <c r="D27" s="14">
        <f>SUM(D18:D26)</f>
        <v>23478742</v>
      </c>
    </row>
    <row r="28" spans="1:4" x14ac:dyDescent="0.25">
      <c r="A28" s="62">
        <v>1.3</v>
      </c>
      <c r="B28" s="63" t="s">
        <v>32</v>
      </c>
      <c r="C28" s="14">
        <f>C17+C27</f>
        <v>358542419</v>
      </c>
      <c r="D28" s="14">
        <f>D17+D27</f>
        <v>604790597</v>
      </c>
    </row>
    <row r="29" spans="1:4" x14ac:dyDescent="0.25">
      <c r="A29" s="62">
        <v>2.1</v>
      </c>
      <c r="B29" s="63" t="s">
        <v>33</v>
      </c>
      <c r="C29" s="42">
        <v>0</v>
      </c>
      <c r="D29" s="42">
        <v>0</v>
      </c>
    </row>
    <row r="30" spans="1:4" x14ac:dyDescent="0.25">
      <c r="A30" s="62" t="s">
        <v>96</v>
      </c>
      <c r="B30" s="63" t="s">
        <v>34</v>
      </c>
      <c r="C30" s="42"/>
      <c r="D30" s="42"/>
    </row>
    <row r="31" spans="1:4" x14ac:dyDescent="0.25">
      <c r="A31" s="62" t="s">
        <v>97</v>
      </c>
      <c r="B31" s="64" t="s">
        <v>98</v>
      </c>
      <c r="C31" s="42">
        <v>3609168</v>
      </c>
      <c r="D31" s="42">
        <v>2900208</v>
      </c>
    </row>
    <row r="32" spans="1:4" x14ac:dyDescent="0.25">
      <c r="A32" s="62" t="s">
        <v>101</v>
      </c>
      <c r="B32" s="64" t="s">
        <v>36</v>
      </c>
      <c r="C32" s="42">
        <v>84703</v>
      </c>
      <c r="D32" s="42">
        <v>185632</v>
      </c>
    </row>
    <row r="33" spans="1:7" x14ac:dyDescent="0.25">
      <c r="A33" s="62" t="s">
        <v>102</v>
      </c>
      <c r="B33" s="64" t="s">
        <v>38</v>
      </c>
      <c r="C33" s="42">
        <v>1580140</v>
      </c>
      <c r="D33" s="42">
        <v>6552606</v>
      </c>
    </row>
    <row r="34" spans="1:7" x14ac:dyDescent="0.25">
      <c r="A34" s="62" t="s">
        <v>103</v>
      </c>
      <c r="B34" s="64" t="s">
        <v>37</v>
      </c>
      <c r="C34" s="42">
        <v>0</v>
      </c>
      <c r="D34" s="42">
        <v>0</v>
      </c>
    </row>
    <row r="35" spans="1:7" x14ac:dyDescent="0.25">
      <c r="A35" s="62" t="s">
        <v>104</v>
      </c>
      <c r="B35" s="64" t="s">
        <v>99</v>
      </c>
      <c r="C35" s="42">
        <v>47796457</v>
      </c>
      <c r="D35" s="42">
        <v>93539734.5</v>
      </c>
    </row>
    <row r="36" spans="1:7" x14ac:dyDescent="0.25">
      <c r="A36" s="62" t="s">
        <v>105</v>
      </c>
      <c r="B36" s="64" t="s">
        <v>100</v>
      </c>
      <c r="C36" s="42">
        <v>4254052</v>
      </c>
      <c r="D36" s="42">
        <v>11714432</v>
      </c>
      <c r="E36" s="17"/>
    </row>
    <row r="37" spans="1:7" x14ac:dyDescent="0.25">
      <c r="A37" s="62" t="s">
        <v>106</v>
      </c>
      <c r="B37" s="64" t="s">
        <v>35</v>
      </c>
      <c r="C37" s="42"/>
      <c r="D37" s="42"/>
    </row>
    <row r="38" spans="1:7" x14ac:dyDescent="0.25">
      <c r="A38" s="62" t="s">
        <v>107</v>
      </c>
      <c r="B38" s="64" t="s">
        <v>111</v>
      </c>
      <c r="C38" s="42"/>
      <c r="D38" s="42"/>
    </row>
    <row r="39" spans="1:7" x14ac:dyDescent="0.25">
      <c r="A39" s="62" t="s">
        <v>108</v>
      </c>
      <c r="B39" s="64" t="s">
        <v>112</v>
      </c>
      <c r="C39" s="42"/>
      <c r="D39" s="42"/>
    </row>
    <row r="40" spans="1:7" ht="18" customHeight="1" x14ac:dyDescent="0.25">
      <c r="A40" s="62" t="s">
        <v>109</v>
      </c>
      <c r="B40" s="64" t="s">
        <v>113</v>
      </c>
      <c r="C40" s="42">
        <v>88720383</v>
      </c>
      <c r="D40" s="42">
        <v>152435776</v>
      </c>
    </row>
    <row r="41" spans="1:7" ht="26.4" x14ac:dyDescent="0.25">
      <c r="A41" s="62" t="s">
        <v>110</v>
      </c>
      <c r="B41" s="64" t="s">
        <v>79</v>
      </c>
      <c r="C41" s="42"/>
      <c r="D41" s="42"/>
    </row>
    <row r="42" spans="1:7" x14ac:dyDescent="0.25">
      <c r="A42" s="62" t="s">
        <v>220</v>
      </c>
      <c r="B42" s="63" t="s">
        <v>39</v>
      </c>
      <c r="C42" s="31">
        <f>SUM(C31:C41)</f>
        <v>146044903</v>
      </c>
      <c r="D42" s="31">
        <f>SUM(D31:D41)</f>
        <v>267328388.5</v>
      </c>
    </row>
    <row r="43" spans="1:7" x14ac:dyDescent="0.25">
      <c r="A43" s="62" t="s">
        <v>114</v>
      </c>
      <c r="B43" s="63" t="s">
        <v>40</v>
      </c>
      <c r="C43" s="42">
        <v>0</v>
      </c>
      <c r="D43" s="42">
        <v>0</v>
      </c>
    </row>
    <row r="44" spans="1:7" x14ac:dyDescent="0.25">
      <c r="A44" s="62" t="s">
        <v>115</v>
      </c>
      <c r="B44" s="64" t="s">
        <v>118</v>
      </c>
      <c r="C44" s="42">
        <v>88011141</v>
      </c>
      <c r="D44" s="42">
        <v>106452637.5</v>
      </c>
    </row>
    <row r="45" spans="1:7" x14ac:dyDescent="0.25">
      <c r="A45" s="62" t="s">
        <v>116</v>
      </c>
      <c r="B45" s="64" t="s">
        <v>112</v>
      </c>
      <c r="C45" s="42">
        <v>774303</v>
      </c>
      <c r="D45" s="42">
        <v>774303</v>
      </c>
      <c r="G45" s="6"/>
    </row>
    <row r="46" spans="1:7" x14ac:dyDescent="0.25">
      <c r="A46" s="62" t="s">
        <v>117</v>
      </c>
      <c r="B46" s="64" t="s">
        <v>119</v>
      </c>
      <c r="C46" s="42">
        <v>458729</v>
      </c>
      <c r="D46" s="42">
        <v>771719</v>
      </c>
      <c r="G46" s="6"/>
    </row>
    <row r="47" spans="1:7" x14ac:dyDescent="0.25">
      <c r="A47" s="62" t="s">
        <v>121</v>
      </c>
      <c r="B47" s="64" t="s">
        <v>120</v>
      </c>
      <c r="C47" s="42">
        <v>0</v>
      </c>
      <c r="D47" s="42">
        <v>65869234</v>
      </c>
      <c r="G47" s="6"/>
    </row>
    <row r="48" spans="1:7" x14ac:dyDescent="0.25">
      <c r="A48" s="62" t="s">
        <v>122</v>
      </c>
      <c r="B48" s="63" t="s">
        <v>41</v>
      </c>
      <c r="C48" s="31">
        <f>SUM(C44:C47)</f>
        <v>89244173</v>
      </c>
      <c r="D48" s="31">
        <f>SUM(D44:D47)</f>
        <v>173867893.5</v>
      </c>
      <c r="G48" s="6"/>
    </row>
    <row r="49" spans="1:116" x14ac:dyDescent="0.25">
      <c r="A49" s="62">
        <v>2.2000000000000002</v>
      </c>
      <c r="B49" s="63" t="s">
        <v>42</v>
      </c>
      <c r="C49" s="31">
        <f>C42+C48</f>
        <v>235289076</v>
      </c>
      <c r="D49" s="31">
        <f>D42+D48</f>
        <v>441196282</v>
      </c>
    </row>
    <row r="50" spans="1:116" x14ac:dyDescent="0.25">
      <c r="A50" s="62">
        <v>2.2999999999999998</v>
      </c>
      <c r="B50" s="63" t="s">
        <v>43</v>
      </c>
      <c r="C50" s="42">
        <v>0</v>
      </c>
      <c r="D50" s="42">
        <v>0</v>
      </c>
      <c r="G50" s="3"/>
    </row>
    <row r="51" spans="1:116" x14ac:dyDescent="0.25">
      <c r="A51" s="62" t="s">
        <v>125</v>
      </c>
      <c r="B51" s="64" t="s">
        <v>128</v>
      </c>
      <c r="C51" s="42">
        <v>17193952</v>
      </c>
      <c r="D51" s="42">
        <v>17193952</v>
      </c>
    </row>
    <row r="52" spans="1:116" x14ac:dyDescent="0.25">
      <c r="A52" s="62" t="s">
        <v>126</v>
      </c>
      <c r="B52" s="64" t="s">
        <v>44</v>
      </c>
      <c r="C52" s="42">
        <v>0</v>
      </c>
      <c r="D52" s="42">
        <v>0</v>
      </c>
    </row>
    <row r="53" spans="1:116" x14ac:dyDescent="0.25">
      <c r="A53" s="62" t="s">
        <v>127</v>
      </c>
      <c r="B53" s="64" t="s">
        <v>45</v>
      </c>
      <c r="C53" s="42">
        <v>0</v>
      </c>
      <c r="D53" s="42">
        <v>0</v>
      </c>
    </row>
    <row r="54" spans="1:116" x14ac:dyDescent="0.25">
      <c r="A54" s="62" t="s">
        <v>221</v>
      </c>
      <c r="B54" s="64" t="s">
        <v>46</v>
      </c>
      <c r="C54" s="42">
        <v>29820733</v>
      </c>
      <c r="D54" s="42">
        <v>29820733</v>
      </c>
    </row>
    <row r="55" spans="1:116" x14ac:dyDescent="0.25">
      <c r="A55" s="62" t="s">
        <v>222</v>
      </c>
      <c r="B55" s="64" t="s">
        <v>123</v>
      </c>
      <c r="C55" s="42">
        <v>-16638</v>
      </c>
      <c r="D55" s="42">
        <v>0</v>
      </c>
    </row>
    <row r="56" spans="1:116" x14ac:dyDescent="0.25">
      <c r="A56" s="62" t="s">
        <v>223</v>
      </c>
      <c r="B56" s="64" t="s">
        <v>67</v>
      </c>
      <c r="C56" s="42">
        <v>0</v>
      </c>
      <c r="D56" s="42">
        <v>134580</v>
      </c>
    </row>
    <row r="57" spans="1:116" x14ac:dyDescent="0.25">
      <c r="A57" s="62" t="s">
        <v>224</v>
      </c>
      <c r="B57" s="64" t="s">
        <v>124</v>
      </c>
      <c r="C57" s="42">
        <v>5377150</v>
      </c>
      <c r="D57" s="42">
        <v>4600838</v>
      </c>
      <c r="F57" s="6"/>
    </row>
    <row r="58" spans="1:116" x14ac:dyDescent="0.25">
      <c r="A58" s="62" t="s">
        <v>225</v>
      </c>
      <c r="B58" s="64" t="s">
        <v>47</v>
      </c>
      <c r="C58" s="42">
        <v>70615756</v>
      </c>
      <c r="D58" s="42">
        <v>110328703</v>
      </c>
      <c r="F58" s="6"/>
    </row>
    <row r="59" spans="1:116" x14ac:dyDescent="0.25">
      <c r="A59" s="62" t="s">
        <v>226</v>
      </c>
      <c r="B59" s="64" t="s">
        <v>216</v>
      </c>
      <c r="C59" s="42">
        <v>262390</v>
      </c>
      <c r="D59" s="42">
        <v>1515509</v>
      </c>
      <c r="F59" s="6"/>
    </row>
    <row r="60" spans="1:116" x14ac:dyDescent="0.25">
      <c r="A60" s="62" t="s">
        <v>227</v>
      </c>
      <c r="B60" s="63" t="s">
        <v>129</v>
      </c>
      <c r="C60" s="31">
        <f>SUM(C51:C59)</f>
        <v>123253343</v>
      </c>
      <c r="D60" s="31">
        <f>SUM(D51:D59)</f>
        <v>163594315</v>
      </c>
      <c r="F60" s="6"/>
    </row>
    <row r="61" spans="1:116" ht="26.4" x14ac:dyDescent="0.25">
      <c r="A61" s="62">
        <v>2.4</v>
      </c>
      <c r="B61" s="63" t="s">
        <v>48</v>
      </c>
      <c r="C61" s="42">
        <f>C51+C54+C55+C57+C58+C59+C49</f>
        <v>358542419</v>
      </c>
      <c r="D61" s="42">
        <f>D49+D60</f>
        <v>604790597</v>
      </c>
      <c r="F61" s="6"/>
    </row>
    <row r="62" spans="1:116" x14ac:dyDescent="0.25">
      <c r="A62" s="7" t="s">
        <v>21</v>
      </c>
      <c r="B62" s="1" t="s">
        <v>21</v>
      </c>
      <c r="C62" s="6"/>
      <c r="D62" s="6"/>
      <c r="F62" s="6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</row>
    <row r="63" spans="1:116" x14ac:dyDescent="0.25">
      <c r="F63" s="6"/>
    </row>
    <row r="64" spans="1:116" x14ac:dyDescent="0.25">
      <c r="B64" s="105" t="s">
        <v>70</v>
      </c>
      <c r="C64" s="105"/>
      <c r="F64" s="6"/>
    </row>
    <row r="65" spans="2:6" x14ac:dyDescent="0.25">
      <c r="B65" s="50"/>
      <c r="C65" s="50"/>
      <c r="F65" s="6"/>
    </row>
    <row r="66" spans="2:6" x14ac:dyDescent="0.25">
      <c r="B66" s="105" t="s">
        <v>218</v>
      </c>
      <c r="C66" s="105"/>
      <c r="F66" s="6"/>
    </row>
    <row r="68" spans="2:6" x14ac:dyDescent="0.25">
      <c r="D68" s="8"/>
    </row>
  </sheetData>
  <mergeCells count="4">
    <mergeCell ref="BL62:DL62"/>
    <mergeCell ref="B3:C3"/>
    <mergeCell ref="B64:C64"/>
    <mergeCell ref="B66:C66"/>
  </mergeCells>
  <phoneticPr fontId="4" type="noConversion"/>
  <pageMargins left="0.75" right="0.75" top="1" bottom="1" header="0.5" footer="0.5"/>
  <pageSetup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M39"/>
  <sheetViews>
    <sheetView view="pageBreakPreview" zoomScaleNormal="100" zoomScaleSheetLayoutView="100" workbookViewId="0">
      <selection activeCell="D1" sqref="D1"/>
    </sheetView>
  </sheetViews>
  <sheetFormatPr defaultRowHeight="13.2" x14ac:dyDescent="0.25"/>
  <cols>
    <col min="1" max="1" width="4.6640625" style="7" customWidth="1"/>
    <col min="2" max="2" width="48.88671875" style="19" customWidth="1"/>
    <col min="3" max="3" width="17.5546875" style="4" customWidth="1"/>
    <col min="4" max="5" width="19" style="1" customWidth="1"/>
    <col min="6" max="6" width="19.44140625" style="1" customWidth="1"/>
    <col min="7" max="7" width="26.33203125" style="1" customWidth="1"/>
    <col min="8" max="8" width="20.6640625" style="8" customWidth="1"/>
    <col min="9" max="10" width="17.5546875" style="1" customWidth="1"/>
    <col min="11" max="11" width="12.6640625" style="1" customWidth="1"/>
    <col min="12" max="18" width="17.5546875" style="1" customWidth="1"/>
    <col min="19" max="16384" width="8.88671875" style="1"/>
  </cols>
  <sheetData>
    <row r="1" spans="1:13" x14ac:dyDescent="0.25">
      <c r="A1" s="5" t="s">
        <v>235</v>
      </c>
      <c r="D1" s="108" t="s">
        <v>236</v>
      </c>
    </row>
    <row r="2" spans="1:13" x14ac:dyDescent="0.25">
      <c r="A2" s="5" t="s">
        <v>0</v>
      </c>
    </row>
    <row r="3" spans="1:13" x14ac:dyDescent="0.25">
      <c r="B3" s="104" t="s">
        <v>1</v>
      </c>
      <c r="C3" s="104"/>
      <c r="D3" s="101" t="s">
        <v>71</v>
      </c>
      <c r="E3" s="9"/>
    </row>
    <row r="4" spans="1:13" x14ac:dyDescent="0.25">
      <c r="D4" s="102" t="s">
        <v>72</v>
      </c>
      <c r="E4" s="10"/>
    </row>
    <row r="5" spans="1:13" x14ac:dyDescent="0.25">
      <c r="A5" s="11" t="s">
        <v>2</v>
      </c>
      <c r="B5" s="20" t="s">
        <v>3</v>
      </c>
      <c r="C5" s="21" t="s">
        <v>4</v>
      </c>
      <c r="D5" s="41" t="s">
        <v>5</v>
      </c>
      <c r="E5" s="48"/>
      <c r="F5" s="8"/>
    </row>
    <row r="6" spans="1:13" x14ac:dyDescent="0.25">
      <c r="A6" s="12" t="s">
        <v>6</v>
      </c>
      <c r="B6" s="22" t="s">
        <v>130</v>
      </c>
      <c r="C6" s="73">
        <v>81051602</v>
      </c>
      <c r="D6" s="74">
        <f>122611734</f>
        <v>122611734</v>
      </c>
      <c r="E6" s="43"/>
      <c r="F6" s="8"/>
    </row>
    <row r="7" spans="1:13" x14ac:dyDescent="0.25">
      <c r="A7" s="32">
        <v>2</v>
      </c>
      <c r="B7" s="23" t="s">
        <v>131</v>
      </c>
      <c r="C7" s="71">
        <v>25329081</v>
      </c>
      <c r="D7" s="72">
        <v>45943301</v>
      </c>
      <c r="E7" s="44"/>
      <c r="F7" s="8"/>
      <c r="G7" s="24"/>
    </row>
    <row r="8" spans="1:13" x14ac:dyDescent="0.25">
      <c r="A8" s="32">
        <f>A7+1</f>
        <v>3</v>
      </c>
      <c r="B8" s="22" t="s">
        <v>132</v>
      </c>
      <c r="C8" s="73">
        <f>C6-C7</f>
        <v>55722521</v>
      </c>
      <c r="D8" s="74">
        <f>D6-D7</f>
        <v>76668433</v>
      </c>
      <c r="E8" s="45"/>
      <c r="F8" s="8"/>
    </row>
    <row r="9" spans="1:13" x14ac:dyDescent="0.25">
      <c r="A9" s="32">
        <f t="shared" ref="A9:A33" si="0">A8+1</f>
        <v>4</v>
      </c>
      <c r="B9" s="23" t="s">
        <v>133</v>
      </c>
      <c r="C9" s="71" t="s">
        <v>80</v>
      </c>
      <c r="D9" s="72" t="s">
        <v>80</v>
      </c>
      <c r="E9" s="44"/>
    </row>
    <row r="10" spans="1:13" x14ac:dyDescent="0.25">
      <c r="A10" s="32">
        <f t="shared" si="0"/>
        <v>5</v>
      </c>
      <c r="B10" s="23" t="s">
        <v>134</v>
      </c>
      <c r="C10" s="71" t="s">
        <v>80</v>
      </c>
      <c r="D10" s="72" t="s">
        <v>80</v>
      </c>
      <c r="E10" s="44"/>
    </row>
    <row r="11" spans="1:13" x14ac:dyDescent="0.25">
      <c r="A11" s="32">
        <f t="shared" si="0"/>
        <v>6</v>
      </c>
      <c r="B11" s="23" t="s">
        <v>18</v>
      </c>
      <c r="C11" s="71" t="s">
        <v>80</v>
      </c>
      <c r="D11" s="72">
        <v>1693300.4</v>
      </c>
      <c r="E11" s="44"/>
    </row>
    <row r="12" spans="1:13" x14ac:dyDescent="0.25">
      <c r="A12" s="32">
        <f t="shared" si="0"/>
        <v>7</v>
      </c>
      <c r="B12" s="23" t="s">
        <v>135</v>
      </c>
      <c r="C12" s="71" t="s">
        <v>80</v>
      </c>
      <c r="D12" s="72" t="s">
        <v>80</v>
      </c>
      <c r="E12" s="44"/>
      <c r="F12" s="44"/>
    </row>
    <row r="13" spans="1:13" x14ac:dyDescent="0.25">
      <c r="A13" s="32">
        <f t="shared" si="0"/>
        <v>8</v>
      </c>
      <c r="B13" s="23" t="s">
        <v>136</v>
      </c>
      <c r="C13" s="71">
        <v>13244471</v>
      </c>
      <c r="D13" s="72">
        <f>21311369+262803+7417553-D11</f>
        <v>27298424.600000001</v>
      </c>
      <c r="E13" s="44"/>
      <c r="F13" s="47"/>
    </row>
    <row r="14" spans="1:13" x14ac:dyDescent="0.25">
      <c r="A14" s="32">
        <f t="shared" si="0"/>
        <v>9</v>
      </c>
      <c r="B14" s="23" t="s">
        <v>137</v>
      </c>
      <c r="C14" s="71" t="s">
        <v>80</v>
      </c>
      <c r="D14" s="72" t="s">
        <v>80</v>
      </c>
      <c r="E14" s="44"/>
      <c r="G14" s="7"/>
      <c r="H14" s="6"/>
      <c r="I14" s="6"/>
      <c r="J14" s="3"/>
      <c r="K14" s="19"/>
      <c r="L14" s="19"/>
      <c r="M14" s="19"/>
    </row>
    <row r="15" spans="1:13" x14ac:dyDescent="0.25">
      <c r="A15" s="32">
        <f t="shared" si="0"/>
        <v>10</v>
      </c>
      <c r="B15" s="23" t="s">
        <v>138</v>
      </c>
      <c r="C15" s="71">
        <v>25968059</v>
      </c>
      <c r="D15" s="72">
        <f>1157319+27390035+10814718</f>
        <v>39362072</v>
      </c>
      <c r="E15" s="44"/>
      <c r="F15" s="47"/>
      <c r="G15" s="7"/>
      <c r="H15" s="6"/>
      <c r="I15" s="6"/>
      <c r="J15" s="3"/>
      <c r="K15" s="19"/>
      <c r="L15" s="19"/>
      <c r="M15" s="19"/>
    </row>
    <row r="16" spans="1:13" x14ac:dyDescent="0.25">
      <c r="A16" s="32">
        <f t="shared" si="0"/>
        <v>11</v>
      </c>
      <c r="B16" s="23" t="s">
        <v>139</v>
      </c>
      <c r="C16" s="71">
        <v>0</v>
      </c>
      <c r="D16" s="72">
        <v>0</v>
      </c>
      <c r="E16" s="44"/>
      <c r="G16" s="7"/>
      <c r="H16" s="6"/>
      <c r="I16" s="6"/>
      <c r="J16" s="3"/>
    </row>
    <row r="17" spans="1:11" x14ac:dyDescent="0.25">
      <c r="A17" s="32">
        <f t="shared" si="0"/>
        <v>12</v>
      </c>
      <c r="B17" s="23" t="s">
        <v>140</v>
      </c>
      <c r="C17" s="71"/>
      <c r="D17" s="72">
        <v>7344119</v>
      </c>
      <c r="E17" s="44"/>
      <c r="F17" s="25"/>
      <c r="G17" s="40"/>
      <c r="H17" s="6"/>
      <c r="I17" s="6"/>
      <c r="J17" s="3"/>
    </row>
    <row r="18" spans="1:11" x14ac:dyDescent="0.25">
      <c r="A18" s="32">
        <f t="shared" si="0"/>
        <v>13</v>
      </c>
      <c r="B18" s="23" t="s">
        <v>143</v>
      </c>
      <c r="C18" s="71">
        <v>-35824</v>
      </c>
      <c r="D18" s="72"/>
      <c r="E18" s="44"/>
      <c r="G18" s="7"/>
      <c r="H18" s="6"/>
      <c r="I18" s="6"/>
      <c r="J18" s="3"/>
    </row>
    <row r="19" spans="1:11" x14ac:dyDescent="0.25">
      <c r="A19" s="32">
        <f t="shared" si="0"/>
        <v>14</v>
      </c>
      <c r="B19" s="23" t="s">
        <v>141</v>
      </c>
      <c r="C19" s="71"/>
      <c r="D19" s="75"/>
      <c r="E19" s="44"/>
      <c r="H19" s="39"/>
      <c r="I19" s="39"/>
      <c r="J19" s="3"/>
      <c r="K19" s="3"/>
    </row>
    <row r="20" spans="1:11" x14ac:dyDescent="0.25">
      <c r="A20" s="32">
        <f t="shared" si="0"/>
        <v>15</v>
      </c>
      <c r="B20" s="23" t="s">
        <v>142</v>
      </c>
      <c r="C20" s="71"/>
      <c r="D20" s="75"/>
      <c r="E20" s="44"/>
      <c r="J20" s="3"/>
    </row>
    <row r="21" spans="1:11" x14ac:dyDescent="0.25">
      <c r="A21" s="32">
        <f t="shared" si="0"/>
        <v>16</v>
      </c>
      <c r="B21" s="23" t="s">
        <v>144</v>
      </c>
      <c r="C21" s="71"/>
      <c r="D21" s="75"/>
      <c r="E21" s="44"/>
    </row>
    <row r="22" spans="1:11" ht="26.4" x14ac:dyDescent="0.25">
      <c r="A22" s="33">
        <f t="shared" si="0"/>
        <v>17</v>
      </c>
      <c r="B22" s="34" t="s">
        <v>145</v>
      </c>
      <c r="C22" s="76"/>
      <c r="D22" s="77"/>
      <c r="E22" s="44"/>
      <c r="G22" s="6"/>
      <c r="I22" s="6"/>
      <c r="J22" s="3"/>
    </row>
    <row r="23" spans="1:11" ht="26.4" x14ac:dyDescent="0.25">
      <c r="A23" s="35">
        <f t="shared" si="0"/>
        <v>18</v>
      </c>
      <c r="B23" s="36" t="s">
        <v>146</v>
      </c>
      <c r="C23" s="78"/>
      <c r="D23" s="75"/>
      <c r="E23" s="44"/>
      <c r="J23" s="3"/>
    </row>
    <row r="24" spans="1:11" x14ac:dyDescent="0.25">
      <c r="A24" s="35">
        <f t="shared" si="0"/>
        <v>19</v>
      </c>
      <c r="B24" s="36" t="s">
        <v>147</v>
      </c>
      <c r="C24" s="78"/>
      <c r="D24" s="79">
        <v>0</v>
      </c>
      <c r="E24" s="46"/>
    </row>
    <row r="25" spans="1:11" x14ac:dyDescent="0.25">
      <c r="A25" s="35">
        <f t="shared" si="0"/>
        <v>20</v>
      </c>
      <c r="B25" s="66" t="s">
        <v>19</v>
      </c>
      <c r="C25" s="80">
        <f>C8+C13-C15+C18</f>
        <v>42963109</v>
      </c>
      <c r="D25" s="80">
        <f>D8+D13-D15+D18+D11-D17</f>
        <v>58953966.999999993</v>
      </c>
      <c r="E25" s="67"/>
      <c r="F25" s="6"/>
      <c r="K25" s="3"/>
    </row>
    <row r="26" spans="1:11" x14ac:dyDescent="0.25">
      <c r="A26" s="35">
        <f t="shared" si="0"/>
        <v>21</v>
      </c>
      <c r="B26" s="36" t="s">
        <v>20</v>
      </c>
      <c r="C26" s="78">
        <v>9337543</v>
      </c>
      <c r="D26" s="75">
        <v>14860717</v>
      </c>
      <c r="E26" s="44"/>
      <c r="G26" s="6"/>
    </row>
    <row r="27" spans="1:11" x14ac:dyDescent="0.25">
      <c r="A27" s="35">
        <f t="shared" si="0"/>
        <v>22</v>
      </c>
      <c r="B27" s="2" t="s">
        <v>148</v>
      </c>
      <c r="C27" s="78">
        <f>C25-C26</f>
        <v>33625566</v>
      </c>
      <c r="D27" s="78">
        <f>D25-D26</f>
        <v>44093249.999999993</v>
      </c>
      <c r="E27" s="67"/>
      <c r="G27" s="3"/>
    </row>
    <row r="28" spans="1:11" ht="26.4" x14ac:dyDescent="0.25">
      <c r="A28" s="35">
        <f t="shared" si="0"/>
        <v>23</v>
      </c>
      <c r="B28" s="68" t="s">
        <v>149</v>
      </c>
      <c r="C28" s="78"/>
      <c r="D28" s="75"/>
      <c r="E28" s="44"/>
      <c r="G28" s="3"/>
    </row>
    <row r="29" spans="1:11" x14ac:dyDescent="0.25">
      <c r="A29" s="35">
        <f t="shared" si="0"/>
        <v>24</v>
      </c>
      <c r="B29" s="65" t="s">
        <v>152</v>
      </c>
      <c r="C29" s="80">
        <f>C27</f>
        <v>33625566</v>
      </c>
      <c r="D29" s="80">
        <f>D27</f>
        <v>44093249.999999993</v>
      </c>
      <c r="E29" s="67"/>
      <c r="G29" s="3"/>
    </row>
    <row r="30" spans="1:11" x14ac:dyDescent="0.25">
      <c r="A30" s="62">
        <v>24.1</v>
      </c>
      <c r="B30" s="2" t="s">
        <v>228</v>
      </c>
      <c r="C30" s="78">
        <v>33505766</v>
      </c>
      <c r="D30" s="75">
        <f>D29-D31</f>
        <v>43795435.999999993</v>
      </c>
      <c r="E30" s="44"/>
      <c r="G30" s="3"/>
    </row>
    <row r="31" spans="1:11" x14ac:dyDescent="0.25">
      <c r="A31" s="62">
        <v>24.2</v>
      </c>
      <c r="B31" s="2" t="s">
        <v>159</v>
      </c>
      <c r="C31" s="78">
        <v>119800</v>
      </c>
      <c r="D31" s="75">
        <v>297814</v>
      </c>
      <c r="E31" s="44"/>
    </row>
    <row r="32" spans="1:11" x14ac:dyDescent="0.25">
      <c r="A32" s="35">
        <f t="shared" si="0"/>
        <v>25.2</v>
      </c>
      <c r="B32" s="66" t="s">
        <v>150</v>
      </c>
      <c r="C32" s="80">
        <f>C29</f>
        <v>33625566</v>
      </c>
      <c r="D32" s="80">
        <f>D29</f>
        <v>44093249.999999993</v>
      </c>
      <c r="E32" s="67"/>
    </row>
    <row r="33" spans="1:117" x14ac:dyDescent="0.25">
      <c r="A33" s="35">
        <f t="shared" si="0"/>
        <v>26.2</v>
      </c>
      <c r="B33" s="2" t="s">
        <v>151</v>
      </c>
      <c r="C33" s="81" t="s">
        <v>21</v>
      </c>
      <c r="D33" s="82"/>
      <c r="E33" s="69"/>
      <c r="F33" s="25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</row>
    <row r="34" spans="1:117" ht="15" x14ac:dyDescent="0.35">
      <c r="B34" s="70"/>
      <c r="D34" s="8"/>
      <c r="E34" s="8"/>
      <c r="F34" s="25"/>
    </row>
    <row r="35" spans="1:117" ht="15" x14ac:dyDescent="0.35">
      <c r="B35" s="70"/>
      <c r="D35" s="8"/>
      <c r="E35" s="8"/>
      <c r="F35" s="25"/>
    </row>
    <row r="36" spans="1:117" x14ac:dyDescent="0.25">
      <c r="B36" s="106" t="s">
        <v>70</v>
      </c>
      <c r="C36" s="106"/>
      <c r="D36" s="106"/>
      <c r="E36" s="18"/>
    </row>
    <row r="37" spans="1:117" x14ac:dyDescent="0.25">
      <c r="B37" s="52"/>
      <c r="C37" s="53"/>
      <c r="D37" s="51"/>
      <c r="E37" s="18"/>
    </row>
    <row r="38" spans="1:117" x14ac:dyDescent="0.25">
      <c r="B38" s="106" t="s">
        <v>218</v>
      </c>
      <c r="C38" s="106"/>
      <c r="D38" s="106"/>
      <c r="E38" s="18"/>
    </row>
    <row r="39" spans="1:117" x14ac:dyDescent="0.25">
      <c r="D39" s="24"/>
      <c r="E39" s="24"/>
    </row>
  </sheetData>
  <mergeCells count="4">
    <mergeCell ref="BM33:DM33"/>
    <mergeCell ref="B36:D36"/>
    <mergeCell ref="B38:D38"/>
    <mergeCell ref="B3:C3"/>
  </mergeCells>
  <conditionalFormatting sqref="D24:E24 D28:E28 D30:E31">
    <cfRule type="expression" dxfId="7" priority="102">
      <formula>F24=1</formula>
    </cfRule>
  </conditionalFormatting>
  <conditionalFormatting sqref="D7:E7">
    <cfRule type="expression" dxfId="6" priority="57">
      <formula>F7=1</formula>
    </cfRule>
  </conditionalFormatting>
  <conditionalFormatting sqref="D18:E22">
    <cfRule type="expression" dxfId="5" priority="52">
      <formula>F18=1</formula>
    </cfRule>
  </conditionalFormatting>
  <conditionalFormatting sqref="D16:E17">
    <cfRule type="expression" dxfId="4" priority="53">
      <formula>F16=1</formula>
    </cfRule>
  </conditionalFormatting>
  <conditionalFormatting sqref="D23:E23">
    <cfRule type="expression" dxfId="3" priority="51">
      <formula>F23=1</formula>
    </cfRule>
  </conditionalFormatting>
  <conditionalFormatting sqref="D26:E26">
    <cfRule type="expression" dxfId="2" priority="5">
      <formula>F26=1</formula>
    </cfRule>
  </conditionalFormatting>
  <conditionalFormatting sqref="D9:E14 F12">
    <cfRule type="expression" dxfId="1" priority="3">
      <formula>F9=1</formula>
    </cfRule>
  </conditionalFormatting>
  <conditionalFormatting sqref="D15:E15">
    <cfRule type="expression" dxfId="0" priority="1">
      <formula>F15=1</formula>
    </cfRule>
  </conditionalFormatting>
  <pageMargins left="0.75" right="0.75" top="1" bottom="1" header="0.5" footer="0.5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Q27"/>
  <sheetViews>
    <sheetView view="pageBreakPreview" zoomScale="85" zoomScaleNormal="100" zoomScaleSheetLayoutView="85" workbookViewId="0">
      <selection activeCell="L1" sqref="L1"/>
    </sheetView>
  </sheetViews>
  <sheetFormatPr defaultRowHeight="13.2" x14ac:dyDescent="0.25"/>
  <cols>
    <col min="1" max="1" width="5.44140625" style="7" customWidth="1"/>
    <col min="2" max="2" width="36" style="1" customWidth="1"/>
    <col min="3" max="3" width="14.88671875" style="1" customWidth="1"/>
    <col min="4" max="4" width="13.6640625" style="1" hidden="1" customWidth="1"/>
    <col min="5" max="5" width="15" style="1" customWidth="1"/>
    <col min="6" max="6" width="11.88671875" style="1" customWidth="1"/>
    <col min="7" max="8" width="12.77734375" style="1" customWidth="1"/>
    <col min="9" max="9" width="14.6640625" style="1" customWidth="1"/>
    <col min="10" max="10" width="19" style="1" customWidth="1"/>
    <col min="11" max="11" width="13.21875" style="1" customWidth="1"/>
    <col min="12" max="22" width="17.5546875" style="1" customWidth="1"/>
    <col min="23" max="16384" width="8.88671875" style="1"/>
  </cols>
  <sheetData>
    <row r="1" spans="1:12" x14ac:dyDescent="0.25">
      <c r="A1" s="100" t="s">
        <v>235</v>
      </c>
      <c r="B1" s="100"/>
      <c r="L1" s="108" t="s">
        <v>236</v>
      </c>
    </row>
    <row r="2" spans="1:12" x14ac:dyDescent="0.25">
      <c r="A2" s="100" t="s">
        <v>0</v>
      </c>
      <c r="B2" s="100"/>
    </row>
    <row r="3" spans="1:12" x14ac:dyDescent="0.25">
      <c r="G3" s="5" t="s">
        <v>65</v>
      </c>
      <c r="L3" s="101" t="s">
        <v>71</v>
      </c>
    </row>
    <row r="4" spans="1:12" x14ac:dyDescent="0.25">
      <c r="J4" s="26"/>
      <c r="L4" s="102" t="s">
        <v>72</v>
      </c>
    </row>
    <row r="5" spans="1:12" ht="55.8" customHeight="1" x14ac:dyDescent="0.25">
      <c r="A5" s="11" t="s">
        <v>2</v>
      </c>
      <c r="B5" s="11" t="s">
        <v>3</v>
      </c>
      <c r="C5" s="11" t="s">
        <v>128</v>
      </c>
      <c r="D5" s="11" t="s">
        <v>45</v>
      </c>
      <c r="E5" s="11" t="s">
        <v>66</v>
      </c>
      <c r="F5" s="11" t="s">
        <v>123</v>
      </c>
      <c r="G5" s="11" t="s">
        <v>67</v>
      </c>
      <c r="H5" s="11" t="s">
        <v>124</v>
      </c>
      <c r="I5" s="11" t="s">
        <v>68</v>
      </c>
      <c r="J5" s="11" t="s">
        <v>64</v>
      </c>
      <c r="K5" s="11" t="s">
        <v>159</v>
      </c>
      <c r="L5" s="11" t="s">
        <v>64</v>
      </c>
    </row>
    <row r="6" spans="1:12" ht="15" customHeight="1" x14ac:dyDescent="0.25">
      <c r="A6" s="32">
        <v>1</v>
      </c>
      <c r="B6" s="13" t="s">
        <v>214</v>
      </c>
      <c r="C6" s="84">
        <v>16282237</v>
      </c>
      <c r="D6" s="84"/>
      <c r="E6" s="84">
        <v>15377738</v>
      </c>
      <c r="F6" s="84"/>
      <c r="G6" s="84">
        <v>-165585</v>
      </c>
      <c r="H6" s="84">
        <v>5000000</v>
      </c>
      <c r="I6" s="84">
        <v>38881384</v>
      </c>
      <c r="J6" s="84">
        <f t="shared" ref="J6:J12" si="0">SUM(C6:I6)</f>
        <v>75375774</v>
      </c>
      <c r="K6" s="84">
        <v>137655</v>
      </c>
      <c r="L6" s="84">
        <f>J6+K6</f>
        <v>75513429</v>
      </c>
    </row>
    <row r="7" spans="1:12" ht="26.4" x14ac:dyDescent="0.25">
      <c r="A7" s="32">
        <v>2</v>
      </c>
      <c r="B7" s="15" t="s">
        <v>153</v>
      </c>
      <c r="C7" s="85">
        <v>0</v>
      </c>
      <c r="D7" s="85" t="s">
        <v>80</v>
      </c>
      <c r="E7" s="85">
        <v>0</v>
      </c>
      <c r="F7" s="85">
        <v>-16638</v>
      </c>
      <c r="G7" s="85">
        <v>0</v>
      </c>
      <c r="H7" s="85"/>
      <c r="I7" s="85">
        <v>-6080</v>
      </c>
      <c r="J7" s="85">
        <f t="shared" si="0"/>
        <v>-22718</v>
      </c>
      <c r="K7" s="85">
        <v>124735</v>
      </c>
      <c r="L7" s="85">
        <f t="shared" ref="L7:L12" si="1">J7+K7</f>
        <v>102017</v>
      </c>
    </row>
    <row r="8" spans="1:12" ht="16.8" customHeight="1" x14ac:dyDescent="0.25">
      <c r="A8" s="32">
        <v>3</v>
      </c>
      <c r="B8" s="15" t="s">
        <v>154</v>
      </c>
      <c r="C8" s="85">
        <v>0</v>
      </c>
      <c r="D8" s="85"/>
      <c r="E8" s="85"/>
      <c r="F8" s="85"/>
      <c r="G8" s="85"/>
      <c r="H8" s="85">
        <v>0</v>
      </c>
      <c r="I8" s="85">
        <v>33413637</v>
      </c>
      <c r="J8" s="85">
        <f t="shared" si="0"/>
        <v>33413637</v>
      </c>
      <c r="K8" s="85"/>
      <c r="L8" s="85">
        <f t="shared" si="1"/>
        <v>33413637</v>
      </c>
    </row>
    <row r="9" spans="1:12" ht="16.2" customHeight="1" x14ac:dyDescent="0.25">
      <c r="A9" s="32">
        <v>4</v>
      </c>
      <c r="B9" s="15" t="s">
        <v>155</v>
      </c>
      <c r="C9" s="85">
        <v>0</v>
      </c>
      <c r="D9" s="85"/>
      <c r="E9" s="85"/>
      <c r="F9" s="85"/>
      <c r="G9" s="85">
        <v>532963</v>
      </c>
      <c r="H9" s="85"/>
      <c r="I9" s="85"/>
      <c r="J9" s="85">
        <f t="shared" si="0"/>
        <v>532963</v>
      </c>
      <c r="K9" s="85">
        <v>0</v>
      </c>
      <c r="L9" s="85">
        <f t="shared" si="1"/>
        <v>532963</v>
      </c>
    </row>
    <row r="10" spans="1:12" ht="18" customHeight="1" x14ac:dyDescent="0.25">
      <c r="A10" s="32">
        <v>5</v>
      </c>
      <c r="B10" s="15" t="s">
        <v>156</v>
      </c>
      <c r="C10" s="85">
        <v>911715</v>
      </c>
      <c r="D10" s="85"/>
      <c r="E10" s="85">
        <v>14442995</v>
      </c>
      <c r="F10" s="85"/>
      <c r="G10" s="85"/>
      <c r="H10" s="85"/>
      <c r="I10" s="85"/>
      <c r="J10" s="85">
        <f t="shared" si="0"/>
        <v>15354710</v>
      </c>
      <c r="K10" s="85">
        <v>0</v>
      </c>
      <c r="L10" s="85">
        <f t="shared" si="1"/>
        <v>15354710</v>
      </c>
    </row>
    <row r="11" spans="1:12" ht="18" customHeight="1" x14ac:dyDescent="0.25">
      <c r="A11" s="32">
        <v>6</v>
      </c>
      <c r="B11" s="15" t="s">
        <v>157</v>
      </c>
      <c r="C11" s="85">
        <v>0</v>
      </c>
      <c r="D11" s="85"/>
      <c r="E11" s="85"/>
      <c r="F11" s="85"/>
      <c r="G11" s="85"/>
      <c r="H11" s="85"/>
      <c r="I11" s="85">
        <v>-1793198</v>
      </c>
      <c r="J11" s="85">
        <f t="shared" si="0"/>
        <v>-1793198</v>
      </c>
      <c r="K11" s="85">
        <v>0</v>
      </c>
      <c r="L11" s="85">
        <f t="shared" si="1"/>
        <v>-1793198</v>
      </c>
    </row>
    <row r="12" spans="1:12" ht="18" customHeight="1" x14ac:dyDescent="0.25">
      <c r="A12" s="32">
        <v>7</v>
      </c>
      <c r="B12" s="15" t="s">
        <v>158</v>
      </c>
      <c r="C12" s="85">
        <v>0</v>
      </c>
      <c r="D12" s="85"/>
      <c r="E12" s="85"/>
      <c r="F12" s="85"/>
      <c r="G12" s="85"/>
      <c r="H12" s="85"/>
      <c r="I12" s="85"/>
      <c r="J12" s="85">
        <f t="shared" si="0"/>
        <v>0</v>
      </c>
      <c r="K12" s="85">
        <v>0</v>
      </c>
      <c r="L12" s="85">
        <f t="shared" si="1"/>
        <v>0</v>
      </c>
    </row>
    <row r="13" spans="1:12" ht="18" customHeight="1" x14ac:dyDescent="0.25">
      <c r="A13" s="32">
        <v>8</v>
      </c>
      <c r="B13" s="13" t="s">
        <v>215</v>
      </c>
      <c r="C13" s="84">
        <f t="shared" ref="C13:K13" si="2">SUM(C6:C12)</f>
        <v>17193952</v>
      </c>
      <c r="D13" s="84">
        <f t="shared" si="2"/>
        <v>0</v>
      </c>
      <c r="E13" s="84">
        <f t="shared" si="2"/>
        <v>29820733</v>
      </c>
      <c r="F13" s="84">
        <f t="shared" si="2"/>
        <v>-16638</v>
      </c>
      <c r="G13" s="84">
        <f t="shared" si="2"/>
        <v>367378</v>
      </c>
      <c r="H13" s="84">
        <f t="shared" si="2"/>
        <v>5000000</v>
      </c>
      <c r="I13" s="84">
        <f t="shared" si="2"/>
        <v>70495743</v>
      </c>
      <c r="J13" s="84">
        <f t="shared" si="2"/>
        <v>122861168</v>
      </c>
      <c r="K13" s="84">
        <f t="shared" si="2"/>
        <v>262390</v>
      </c>
      <c r="L13" s="84">
        <f>SUM(L6:L12)</f>
        <v>123123558</v>
      </c>
    </row>
    <row r="14" spans="1:12" ht="26.4" x14ac:dyDescent="0.25">
      <c r="A14" s="32">
        <v>9</v>
      </c>
      <c r="B14" s="15" t="s">
        <v>153</v>
      </c>
      <c r="C14" s="27">
        <v>0</v>
      </c>
      <c r="D14" s="27"/>
      <c r="E14" s="27"/>
      <c r="F14" s="27"/>
      <c r="G14" s="27"/>
      <c r="H14" s="27">
        <v>0</v>
      </c>
      <c r="I14" s="27">
        <v>-1382006</v>
      </c>
      <c r="J14" s="85">
        <f>I14</f>
        <v>-1382006</v>
      </c>
      <c r="K14" s="85">
        <v>0</v>
      </c>
      <c r="L14" s="85">
        <f t="shared" ref="L14:L20" si="3">J14+K14</f>
        <v>-1382006</v>
      </c>
    </row>
    <row r="15" spans="1:12" ht="18" customHeight="1" x14ac:dyDescent="0.25">
      <c r="A15" s="32">
        <v>10</v>
      </c>
      <c r="B15" s="13" t="s">
        <v>69</v>
      </c>
      <c r="C15" s="38">
        <v>0</v>
      </c>
      <c r="D15" s="38">
        <v>0</v>
      </c>
      <c r="E15" s="38">
        <v>0</v>
      </c>
      <c r="F15" s="38">
        <v>0</v>
      </c>
      <c r="G15" s="38">
        <f>G14</f>
        <v>0</v>
      </c>
      <c r="H15" s="38">
        <v>0</v>
      </c>
      <c r="I15" s="38"/>
      <c r="J15" s="84">
        <f t="shared" ref="J15:J20" si="4">SUM(C15:I15)</f>
        <v>0</v>
      </c>
      <c r="K15" s="84"/>
      <c r="L15" s="84">
        <f t="shared" si="3"/>
        <v>0</v>
      </c>
    </row>
    <row r="16" spans="1:12" ht="19.5" customHeight="1" x14ac:dyDescent="0.25">
      <c r="A16" s="32">
        <v>11</v>
      </c>
      <c r="B16" s="15" t="s">
        <v>154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/>
      <c r="I16" s="27">
        <f>ОДТ!D27</f>
        <v>44093249.999999993</v>
      </c>
      <c r="J16" s="85">
        <f t="shared" si="4"/>
        <v>44093249.999999993</v>
      </c>
      <c r="K16" s="85">
        <v>292870</v>
      </c>
      <c r="L16" s="85">
        <f>J16+K16</f>
        <v>44386119.999999993</v>
      </c>
    </row>
    <row r="17" spans="1:121" ht="18" customHeight="1" x14ac:dyDescent="0.25">
      <c r="A17" s="32">
        <v>12</v>
      </c>
      <c r="B17" s="15" t="s">
        <v>155</v>
      </c>
      <c r="C17" s="27">
        <v>0</v>
      </c>
      <c r="D17" s="27"/>
      <c r="E17" s="27">
        <v>0</v>
      </c>
      <c r="F17" s="27">
        <v>-382524</v>
      </c>
      <c r="G17" s="27">
        <v>-232799</v>
      </c>
      <c r="H17" s="27"/>
      <c r="I17" s="27"/>
      <c r="J17" s="85">
        <f t="shared" si="4"/>
        <v>-615323</v>
      </c>
      <c r="K17" s="85">
        <v>1222639</v>
      </c>
      <c r="L17" s="85">
        <f t="shared" si="3"/>
        <v>607316</v>
      </c>
    </row>
    <row r="18" spans="1:121" ht="18.75" customHeight="1" x14ac:dyDescent="0.25">
      <c r="A18" s="32">
        <v>13</v>
      </c>
      <c r="B18" s="15" t="s">
        <v>156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/>
      <c r="I18" s="27"/>
      <c r="J18" s="85">
        <f t="shared" si="4"/>
        <v>0</v>
      </c>
      <c r="K18" s="85">
        <v>0</v>
      </c>
      <c r="L18" s="85">
        <f t="shared" si="3"/>
        <v>0</v>
      </c>
    </row>
    <row r="19" spans="1:121" ht="16.5" customHeight="1" x14ac:dyDescent="0.25">
      <c r="A19" s="32">
        <v>14</v>
      </c>
      <c r="B19" s="15" t="s">
        <v>157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/>
      <c r="I19" s="27">
        <v>-2878283</v>
      </c>
      <c r="J19" s="85">
        <f t="shared" si="4"/>
        <v>-2878283</v>
      </c>
      <c r="K19" s="85">
        <v>0</v>
      </c>
      <c r="L19" s="85">
        <f t="shared" si="3"/>
        <v>-2878283</v>
      </c>
    </row>
    <row r="20" spans="1:121" ht="26.4" x14ac:dyDescent="0.25">
      <c r="A20" s="32">
        <v>15</v>
      </c>
      <c r="B20" s="15" t="s">
        <v>158</v>
      </c>
      <c r="C20" s="27">
        <v>0</v>
      </c>
      <c r="D20" s="27">
        <v>0</v>
      </c>
      <c r="E20" s="27">
        <v>0</v>
      </c>
      <c r="F20" s="27">
        <v>0</v>
      </c>
      <c r="G20" s="27"/>
      <c r="H20" s="27"/>
      <c r="I20" s="27"/>
      <c r="J20" s="85">
        <f t="shared" si="4"/>
        <v>0</v>
      </c>
      <c r="K20" s="85">
        <v>-262390</v>
      </c>
      <c r="L20" s="85">
        <f t="shared" si="3"/>
        <v>-262390</v>
      </c>
    </row>
    <row r="21" spans="1:121" x14ac:dyDescent="0.25">
      <c r="A21" s="32">
        <v>16</v>
      </c>
      <c r="B21" s="13" t="s">
        <v>5</v>
      </c>
      <c r="C21" s="38">
        <f>SUM(C13:C20)</f>
        <v>17193952</v>
      </c>
      <c r="D21" s="38">
        <f t="shared" ref="D21:K21" si="5">SUM(D13:D20)</f>
        <v>0</v>
      </c>
      <c r="E21" s="38">
        <f t="shared" si="5"/>
        <v>29820733</v>
      </c>
      <c r="F21" s="38">
        <f t="shared" si="5"/>
        <v>-399162</v>
      </c>
      <c r="G21" s="38">
        <f t="shared" si="5"/>
        <v>134579</v>
      </c>
      <c r="H21" s="38">
        <f t="shared" si="5"/>
        <v>5000000</v>
      </c>
      <c r="I21" s="38">
        <f>SUM(I13:I20)</f>
        <v>110328704</v>
      </c>
      <c r="J21" s="38">
        <f>SUM(J13:J20)</f>
        <v>162078806</v>
      </c>
      <c r="K21" s="38">
        <f t="shared" si="5"/>
        <v>1515509</v>
      </c>
      <c r="L21" s="38">
        <f>SUM(L13:L20)</f>
        <v>163594315</v>
      </c>
    </row>
    <row r="22" spans="1:121" x14ac:dyDescent="0.25">
      <c r="A22" s="37"/>
      <c r="B22" s="28"/>
      <c r="C22" s="29"/>
      <c r="D22" s="29"/>
      <c r="E22" s="29"/>
      <c r="F22" s="29"/>
      <c r="G22" s="29"/>
      <c r="H22" s="29"/>
      <c r="I22" s="29"/>
      <c r="J22" s="29"/>
      <c r="K22" s="4"/>
      <c r="L22" s="3"/>
    </row>
    <row r="23" spans="1:121" x14ac:dyDescent="0.25">
      <c r="A23" s="7" t="s">
        <v>21</v>
      </c>
      <c r="B23" s="1" t="s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</row>
    <row r="24" spans="1:121" x14ac:dyDescent="0.25">
      <c r="C24" s="57" t="s">
        <v>70</v>
      </c>
      <c r="D24" s="57"/>
      <c r="E24" s="57"/>
      <c r="F24" s="57"/>
      <c r="G24" s="57"/>
      <c r="H24" s="57"/>
      <c r="I24" s="8"/>
      <c r="J24" s="6"/>
      <c r="K24" s="3"/>
    </row>
    <row r="25" spans="1:121" ht="15.6" customHeight="1" x14ac:dyDescent="0.25">
      <c r="C25" s="55"/>
      <c r="D25" s="56"/>
      <c r="E25" s="57"/>
      <c r="F25" s="54"/>
      <c r="G25" s="25"/>
      <c r="H25" s="25"/>
      <c r="I25" s="25"/>
      <c r="J25" s="3"/>
    </row>
    <row r="26" spans="1:121" x14ac:dyDescent="0.25">
      <c r="C26" s="106" t="s">
        <v>218</v>
      </c>
      <c r="D26" s="106"/>
      <c r="E26" s="106"/>
      <c r="F26" s="106"/>
      <c r="G26" s="106"/>
      <c r="H26" s="106"/>
    </row>
    <row r="27" spans="1:121" x14ac:dyDescent="0.25">
      <c r="E27" s="3"/>
    </row>
  </sheetData>
  <mergeCells count="2">
    <mergeCell ref="BQ23:DQ23"/>
    <mergeCell ref="C26:H26"/>
  </mergeCells>
  <phoneticPr fontId="4" type="noConversion"/>
  <pageMargins left="0.75" right="0.75" top="1" bottom="1" header="0.5" footer="0.5"/>
  <pageSetup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2"/>
  <sheetViews>
    <sheetView view="pageBreakPreview" zoomScaleNormal="100" zoomScaleSheetLayoutView="100" workbookViewId="0">
      <selection activeCell="D15" sqref="D15"/>
    </sheetView>
  </sheetViews>
  <sheetFormatPr defaultRowHeight="13.2" x14ac:dyDescent="0.25"/>
  <cols>
    <col min="1" max="1" width="7.44140625" style="87" customWidth="1"/>
    <col min="2" max="2" width="51.44140625" style="87" customWidth="1"/>
    <col min="3" max="3" width="20.88671875" style="88" customWidth="1"/>
    <col min="4" max="4" width="21.88671875" style="88" customWidth="1"/>
    <col min="5" max="17" width="17.5546875" style="87" customWidth="1"/>
    <col min="18" max="16384" width="8.88671875" style="87"/>
  </cols>
  <sheetData>
    <row r="1" spans="1:4" x14ac:dyDescent="0.25">
      <c r="A1" s="5" t="s">
        <v>235</v>
      </c>
      <c r="D1" s="108" t="s">
        <v>236</v>
      </c>
    </row>
    <row r="2" spans="1:4" x14ac:dyDescent="0.25">
      <c r="A2" s="83" t="s">
        <v>0</v>
      </c>
    </row>
    <row r="3" spans="1:4" x14ac:dyDescent="0.25">
      <c r="A3" s="107" t="s">
        <v>49</v>
      </c>
      <c r="B3" s="107"/>
      <c r="C3" s="107"/>
      <c r="D3" s="97" t="s">
        <v>71</v>
      </c>
    </row>
    <row r="4" spans="1:4" x14ac:dyDescent="0.25">
      <c r="D4" s="98" t="s">
        <v>72</v>
      </c>
    </row>
    <row r="5" spans="1:4" x14ac:dyDescent="0.25">
      <c r="A5" s="59" t="s">
        <v>2</v>
      </c>
      <c r="B5" s="59" t="s">
        <v>3</v>
      </c>
      <c r="C5" s="60" t="s">
        <v>4</v>
      </c>
      <c r="D5" s="60" t="s">
        <v>5</v>
      </c>
    </row>
    <row r="6" spans="1:4" x14ac:dyDescent="0.25">
      <c r="A6" s="99" t="s">
        <v>6</v>
      </c>
      <c r="B6" s="63" t="s">
        <v>166</v>
      </c>
      <c r="C6" s="42"/>
      <c r="D6" s="42"/>
    </row>
    <row r="7" spans="1:4" x14ac:dyDescent="0.25">
      <c r="A7" s="99" t="s">
        <v>50</v>
      </c>
      <c r="B7" s="63" t="s">
        <v>51</v>
      </c>
      <c r="C7" s="31">
        <f>SUM(C8:C13)</f>
        <v>156511492</v>
      </c>
      <c r="D7" s="31">
        <f>SUM(D8:D13)</f>
        <v>879332110</v>
      </c>
    </row>
    <row r="8" spans="1:4" x14ac:dyDescent="0.25">
      <c r="A8" s="99" t="s">
        <v>52</v>
      </c>
      <c r="B8" s="64" t="s">
        <v>160</v>
      </c>
      <c r="C8" s="42">
        <v>74033175</v>
      </c>
      <c r="D8" s="86">
        <v>147561296</v>
      </c>
    </row>
    <row r="9" spans="1:4" x14ac:dyDescent="0.25">
      <c r="A9" s="99" t="s">
        <v>53</v>
      </c>
      <c r="B9" s="64" t="s">
        <v>161</v>
      </c>
      <c r="C9" s="42"/>
      <c r="D9" s="86"/>
    </row>
    <row r="10" spans="1:4" x14ac:dyDescent="0.25">
      <c r="A10" s="99" t="s">
        <v>54</v>
      </c>
      <c r="B10" s="89" t="s">
        <v>162</v>
      </c>
      <c r="C10" s="42"/>
      <c r="D10" s="86"/>
    </row>
    <row r="11" spans="1:4" x14ac:dyDescent="0.25">
      <c r="A11" s="99" t="s">
        <v>55</v>
      </c>
      <c r="B11" s="89" t="s">
        <v>163</v>
      </c>
      <c r="C11" s="42"/>
      <c r="D11" s="86"/>
    </row>
    <row r="12" spans="1:4" x14ac:dyDescent="0.25">
      <c r="A12" s="99" t="s">
        <v>56</v>
      </c>
      <c r="B12" s="89" t="s">
        <v>164</v>
      </c>
      <c r="C12" s="42"/>
      <c r="D12" s="86"/>
    </row>
    <row r="13" spans="1:4" x14ac:dyDescent="0.25">
      <c r="A13" s="99" t="s">
        <v>57</v>
      </c>
      <c r="B13" s="89" t="s">
        <v>165</v>
      </c>
      <c r="C13" s="42">
        <v>82478317</v>
      </c>
      <c r="D13" s="86">
        <v>731770814</v>
      </c>
    </row>
    <row r="14" spans="1:4" x14ac:dyDescent="0.25">
      <c r="A14" s="99" t="s">
        <v>58</v>
      </c>
      <c r="B14" s="63" t="s">
        <v>59</v>
      </c>
      <c r="C14" s="31">
        <f>SUM(C15:C23)</f>
        <v>105486532.09999999</v>
      </c>
      <c r="D14" s="49">
        <f>SUM(D15:D23)</f>
        <v>1059664218</v>
      </c>
    </row>
    <row r="15" spans="1:4" x14ac:dyDescent="0.25">
      <c r="A15" s="99" t="s">
        <v>81</v>
      </c>
      <c r="B15" s="89" t="s">
        <v>167</v>
      </c>
      <c r="C15" s="42">
        <v>7857478</v>
      </c>
      <c r="D15" s="86">
        <v>8642112</v>
      </c>
    </row>
    <row r="16" spans="1:4" x14ac:dyDescent="0.25">
      <c r="A16" s="99" t="s">
        <v>82</v>
      </c>
      <c r="B16" s="89" t="s">
        <v>168</v>
      </c>
      <c r="C16" s="42">
        <v>1000918</v>
      </c>
      <c r="D16" s="86">
        <v>2118848</v>
      </c>
    </row>
    <row r="17" spans="1:7" x14ac:dyDescent="0.25">
      <c r="A17" s="99" t="s">
        <v>83</v>
      </c>
      <c r="B17" s="89" t="s">
        <v>176</v>
      </c>
      <c r="C17" s="42">
        <v>0</v>
      </c>
      <c r="D17" s="86">
        <v>242481</v>
      </c>
    </row>
    <row r="18" spans="1:7" x14ac:dyDescent="0.25">
      <c r="A18" s="99" t="s">
        <v>84</v>
      </c>
      <c r="B18" s="89" t="s">
        <v>169</v>
      </c>
      <c r="C18" s="42">
        <v>113864</v>
      </c>
      <c r="D18" s="86">
        <v>212651</v>
      </c>
    </row>
    <row r="19" spans="1:7" x14ac:dyDescent="0.25">
      <c r="A19" s="99" t="s">
        <v>85</v>
      </c>
      <c r="B19" s="89" t="s">
        <v>170</v>
      </c>
      <c r="C19" s="42">
        <v>48081.1</v>
      </c>
      <c r="D19" s="86">
        <v>53099</v>
      </c>
    </row>
    <row r="20" spans="1:7" x14ac:dyDescent="0.25">
      <c r="A20" s="99" t="s">
        <v>86</v>
      </c>
      <c r="B20" s="89" t="s">
        <v>171</v>
      </c>
      <c r="C20" s="42">
        <v>19436294</v>
      </c>
      <c r="D20" s="86">
        <v>42225307</v>
      </c>
    </row>
    <row r="21" spans="1:7" x14ac:dyDescent="0.25">
      <c r="A21" s="99" t="s">
        <v>88</v>
      </c>
      <c r="B21" s="89" t="s">
        <v>172</v>
      </c>
      <c r="C21" s="42">
        <v>6512726</v>
      </c>
      <c r="D21" s="86">
        <v>25878646</v>
      </c>
    </row>
    <row r="22" spans="1:7" x14ac:dyDescent="0.25">
      <c r="A22" s="99" t="s">
        <v>94</v>
      </c>
      <c r="B22" s="89" t="s">
        <v>173</v>
      </c>
      <c r="C22" s="42">
        <v>394690</v>
      </c>
      <c r="D22" s="86">
        <v>228778</v>
      </c>
    </row>
    <row r="23" spans="1:7" x14ac:dyDescent="0.25">
      <c r="A23" s="99" t="s">
        <v>95</v>
      </c>
      <c r="B23" s="89" t="s">
        <v>174</v>
      </c>
      <c r="C23" s="42">
        <v>70122481</v>
      </c>
      <c r="D23" s="86">
        <v>980062296</v>
      </c>
      <c r="F23" s="90"/>
      <c r="G23" s="91"/>
    </row>
    <row r="24" spans="1:7" x14ac:dyDescent="0.25">
      <c r="A24" s="99">
        <v>1.3</v>
      </c>
      <c r="B24" s="63" t="s">
        <v>175</v>
      </c>
      <c r="C24" s="31">
        <f>C7-C14</f>
        <v>51024959.900000006</v>
      </c>
      <c r="D24" s="49">
        <f>D7-D14</f>
        <v>-180332108</v>
      </c>
    </row>
    <row r="25" spans="1:7" x14ac:dyDescent="0.25">
      <c r="A25" s="99">
        <v>2</v>
      </c>
      <c r="B25" s="92" t="s">
        <v>177</v>
      </c>
      <c r="C25" s="31"/>
      <c r="D25" s="49"/>
    </row>
    <row r="26" spans="1:7" x14ac:dyDescent="0.25">
      <c r="A26" s="99">
        <v>2.1</v>
      </c>
      <c r="B26" s="89" t="s">
        <v>178</v>
      </c>
      <c r="C26" s="31">
        <f>SUM(C27:C33)</f>
        <v>0</v>
      </c>
      <c r="D26" s="49">
        <f>SUM(D27:D33)</f>
        <v>1213802</v>
      </c>
    </row>
    <row r="27" spans="1:7" x14ac:dyDescent="0.25">
      <c r="A27" s="99" t="s">
        <v>96</v>
      </c>
      <c r="B27" s="89" t="s">
        <v>17</v>
      </c>
      <c r="C27" s="31"/>
      <c r="D27" s="86">
        <v>315838</v>
      </c>
    </row>
    <row r="28" spans="1:7" x14ac:dyDescent="0.25">
      <c r="A28" s="99" t="s">
        <v>114</v>
      </c>
      <c r="B28" s="89" t="s">
        <v>179</v>
      </c>
      <c r="C28" s="31"/>
      <c r="D28" s="49"/>
    </row>
    <row r="29" spans="1:7" x14ac:dyDescent="0.25">
      <c r="A29" s="99" t="s">
        <v>185</v>
      </c>
      <c r="B29" s="89" t="s">
        <v>180</v>
      </c>
      <c r="C29" s="31"/>
      <c r="D29" s="49"/>
    </row>
    <row r="30" spans="1:7" x14ac:dyDescent="0.25">
      <c r="A30" s="99" t="s">
        <v>186</v>
      </c>
      <c r="B30" s="89" t="s">
        <v>181</v>
      </c>
      <c r="C30" s="31"/>
      <c r="D30" s="49"/>
    </row>
    <row r="31" spans="1:7" x14ac:dyDescent="0.25">
      <c r="A31" s="99" t="s">
        <v>187</v>
      </c>
      <c r="B31" s="89" t="s">
        <v>182</v>
      </c>
      <c r="C31" s="31"/>
      <c r="D31" s="49"/>
    </row>
    <row r="32" spans="1:7" x14ac:dyDescent="0.25">
      <c r="A32" s="99" t="s">
        <v>188</v>
      </c>
      <c r="B32" s="89" t="s">
        <v>183</v>
      </c>
      <c r="C32" s="31"/>
      <c r="D32" s="86">
        <v>114143</v>
      </c>
    </row>
    <row r="33" spans="1:5" x14ac:dyDescent="0.25">
      <c r="A33" s="99" t="s">
        <v>189</v>
      </c>
      <c r="B33" s="89" t="s">
        <v>184</v>
      </c>
      <c r="C33" s="31"/>
      <c r="D33" s="86">
        <v>783821</v>
      </c>
    </row>
    <row r="34" spans="1:5" x14ac:dyDescent="0.25">
      <c r="A34" s="99">
        <v>2.2000000000000002</v>
      </c>
      <c r="B34" s="92" t="s">
        <v>190</v>
      </c>
      <c r="C34" s="31">
        <f>SUM(C35:C39)</f>
        <v>59544377.899999999</v>
      </c>
      <c r="D34" s="49">
        <f>SUM(D35:D39)</f>
        <v>11790005</v>
      </c>
    </row>
    <row r="35" spans="1:5" x14ac:dyDescent="0.25">
      <c r="A35" s="99" t="s">
        <v>60</v>
      </c>
      <c r="B35" s="89" t="s">
        <v>191</v>
      </c>
      <c r="C35" s="42">
        <v>1488527</v>
      </c>
      <c r="D35" s="86">
        <v>10269795</v>
      </c>
    </row>
    <row r="36" spans="1:5" x14ac:dyDescent="0.25">
      <c r="A36" s="99" t="s">
        <v>61</v>
      </c>
      <c r="B36" s="89" t="s">
        <v>192</v>
      </c>
      <c r="C36" s="42">
        <v>1816349</v>
      </c>
      <c r="D36" s="86">
        <v>1520210</v>
      </c>
    </row>
    <row r="37" spans="1:5" x14ac:dyDescent="0.25">
      <c r="A37" s="99" t="s">
        <v>62</v>
      </c>
      <c r="B37" s="89" t="s">
        <v>193</v>
      </c>
      <c r="C37" s="42">
        <v>0</v>
      </c>
      <c r="D37" s="86"/>
      <c r="E37" s="91"/>
    </row>
    <row r="38" spans="1:5" x14ac:dyDescent="0.25">
      <c r="A38" s="99" t="s">
        <v>209</v>
      </c>
      <c r="B38" s="89" t="s">
        <v>194</v>
      </c>
      <c r="C38" s="42">
        <v>0</v>
      </c>
      <c r="D38" s="86"/>
    </row>
    <row r="39" spans="1:5" x14ac:dyDescent="0.25">
      <c r="A39" s="99" t="s">
        <v>210</v>
      </c>
      <c r="B39" s="89" t="s">
        <v>195</v>
      </c>
      <c r="C39" s="42">
        <v>56239501.899999999</v>
      </c>
      <c r="D39" s="86"/>
    </row>
    <row r="40" spans="1:5" ht="26.4" x14ac:dyDescent="0.25">
      <c r="A40" s="99">
        <v>2.2999999999999998</v>
      </c>
      <c r="B40" s="93" t="s">
        <v>211</v>
      </c>
      <c r="C40" s="31">
        <f>C26-C34</f>
        <v>-59544377.899999999</v>
      </c>
      <c r="D40" s="49">
        <f>D26-D34</f>
        <v>-10576203</v>
      </c>
    </row>
    <row r="41" spans="1:5" x14ac:dyDescent="0.25">
      <c r="A41" s="99">
        <v>3</v>
      </c>
      <c r="B41" s="92" t="s">
        <v>196</v>
      </c>
      <c r="C41" s="42"/>
      <c r="D41" s="86"/>
    </row>
    <row r="42" spans="1:5" x14ac:dyDescent="0.25">
      <c r="A42" s="99">
        <v>3.1</v>
      </c>
      <c r="B42" s="89" t="s">
        <v>178</v>
      </c>
      <c r="C42" s="31">
        <f>SUM(C43:C46)</f>
        <v>84589314</v>
      </c>
      <c r="D42" s="49">
        <f>SUM(D43:D46)</f>
        <v>616293437</v>
      </c>
    </row>
    <row r="43" spans="1:5" x14ac:dyDescent="0.25">
      <c r="A43" s="99" t="s">
        <v>197</v>
      </c>
      <c r="B43" s="89" t="s">
        <v>198</v>
      </c>
      <c r="C43" s="42">
        <v>83677600</v>
      </c>
      <c r="D43" s="86">
        <v>311117493</v>
      </c>
    </row>
    <row r="44" spans="1:5" ht="26.4" x14ac:dyDescent="0.25">
      <c r="A44" s="99" t="s">
        <v>201</v>
      </c>
      <c r="B44" s="94" t="s">
        <v>199</v>
      </c>
      <c r="C44" s="42">
        <v>911714</v>
      </c>
      <c r="D44" s="86">
        <v>68666445</v>
      </c>
    </row>
    <row r="45" spans="1:5" x14ac:dyDescent="0.25">
      <c r="A45" s="99" t="s">
        <v>202</v>
      </c>
      <c r="B45" s="89" t="s">
        <v>200</v>
      </c>
      <c r="C45" s="42">
        <v>0</v>
      </c>
      <c r="D45" s="86"/>
    </row>
    <row r="46" spans="1:5" x14ac:dyDescent="0.25">
      <c r="A46" s="99" t="s">
        <v>204</v>
      </c>
      <c r="B46" s="89" t="s">
        <v>203</v>
      </c>
      <c r="C46" s="42" t="s">
        <v>80</v>
      </c>
      <c r="D46" s="86">
        <v>236509499</v>
      </c>
    </row>
    <row r="47" spans="1:5" x14ac:dyDescent="0.25">
      <c r="A47" s="99">
        <v>3.2</v>
      </c>
      <c r="B47" s="92" t="s">
        <v>190</v>
      </c>
      <c r="C47" s="31">
        <f>SUM(C48:C52)</f>
        <v>50665515</v>
      </c>
      <c r="D47" s="49">
        <f>SUM(D48:D52)</f>
        <v>393670082</v>
      </c>
    </row>
    <row r="48" spans="1:5" x14ac:dyDescent="0.25">
      <c r="A48" s="99" t="s">
        <v>229</v>
      </c>
      <c r="B48" s="89" t="s">
        <v>205</v>
      </c>
      <c r="C48" s="42">
        <v>49073744</v>
      </c>
      <c r="D48" s="86">
        <f>166308107</f>
        <v>166308107</v>
      </c>
    </row>
    <row r="49" spans="1:7" x14ac:dyDescent="0.25">
      <c r="A49" s="99" t="s">
        <v>230</v>
      </c>
      <c r="B49" s="94" t="s">
        <v>206</v>
      </c>
      <c r="C49" s="42">
        <v>0</v>
      </c>
      <c r="D49" s="86" t="s">
        <v>80</v>
      </c>
    </row>
    <row r="50" spans="1:7" ht="26.4" x14ac:dyDescent="0.25">
      <c r="A50" s="99" t="s">
        <v>231</v>
      </c>
      <c r="B50" s="94" t="s">
        <v>217</v>
      </c>
      <c r="C50" s="42">
        <v>0</v>
      </c>
      <c r="D50" s="86">
        <v>49660863</v>
      </c>
    </row>
    <row r="51" spans="1:7" x14ac:dyDescent="0.25">
      <c r="A51" s="99" t="s">
        <v>232</v>
      </c>
      <c r="B51" s="89" t="s">
        <v>207</v>
      </c>
      <c r="C51" s="42">
        <v>1591771</v>
      </c>
      <c r="D51" s="86">
        <v>2560553</v>
      </c>
    </row>
    <row r="52" spans="1:7" x14ac:dyDescent="0.25">
      <c r="A52" s="99" t="s">
        <v>233</v>
      </c>
      <c r="B52" s="64" t="s">
        <v>16</v>
      </c>
      <c r="C52" s="42">
        <v>0</v>
      </c>
      <c r="D52" s="86">
        <v>175140559</v>
      </c>
    </row>
    <row r="53" spans="1:7" x14ac:dyDescent="0.25">
      <c r="A53" s="99">
        <v>3.3</v>
      </c>
      <c r="B53" s="92" t="s">
        <v>196</v>
      </c>
      <c r="C53" s="31">
        <f>C42-C47</f>
        <v>33923799</v>
      </c>
      <c r="D53" s="49">
        <f>D42-D47</f>
        <v>222623355</v>
      </c>
    </row>
    <row r="54" spans="1:7" x14ac:dyDescent="0.25">
      <c r="A54" s="99" t="s">
        <v>234</v>
      </c>
      <c r="B54" s="89" t="s">
        <v>208</v>
      </c>
      <c r="C54" s="42"/>
      <c r="D54" s="86">
        <v>138291</v>
      </c>
    </row>
    <row r="55" spans="1:7" x14ac:dyDescent="0.25">
      <c r="A55" s="99">
        <v>4</v>
      </c>
      <c r="B55" s="92" t="s">
        <v>63</v>
      </c>
      <c r="C55" s="31">
        <f>C24+C40+C53</f>
        <v>25404381.000000007</v>
      </c>
      <c r="D55" s="49">
        <f>D24+D40+D53+D54</f>
        <v>31853335</v>
      </c>
    </row>
    <row r="56" spans="1:7" x14ac:dyDescent="0.25">
      <c r="A56" s="99">
        <v>5</v>
      </c>
      <c r="B56" s="89" t="s">
        <v>212</v>
      </c>
      <c r="C56" s="42">
        <v>24638751</v>
      </c>
      <c r="D56" s="86">
        <f>C57</f>
        <v>50043132</v>
      </c>
    </row>
    <row r="57" spans="1:7" x14ac:dyDescent="0.25">
      <c r="A57" s="99">
        <v>6</v>
      </c>
      <c r="B57" s="89" t="s">
        <v>213</v>
      </c>
      <c r="C57" s="42">
        <f>СБД!C8</f>
        <v>50043132</v>
      </c>
      <c r="D57" s="86">
        <f>СБД!D8</f>
        <v>81896467</v>
      </c>
    </row>
    <row r="58" spans="1:7" x14ac:dyDescent="0.25">
      <c r="D58" s="95"/>
    </row>
    <row r="59" spans="1:7" x14ac:dyDescent="0.25">
      <c r="D59" s="95"/>
    </row>
    <row r="60" spans="1:7" x14ac:dyDescent="0.25">
      <c r="B60" s="105" t="s">
        <v>70</v>
      </c>
      <c r="C60" s="105"/>
      <c r="D60" s="58"/>
    </row>
    <row r="61" spans="1:7" x14ac:dyDescent="0.25">
      <c r="B61" s="50"/>
      <c r="C61" s="96"/>
      <c r="D61" s="96"/>
    </row>
    <row r="62" spans="1:7" ht="13.2" customHeight="1" x14ac:dyDescent="0.25">
      <c r="B62" s="105" t="s">
        <v>218</v>
      </c>
      <c r="C62" s="105"/>
      <c r="D62" s="58"/>
      <c r="E62" s="58"/>
      <c r="F62" s="58"/>
      <c r="G62" s="58"/>
    </row>
  </sheetData>
  <mergeCells count="3">
    <mergeCell ref="A3:C3"/>
    <mergeCell ref="B62:C62"/>
    <mergeCell ref="B60:C60"/>
  </mergeCells>
  <phoneticPr fontId="4" type="noConversion"/>
  <pageMargins left="0.75" right="0.75" top="1" bottom="1" header="0.5" footer="0.5"/>
  <pageSetup scale="8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891E0C188F344BB893A1A3079DC39" ma:contentTypeVersion="15" ma:contentTypeDescription="Create a new document." ma:contentTypeScope="" ma:versionID="e8ce0d3c559a1df2bfa3b53953055bf8">
  <xsd:schema xmlns:xsd="http://www.w3.org/2001/XMLSchema" xmlns:xs="http://www.w3.org/2001/XMLSchema" xmlns:p="http://schemas.microsoft.com/office/2006/metadata/properties" xmlns:ns3="1b022b97-2db9-422d-b503-9ed01319efdb" xmlns:ns4="b8157547-e516-410a-8d9f-f5d19779bcb6" targetNamespace="http://schemas.microsoft.com/office/2006/metadata/properties" ma:root="true" ma:fieldsID="0a27f6743ef2e7ef6061ffbd76775a3d" ns3:_="" ns4:_="">
    <xsd:import namespace="1b022b97-2db9-422d-b503-9ed01319efdb"/>
    <xsd:import namespace="b8157547-e516-410a-8d9f-f5d19779bc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22b97-2db9-422d-b503-9ed01319ef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57547-e516-410a-8d9f-f5d19779bcb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b022b97-2db9-422d-b503-9ed01319efdb" xsi:nil="true"/>
  </documentManagement>
</p:properties>
</file>

<file path=customXml/itemProps1.xml><?xml version="1.0" encoding="utf-8"?>
<ds:datastoreItem xmlns:ds="http://schemas.openxmlformats.org/officeDocument/2006/customXml" ds:itemID="{1A6CB579-01DA-4CEE-9CA5-582B6DA2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22b97-2db9-422d-b503-9ed01319efdb"/>
    <ds:schemaRef ds:uri="b8157547-e516-410a-8d9f-f5d19779b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8B3F92-836F-4580-A48B-EC5B5A062C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C7887F-1D64-4F22-A281-BBBE26296382}">
  <ds:schemaRefs>
    <ds:schemaRef ds:uri="http://purl.org/dc/terms/"/>
    <ds:schemaRef ds:uri="1b022b97-2db9-422d-b503-9ed01319efdb"/>
    <ds:schemaRef ds:uri="http://schemas.microsoft.com/office/infopath/2007/PartnerControls"/>
    <ds:schemaRef ds:uri="b8157547-e516-410a-8d9f-f5d19779bcb6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СБД</vt:lpstr>
      <vt:lpstr>ОДТ</vt:lpstr>
      <vt:lpstr>ӨӨТ</vt:lpstr>
      <vt:lpstr>МГТ</vt:lpstr>
      <vt:lpstr>ОДТ!Print_Area</vt:lpstr>
      <vt:lpstr>ӨӨТ!Print_Area</vt:lpstr>
      <vt:lpstr>СБД!Print_Area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Цэрэндаваа Шанив [IC]</dc:creator>
  <cp:lastModifiedBy>Тулга Сэргэлэн [IC]</cp:lastModifiedBy>
  <cp:lastPrinted>2024-04-05T03:57:12Z</cp:lastPrinted>
  <dcterms:created xsi:type="dcterms:W3CDTF">2022-03-23T00:32:36Z</dcterms:created>
  <dcterms:modified xsi:type="dcterms:W3CDTF">2024-04-05T03:57:33Z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0x01010025A891E0C188F344BB893A1A3079DC39</vt:lpwstr>
  </property>
</Properties>
</file>