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70" activeTab="0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<sst xmlns="http://schemas.openxmlformats.org/spreadsheetml/2006/main" count="519" uniqueCount="389">
  <si>
    <t>Байгууллагын нэр: Богд банк</t>
  </si>
  <si>
    <t>Регистр: 5903858</t>
  </si>
  <si>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</si>
  <si>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</si>
  <si>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</si>
  <si>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</si>
  <si>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</si>
  <si>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</si>
  <si>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>Хүүгийн орлого</t>
  </si>
  <si>
    <t xml:space="preserve"> 1.1</t>
  </si>
  <si>
    <t>Монголбанкинд байршуулсан хөрөнгийн</t>
  </si>
  <si>
    <t xml:space="preserve"> 1.2</t>
  </si>
  <si>
    <t>Банк, санхүүгийн байгууллагад байршуулсан хөрөнгийн</t>
  </si>
  <si>
    <t xml:space="preserve"> 1.3</t>
  </si>
  <si>
    <t>Үнэт цаасны</t>
  </si>
  <si>
    <t xml:space="preserve"> 1.4</t>
  </si>
  <si>
    <t>Зээлийн</t>
  </si>
  <si>
    <t xml:space="preserve"> 1.5</t>
  </si>
  <si>
    <t>Бусад хүүгийн орлого</t>
  </si>
  <si>
    <t>2</t>
  </si>
  <si>
    <t>Хүүгийн зардал</t>
  </si>
  <si>
    <t xml:space="preserve"> 2.1</t>
  </si>
  <si>
    <t>Харилцахад төлсөн хүү</t>
  </si>
  <si>
    <t xml:space="preserve"> 2.2</t>
  </si>
  <si>
    <t>Хадгаламжинд төлсөн хүү</t>
  </si>
  <si>
    <t xml:space="preserve"> 2.3</t>
  </si>
  <si>
    <t>Зээлийн хүүгийн зардал</t>
  </si>
  <si>
    <t xml:space="preserve"> 2.4</t>
  </si>
  <si>
    <t>Үнэт цаасны хүүгийн зардал</t>
  </si>
  <si>
    <t xml:space="preserve"> 2.5</t>
  </si>
  <si>
    <t>Бусад хүүгийн зардал</t>
  </si>
  <si>
    <t>3</t>
  </si>
  <si>
    <t>ЦЭВЭР ХҮҮГИЙН ОРЛОГО(1-2)</t>
  </si>
  <si>
    <t>4</t>
  </si>
  <si>
    <t>Эрсдэлийн сангийн зардал</t>
  </si>
  <si>
    <t xml:space="preserve"> 4.1</t>
  </si>
  <si>
    <t xml:space="preserve"> 4.2</t>
  </si>
  <si>
    <t xml:space="preserve"> 4.3</t>
  </si>
  <si>
    <t>5</t>
  </si>
  <si>
    <t>Эрсдэлийн сангийн дараах цэвэр орлого  [(3)-(4)]</t>
  </si>
  <si>
    <t>6</t>
  </si>
  <si>
    <t>Бусад орлого</t>
  </si>
  <si>
    <t xml:space="preserve"> 6.1</t>
  </si>
  <si>
    <t>Хүүгийн бус орлого</t>
  </si>
  <si>
    <t xml:space="preserve">  6.1.1</t>
  </si>
  <si>
    <t>Арилжааны орлого</t>
  </si>
  <si>
    <t xml:space="preserve">  6.1.2</t>
  </si>
  <si>
    <t>Ханш, үнэлгээний тэгшитгэлийн орлого</t>
  </si>
  <si>
    <t xml:space="preserve">  6.1.3</t>
  </si>
  <si>
    <t>Банкны бүтээгдэхүүнтэй холбоотой үйлчилгээний хураамж, шимтгэлийн орлого</t>
  </si>
  <si>
    <t xml:space="preserve">  6.1.4</t>
  </si>
  <si>
    <t>Бусад хүүгийн бус орлого</t>
  </si>
  <si>
    <t xml:space="preserve"> 6.2</t>
  </si>
  <si>
    <t>Бусад орлого, олз</t>
  </si>
  <si>
    <t>7</t>
  </si>
  <si>
    <t>Бусад зардал</t>
  </si>
  <si>
    <t xml:space="preserve"> 7.1</t>
  </si>
  <si>
    <t>Хүүгийн бус зардал</t>
  </si>
  <si>
    <t xml:space="preserve">  7.1.1</t>
  </si>
  <si>
    <t>Бусад эрсдэлийн сангийн зардал</t>
  </si>
  <si>
    <t xml:space="preserve">  7.1.2</t>
  </si>
  <si>
    <t>Арилжааны зардал</t>
  </si>
  <si>
    <t xml:space="preserve">  7.1.3</t>
  </si>
  <si>
    <t>Ханш, үнэлгээний тэгшитгэлийн зардал</t>
  </si>
  <si>
    <t xml:space="preserve">  7.1.4</t>
  </si>
  <si>
    <t>Хураамж, шимтгэлийн зардал</t>
  </si>
  <si>
    <t xml:space="preserve">  7.1.5</t>
  </si>
  <si>
    <t>Үйл ажиллагааны бусад зардал</t>
  </si>
  <si>
    <t xml:space="preserve"> 7.2</t>
  </si>
  <si>
    <t>Бусад зардал, гарз</t>
  </si>
  <si>
    <t>8</t>
  </si>
  <si>
    <t>Татварын өмнөх ашиг, алдагдал (5+6-7)</t>
  </si>
  <si>
    <t>9</t>
  </si>
  <si>
    <t>Орлогын татварын зардал</t>
  </si>
  <si>
    <t>10</t>
  </si>
  <si>
    <t>Татварын дараах ашиг, алдагдал (8-9)</t>
  </si>
  <si>
    <t>11</t>
  </si>
  <si>
    <t>Зогсоосон үйл ажиллагааны цэвэр орлого, зардал</t>
  </si>
  <si>
    <t>12</t>
  </si>
  <si>
    <t>Тайлант үеийн цэвэр ашиг, алдагдал (10+11)</t>
  </si>
  <si>
    <t>13</t>
  </si>
  <si>
    <t>Бусад дэлгэрэнгүй орлого</t>
  </si>
  <si>
    <t xml:space="preserve"> 13.1</t>
  </si>
  <si>
    <t>Үндсэн хөрөнгө ба биет бус хөрөнгийн дахин үнэлгээний нэмэгдэл дансны өсөлт, бууралт</t>
  </si>
  <si>
    <t xml:space="preserve"> 13.2</t>
  </si>
  <si>
    <t>Борлуулахад бэлэн үнэт цаасны дахин үнэлгээний өсөлт, бууралт</t>
  </si>
  <si>
    <t xml:space="preserve"> 13.3</t>
  </si>
  <si>
    <t>Ханш, үнэлгээний тэгшитгэлийн сангийн өсөлт, бууралт</t>
  </si>
  <si>
    <t xml:space="preserve"> 13.4</t>
  </si>
  <si>
    <t>Эрсдэлийн сангийн нөөцийн өсөлт, бууралт</t>
  </si>
  <si>
    <t xml:space="preserve"> 13.5</t>
  </si>
  <si>
    <t>Бусад</t>
  </si>
  <si>
    <t>14</t>
  </si>
  <si>
    <t>Тайлант хугацааны нийт дэлгэрэнгүй орлогын дүн  (12+13)</t>
  </si>
  <si>
    <t/>
  </si>
  <si>
    <t>ХӨРӨНГӨ</t>
  </si>
  <si>
    <t>1.1</t>
  </si>
  <si>
    <t>Мөнгө ба түүнтэй адилтгах хөрөнгө</t>
  </si>
  <si>
    <t xml:space="preserve"> 1.1.1</t>
  </si>
  <si>
    <t>Бэлэн мөнгө</t>
  </si>
  <si>
    <t xml:space="preserve"> 1.1.2</t>
  </si>
  <si>
    <t>Банк, санхүүгийн байгууллагад байршуулсан мөнгө</t>
  </si>
  <si>
    <t xml:space="preserve"> 1.1.3</t>
  </si>
  <si>
    <t>Мөнгөтэй адилтгах хөрөнгө</t>
  </si>
  <si>
    <t xml:space="preserve"> 1.1.4</t>
  </si>
  <si>
    <t>Мөнгөн хөрөнгөнд хуримтлуулж тооцсон хүүгийн авлага</t>
  </si>
  <si>
    <t>1.2</t>
  </si>
  <si>
    <t>Банк, санхүүгийн байгууллагад байршуулсан хөрөнгө</t>
  </si>
  <si>
    <t xml:space="preserve"> 1.2.1</t>
  </si>
  <si>
    <t>Монголбанкинд байршуулсан хөрөнгө</t>
  </si>
  <si>
    <t xml:space="preserve"> 1.2.2</t>
  </si>
  <si>
    <t>Бусад банк, санхүүгийн байгууллагад байршуулсан хөрөнгө</t>
  </si>
  <si>
    <t xml:space="preserve"> 1.2.3</t>
  </si>
  <si>
    <t>Бусад хөрөнгө</t>
  </si>
  <si>
    <t xml:space="preserve"> 1.2.4</t>
  </si>
  <si>
    <t>Банк, санхүүгийн байгууллагад байршуулсан хөрөнгөнд хуримтлуулж тооцсон хүүгийн авлага</t>
  </si>
  <si>
    <t xml:space="preserve"> 1.2.5</t>
  </si>
  <si>
    <t>Банк, санхүүгийн байгууллагад байршуулсан хөрөнгийн эрсдэлийн сан</t>
  </si>
  <si>
    <t>1.3</t>
  </si>
  <si>
    <t>Хөрөнгө оруулалт</t>
  </si>
  <si>
    <t xml:space="preserve"> 1.3.1</t>
  </si>
  <si>
    <t>Арилжааны үнэт цаас</t>
  </si>
  <si>
    <t xml:space="preserve"> 1.3.2</t>
  </si>
  <si>
    <t>Борлуулахад бэлэн үнэт цаас</t>
  </si>
  <si>
    <t xml:space="preserve"> 1.3.3</t>
  </si>
  <si>
    <t xml:space="preserve">Хугацааны эцэс хүртэл эзэмших үнэт цаас </t>
  </si>
  <si>
    <t xml:space="preserve"> 1.3.4</t>
  </si>
  <si>
    <t>Зээл ба авлага гэж ангилсан бусад үнэт цаас</t>
  </si>
  <si>
    <t xml:space="preserve"> 1.3.5</t>
  </si>
  <si>
    <t>Хараат, хамтын хяналттай, охин компанид оруулсан хөрөнгө оруулалт</t>
  </si>
  <si>
    <t xml:space="preserve"> 1.3.6</t>
  </si>
  <si>
    <t>Барьцаанд байгаа үнэт цаас</t>
  </si>
  <si>
    <t xml:space="preserve"> 1.3.7</t>
  </si>
  <si>
    <t>Үнэт цаасанд хуримтлуулж тооцсон хүүгийн авлага</t>
  </si>
  <si>
    <t xml:space="preserve"> 1.3.8</t>
  </si>
  <si>
    <t>Үнэт цаасны эрсдэлийн сан</t>
  </si>
  <si>
    <t>1.4</t>
  </si>
  <si>
    <t>Зээл (цэвэр дүнгээр)</t>
  </si>
  <si>
    <t xml:space="preserve"> 1.4.1</t>
  </si>
  <si>
    <t>Хэвийн зээл</t>
  </si>
  <si>
    <t xml:space="preserve"> 1.4.2</t>
  </si>
  <si>
    <t>Хугацаа хэтэрсэн зээл</t>
  </si>
  <si>
    <t xml:space="preserve"> 1.4.3</t>
  </si>
  <si>
    <t>Хэвийн бус зээл</t>
  </si>
  <si>
    <t xml:space="preserve"> 1.4.4</t>
  </si>
  <si>
    <t>Эргэлзээтэй зээл</t>
  </si>
  <si>
    <t xml:space="preserve"> 1.4.5</t>
  </si>
  <si>
    <t>Муу зээл</t>
  </si>
  <si>
    <t xml:space="preserve"> 1.4.6</t>
  </si>
  <si>
    <t>Зээлийн хойшлогдсон төлбөр</t>
  </si>
  <si>
    <t xml:space="preserve"> 1.4.7</t>
  </si>
  <si>
    <t>Зээлд хуримтлуулж тооцсон хүүгийн авлага</t>
  </si>
  <si>
    <t xml:space="preserve"> 1.4.8</t>
  </si>
  <si>
    <t>Зээлийн эрсдэлийн сан</t>
  </si>
  <si>
    <t>1.5</t>
  </si>
  <si>
    <t>Дериватив санхүүгийн хөрөнгө</t>
  </si>
  <si>
    <t>1.6</t>
  </si>
  <si>
    <t>Бусад санхүүгийн хөрөнгө</t>
  </si>
  <si>
    <t xml:space="preserve"> 1.6.1</t>
  </si>
  <si>
    <t xml:space="preserve"> 1.6.2</t>
  </si>
  <si>
    <t>Банк, салбар хоорондын тооцоо</t>
  </si>
  <si>
    <t xml:space="preserve"> 1.6.3</t>
  </si>
  <si>
    <t>Өмчлөх бусад хөрөнгө (цэвэр дүнгээр)</t>
  </si>
  <si>
    <t xml:space="preserve"> 1.6.4</t>
  </si>
  <si>
    <t>1.7</t>
  </si>
  <si>
    <t>Бусад санхүүгийн бус хөрөнгө</t>
  </si>
  <si>
    <t xml:space="preserve"> 1.7.1</t>
  </si>
  <si>
    <t>Бусад тооцоо</t>
  </si>
  <si>
    <t xml:space="preserve"> 1.7.2</t>
  </si>
  <si>
    <t>Бараа материал, үнэ бүхий зүйл</t>
  </si>
  <si>
    <t xml:space="preserve"> 1.7.3</t>
  </si>
  <si>
    <t>Үнэт металл (цэвэр дүнгээр)</t>
  </si>
  <si>
    <t xml:space="preserve"> 1.7.4</t>
  </si>
  <si>
    <t xml:space="preserve"> 1.7.5</t>
  </si>
  <si>
    <t>Татварын авлага</t>
  </si>
  <si>
    <t xml:space="preserve"> 1.7.6</t>
  </si>
  <si>
    <t>Хойшлогдсон татварын хөрөнгө</t>
  </si>
  <si>
    <t xml:space="preserve"> 1.7.7</t>
  </si>
  <si>
    <t>1.8</t>
  </si>
  <si>
    <t>Үндсэн хөрөнгө</t>
  </si>
  <si>
    <t>1.9</t>
  </si>
  <si>
    <t>Хөрөнгө оруулалтын зориулалттай үл хөдлөх хөрөнгө</t>
  </si>
  <si>
    <t>1.10</t>
  </si>
  <si>
    <t>Борлуулах зориулалттай хөрөнгө</t>
  </si>
  <si>
    <t>1.11</t>
  </si>
  <si>
    <t>Биет бус хөрөнгө</t>
  </si>
  <si>
    <t>1.12</t>
  </si>
  <si>
    <t>Нийт хөрөнгийн дүн</t>
  </si>
  <si>
    <t>ӨР ТӨЛБӨР</t>
  </si>
  <si>
    <t>2.1</t>
  </si>
  <si>
    <t>Харилцах</t>
  </si>
  <si>
    <t xml:space="preserve"> 2.1.1</t>
  </si>
  <si>
    <t>Харилцах дансны нэрлэсэн үлдэгдэл</t>
  </si>
  <si>
    <t xml:space="preserve"> 2.1.2</t>
  </si>
  <si>
    <t>Харилцах дансанд хуримтлуулж тооцсон хүүгийн өглөг</t>
  </si>
  <si>
    <t>2.2</t>
  </si>
  <si>
    <t>Хадгаламж</t>
  </si>
  <si>
    <t xml:space="preserve"> 2.2.1</t>
  </si>
  <si>
    <t>Хугацаагүй хадгаламж</t>
  </si>
  <si>
    <t xml:space="preserve"> 2.2.2</t>
  </si>
  <si>
    <t>Хугацаатай хадгаламж</t>
  </si>
  <si>
    <t xml:space="preserve"> 2.2.3</t>
  </si>
  <si>
    <t>Бусад төрлийн хадгаламж</t>
  </si>
  <si>
    <t xml:space="preserve"> 2.2.4</t>
  </si>
  <si>
    <t>Хадгаламжинд хуримтлуулж тооцсон хүүгийн өглөг</t>
  </si>
  <si>
    <t>2.3</t>
  </si>
  <si>
    <t>Банк, санхүүгийн байгууллагаас татсан эх үүсвэр</t>
  </si>
  <si>
    <t xml:space="preserve"> 2.3.1</t>
  </si>
  <si>
    <t>Банк, санхүүгийн байгууллагаас байршуулсан харилцах, хадгаламж</t>
  </si>
  <si>
    <t xml:space="preserve"> 2.3.2</t>
  </si>
  <si>
    <t>Банк, санхүүгийн байгууллагаас авсан зээл (хугацаа хэтэрсэн зээлийн дүнг оруулсан)</t>
  </si>
  <si>
    <t xml:space="preserve"> 2.3.3</t>
  </si>
  <si>
    <t>Эх үүсвэрийн хойшлогдсон төлбөр</t>
  </si>
  <si>
    <t xml:space="preserve"> 2.3.4</t>
  </si>
  <si>
    <t>Банк, санхүүгийн байгууллагаас татсан эх үүсвэрт хуримтлуулж тооцсон хүүгийн өглөг</t>
  </si>
  <si>
    <t>2.4</t>
  </si>
  <si>
    <t>Бусад эх үүсвэр</t>
  </si>
  <si>
    <t xml:space="preserve"> 2.4.1</t>
  </si>
  <si>
    <t>Банкнаас гаргасан өрийн бичиг</t>
  </si>
  <si>
    <t xml:space="preserve"> 2.4.2</t>
  </si>
  <si>
    <t>Банкнаас гаргасан үнэт цаас</t>
  </si>
  <si>
    <t xml:space="preserve"> 2.4.3</t>
  </si>
  <si>
    <t>Төслийн зээлийн санхүүжилт</t>
  </si>
  <si>
    <t xml:space="preserve"> 2.4.4</t>
  </si>
  <si>
    <t>Буцаан худалдан авах нөхцөлөөр худалдсан үнэт цаас (репо)</t>
  </si>
  <si>
    <t xml:space="preserve"> 2.4.5</t>
  </si>
  <si>
    <t>Хамтын зээлжүүлэлтийн эх үүсвэр</t>
  </si>
  <si>
    <t xml:space="preserve"> 2.4.6</t>
  </si>
  <si>
    <t xml:space="preserve"> 2.4.7</t>
  </si>
  <si>
    <t>Бусад эх үүсвэрийн хойшлогдсон төлбөр</t>
  </si>
  <si>
    <t xml:space="preserve"> 2.4.8</t>
  </si>
  <si>
    <t>Бусад эх үүсвэрт хуримтлуулж тооцсон хүүгийн өглөг</t>
  </si>
  <si>
    <t>2.5</t>
  </si>
  <si>
    <t>Дериватив санхүүгийн өр төлбөр</t>
  </si>
  <si>
    <t>2.6</t>
  </si>
  <si>
    <t>Бусад санхүүгийн өр төлбөр</t>
  </si>
  <si>
    <t>2.7</t>
  </si>
  <si>
    <t>Бусад санхүүгийн бус өр төлбөр</t>
  </si>
  <si>
    <t>2.8</t>
  </si>
  <si>
    <t>Хоёрдогч өглөг</t>
  </si>
  <si>
    <t>2.9</t>
  </si>
  <si>
    <t>Давуу эрхийн хувьцаа (өр төлбөр)</t>
  </si>
  <si>
    <t>2.10</t>
  </si>
  <si>
    <t>Нийт өр төлбөрийн дүн</t>
  </si>
  <si>
    <t>ӨӨРИЙН ХӨРӨНГӨ</t>
  </si>
  <si>
    <t>3.1</t>
  </si>
  <si>
    <t>Хувь нийлүүлсэн хөрөнгө</t>
  </si>
  <si>
    <t xml:space="preserve"> 3.1.1</t>
  </si>
  <si>
    <t>Давуу эрхийн хувьцаа</t>
  </si>
  <si>
    <t xml:space="preserve"> 3.1.2</t>
  </si>
  <si>
    <t>Энгийн хувьцаа</t>
  </si>
  <si>
    <t>3.2</t>
  </si>
  <si>
    <t>Нэмж төлөгдсөн капитал</t>
  </si>
  <si>
    <t>3.3</t>
  </si>
  <si>
    <t>Халаасны хувьцаа</t>
  </si>
  <si>
    <t>3.4</t>
  </si>
  <si>
    <t>Дахин үнэлгээний нэмэгдэл</t>
  </si>
  <si>
    <t>3.5</t>
  </si>
  <si>
    <t>Хуримтлагдсан ашиг, алдагдал</t>
  </si>
  <si>
    <t>3.6</t>
  </si>
  <si>
    <t>Бусад өөрийн хөрөнгө</t>
  </si>
  <si>
    <t xml:space="preserve"> 3.6.1</t>
  </si>
  <si>
    <t>Хувьцааны опцион</t>
  </si>
  <si>
    <t xml:space="preserve"> 3.6.2</t>
  </si>
  <si>
    <t>Нөөцийн сан</t>
  </si>
  <si>
    <t xml:space="preserve"> 3.6.3</t>
  </si>
  <si>
    <t>Гадаад валютын хөрвүүлэлтийн нөөц</t>
  </si>
  <si>
    <t xml:space="preserve"> 3.6.4</t>
  </si>
  <si>
    <t>Эрсдэлийн сангийн нөөц</t>
  </si>
  <si>
    <t xml:space="preserve"> 3.6.5</t>
  </si>
  <si>
    <t>Нийгмийн хөгжлийн сан</t>
  </si>
  <si>
    <t xml:space="preserve"> 3.6.6</t>
  </si>
  <si>
    <t>Хувьцаанд хөрвөх үнэт цаас (өөрийн хөрөнгө)</t>
  </si>
  <si>
    <t xml:space="preserve"> 3.6.7</t>
  </si>
  <si>
    <t>Хувьцаанд хөрвөх эх үүсвэр (өөрийн хөрөнгө)</t>
  </si>
  <si>
    <t xml:space="preserve"> 3.6.8</t>
  </si>
  <si>
    <t>Борлуулахад бэлэн үнэт цаасны дахин үнэлгээний сан</t>
  </si>
  <si>
    <t xml:space="preserve"> 3.6.9</t>
  </si>
  <si>
    <t>Хейджийн хэрэгслийн дахин үнэлгээний сан</t>
  </si>
  <si>
    <t xml:space="preserve"> 3.6.10</t>
  </si>
  <si>
    <t>3.7</t>
  </si>
  <si>
    <t>Өөрийн хөрөнгийн дүн</t>
  </si>
  <si>
    <t>Өр төлбөр ба өөрийн хөрөнгийн дүн</t>
  </si>
  <si>
    <t>Үндсэн үйл ажиллагааны мөнгөн гүйлгээ</t>
  </si>
  <si>
    <t>Орлогын татварын өмнөх ашиг (алдагдал)</t>
  </si>
  <si>
    <t>Орлого, зардлын тохируулга</t>
  </si>
  <si>
    <t>Эрсдэлийн сангийн зардал (+)</t>
  </si>
  <si>
    <t>Элэгдэл, хорогдлын зардал (+)</t>
  </si>
  <si>
    <t>Ханш, үнэлгээний тэгшитгэлийн орлого (-), зардал (+) (Мөнгө ба  түүнтэй адилтгах хөрөнгөөс бусад)</t>
  </si>
  <si>
    <t>Хуримтлуулсан хүүгийн орлого (-)</t>
  </si>
  <si>
    <t>Хуримтлуулсан хүүгийн зардал (+)</t>
  </si>
  <si>
    <t xml:space="preserve"> 1.2.6</t>
  </si>
  <si>
    <t>Хөрөнгө данснаас хассаны олз (-), гарз (+)</t>
  </si>
  <si>
    <t xml:space="preserve"> 1.2.7</t>
  </si>
  <si>
    <t>Бусад олз (-), гарз (+)</t>
  </si>
  <si>
    <t>Хөрөнгө, өр төлбөрийн өөрчлөлтийн тохируулга</t>
  </si>
  <si>
    <t>Банк, санхүүгийн байгууллагад байршуулсан хөрөнгийн өсөлт (-), бууралт (+)</t>
  </si>
  <si>
    <t>Арилжааны үнэт цаасны өсөлт (-), бууралт (+)</t>
  </si>
  <si>
    <t>Зээлийн өсөлт (-), бууралт (+)</t>
  </si>
  <si>
    <t>Бусад санхүүгийн хөрөнгийн өсөлт (-), бууралт (+)</t>
  </si>
  <si>
    <t>Бусад санхүүгийн бус хөрөнгийн өсөлт (-), бууралт (+)</t>
  </si>
  <si>
    <t>Харилцах, хадгаламжийн өсөлт (+), бууралт (-)</t>
  </si>
  <si>
    <t>Банк, санхүүгийн байгууллагаас татсан эх үүсвэрийн өсөлт (+), бууралт (-)</t>
  </si>
  <si>
    <t>Бусад санхүүгийн өр төлбөрийн өсөлт (+), бууралт (-)</t>
  </si>
  <si>
    <t xml:space="preserve"> 1.3.9</t>
  </si>
  <si>
    <t>Бусад санхүүгийн бус өр төлбөрийн өсөлт (+), бууралт (-)</t>
  </si>
  <si>
    <t>Бусад тохируулга</t>
  </si>
  <si>
    <t>Авсан хүү (+)</t>
  </si>
  <si>
    <t>Төлсөн хүү (-)</t>
  </si>
  <si>
    <t>Орлогын татварын төлөлт (-)</t>
  </si>
  <si>
    <t>Эрсдэлийн сангаас хаасан зээл, авлага (-)</t>
  </si>
  <si>
    <t>Үндсэн үйл ажиллагааны цэвэр мөнгөн гүйлгээний дүн</t>
  </si>
  <si>
    <t>Хөрөнгө оруулалтын үйл ажиллагааны мөнгөн гүйлгээ</t>
  </si>
  <si>
    <t>Мөнгөн орлогын дүн (+)</t>
  </si>
  <si>
    <t>Үндсэн хөрөнгө борлуулсны орлого</t>
  </si>
  <si>
    <t>Биет бус хөрөнгө борлуулсны орлого</t>
  </si>
  <si>
    <t xml:space="preserve"> 2.1.3</t>
  </si>
  <si>
    <t>Хөрөнгө оруулалтын зориулалттай хөрөнгө борлуулсны орлого</t>
  </si>
  <si>
    <t xml:space="preserve"> 2.1.4</t>
  </si>
  <si>
    <t>Охин компани, хараат компани, хамтын хяналттай аж ахуйн нэгжид оруулсан хөрөнгө оруулалт борлуулсны орлого</t>
  </si>
  <si>
    <t xml:space="preserve"> 2.1.5</t>
  </si>
  <si>
    <t>Бусад урт хугацаат хөрөнгө борлуулсны орлого</t>
  </si>
  <si>
    <t xml:space="preserve"> 2.1.6</t>
  </si>
  <si>
    <t>Зээл ба авлага гэж ангилан хорогдуулсан өртгөөр бүртгэсэн хөрөнгө оруулалт борлуулсны орлого</t>
  </si>
  <si>
    <t xml:space="preserve"> 2.1.7</t>
  </si>
  <si>
    <t>Борлуулахад бэлэн үнэт цаас борлуулсны орлого</t>
  </si>
  <si>
    <t xml:space="preserve"> 2.1.8</t>
  </si>
  <si>
    <t>Хугацааны эцэс хүртэл эзэмших үнэт цаас борлуулсны орлого</t>
  </si>
  <si>
    <t xml:space="preserve"> 2.1.9</t>
  </si>
  <si>
    <t>Хүлээн авсан ногдол ашиг</t>
  </si>
  <si>
    <t xml:space="preserve"> 2.1.10</t>
  </si>
  <si>
    <t>Бусад мөнгөн орлого</t>
  </si>
  <si>
    <t>Мөнгөн зарлагын дүн (-)</t>
  </si>
  <si>
    <t>Үндсэн хөрөнгө олж эзэмшихэд төлсөн</t>
  </si>
  <si>
    <t>Биет бус хөрөнгө олж эзэмшихэд төлсөн</t>
  </si>
  <si>
    <t>Хөрөнгө оруулалтын зориулалттай хөрөнгө олж эзэмшихэд төлсөн</t>
  </si>
  <si>
    <t>Охин компани, хараат компани, хамтын хяналттай аж ахуйн нэгжид оруулсан хөрөнгө оруулалт олж эзэмшихэд төлсөн</t>
  </si>
  <si>
    <t xml:space="preserve"> 2.2.5</t>
  </si>
  <si>
    <t>Зээл ба авлага гэж ангилан хорогдуулсан өртгөөр бүртгэсэн хөрөнгө оруулалт олж эзэмшихэд төлсөн</t>
  </si>
  <si>
    <t xml:space="preserve"> 2.2.6</t>
  </si>
  <si>
    <t>Борлуулахад бэлэн үнэт цаас олж эзэмшихэд төлсөн</t>
  </si>
  <si>
    <t xml:space="preserve"> 2.2.7</t>
  </si>
  <si>
    <t>Хугацааны эцэс хүртэл эзэмших үнэт цаас олж эзэмшихэд төлсөн</t>
  </si>
  <si>
    <t xml:space="preserve"> 2.2.8</t>
  </si>
  <si>
    <t>Бусад урт хугацаат хөрөнгө олж эзэмшихэд төлсөн</t>
  </si>
  <si>
    <t xml:space="preserve"> 2.2.9</t>
  </si>
  <si>
    <t>Бусад мөнгөн зарлага</t>
  </si>
  <si>
    <t>Хөрөнгө оруулалтын үйл ажиллагааны цэвэр мөнгөн гүйлгээний дүн</t>
  </si>
  <si>
    <t>Санхүүгийн үйл ажиллагааны мөнгөн гүйлгээ</t>
  </si>
  <si>
    <t>Бусад эх үүсвэр татаж хүлээн авсан</t>
  </si>
  <si>
    <t>Хоёрдогч өглөгөөс хүлээн авсан</t>
  </si>
  <si>
    <t xml:space="preserve"> 3.1.3</t>
  </si>
  <si>
    <t>Хувьцаа болон өмчийн бусад үнэт цаас гаргаснаас хүлээн авсан</t>
  </si>
  <si>
    <t xml:space="preserve"> 3.1.4</t>
  </si>
  <si>
    <t>Төрөл бүрийн хандив</t>
  </si>
  <si>
    <t xml:space="preserve"> 3.1.5</t>
  </si>
  <si>
    <t xml:space="preserve"> 3.2.1</t>
  </si>
  <si>
    <t>Бусад эх үүсвэрт төлсөн</t>
  </si>
  <si>
    <t xml:space="preserve"> 3.2.2</t>
  </si>
  <si>
    <t>Хоёрдогч өглөгт төлсөн</t>
  </si>
  <si>
    <t xml:space="preserve"> 3.2.3</t>
  </si>
  <si>
    <t>Санхүүгийн түрээсийн өглөгт төлсөн</t>
  </si>
  <si>
    <t xml:space="preserve"> 3.2.4</t>
  </si>
  <si>
    <t>Хувьцаа буцаан худалдан авахад төлсөн</t>
  </si>
  <si>
    <t xml:space="preserve"> 3.2.5</t>
  </si>
  <si>
    <t>Төлсөн ногдол ашиг</t>
  </si>
  <si>
    <t xml:space="preserve"> 3.2.6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</si>
  <si>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</si>
  <si>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</si>
  <si>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</si>
  <si>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 ба түүнтэй адилтгах хөрөнгийн эхний үлдэгдэл</t>
  </si>
  <si>
    <t>Мөнгө ба түүнтэй адилтгах хөрөнгийн эцсийн үлдэгдэл</t>
  </si>
  <si>
    <t>Дахин үнэлгээний нэмэгдлийн хэрэгжсэн дүн</t>
  </si>
  <si>
    <t>Хуримт-лагдсан ашиг</t>
  </si>
  <si>
    <t>Нийт Дүн</t>
  </si>
  <si>
    <t>Бүртгэлийн бодлогын өөрчлөлт</t>
  </si>
  <si>
    <t>Залруулсан  үлдэгдэл</t>
  </si>
  <si>
    <t>Тайлант үеийн цэвэр ашиг, алдагдал</t>
  </si>
  <si>
    <t>Өмчид гарсан өөрчлөлт</t>
  </si>
  <si>
    <t>Хуваарилсан ногдол ашиг</t>
  </si>
  <si>
    <t>2019 оны 12-р сарын 31-ны үлдэгдэл</t>
  </si>
  <si>
    <t>2020 оны 12-р сарын 31-ны үлдэгдэл</t>
  </si>
  <si>
    <t>2021 оны 12-р сарын 31-ны үлдэгдэл</t>
  </si>
  <si>
    <t>МӨНГӨН ГҮЙЛГЭЭНИЙ ТАЙЛАН</t>
  </si>
  <si>
    <t>САНХҮҮ БАЙДЛЫН ТАЙЛАН</t>
  </si>
  <si>
    <t>ОРЛОГЫН ДЭЛГЭРЭНГҮЙ ТАЙЛАН</t>
  </si>
  <si>
    <t>ӨМЧИЙН ӨӨРЧЛӨЛТИЙН ТАЙЛАН</t>
  </si>
  <si>
    <t>Захирал ....................... /Г.Саруул/</t>
  </si>
  <si>
    <t>Нягтлан бодогч ....................... /М.Бат-өлзий/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</si>
</sst>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000000"/>
  </numFmts>
  <fonts count="37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44" fontId="0" fillId="0" borderId="0" xfId="42" applyFont="1" applyAlignment="1">
      <alignment/>
    </xf>
    <xf numFmtId="165" fontId="0" fillId="0" borderId="0" xfId="0" applyNumberFormat="1" applyAlignment="1">
      <alignment/>
    </xf>
    <xf numFmtId="165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07"/>
  <sheetViews>
    <sheetView tabSelected="1" zoomScalePageLayoutView="0" workbookViewId="0" topLeftCell="A1">
      <selection activeCell="E106" sqref="E106:E107"/>
    </sheetView>
  </sheetViews>
  <sheetFormatPr defaultColWidth="9.140625" defaultRowHeight="12.75"/>
  <cols>
    <col min="3" max="3" width="33.140625" style="0" customWidth="1"/>
    <col min="4" max="20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384</v>
      </c>
    </row>
    <row r="4" ht="12.75">
      <c r="E4" s="3" t="s">
        <v>2</v>
      </c>
    </row>
    <row r="5" spans="2:5" ht="12.75">
      <c r="B5" s="2" t="s">
        <v>3</v>
      </c>
      <c r="C5" s="2" t="s">
        <v>4</v>
      </c>
      <c r="D5" s="2" t="s">
        <v>5</v>
      </c>
      <c r="E5" s="2" t="s">
        <v>6</v>
      </c>
    </row>
    <row r="6" spans="2:5" ht="12.75">
      <c r="B6" s="5" t="s">
        <v>7</v>
      </c>
      <c r="C6" s="6" t="s">
        <v>95</v>
      </c>
      <c r="D6" s="4">
        <v>0</v>
      </c>
      <c r="E6" s="4">
        <v>0</v>
      </c>
    </row>
    <row r="7" spans="2:5" ht="25.5">
      <c r="B7" s="5" t="s">
        <v>96</v>
      </c>
      <c r="C7" s="6" t="s">
        <v>97</v>
      </c>
      <c r="D7" s="4">
        <f>+SUM(D8:D11)</f>
        <v>83743837.69999997</v>
      </c>
      <c r="E7" s="4">
        <f>+SUM(E8:E11)</f>
        <v>123024154.4</v>
      </c>
    </row>
    <row r="8" spans="2:5" ht="12.75">
      <c r="B8" s="5" t="s">
        <v>98</v>
      </c>
      <c r="C8" s="5" t="s">
        <v>99</v>
      </c>
      <c r="D8" s="4">
        <v>2220704.1</v>
      </c>
      <c r="E8" s="4">
        <v>2600324</v>
      </c>
    </row>
    <row r="9" spans="2:6" ht="25.5">
      <c r="B9" s="5" t="s">
        <v>100</v>
      </c>
      <c r="C9" s="5" t="s">
        <v>101</v>
      </c>
      <c r="D9" s="4">
        <v>37527756.1</v>
      </c>
      <c r="E9" s="4">
        <v>26423415.8</v>
      </c>
      <c r="F9" s="8"/>
    </row>
    <row r="10" spans="2:5" ht="12.75">
      <c r="B10" s="5" t="s">
        <v>102</v>
      </c>
      <c r="C10" s="5" t="s">
        <v>103</v>
      </c>
      <c r="D10" s="4">
        <v>43990200.899999976</v>
      </c>
      <c r="E10" s="4">
        <v>93983547.4</v>
      </c>
    </row>
    <row r="11" spans="2:5" ht="25.5">
      <c r="B11" s="5" t="s">
        <v>104</v>
      </c>
      <c r="C11" s="5" t="s">
        <v>105</v>
      </c>
      <c r="D11" s="4">
        <v>5176.6</v>
      </c>
      <c r="E11" s="4">
        <v>16867.2</v>
      </c>
    </row>
    <row r="12" spans="2:5" ht="25.5">
      <c r="B12" s="5" t="s">
        <v>106</v>
      </c>
      <c r="C12" s="6" t="s">
        <v>107</v>
      </c>
      <c r="D12" s="4">
        <f>+SUM(D13:D17)</f>
        <v>7341185.800000001</v>
      </c>
      <c r="E12" s="4">
        <f>+SUM(E13:E17)</f>
        <v>9708970.6</v>
      </c>
    </row>
    <row r="13" spans="2:5" ht="25.5">
      <c r="B13" s="5" t="s">
        <v>108</v>
      </c>
      <c r="C13" s="5" t="s">
        <v>109</v>
      </c>
      <c r="D13" s="4">
        <v>7339226.9</v>
      </c>
      <c r="E13" s="4">
        <v>9736870.6</v>
      </c>
    </row>
    <row r="14" spans="2:5" ht="25.5">
      <c r="B14" s="5" t="s">
        <v>110</v>
      </c>
      <c r="C14" s="5" t="s">
        <v>111</v>
      </c>
      <c r="D14" s="4">
        <v>0</v>
      </c>
      <c r="E14" s="4">
        <v>0</v>
      </c>
    </row>
    <row r="15" spans="2:5" ht="12.75">
      <c r="B15" s="5" t="s">
        <v>112</v>
      </c>
      <c r="C15" s="5" t="s">
        <v>113</v>
      </c>
      <c r="D15" s="4">
        <v>0</v>
      </c>
      <c r="E15" s="4">
        <v>0</v>
      </c>
    </row>
    <row r="16" spans="2:5" ht="51">
      <c r="B16" s="5" t="s">
        <v>114</v>
      </c>
      <c r="C16" s="5" t="s">
        <v>115</v>
      </c>
      <c r="D16" s="4">
        <v>1958.9</v>
      </c>
      <c r="E16" s="4">
        <v>0</v>
      </c>
    </row>
    <row r="17" spans="2:5" ht="38.25">
      <c r="B17" s="5" t="s">
        <v>116</v>
      </c>
      <c r="C17" s="5" t="s">
        <v>117</v>
      </c>
      <c r="D17" s="4">
        <v>0</v>
      </c>
      <c r="E17" s="4">
        <v>-27900</v>
      </c>
    </row>
    <row r="18" spans="2:6" ht="12.75">
      <c r="B18" s="5" t="s">
        <v>118</v>
      </c>
      <c r="C18" s="6" t="s">
        <v>119</v>
      </c>
      <c r="D18" s="4">
        <f>+SUM(D19:D26)</f>
        <v>20089647</v>
      </c>
      <c r="E18" s="4">
        <f>+SUM(E19:E26)</f>
        <v>36669786</v>
      </c>
      <c r="F18" s="8"/>
    </row>
    <row r="19" spans="2:5" ht="12.75">
      <c r="B19" s="5" t="s">
        <v>120</v>
      </c>
      <c r="C19" s="5" t="s">
        <v>121</v>
      </c>
      <c r="D19" s="4">
        <v>0</v>
      </c>
      <c r="E19" s="4">
        <v>0</v>
      </c>
    </row>
    <row r="20" spans="2:6" ht="12.75">
      <c r="B20" s="5" t="s">
        <v>122</v>
      </c>
      <c r="C20" s="5" t="s">
        <v>123</v>
      </c>
      <c r="D20" s="4">
        <v>19915105</v>
      </c>
      <c r="E20" s="4">
        <v>36105674.1</v>
      </c>
      <c r="F20" s="8"/>
    </row>
    <row r="21" spans="2:7" ht="25.5">
      <c r="B21" s="5" t="s">
        <v>124</v>
      </c>
      <c r="C21" s="5" t="s">
        <v>125</v>
      </c>
      <c r="D21" s="4">
        <v>0</v>
      </c>
      <c r="E21" s="4">
        <v>0</v>
      </c>
      <c r="G21" s="8"/>
    </row>
    <row r="22" spans="2:6" ht="25.5">
      <c r="B22" s="5" t="s">
        <v>126</v>
      </c>
      <c r="C22" s="5" t="s">
        <v>127</v>
      </c>
      <c r="D22" s="4">
        <v>0</v>
      </c>
      <c r="E22" s="4">
        <v>0</v>
      </c>
      <c r="F22" s="8"/>
    </row>
    <row r="23" spans="2:5" ht="38.25">
      <c r="B23" s="5" t="s">
        <v>128</v>
      </c>
      <c r="C23" s="5" t="s">
        <v>129</v>
      </c>
      <c r="D23" s="4">
        <v>0</v>
      </c>
      <c r="E23" s="4">
        <v>0</v>
      </c>
    </row>
    <row r="24" spans="2:5" ht="12.75">
      <c r="B24" s="5" t="s">
        <v>130</v>
      </c>
      <c r="C24" s="5" t="s">
        <v>131</v>
      </c>
      <c r="D24" s="4">
        <v>0</v>
      </c>
      <c r="E24" s="4">
        <v>0</v>
      </c>
    </row>
    <row r="25" spans="2:5" ht="25.5">
      <c r="B25" s="5" t="s">
        <v>132</v>
      </c>
      <c r="C25" s="5" t="s">
        <v>133</v>
      </c>
      <c r="D25" s="4">
        <v>174542</v>
      </c>
      <c r="E25" s="4">
        <f>634672.4+51905.2</f>
        <v>686577.6</v>
      </c>
    </row>
    <row r="26" spans="2:5" ht="12.75">
      <c r="B26" s="5" t="s">
        <v>134</v>
      </c>
      <c r="C26" s="5" t="s">
        <v>135</v>
      </c>
      <c r="D26" s="4">
        <v>0</v>
      </c>
      <c r="E26" s="4">
        <v>-122465.7</v>
      </c>
    </row>
    <row r="27" spans="2:6" ht="12.75">
      <c r="B27" s="5" t="s">
        <v>136</v>
      </c>
      <c r="C27" s="6" t="s">
        <v>137</v>
      </c>
      <c r="D27" s="4">
        <f>+SUM(D28:D35)</f>
        <v>101262996.4</v>
      </c>
      <c r="E27" s="4">
        <f>+SUM(E28:E35)</f>
        <v>147910916.970624</v>
      </c>
      <c r="F27" s="8"/>
    </row>
    <row r="28" spans="2:5" ht="12.75">
      <c r="B28" s="5" t="s">
        <v>138</v>
      </c>
      <c r="C28" s="5" t="s">
        <v>139</v>
      </c>
      <c r="D28" s="4">
        <v>92905738.1</v>
      </c>
      <c r="E28" s="4">
        <v>136682292.6</v>
      </c>
    </row>
    <row r="29" spans="2:5" ht="12.75">
      <c r="B29" s="5" t="s">
        <v>140</v>
      </c>
      <c r="C29" s="5" t="s">
        <v>141</v>
      </c>
      <c r="D29" s="4">
        <v>1880174.7</v>
      </c>
      <c r="E29" s="4">
        <v>6559967</v>
      </c>
    </row>
    <row r="30" spans="2:5" ht="12.75">
      <c r="B30" s="5" t="s">
        <v>142</v>
      </c>
      <c r="C30" s="5" t="s">
        <v>143</v>
      </c>
      <c r="D30" s="4">
        <v>1675566.3</v>
      </c>
      <c r="E30" s="4">
        <v>1726282.64003</v>
      </c>
    </row>
    <row r="31" spans="2:5" ht="12.75">
      <c r="B31" s="5" t="s">
        <v>144</v>
      </c>
      <c r="C31" s="5" t="s">
        <v>145</v>
      </c>
      <c r="D31" s="4">
        <v>283545.9</v>
      </c>
      <c r="E31" s="4">
        <v>1510077.9774800001</v>
      </c>
    </row>
    <row r="32" spans="2:5" ht="12.75">
      <c r="B32" s="5" t="s">
        <v>146</v>
      </c>
      <c r="C32" s="5" t="s">
        <v>147</v>
      </c>
      <c r="D32" s="4">
        <v>1888486.2</v>
      </c>
      <c r="E32" s="4">
        <v>2077932.3531139998</v>
      </c>
    </row>
    <row r="33" spans="2:5" ht="12.75">
      <c r="B33" s="5" t="s">
        <v>148</v>
      </c>
      <c r="C33" s="5" t="s">
        <v>149</v>
      </c>
      <c r="D33" s="4">
        <v>0</v>
      </c>
      <c r="E33" s="4">
        <v>0</v>
      </c>
    </row>
    <row r="34" spans="2:5" ht="25.5">
      <c r="B34" s="5" t="s">
        <v>150</v>
      </c>
      <c r="C34" s="5" t="s">
        <v>151</v>
      </c>
      <c r="D34" s="4">
        <v>4741667.2</v>
      </c>
      <c r="E34" s="4">
        <v>1847676.4</v>
      </c>
    </row>
    <row r="35" spans="2:5" ht="12.75">
      <c r="B35" s="5" t="s">
        <v>152</v>
      </c>
      <c r="C35" s="5" t="s">
        <v>153</v>
      </c>
      <c r="D35" s="4">
        <v>-2112182</v>
      </c>
      <c r="E35" s="4">
        <v>-2493312</v>
      </c>
    </row>
    <row r="36" spans="2:5" ht="12.75">
      <c r="B36" s="5" t="s">
        <v>154</v>
      </c>
      <c r="C36" s="6" t="s">
        <v>155</v>
      </c>
      <c r="D36" s="4">
        <v>0</v>
      </c>
      <c r="E36" s="4">
        <v>0</v>
      </c>
    </row>
    <row r="37" spans="2:7" ht="12.75">
      <c r="B37" s="5" t="s">
        <v>156</v>
      </c>
      <c r="C37" s="6" t="s">
        <v>157</v>
      </c>
      <c r="D37" s="4">
        <f>+SUM(D38:D41)</f>
        <v>416675.89999999997</v>
      </c>
      <c r="E37" s="4">
        <f>+SUM(E38:E41)</f>
        <v>1295255</v>
      </c>
      <c r="G37" s="8"/>
    </row>
    <row r="38" spans="2:5" ht="12.75">
      <c r="B38" s="5" t="s">
        <v>158</v>
      </c>
      <c r="C38" s="5" t="s">
        <v>157</v>
      </c>
      <c r="D38" s="4">
        <v>368045.8</v>
      </c>
      <c r="E38" s="4">
        <v>1295255</v>
      </c>
    </row>
    <row r="39" spans="2:5" ht="12.75">
      <c r="B39" s="5" t="s">
        <v>159</v>
      </c>
      <c r="C39" s="5" t="s">
        <v>160</v>
      </c>
      <c r="D39" s="4">
        <v>0</v>
      </c>
      <c r="E39" s="4">
        <v>0</v>
      </c>
    </row>
    <row r="40" spans="2:5" ht="25.5">
      <c r="B40" s="5" t="s">
        <v>161</v>
      </c>
      <c r="C40" s="5" t="s">
        <v>162</v>
      </c>
      <c r="D40" s="4">
        <v>0</v>
      </c>
      <c r="E40" s="4">
        <v>0</v>
      </c>
    </row>
    <row r="41" spans="2:5" ht="12.75">
      <c r="B41" s="5" t="s">
        <v>163</v>
      </c>
      <c r="C41" s="5" t="s">
        <v>91</v>
      </c>
      <c r="D41" s="4">
        <v>48630.1</v>
      </c>
      <c r="E41" s="4">
        <v>0</v>
      </c>
    </row>
    <row r="42" spans="2:5" ht="12.75">
      <c r="B42" s="5" t="s">
        <v>164</v>
      </c>
      <c r="C42" s="6" t="s">
        <v>165</v>
      </c>
      <c r="D42" s="4">
        <f>+SUM(D43:D49)</f>
        <v>2709794.1</v>
      </c>
      <c r="E42" s="4">
        <f>+SUM(E43:E49)</f>
        <v>3624422</v>
      </c>
    </row>
    <row r="43" spans="2:5" ht="12.75">
      <c r="B43" s="5" t="s">
        <v>166</v>
      </c>
      <c r="C43" s="5" t="s">
        <v>167</v>
      </c>
      <c r="D43" s="4">
        <v>2540637.6</v>
      </c>
      <c r="E43" s="4">
        <v>2823916.3</v>
      </c>
    </row>
    <row r="44" spans="2:5" ht="12.75">
      <c r="B44" s="5" t="s">
        <v>168</v>
      </c>
      <c r="C44" s="5" t="s">
        <v>169</v>
      </c>
      <c r="D44" s="4">
        <v>169156.5</v>
      </c>
      <c r="E44" s="4">
        <v>750505.7</v>
      </c>
    </row>
    <row r="45" spans="2:5" ht="12.75">
      <c r="B45" s="5" t="s">
        <v>170</v>
      </c>
      <c r="C45" s="5" t="s">
        <v>171</v>
      </c>
      <c r="D45" s="4">
        <v>0</v>
      </c>
      <c r="E45" s="4">
        <v>0</v>
      </c>
    </row>
    <row r="46" spans="2:5" ht="25.5">
      <c r="B46" s="5" t="s">
        <v>172</v>
      </c>
      <c r="C46" s="5" t="s">
        <v>162</v>
      </c>
      <c r="D46" s="4">
        <v>0</v>
      </c>
      <c r="E46" s="4">
        <v>50000</v>
      </c>
    </row>
    <row r="47" spans="2:5" ht="12.75">
      <c r="B47" s="5" t="s">
        <v>173</v>
      </c>
      <c r="C47" s="5" t="s">
        <v>174</v>
      </c>
      <c r="D47" s="4">
        <v>0</v>
      </c>
      <c r="E47" s="4">
        <v>0</v>
      </c>
    </row>
    <row r="48" spans="2:5" ht="12.75">
      <c r="B48" s="5" t="s">
        <v>175</v>
      </c>
      <c r="C48" s="5" t="s">
        <v>176</v>
      </c>
      <c r="D48" s="4">
        <v>0</v>
      </c>
      <c r="E48" s="4">
        <v>0</v>
      </c>
    </row>
    <row r="49" spans="2:5" ht="12.75">
      <c r="B49" s="5" t="s">
        <v>177</v>
      </c>
      <c r="C49" s="5" t="s">
        <v>91</v>
      </c>
      <c r="D49" s="4">
        <v>0</v>
      </c>
      <c r="E49" s="4">
        <v>0</v>
      </c>
    </row>
    <row r="50" spans="2:5" ht="12.75">
      <c r="B50" s="5" t="s">
        <v>178</v>
      </c>
      <c r="C50" s="6" t="s">
        <v>179</v>
      </c>
      <c r="D50" s="9">
        <v>4595978</v>
      </c>
      <c r="E50" s="9">
        <v>5738802</v>
      </c>
    </row>
    <row r="51" spans="2:5" ht="25.5">
      <c r="B51" s="5" t="s">
        <v>180</v>
      </c>
      <c r="C51" s="6" t="s">
        <v>181</v>
      </c>
      <c r="D51" s="9">
        <v>3590107.3</v>
      </c>
      <c r="E51" s="9">
        <v>0</v>
      </c>
    </row>
    <row r="52" spans="2:5" ht="25.5">
      <c r="B52" s="5" t="s">
        <v>182</v>
      </c>
      <c r="C52" s="6" t="s">
        <v>183</v>
      </c>
      <c r="D52" s="9">
        <v>344090</v>
      </c>
      <c r="E52" s="9">
        <v>1034300</v>
      </c>
    </row>
    <row r="53" spans="2:5" ht="12.75">
      <c r="B53" s="5" t="s">
        <v>184</v>
      </c>
      <c r="C53" s="6" t="s">
        <v>185</v>
      </c>
      <c r="D53" s="9">
        <v>807054.8</v>
      </c>
      <c r="E53" s="9">
        <v>855851</v>
      </c>
    </row>
    <row r="54" spans="2:6" ht="12.75">
      <c r="B54" s="5" t="s">
        <v>186</v>
      </c>
      <c r="C54" s="6" t="s">
        <v>187</v>
      </c>
      <c r="D54" s="4">
        <f>+SUM(D7,D12,D18,D27,D36,D37,D42,D50,D51,D52,D53)</f>
        <v>224901367</v>
      </c>
      <c r="E54" s="4">
        <f>+SUM(E7,E12,E18,E27,E36,E37,E42,E50,E51,E52,E53)</f>
        <v>329862457.97062397</v>
      </c>
      <c r="F54" s="8"/>
    </row>
    <row r="55" spans="2:5" ht="12.75">
      <c r="B55" s="5" t="s">
        <v>19</v>
      </c>
      <c r="C55" s="6" t="s">
        <v>188</v>
      </c>
      <c r="D55" s="4">
        <v>0</v>
      </c>
      <c r="E55" s="4">
        <v>0</v>
      </c>
    </row>
    <row r="56" spans="2:5" ht="12.75">
      <c r="B56" s="5" t="s">
        <v>189</v>
      </c>
      <c r="C56" s="6" t="s">
        <v>190</v>
      </c>
      <c r="D56" s="4">
        <f>+SUM(D57:D58)</f>
        <v>18674593.599999998</v>
      </c>
      <c r="E56" s="4">
        <f>+SUM(E57:E58)</f>
        <v>26912181</v>
      </c>
    </row>
    <row r="57" spans="2:5" ht="25.5">
      <c r="B57" s="5" t="s">
        <v>191</v>
      </c>
      <c r="C57" s="5" t="s">
        <v>192</v>
      </c>
      <c r="D57" s="4">
        <v>18674592.2</v>
      </c>
      <c r="E57" s="4">
        <v>26912181</v>
      </c>
    </row>
    <row r="58" spans="2:5" ht="25.5">
      <c r="B58" s="5" t="s">
        <v>193</v>
      </c>
      <c r="C58" s="5" t="s">
        <v>194</v>
      </c>
      <c r="D58" s="4">
        <v>1.4</v>
      </c>
      <c r="E58" s="4">
        <v>0</v>
      </c>
    </row>
    <row r="59" spans="2:5" ht="12.75">
      <c r="B59" s="5" t="s">
        <v>195</v>
      </c>
      <c r="C59" s="6" t="s">
        <v>196</v>
      </c>
      <c r="D59" s="4">
        <f>+SUM(D60:D63)</f>
        <v>64203774.9</v>
      </c>
      <c r="E59" s="4">
        <f>+SUM(E60:E63)</f>
        <v>95657239.60000001</v>
      </c>
    </row>
    <row r="60" spans="2:5" ht="12.75">
      <c r="B60" s="5" t="s">
        <v>197</v>
      </c>
      <c r="C60" s="5" t="s">
        <v>198</v>
      </c>
      <c r="D60" s="4">
        <v>22755241.5</v>
      </c>
      <c r="E60" s="4">
        <v>1786157.7</v>
      </c>
    </row>
    <row r="61" spans="2:5" ht="12.75">
      <c r="B61" s="5" t="s">
        <v>199</v>
      </c>
      <c r="C61" s="5" t="s">
        <v>200</v>
      </c>
      <c r="D61" s="4">
        <v>40220080.1</v>
      </c>
      <c r="E61" s="4">
        <v>91147891</v>
      </c>
    </row>
    <row r="62" spans="2:5" ht="12.75">
      <c r="B62" s="5" t="s">
        <v>201</v>
      </c>
      <c r="C62" s="5" t="s">
        <v>202</v>
      </c>
      <c r="D62" s="4">
        <v>0</v>
      </c>
      <c r="E62" s="4">
        <v>0</v>
      </c>
    </row>
    <row r="63" spans="2:5" ht="25.5">
      <c r="B63" s="5" t="s">
        <v>203</v>
      </c>
      <c r="C63" s="5" t="s">
        <v>204</v>
      </c>
      <c r="D63" s="4">
        <v>1228453.3</v>
      </c>
      <c r="E63" s="4">
        <v>2723190.9</v>
      </c>
    </row>
    <row r="64" spans="2:5" ht="25.5">
      <c r="B64" s="5" t="s">
        <v>205</v>
      </c>
      <c r="C64" s="6" t="s">
        <v>206</v>
      </c>
      <c r="D64" s="4">
        <f>+SUM(D65:D68)</f>
        <v>47723868.2</v>
      </c>
      <c r="E64" s="4">
        <f>+SUM(E65:E68)</f>
        <v>46295278</v>
      </c>
    </row>
    <row r="65" spans="2:5" ht="25.5">
      <c r="B65" s="5" t="s">
        <v>207</v>
      </c>
      <c r="C65" s="5" t="s">
        <v>208</v>
      </c>
      <c r="D65" s="4">
        <v>40204496.1</v>
      </c>
      <c r="E65" s="4">
        <v>37960183.2</v>
      </c>
    </row>
    <row r="66" spans="2:5" ht="38.25">
      <c r="B66" s="5" t="s">
        <v>209</v>
      </c>
      <c r="C66" s="5" t="s">
        <v>210</v>
      </c>
      <c r="D66" s="4">
        <v>7002466.6</v>
      </c>
      <c r="E66" s="4">
        <v>8122567.5</v>
      </c>
    </row>
    <row r="67" spans="2:5" ht="12.75">
      <c r="B67" s="5" t="s">
        <v>211</v>
      </c>
      <c r="C67" s="5" t="s">
        <v>212</v>
      </c>
      <c r="D67" s="4">
        <v>0</v>
      </c>
      <c r="E67" s="4">
        <v>0</v>
      </c>
    </row>
    <row r="68" spans="2:5" ht="38.25">
      <c r="B68" s="5" t="s">
        <v>213</v>
      </c>
      <c r="C68" s="5" t="s">
        <v>214</v>
      </c>
      <c r="D68" s="4">
        <v>516905.5</v>
      </c>
      <c r="E68" s="4">
        <v>212527.3</v>
      </c>
    </row>
    <row r="69" spans="2:5" ht="12.75">
      <c r="B69" s="5" t="s">
        <v>215</v>
      </c>
      <c r="C69" s="6" t="s">
        <v>216</v>
      </c>
      <c r="D69" s="4">
        <f>+SUM(D70:D77)</f>
        <v>31927410.3</v>
      </c>
      <c r="E69" s="4">
        <f>+SUM(E70:E77)</f>
        <v>53963031.399999976</v>
      </c>
    </row>
    <row r="70" spans="2:5" ht="12.75">
      <c r="B70" s="5" t="s">
        <v>217</v>
      </c>
      <c r="C70" s="5" t="s">
        <v>218</v>
      </c>
      <c r="D70" s="4">
        <v>0</v>
      </c>
      <c r="E70" s="4">
        <v>0</v>
      </c>
    </row>
    <row r="71" spans="2:5" ht="12.75">
      <c r="B71" s="5" t="s">
        <v>219</v>
      </c>
      <c r="C71" s="5" t="s">
        <v>220</v>
      </c>
      <c r="D71" s="4">
        <v>0</v>
      </c>
      <c r="E71" s="4">
        <v>0</v>
      </c>
    </row>
    <row r="72" spans="2:5" ht="12.75">
      <c r="B72" s="5" t="s">
        <v>221</v>
      </c>
      <c r="C72" s="5" t="s">
        <v>222</v>
      </c>
      <c r="D72" s="4">
        <v>333752.9</v>
      </c>
      <c r="E72" s="4">
        <v>90000</v>
      </c>
    </row>
    <row r="73" spans="2:5" ht="25.5">
      <c r="B73" s="5" t="s">
        <v>223</v>
      </c>
      <c r="C73" s="5" t="s">
        <v>224</v>
      </c>
      <c r="D73" s="9">
        <v>24989426.6</v>
      </c>
      <c r="E73" s="4">
        <v>47935373.7</v>
      </c>
    </row>
    <row r="74" spans="2:5" ht="12.75">
      <c r="B74" s="5" t="s">
        <v>225</v>
      </c>
      <c r="C74" s="5" t="s">
        <v>226</v>
      </c>
      <c r="D74" s="9">
        <v>0</v>
      </c>
      <c r="E74" s="4">
        <v>0</v>
      </c>
    </row>
    <row r="75" spans="2:5" ht="12.75">
      <c r="B75" s="5" t="s">
        <v>227</v>
      </c>
      <c r="C75" s="5" t="s">
        <v>91</v>
      </c>
      <c r="D75" s="9">
        <v>6544784.5</v>
      </c>
      <c r="E75" s="4">
        <v>4160635.399999976</v>
      </c>
    </row>
    <row r="76" spans="2:5" ht="25.5">
      <c r="B76" s="5" t="s">
        <v>228</v>
      </c>
      <c r="C76" s="5" t="s">
        <v>229</v>
      </c>
      <c r="D76" s="9">
        <v>0</v>
      </c>
      <c r="E76" s="4">
        <v>0</v>
      </c>
    </row>
    <row r="77" spans="2:5" ht="25.5">
      <c r="B77" s="5" t="s">
        <v>230</v>
      </c>
      <c r="C77" s="5" t="s">
        <v>231</v>
      </c>
      <c r="D77" s="9">
        <v>59446.3</v>
      </c>
      <c r="E77" s="4">
        <v>1777022.3</v>
      </c>
    </row>
    <row r="78" spans="2:5" ht="12.75">
      <c r="B78" s="5" t="s">
        <v>232</v>
      </c>
      <c r="C78" s="6" t="s">
        <v>233</v>
      </c>
      <c r="D78" s="4">
        <v>0</v>
      </c>
      <c r="E78" s="4">
        <v>0</v>
      </c>
    </row>
    <row r="79" spans="2:7" ht="12.75">
      <c r="B79" s="5" t="s">
        <v>234</v>
      </c>
      <c r="C79" s="6" t="s">
        <v>235</v>
      </c>
      <c r="D79" s="4">
        <f>159357+136454</f>
        <v>295811</v>
      </c>
      <c r="E79" s="4">
        <f>(821096+909940)+2114106</f>
        <v>3845142</v>
      </c>
      <c r="G79" s="8"/>
    </row>
    <row r="80" spans="2:5" ht="12.75">
      <c r="B80" s="5" t="s">
        <v>236</v>
      </c>
      <c r="C80" s="6" t="s">
        <v>237</v>
      </c>
      <c r="D80" s="4">
        <v>775358</v>
      </c>
      <c r="E80" s="4">
        <v>1392924</v>
      </c>
    </row>
    <row r="81" spans="2:5" ht="12.75">
      <c r="B81" s="5" t="s">
        <v>238</v>
      </c>
      <c r="C81" s="6" t="s">
        <v>239</v>
      </c>
      <c r="D81" s="4">
        <v>0</v>
      </c>
      <c r="E81" s="4">
        <v>0</v>
      </c>
    </row>
    <row r="82" spans="2:5" ht="25.5">
      <c r="B82" s="5" t="s">
        <v>240</v>
      </c>
      <c r="C82" s="6" t="s">
        <v>241</v>
      </c>
      <c r="D82" s="4">
        <v>0</v>
      </c>
      <c r="E82" s="4">
        <v>0</v>
      </c>
    </row>
    <row r="83" spans="2:8" ht="12.75">
      <c r="B83" s="5" t="s">
        <v>242</v>
      </c>
      <c r="C83" s="6" t="s">
        <v>243</v>
      </c>
      <c r="D83" s="4">
        <f>+SUM(D56,D59,D64,D69,D78,D79,D80,D81,D82)</f>
        <v>163600816</v>
      </c>
      <c r="E83" s="4">
        <f>+SUM(E56,E59,E64,E69,E78,E79,E80,E81,E82)</f>
        <v>228065796</v>
      </c>
      <c r="F83" s="8"/>
      <c r="H83" s="8"/>
    </row>
    <row r="84" spans="2:5" ht="12.75">
      <c r="B84" s="5" t="s">
        <v>31</v>
      </c>
      <c r="C84" s="6" t="s">
        <v>244</v>
      </c>
      <c r="D84" s="4">
        <v>0</v>
      </c>
      <c r="E84" s="4">
        <v>0</v>
      </c>
    </row>
    <row r="85" spans="2:5" ht="12.75">
      <c r="B85" s="5" t="s">
        <v>245</v>
      </c>
      <c r="C85" s="6" t="s">
        <v>246</v>
      </c>
      <c r="D85" s="4">
        <f>+SUM(D86:D87)</f>
        <v>50000000</v>
      </c>
      <c r="E85" s="4">
        <f>+SUM(E86:E87)</f>
        <v>62500000</v>
      </c>
    </row>
    <row r="86" spans="2:5" ht="12.75">
      <c r="B86" s="5" t="s">
        <v>247</v>
      </c>
      <c r="C86" s="5" t="s">
        <v>248</v>
      </c>
      <c r="D86" s="4">
        <v>0</v>
      </c>
      <c r="E86" s="4">
        <v>0</v>
      </c>
    </row>
    <row r="87" spans="2:5" ht="12.75">
      <c r="B87" s="5" t="s">
        <v>249</v>
      </c>
      <c r="C87" s="5" t="s">
        <v>250</v>
      </c>
      <c r="D87" s="4">
        <v>50000000</v>
      </c>
      <c r="E87" s="4">
        <f>81750000-19250000</f>
        <v>62500000</v>
      </c>
    </row>
    <row r="88" spans="2:5" ht="12.75">
      <c r="B88" s="5" t="s">
        <v>251</v>
      </c>
      <c r="C88" s="6" t="s">
        <v>252</v>
      </c>
      <c r="D88" s="4">
        <v>0</v>
      </c>
      <c r="E88" s="4">
        <f>(-1570177.7+19250000)--126999.699999988</f>
        <v>17806821.99999999</v>
      </c>
    </row>
    <row r="89" spans="2:5" ht="12.75">
      <c r="B89" s="5" t="s">
        <v>253</v>
      </c>
      <c r="C89" s="6" t="s">
        <v>254</v>
      </c>
      <c r="D89" s="4">
        <v>0</v>
      </c>
      <c r="E89" s="4">
        <v>0</v>
      </c>
    </row>
    <row r="90" spans="2:5" ht="12.75">
      <c r="B90" s="5" t="s">
        <v>255</v>
      </c>
      <c r="C90" s="6" t="s">
        <v>256</v>
      </c>
      <c r="D90" s="4">
        <v>0</v>
      </c>
      <c r="E90" s="4">
        <v>0</v>
      </c>
    </row>
    <row r="91" spans="2:5" ht="12.75">
      <c r="B91" s="5" t="s">
        <v>257</v>
      </c>
      <c r="C91" s="6" t="s">
        <v>258</v>
      </c>
      <c r="D91" s="4">
        <v>10259360</v>
      </c>
      <c r="E91" s="4">
        <v>20560843</v>
      </c>
    </row>
    <row r="92" spans="2:5" ht="12.75">
      <c r="B92" s="5" t="s">
        <v>259</v>
      </c>
      <c r="C92" s="6" t="s">
        <v>260</v>
      </c>
      <c r="D92" s="4">
        <f>+SUM(D93:D102)</f>
        <v>1041191</v>
      </c>
      <c r="E92" s="4">
        <f>+SUM(E93:E102)</f>
        <v>928997</v>
      </c>
    </row>
    <row r="93" spans="2:5" ht="12.75">
      <c r="B93" s="5" t="s">
        <v>261</v>
      </c>
      <c r="C93" s="5" t="s">
        <v>262</v>
      </c>
      <c r="D93" s="4">
        <v>0</v>
      </c>
      <c r="E93" s="4">
        <v>0</v>
      </c>
    </row>
    <row r="94" spans="2:5" ht="12.75">
      <c r="B94" s="5" t="s">
        <v>263</v>
      </c>
      <c r="C94" s="5" t="s">
        <v>264</v>
      </c>
      <c r="D94" s="4">
        <v>0</v>
      </c>
      <c r="E94" s="4">
        <v>0</v>
      </c>
    </row>
    <row r="95" spans="2:5" ht="25.5">
      <c r="B95" s="5" t="s">
        <v>265</v>
      </c>
      <c r="C95" s="5" t="s">
        <v>266</v>
      </c>
      <c r="D95" s="4">
        <v>0</v>
      </c>
      <c r="E95" s="4">
        <v>0</v>
      </c>
    </row>
    <row r="96" spans="2:5" ht="12.75">
      <c r="B96" s="5" t="s">
        <v>267</v>
      </c>
      <c r="C96" s="5" t="s">
        <v>268</v>
      </c>
      <c r="D96" s="4">
        <v>68010</v>
      </c>
      <c r="E96" s="4">
        <v>547509.36476</v>
      </c>
    </row>
    <row r="97" spans="2:5" ht="12.75">
      <c r="B97" s="5" t="s">
        <v>269</v>
      </c>
      <c r="C97" s="5" t="s">
        <v>270</v>
      </c>
      <c r="D97" s="4">
        <v>0</v>
      </c>
      <c r="E97" s="4">
        <v>0</v>
      </c>
    </row>
    <row r="98" spans="2:5" ht="25.5">
      <c r="B98" s="5" t="s">
        <v>271</v>
      </c>
      <c r="C98" s="5" t="s">
        <v>272</v>
      </c>
      <c r="D98" s="4">
        <v>0</v>
      </c>
      <c r="E98" s="4">
        <v>0</v>
      </c>
    </row>
    <row r="99" spans="2:5" ht="25.5">
      <c r="B99" s="5" t="s">
        <v>273</v>
      </c>
      <c r="C99" s="5" t="s">
        <v>274</v>
      </c>
      <c r="D99" s="4">
        <v>0</v>
      </c>
      <c r="E99" s="4">
        <v>0</v>
      </c>
    </row>
    <row r="100" spans="2:7" ht="25.5">
      <c r="B100" s="5" t="s">
        <v>275</v>
      </c>
      <c r="C100" s="5" t="s">
        <v>276</v>
      </c>
      <c r="D100" s="4">
        <v>973181</v>
      </c>
      <c r="E100" s="4">
        <v>381487.63524</v>
      </c>
      <c r="F100" s="8"/>
      <c r="G100" s="8"/>
    </row>
    <row r="101" spans="2:5" ht="25.5">
      <c r="B101" s="5" t="s">
        <v>277</v>
      </c>
      <c r="C101" s="5" t="s">
        <v>278</v>
      </c>
      <c r="D101" s="4">
        <v>0</v>
      </c>
      <c r="E101" s="4">
        <v>0</v>
      </c>
    </row>
    <row r="102" spans="2:5" ht="12.75">
      <c r="B102" s="5" t="s">
        <v>279</v>
      </c>
      <c r="C102" s="5" t="s">
        <v>91</v>
      </c>
      <c r="D102" s="4">
        <v>0</v>
      </c>
      <c r="E102" s="4">
        <v>0</v>
      </c>
    </row>
    <row r="103" spans="2:6" ht="12.75">
      <c r="B103" s="5" t="s">
        <v>280</v>
      </c>
      <c r="C103" s="6" t="s">
        <v>281</v>
      </c>
      <c r="D103" s="4">
        <f>+SUM(D85,D88,D89,D90,D91,D92)</f>
        <v>61300551</v>
      </c>
      <c r="E103" s="4">
        <f>+SUM(E85,E88,E89,E90,E91,E92)</f>
        <v>101796661.99999999</v>
      </c>
      <c r="F103" s="8"/>
    </row>
    <row r="104" spans="2:5" ht="25.5">
      <c r="B104" s="5" t="s">
        <v>33</v>
      </c>
      <c r="C104" s="6" t="s">
        <v>282</v>
      </c>
      <c r="D104" s="4">
        <f>+SUM(D103,D83)</f>
        <v>224901367</v>
      </c>
      <c r="E104" s="4">
        <f>+SUM(E103,E83)</f>
        <v>329862458</v>
      </c>
    </row>
    <row r="105" spans="1:119" ht="12.75">
      <c r="D105" s="7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</row>
    <row r="106" spans="3:5" ht="47.25" customHeight="1">
      <c r="C106" s="3"/>
      <c r="D106" s="3"/>
      <c r="E106" s="3" t="s">
        <v>387</v>
      </c>
    </row>
    <row r="107" spans="3:5" ht="43.5" customHeight="1">
      <c r="C107" s="3"/>
      <c r="D107" s="3"/>
      <c r="E107" s="3" t="s">
        <v>388</v>
      </c>
    </row>
  </sheetData>
  <sheetProtection/>
  <mergeCells count="1">
    <mergeCell ref="BO105:DO10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53"/>
  <sheetViews>
    <sheetView zoomScalePageLayoutView="0" workbookViewId="0" topLeftCell="A43">
      <selection activeCell="E52" sqref="E52:E53"/>
    </sheetView>
  </sheetViews>
  <sheetFormatPr defaultColWidth="9.140625" defaultRowHeight="12.75"/>
  <cols>
    <col min="3" max="3" width="33.140625" style="0" customWidth="1"/>
    <col min="4" max="14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385</v>
      </c>
    </row>
    <row r="4" ht="12.75">
      <c r="E4" s="3" t="s">
        <v>2</v>
      </c>
    </row>
    <row r="5" spans="2:5" ht="12.75">
      <c r="B5" s="2" t="s">
        <v>3</v>
      </c>
      <c r="C5" s="2" t="s">
        <v>4</v>
      </c>
      <c r="D5" s="2" t="s">
        <v>5</v>
      </c>
      <c r="E5" s="2" t="s">
        <v>6</v>
      </c>
    </row>
    <row r="6" spans="2:5" ht="12.75">
      <c r="B6" s="5" t="s">
        <v>7</v>
      </c>
      <c r="C6" s="6" t="s">
        <v>8</v>
      </c>
      <c r="D6" s="4">
        <f>+SUM(D7:D11)</f>
        <v>24497420</v>
      </c>
      <c r="E6" s="4">
        <f>+SUM(E7:E11)</f>
        <v>26708425</v>
      </c>
    </row>
    <row r="7" spans="2:5" ht="25.5">
      <c r="B7" s="5" t="s">
        <v>9</v>
      </c>
      <c r="C7" s="5" t="s">
        <v>10</v>
      </c>
      <c r="D7" s="4">
        <v>414883</v>
      </c>
      <c r="E7" s="4">
        <v>63876.7</v>
      </c>
    </row>
    <row r="8" spans="2:5" ht="25.5">
      <c r="B8" s="5" t="s">
        <v>11</v>
      </c>
      <c r="C8" s="5" t="s">
        <v>12</v>
      </c>
      <c r="D8" s="4">
        <v>2238341</v>
      </c>
      <c r="E8" s="4">
        <v>708825.2</v>
      </c>
    </row>
    <row r="9" spans="2:5" ht="12.75">
      <c r="B9" s="5" t="s">
        <v>13</v>
      </c>
      <c r="C9" s="5" t="s">
        <v>14</v>
      </c>
      <c r="D9" s="4">
        <v>5160192</v>
      </c>
      <c r="E9" s="4">
        <v>5122021.3</v>
      </c>
    </row>
    <row r="10" spans="2:5" ht="12.75">
      <c r="B10" s="5" t="s">
        <v>15</v>
      </c>
      <c r="C10" s="5" t="s">
        <v>16</v>
      </c>
      <c r="D10" s="4">
        <v>16158724</v>
      </c>
      <c r="E10" s="4">
        <v>20690967.900000002</v>
      </c>
    </row>
    <row r="11" spans="2:5" ht="12.75">
      <c r="B11" s="5" t="s">
        <v>17</v>
      </c>
      <c r="C11" s="5" t="s">
        <v>18</v>
      </c>
      <c r="D11" s="4">
        <v>525280</v>
      </c>
      <c r="E11" s="4">
        <v>122733.9</v>
      </c>
    </row>
    <row r="12" spans="2:5" ht="12.75">
      <c r="B12" s="5" t="s">
        <v>19</v>
      </c>
      <c r="C12" s="6" t="s">
        <v>20</v>
      </c>
      <c r="D12" s="4">
        <f>+SUM(D13:D17)</f>
        <v>11885143</v>
      </c>
      <c r="E12" s="4">
        <f>+SUM(E13:E17)</f>
        <v>11170933</v>
      </c>
    </row>
    <row r="13" spans="2:5" ht="12.75">
      <c r="B13" s="5" t="s">
        <v>21</v>
      </c>
      <c r="C13" s="5" t="s">
        <v>22</v>
      </c>
      <c r="D13" s="4">
        <v>648381.4</v>
      </c>
      <c r="E13" s="4">
        <v>0</v>
      </c>
    </row>
    <row r="14" spans="2:5" ht="12.75">
      <c r="B14" s="5" t="s">
        <v>23</v>
      </c>
      <c r="C14" s="5" t="s">
        <v>24</v>
      </c>
      <c r="D14" s="4">
        <v>7862700</v>
      </c>
      <c r="E14" s="4">
        <v>8726057.9</v>
      </c>
    </row>
    <row r="15" spans="2:5" ht="12.75">
      <c r="B15" s="5" t="s">
        <v>25</v>
      </c>
      <c r="C15" s="5" t="s">
        <v>26</v>
      </c>
      <c r="D15" s="4">
        <v>272997</v>
      </c>
      <c r="E15" s="4">
        <v>42162.5</v>
      </c>
    </row>
    <row r="16" spans="2:5" ht="12.75">
      <c r="B16" s="5" t="s">
        <v>27</v>
      </c>
      <c r="C16" s="5" t="s">
        <v>28</v>
      </c>
      <c r="D16" s="4">
        <v>2706445.6</v>
      </c>
      <c r="E16" s="4">
        <v>1908036.5</v>
      </c>
    </row>
    <row r="17" spans="2:5" ht="12.75">
      <c r="B17" s="5" t="s">
        <v>29</v>
      </c>
      <c r="C17" s="5" t="s">
        <v>30</v>
      </c>
      <c r="D17" s="4">
        <v>394619</v>
      </c>
      <c r="E17" s="4">
        <v>494676.1000000004</v>
      </c>
    </row>
    <row r="18" spans="2:5" ht="12.75">
      <c r="B18" s="5" t="s">
        <v>31</v>
      </c>
      <c r="C18" s="6" t="s">
        <v>32</v>
      </c>
      <c r="D18" s="4">
        <f>+D6-D12</f>
        <v>12612277</v>
      </c>
      <c r="E18" s="4">
        <f>+E6-E12</f>
        <v>15537492</v>
      </c>
    </row>
    <row r="19" spans="2:5" ht="12.75">
      <c r="B19" s="5" t="s">
        <v>33</v>
      </c>
      <c r="C19" s="6" t="s">
        <v>34</v>
      </c>
      <c r="D19" s="4">
        <f>+SUM(D20:D22)</f>
        <v>806397</v>
      </c>
      <c r="E19" s="4">
        <f>+SUM(E20:E22)</f>
        <v>498168</v>
      </c>
    </row>
    <row r="20" spans="2:5" ht="25.5">
      <c r="B20" s="5" t="s">
        <v>35</v>
      </c>
      <c r="C20" s="5" t="s">
        <v>12</v>
      </c>
      <c r="D20" s="4">
        <v>0</v>
      </c>
      <c r="E20" s="4">
        <v>0</v>
      </c>
    </row>
    <row r="21" spans="2:5" ht="12.75">
      <c r="B21" s="5" t="s">
        <v>36</v>
      </c>
      <c r="C21" s="5" t="s">
        <v>14</v>
      </c>
      <c r="D21" s="4">
        <v>0</v>
      </c>
      <c r="E21" s="4">
        <v>0</v>
      </c>
    </row>
    <row r="22" spans="2:5" ht="12.75">
      <c r="B22" s="5" t="s">
        <v>37</v>
      </c>
      <c r="C22" s="5" t="s">
        <v>16</v>
      </c>
      <c r="D22" s="4">
        <v>806397</v>
      </c>
      <c r="E22" s="9">
        <v>498168</v>
      </c>
    </row>
    <row r="23" spans="2:5" ht="25.5">
      <c r="B23" s="5" t="s">
        <v>38</v>
      </c>
      <c r="C23" s="6" t="s">
        <v>39</v>
      </c>
      <c r="D23" s="4">
        <f>+D18-D19</f>
        <v>11805880</v>
      </c>
      <c r="E23" s="4">
        <f>+E18-E19</f>
        <v>15039324</v>
      </c>
    </row>
    <row r="24" spans="2:5" ht="12.75">
      <c r="B24" s="5" t="s">
        <v>40</v>
      </c>
      <c r="C24" s="6" t="s">
        <v>41</v>
      </c>
      <c r="D24" s="4">
        <f>+SUM(D25,D30)</f>
        <v>4651927</v>
      </c>
      <c r="E24" s="4">
        <f>+SUM(E25,E30)</f>
        <v>9196348.399999999</v>
      </c>
    </row>
    <row r="25" spans="2:5" ht="12.75">
      <c r="B25" s="5" t="s">
        <v>42</v>
      </c>
      <c r="C25" s="6" t="s">
        <v>43</v>
      </c>
      <c r="D25" s="4">
        <f>+SUM(D26:D29)</f>
        <v>4628177</v>
      </c>
      <c r="E25" s="4">
        <f>+SUM(E26:E29)</f>
        <v>6817329.6</v>
      </c>
    </row>
    <row r="26" spans="2:5" ht="12.75">
      <c r="B26" s="5" t="s">
        <v>44</v>
      </c>
      <c r="C26" s="5" t="s">
        <v>45</v>
      </c>
      <c r="D26" s="4">
        <v>1362223</v>
      </c>
      <c r="E26" s="4">
        <v>4354667.5</v>
      </c>
    </row>
    <row r="27" spans="2:5" ht="25.5">
      <c r="B27" s="5" t="s">
        <v>46</v>
      </c>
      <c r="C27" s="5" t="s">
        <v>47</v>
      </c>
      <c r="D27" s="4">
        <v>1523418</v>
      </c>
      <c r="E27" s="4">
        <v>1053747.2999999996</v>
      </c>
    </row>
    <row r="28" spans="2:5" ht="38.25">
      <c r="B28" s="5" t="s">
        <v>48</v>
      </c>
      <c r="C28" s="5" t="s">
        <v>49</v>
      </c>
      <c r="D28" s="4">
        <v>671102</v>
      </c>
      <c r="E28" s="4">
        <v>1337387.8</v>
      </c>
    </row>
    <row r="29" spans="2:5" ht="12.75">
      <c r="B29" s="5" t="s">
        <v>50</v>
      </c>
      <c r="C29" s="5" t="s">
        <v>51</v>
      </c>
      <c r="D29" s="4">
        <v>1071434</v>
      </c>
      <c r="E29" s="4">
        <v>71527</v>
      </c>
    </row>
    <row r="30" spans="2:5" ht="12.75">
      <c r="B30" s="5" t="s">
        <v>52</v>
      </c>
      <c r="C30" s="5" t="s">
        <v>53</v>
      </c>
      <c r="D30" s="4">
        <v>23750</v>
      </c>
      <c r="E30" s="4">
        <v>2379018.8</v>
      </c>
    </row>
    <row r="31" spans="2:5" ht="12.75">
      <c r="B31" s="5" t="s">
        <v>54</v>
      </c>
      <c r="C31" s="6" t="s">
        <v>55</v>
      </c>
      <c r="D31" s="4">
        <f>+SUM(D32,D38)</f>
        <v>10246791</v>
      </c>
      <c r="E31" s="4">
        <f>+SUM(E32,E38)</f>
        <v>11751715.4</v>
      </c>
    </row>
    <row r="32" spans="2:5" ht="12.75">
      <c r="B32" s="5" t="s">
        <v>56</v>
      </c>
      <c r="C32" s="6" t="s">
        <v>57</v>
      </c>
      <c r="D32" s="4">
        <f>+SUM(D33:D37)</f>
        <v>10020035.5</v>
      </c>
      <c r="E32" s="4">
        <f>+SUM(E33:E37)</f>
        <v>11751715.4</v>
      </c>
    </row>
    <row r="33" spans="2:5" ht="12.75">
      <c r="B33" s="5" t="s">
        <v>58</v>
      </c>
      <c r="C33" s="5" t="s">
        <v>59</v>
      </c>
      <c r="D33" s="4">
        <v>0</v>
      </c>
      <c r="E33" s="4">
        <v>0</v>
      </c>
    </row>
    <row r="34" spans="2:5" ht="12.75">
      <c r="B34" s="5" t="s">
        <v>60</v>
      </c>
      <c r="C34" s="5" t="s">
        <v>61</v>
      </c>
      <c r="D34" s="4">
        <v>840846.9</v>
      </c>
      <c r="E34" s="4">
        <v>162984.7</v>
      </c>
    </row>
    <row r="35" spans="2:5" ht="25.5">
      <c r="B35" s="5" t="s">
        <v>62</v>
      </c>
      <c r="C35" s="5" t="s">
        <v>63</v>
      </c>
      <c r="D35" s="4">
        <v>1214900</v>
      </c>
      <c r="E35" s="4">
        <v>1125192.9</v>
      </c>
    </row>
    <row r="36" spans="2:5" ht="12.75">
      <c r="B36" s="5" t="s">
        <v>64</v>
      </c>
      <c r="C36" s="5" t="s">
        <v>65</v>
      </c>
      <c r="D36" s="4">
        <v>401875.6</v>
      </c>
      <c r="E36" s="4">
        <v>493388.8</v>
      </c>
    </row>
    <row r="37" spans="2:5" ht="12.75">
      <c r="B37" s="5" t="s">
        <v>66</v>
      </c>
      <c r="C37" s="5" t="s">
        <v>67</v>
      </c>
      <c r="D37" s="4">
        <v>7562413</v>
      </c>
      <c r="E37" s="4">
        <v>9970149</v>
      </c>
    </row>
    <row r="38" spans="2:5" ht="12.75">
      <c r="B38" s="5" t="s">
        <v>68</v>
      </c>
      <c r="C38" s="5" t="s">
        <v>69</v>
      </c>
      <c r="D38" s="4">
        <v>226755.5</v>
      </c>
      <c r="E38" s="4">
        <v>0</v>
      </c>
    </row>
    <row r="39" spans="2:5" ht="25.5">
      <c r="B39" s="5" t="s">
        <v>70</v>
      </c>
      <c r="C39" s="6" t="s">
        <v>71</v>
      </c>
      <c r="D39" s="4">
        <f>+D23+D24-D31</f>
        <v>6211016</v>
      </c>
      <c r="E39" s="4">
        <f>+E23+E24-E31</f>
        <v>12483956.999999998</v>
      </c>
    </row>
    <row r="40" spans="2:5" ht="12.75">
      <c r="B40" s="5" t="s">
        <v>72</v>
      </c>
      <c r="C40" s="5" t="s">
        <v>73</v>
      </c>
      <c r="D40" s="4">
        <v>593687</v>
      </c>
      <c r="E40" s="9">
        <v>1702975</v>
      </c>
    </row>
    <row r="41" spans="2:5" ht="25.5">
      <c r="B41" s="5" t="s">
        <v>74</v>
      </c>
      <c r="C41" s="6" t="s">
        <v>75</v>
      </c>
      <c r="D41" s="4">
        <f>+D39-D40</f>
        <v>5617329</v>
      </c>
      <c r="E41" s="4">
        <f>+E39-E40</f>
        <v>10780981.999999998</v>
      </c>
    </row>
    <row r="42" spans="2:5" ht="25.5">
      <c r="B42" s="5" t="s">
        <v>76</v>
      </c>
      <c r="C42" s="5" t="s">
        <v>77</v>
      </c>
      <c r="D42" s="4">
        <v>0</v>
      </c>
      <c r="E42" s="4">
        <v>0</v>
      </c>
    </row>
    <row r="43" spans="2:5" ht="25.5">
      <c r="B43" s="5" t="s">
        <v>78</v>
      </c>
      <c r="C43" s="6" t="s">
        <v>79</v>
      </c>
      <c r="D43" s="4">
        <f>+D41-D42</f>
        <v>5617329</v>
      </c>
      <c r="E43" s="4">
        <f>+E41-E42</f>
        <v>10780981.999999998</v>
      </c>
    </row>
    <row r="44" spans="2:5" ht="12.75">
      <c r="B44" s="5" t="s">
        <v>80</v>
      </c>
      <c r="C44" s="6" t="s">
        <v>81</v>
      </c>
      <c r="D44" s="4">
        <f>+SUM(D45:D49)</f>
        <v>1216261</v>
      </c>
      <c r="E44" s="4">
        <f>+SUM(E45:E49)</f>
        <v>-591693</v>
      </c>
    </row>
    <row r="45" spans="2:5" ht="38.25">
      <c r="B45" s="5" t="s">
        <v>82</v>
      </c>
      <c r="C45" s="5" t="s">
        <v>83</v>
      </c>
      <c r="D45" s="4">
        <v>0</v>
      </c>
      <c r="E45" s="4">
        <v>0</v>
      </c>
    </row>
    <row r="46" spans="2:5" ht="25.5">
      <c r="B46" s="5" t="s">
        <v>84</v>
      </c>
      <c r="C46" s="5" t="s">
        <v>85</v>
      </c>
      <c r="D46" s="4">
        <v>1216261</v>
      </c>
      <c r="E46" s="4">
        <v>-591693</v>
      </c>
    </row>
    <row r="47" spans="2:5" ht="25.5">
      <c r="B47" s="5" t="s">
        <v>86</v>
      </c>
      <c r="C47" s="5" t="s">
        <v>87</v>
      </c>
      <c r="D47" s="4">
        <v>0</v>
      </c>
      <c r="E47" s="4">
        <v>0</v>
      </c>
    </row>
    <row r="48" spans="2:5" ht="25.5">
      <c r="B48" s="5" t="s">
        <v>88</v>
      </c>
      <c r="C48" s="5" t="s">
        <v>89</v>
      </c>
      <c r="D48" s="4">
        <v>0</v>
      </c>
      <c r="E48" s="4">
        <v>0</v>
      </c>
    </row>
    <row r="49" spans="2:5" ht="12.75">
      <c r="B49" s="5" t="s">
        <v>90</v>
      </c>
      <c r="C49" s="5" t="s">
        <v>91</v>
      </c>
      <c r="D49" s="4">
        <v>0</v>
      </c>
      <c r="E49" s="4">
        <v>0</v>
      </c>
    </row>
    <row r="50" spans="2:5" ht="25.5">
      <c r="B50" s="5" t="s">
        <v>92</v>
      </c>
      <c r="C50" s="6" t="s">
        <v>93</v>
      </c>
      <c r="D50" s="4">
        <f>+D43+D44</f>
        <v>6833590</v>
      </c>
      <c r="E50" s="4">
        <f>+E43+E44</f>
        <v>10189288.999999998</v>
      </c>
    </row>
    <row r="51" spans="1:113" ht="12.75"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</row>
    <row r="52" spans="3:5" ht="41.25" customHeight="1">
      <c r="C52" s="3"/>
      <c r="D52" s="3"/>
      <c r="E52" s="3" t="s">
        <v>387</v>
      </c>
    </row>
    <row r="53" spans="3:5" ht="39" customHeight="1">
      <c r="C53" s="3"/>
      <c r="D53" s="3"/>
      <c r="E53" s="3" t="s">
        <v>388</v>
      </c>
    </row>
  </sheetData>
  <sheetProtection/>
  <mergeCells count="1">
    <mergeCell ref="BI51:DI5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PageLayoutView="0" workbookViewId="0" topLeftCell="A16">
      <selection activeCell="L23" sqref="L23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386</v>
      </c>
    </row>
    <row r="4" ht="12.75">
      <c r="J4" s="3" t="s">
        <v>2</v>
      </c>
    </row>
    <row r="5" spans="2:10" ht="38.25">
      <c r="B5" s="2" t="s">
        <v>3</v>
      </c>
      <c r="C5" s="2" t="s">
        <v>4</v>
      </c>
      <c r="D5" s="2" t="s">
        <v>246</v>
      </c>
      <c r="E5" s="2" t="s">
        <v>252</v>
      </c>
      <c r="F5" s="2" t="s">
        <v>254</v>
      </c>
      <c r="G5" s="2" t="s">
        <v>256</v>
      </c>
      <c r="H5" s="2" t="s">
        <v>260</v>
      </c>
      <c r="I5" s="2" t="s">
        <v>373</v>
      </c>
      <c r="J5" s="2" t="s">
        <v>374</v>
      </c>
    </row>
    <row r="6" spans="2:10" ht="25.5">
      <c r="B6" s="5" t="s">
        <v>70</v>
      </c>
      <c r="C6" s="6" t="s">
        <v>380</v>
      </c>
      <c r="D6" s="4">
        <v>50000000</v>
      </c>
      <c r="E6" s="4">
        <v>0</v>
      </c>
      <c r="F6" s="4">
        <v>0</v>
      </c>
      <c r="G6" s="4">
        <v>0</v>
      </c>
      <c r="H6" s="4">
        <v>-243080</v>
      </c>
      <c r="I6" s="4">
        <v>4710041</v>
      </c>
      <c r="J6" s="4">
        <f>+SUM(D6:I6)</f>
        <v>54466961</v>
      </c>
    </row>
    <row r="7" spans="2:10" ht="12.75">
      <c r="B7" s="5" t="s">
        <v>7</v>
      </c>
      <c r="C7" s="5" t="s">
        <v>375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f aca="true" t="shared" si="0" ref="J7:J22">+SUM(D7:I7)</f>
        <v>0</v>
      </c>
    </row>
    <row r="8" spans="2:10" ht="12.75">
      <c r="B8" s="5" t="s">
        <v>19</v>
      </c>
      <c r="C8" s="6" t="s">
        <v>376</v>
      </c>
      <c r="D8" s="4">
        <f aca="true" t="shared" si="1" ref="D8:I8">+SUM(D6:D7)</f>
        <v>50000000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-243080</v>
      </c>
      <c r="I8" s="4">
        <f t="shared" si="1"/>
        <v>4710041</v>
      </c>
      <c r="J8" s="4">
        <f t="shared" si="0"/>
        <v>54466961</v>
      </c>
    </row>
    <row r="9" spans="2:10" ht="25.5">
      <c r="B9" s="5" t="s">
        <v>31</v>
      </c>
      <c r="C9" s="5" t="s">
        <v>377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5617329</v>
      </c>
      <c r="J9" s="4">
        <f t="shared" si="0"/>
        <v>5617329</v>
      </c>
    </row>
    <row r="10" spans="2:10" ht="12.75">
      <c r="B10" s="5" t="s">
        <v>33</v>
      </c>
      <c r="C10" s="5" t="s">
        <v>81</v>
      </c>
      <c r="D10" s="4">
        <v>0</v>
      </c>
      <c r="E10" s="4">
        <v>0</v>
      </c>
      <c r="F10" s="4">
        <v>0</v>
      </c>
      <c r="G10" s="4">
        <v>0</v>
      </c>
      <c r="H10" s="4">
        <f>1216261+68010</f>
        <v>1284271</v>
      </c>
      <c r="I10" s="4">
        <v>-68010</v>
      </c>
      <c r="J10" s="4">
        <f t="shared" si="0"/>
        <v>1216261</v>
      </c>
    </row>
    <row r="11" spans="2:10" ht="12.75">
      <c r="B11" s="5" t="s">
        <v>38</v>
      </c>
      <c r="C11" s="5" t="s">
        <v>378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f t="shared" si="0"/>
        <v>0</v>
      </c>
    </row>
    <row r="12" spans="2:10" ht="12.75">
      <c r="B12" s="5" t="s">
        <v>40</v>
      </c>
      <c r="C12" s="5" t="s">
        <v>379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f t="shared" si="0"/>
        <v>0</v>
      </c>
    </row>
    <row r="13" spans="2:10" ht="25.5">
      <c r="B13" s="5" t="s">
        <v>54</v>
      </c>
      <c r="C13" s="5" t="s">
        <v>372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f t="shared" si="0"/>
        <v>0</v>
      </c>
    </row>
    <row r="14" spans="2:10" ht="25.5">
      <c r="B14" s="5" t="s">
        <v>70</v>
      </c>
      <c r="C14" s="6" t="s">
        <v>381</v>
      </c>
      <c r="D14" s="4">
        <f aca="true" t="shared" si="2" ref="D14:I14">+SUM(D8:D13)</f>
        <v>50000000</v>
      </c>
      <c r="E14" s="4">
        <f t="shared" si="2"/>
        <v>0</v>
      </c>
      <c r="F14" s="4">
        <f t="shared" si="2"/>
        <v>0</v>
      </c>
      <c r="G14" s="4">
        <f t="shared" si="2"/>
        <v>0</v>
      </c>
      <c r="H14" s="4">
        <f t="shared" si="2"/>
        <v>1041191</v>
      </c>
      <c r="I14" s="4">
        <f t="shared" si="2"/>
        <v>10259360</v>
      </c>
      <c r="J14" s="4">
        <f t="shared" si="0"/>
        <v>61300551</v>
      </c>
    </row>
    <row r="15" spans="2:10" ht="12.75">
      <c r="B15" s="5" t="s">
        <v>7</v>
      </c>
      <c r="C15" s="5" t="s">
        <v>375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f t="shared" si="0"/>
        <v>0</v>
      </c>
    </row>
    <row r="16" spans="2:10" ht="12.75">
      <c r="B16" s="5" t="s">
        <v>19</v>
      </c>
      <c r="C16" s="6" t="s">
        <v>376</v>
      </c>
      <c r="D16" s="4">
        <f aca="true" t="shared" si="3" ref="D16:I16">+SUM(D14:D15)</f>
        <v>50000000</v>
      </c>
      <c r="E16" s="4">
        <f t="shared" si="3"/>
        <v>0</v>
      </c>
      <c r="F16" s="4">
        <f t="shared" si="3"/>
        <v>0</v>
      </c>
      <c r="G16" s="4">
        <f t="shared" si="3"/>
        <v>0</v>
      </c>
      <c r="H16" s="4">
        <f t="shared" si="3"/>
        <v>1041191</v>
      </c>
      <c r="I16" s="4">
        <f t="shared" si="3"/>
        <v>10259360</v>
      </c>
      <c r="J16" s="4">
        <f t="shared" si="0"/>
        <v>61300551</v>
      </c>
    </row>
    <row r="17" spans="2:10" ht="25.5">
      <c r="B17" s="5" t="s">
        <v>31</v>
      </c>
      <c r="C17" s="5" t="s">
        <v>377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10780982</v>
      </c>
      <c r="J17" s="4">
        <f t="shared" si="0"/>
        <v>10780982</v>
      </c>
    </row>
    <row r="18" spans="2:10" ht="12.75">
      <c r="B18" s="5" t="s">
        <v>33</v>
      </c>
      <c r="C18" s="5" t="s">
        <v>81</v>
      </c>
      <c r="D18" s="4">
        <v>0</v>
      </c>
      <c r="E18" s="4">
        <v>0</v>
      </c>
      <c r="F18" s="4">
        <v>0</v>
      </c>
      <c r="G18" s="4">
        <v>0</v>
      </c>
      <c r="H18" s="4">
        <f>-591693+479499</f>
        <v>-112194</v>
      </c>
      <c r="I18" s="4">
        <v>-479499</v>
      </c>
      <c r="J18" s="4">
        <f t="shared" si="0"/>
        <v>-591693</v>
      </c>
    </row>
    <row r="19" spans="2:10" ht="12.75">
      <c r="B19" s="5" t="s">
        <v>38</v>
      </c>
      <c r="C19" s="5" t="s">
        <v>378</v>
      </c>
      <c r="D19" s="4">
        <v>12500000</v>
      </c>
      <c r="E19" s="4">
        <v>17806821.99999999</v>
      </c>
      <c r="F19" s="4">
        <v>0</v>
      </c>
      <c r="G19" s="4">
        <v>0</v>
      </c>
      <c r="H19" s="4">
        <v>0</v>
      </c>
      <c r="I19" s="4">
        <v>0</v>
      </c>
      <c r="J19" s="4">
        <f t="shared" si="0"/>
        <v>30306821.99999999</v>
      </c>
    </row>
    <row r="20" spans="2:10" ht="12.75">
      <c r="B20" s="5" t="s">
        <v>40</v>
      </c>
      <c r="C20" s="5" t="s">
        <v>379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f t="shared" si="0"/>
        <v>0</v>
      </c>
    </row>
    <row r="21" spans="2:10" ht="25.5">
      <c r="B21" s="5" t="s">
        <v>54</v>
      </c>
      <c r="C21" s="5" t="s">
        <v>372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f t="shared" si="0"/>
        <v>0</v>
      </c>
    </row>
    <row r="22" spans="2:10" ht="25.5">
      <c r="B22" s="5" t="s">
        <v>70</v>
      </c>
      <c r="C22" s="6" t="s">
        <v>382</v>
      </c>
      <c r="D22" s="4">
        <f aca="true" t="shared" si="4" ref="D22:I22">+SUM(D16:D21)</f>
        <v>62500000</v>
      </c>
      <c r="E22" s="4">
        <f t="shared" si="4"/>
        <v>17806821.99999999</v>
      </c>
      <c r="F22" s="4">
        <f t="shared" si="4"/>
        <v>0</v>
      </c>
      <c r="G22" s="4">
        <f t="shared" si="4"/>
        <v>0</v>
      </c>
      <c r="H22" s="4">
        <f t="shared" si="4"/>
        <v>928997</v>
      </c>
      <c r="I22" s="4">
        <f t="shared" si="4"/>
        <v>20560843</v>
      </c>
      <c r="J22" s="4">
        <f t="shared" si="0"/>
        <v>101796661.99999999</v>
      </c>
    </row>
    <row r="23" spans="1:120" ht="12.75"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</row>
    <row r="24" spans="4:10" ht="40.5" customHeight="1">
      <c r="D24" s="3"/>
      <c r="E24" s="3" t="s">
        <v>387</v>
      </c>
      <c r="F24" s="3"/>
      <c r="G24" s="3"/>
      <c r="J24" s="7"/>
    </row>
    <row r="25" spans="4:7" ht="39.75" customHeight="1">
      <c r="D25" s="3"/>
      <c r="E25" s="3" t="s">
        <v>388</v>
      </c>
      <c r="F25" s="3"/>
      <c r="G25" s="3"/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77"/>
  <sheetViews>
    <sheetView zoomScalePageLayoutView="0" workbookViewId="0" topLeftCell="A1">
      <selection activeCell="E81" sqref="E81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383</v>
      </c>
    </row>
    <row r="4" ht="12.75">
      <c r="E4" s="3" t="s">
        <v>2</v>
      </c>
    </row>
    <row r="5" spans="2:5" ht="12.75">
      <c r="B5" s="2" t="s">
        <v>3</v>
      </c>
      <c r="C5" s="2" t="s">
        <v>4</v>
      </c>
      <c r="D5" s="2" t="s">
        <v>5</v>
      </c>
      <c r="E5" s="2" t="s">
        <v>6</v>
      </c>
    </row>
    <row r="6" spans="2:5" ht="25.5">
      <c r="B6" s="5" t="s">
        <v>7</v>
      </c>
      <c r="C6" s="6" t="s">
        <v>283</v>
      </c>
      <c r="D6" s="4">
        <v>0</v>
      </c>
      <c r="E6" s="4">
        <v>0</v>
      </c>
    </row>
    <row r="7" spans="2:5" ht="25.5">
      <c r="B7" s="5" t="s">
        <v>96</v>
      </c>
      <c r="C7" s="5" t="s">
        <v>284</v>
      </c>
      <c r="D7" s="4">
        <v>6211016</v>
      </c>
      <c r="E7" s="4">
        <v>12483957</v>
      </c>
    </row>
    <row r="8" spans="2:5" ht="12.75">
      <c r="B8" s="5" t="s">
        <v>106</v>
      </c>
      <c r="C8" s="6" t="s">
        <v>285</v>
      </c>
      <c r="D8" s="4">
        <f>+SUM(D9:D15)</f>
        <v>-11217950.299999999</v>
      </c>
      <c r="E8" s="4">
        <f>+SUM(E9:E15)</f>
        <v>-14995046.600000001</v>
      </c>
    </row>
    <row r="9" spans="2:5" ht="12.75">
      <c r="B9" s="5" t="s">
        <v>108</v>
      </c>
      <c r="C9" s="5" t="s">
        <v>286</v>
      </c>
      <c r="D9" s="4">
        <v>464242.1</v>
      </c>
      <c r="E9" s="4">
        <v>869718.5</v>
      </c>
    </row>
    <row r="10" spans="2:5" ht="12.75">
      <c r="B10" s="5" t="s">
        <v>110</v>
      </c>
      <c r="C10" s="5" t="s">
        <v>287</v>
      </c>
      <c r="D10" s="4">
        <v>959430</v>
      </c>
      <c r="E10" s="4">
        <v>946705.9</v>
      </c>
    </row>
    <row r="11" spans="2:5" ht="38.25">
      <c r="B11" s="5" t="s">
        <v>112</v>
      </c>
      <c r="C11" s="5" t="s">
        <v>288</v>
      </c>
      <c r="D11" s="4">
        <v>0</v>
      </c>
      <c r="E11" s="4">
        <v>0</v>
      </c>
    </row>
    <row r="12" spans="2:5" ht="12.75">
      <c r="B12" s="5" t="s">
        <v>114</v>
      </c>
      <c r="C12" s="5" t="s">
        <v>289</v>
      </c>
      <c r="D12" s="4">
        <v>-24161339.5</v>
      </c>
      <c r="E12" s="4">
        <v>-25888707.7</v>
      </c>
    </row>
    <row r="13" spans="2:5" ht="12.75">
      <c r="B13" s="5" t="s">
        <v>116</v>
      </c>
      <c r="C13" s="5" t="s">
        <v>290</v>
      </c>
      <c r="D13" s="4">
        <v>11490523.9</v>
      </c>
      <c r="E13" s="4">
        <v>10683071.2</v>
      </c>
    </row>
    <row r="14" spans="2:5" ht="25.5">
      <c r="B14" s="5" t="s">
        <v>291</v>
      </c>
      <c r="C14" s="5" t="s">
        <v>292</v>
      </c>
      <c r="D14" s="4">
        <v>29193.2</v>
      </c>
      <c r="E14" s="4">
        <v>-1605834.5</v>
      </c>
    </row>
    <row r="15" spans="2:5" ht="12.75">
      <c r="B15" s="5" t="s">
        <v>293</v>
      </c>
      <c r="C15" s="5" t="s">
        <v>294</v>
      </c>
      <c r="D15" s="4">
        <v>0</v>
      </c>
      <c r="E15" s="4">
        <v>0</v>
      </c>
    </row>
    <row r="16" spans="2:5" ht="25.5">
      <c r="B16" s="5" t="s">
        <v>118</v>
      </c>
      <c r="C16" s="6" t="s">
        <v>295</v>
      </c>
      <c r="D16" s="4">
        <f>+SUM(D17:D25)</f>
        <v>-29985873.900000032</v>
      </c>
      <c r="E16" s="4">
        <f>+SUM(E17:E25)</f>
        <v>10920090.000000045</v>
      </c>
    </row>
    <row r="17" spans="2:5" ht="38.25">
      <c r="B17" s="5" t="s">
        <v>120</v>
      </c>
      <c r="C17" s="5" t="s">
        <v>296</v>
      </c>
      <c r="D17" s="4">
        <v>15632907.599999968</v>
      </c>
      <c r="E17" s="4">
        <v>-2265848.9999999525</v>
      </c>
    </row>
    <row r="18" spans="2:5" ht="25.5">
      <c r="B18" s="5" t="s">
        <v>122</v>
      </c>
      <c r="C18" s="5" t="s">
        <v>297</v>
      </c>
      <c r="D18" s="4">
        <v>0</v>
      </c>
      <c r="E18" s="4">
        <v>0</v>
      </c>
    </row>
    <row r="19" spans="2:5" ht="12.75">
      <c r="B19" s="5" t="s">
        <v>124</v>
      </c>
      <c r="C19" s="5" t="s">
        <v>298</v>
      </c>
      <c r="D19" s="4">
        <v>-14584898.3</v>
      </c>
      <c r="E19" s="4">
        <v>-49134014.4</v>
      </c>
    </row>
    <row r="20" spans="2:5" ht="25.5">
      <c r="B20" s="5" t="s">
        <v>126</v>
      </c>
      <c r="C20" s="5" t="s">
        <v>299</v>
      </c>
      <c r="D20" s="4">
        <v>60331.8</v>
      </c>
      <c r="E20" s="4">
        <v>71516.9</v>
      </c>
    </row>
    <row r="21" spans="2:5" ht="25.5">
      <c r="B21" s="5" t="s">
        <v>128</v>
      </c>
      <c r="C21" s="5" t="s">
        <v>300</v>
      </c>
      <c r="D21" s="4">
        <v>-98780.3</v>
      </c>
      <c r="E21" s="4">
        <v>-841271.6</v>
      </c>
    </row>
    <row r="22" spans="2:5" ht="25.5">
      <c r="B22" s="5" t="s">
        <v>130</v>
      </c>
      <c r="C22" s="5" t="s">
        <v>301</v>
      </c>
      <c r="D22" s="4">
        <v>1321820.9</v>
      </c>
      <c r="E22" s="4">
        <v>38196315.5</v>
      </c>
    </row>
    <row r="23" spans="2:5" ht="38.25">
      <c r="B23" s="5" t="s">
        <v>132</v>
      </c>
      <c r="C23" s="5" t="s">
        <v>302</v>
      </c>
      <c r="D23" s="4">
        <v>-36271670.8</v>
      </c>
      <c r="E23" s="4">
        <v>23051035.1</v>
      </c>
    </row>
    <row r="24" spans="2:5" ht="25.5">
      <c r="B24" s="5" t="s">
        <v>134</v>
      </c>
      <c r="C24" s="5" t="s">
        <v>303</v>
      </c>
      <c r="D24" s="4">
        <v>3617295</v>
      </c>
      <c r="E24" s="4">
        <v>486883.5</v>
      </c>
    </row>
    <row r="25" spans="2:5" ht="25.5">
      <c r="B25" s="5" t="s">
        <v>304</v>
      </c>
      <c r="C25" s="5" t="s">
        <v>305</v>
      </c>
      <c r="D25" s="4">
        <v>337120.2</v>
      </c>
      <c r="E25" s="4">
        <v>1355474</v>
      </c>
    </row>
    <row r="26" spans="2:5" ht="12.75">
      <c r="B26" s="5" t="s">
        <v>136</v>
      </c>
      <c r="C26" s="6" t="s">
        <v>306</v>
      </c>
      <c r="D26" s="4">
        <f>+SUM(D27:D31)</f>
        <v>7357349.300000001</v>
      </c>
      <c r="E26" s="4">
        <f>+SUM(E27:E31)</f>
        <v>19744570.599999998</v>
      </c>
    </row>
    <row r="27" spans="2:5" ht="12.75">
      <c r="B27" s="5" t="s">
        <v>138</v>
      </c>
      <c r="C27" s="5" t="s">
        <v>307</v>
      </c>
      <c r="D27" s="4">
        <v>20336440.1</v>
      </c>
      <c r="E27" s="4">
        <v>28741855</v>
      </c>
    </row>
    <row r="28" spans="2:5" ht="12.75">
      <c r="B28" s="5" t="s">
        <v>140</v>
      </c>
      <c r="C28" s="5" t="s">
        <v>308</v>
      </c>
      <c r="D28" s="4">
        <v>-12385403.8</v>
      </c>
      <c r="E28" s="4">
        <v>-7775137.1</v>
      </c>
    </row>
    <row r="29" spans="2:5" ht="12.75">
      <c r="B29" s="5" t="s">
        <v>142</v>
      </c>
      <c r="C29" s="5" t="s">
        <v>309</v>
      </c>
      <c r="D29" s="4">
        <v>-593687</v>
      </c>
      <c r="E29" s="4">
        <v>-1222147.3</v>
      </c>
    </row>
    <row r="30" spans="2:5" ht="25.5">
      <c r="B30" s="5" t="s">
        <v>144</v>
      </c>
      <c r="C30" s="5" t="s">
        <v>310</v>
      </c>
      <c r="D30" s="4">
        <v>0</v>
      </c>
      <c r="E30" s="4">
        <v>0</v>
      </c>
    </row>
    <row r="31" spans="2:5" ht="12.75">
      <c r="B31" s="5" t="s">
        <v>146</v>
      </c>
      <c r="C31" s="5"/>
      <c r="D31" s="4">
        <v>0</v>
      </c>
      <c r="E31" s="4">
        <v>0</v>
      </c>
    </row>
    <row r="32" spans="2:5" ht="25.5">
      <c r="B32" s="5" t="s">
        <v>154</v>
      </c>
      <c r="C32" s="6" t="s">
        <v>311</v>
      </c>
      <c r="D32" s="4">
        <f>+SUM(D7,D8,D16,D26)</f>
        <v>-27635458.900000032</v>
      </c>
      <c r="E32" s="4">
        <f>+SUM(E7,E8,E16,E26)</f>
        <v>28153571.00000004</v>
      </c>
    </row>
    <row r="33" spans="2:5" ht="25.5">
      <c r="B33" s="5" t="s">
        <v>19</v>
      </c>
      <c r="C33" s="6" t="s">
        <v>312</v>
      </c>
      <c r="D33" s="4">
        <v>0</v>
      </c>
      <c r="E33" s="4">
        <v>0</v>
      </c>
    </row>
    <row r="34" spans="2:5" ht="12.75">
      <c r="B34" s="5" t="s">
        <v>189</v>
      </c>
      <c r="C34" s="6" t="s">
        <v>313</v>
      </c>
      <c r="D34" s="4">
        <f>+SUM(D35:D44)</f>
        <v>10017338.1</v>
      </c>
      <c r="E34" s="4">
        <f>+SUM(E35:E44)</f>
        <v>4877052.4</v>
      </c>
    </row>
    <row r="35" spans="2:5" ht="12.75">
      <c r="B35" s="5" t="s">
        <v>191</v>
      </c>
      <c r="C35" s="5" t="s">
        <v>314</v>
      </c>
      <c r="D35" s="4">
        <v>0</v>
      </c>
      <c r="E35" s="4">
        <v>925920.4</v>
      </c>
    </row>
    <row r="36" spans="2:5" ht="25.5">
      <c r="B36" s="5" t="s">
        <v>193</v>
      </c>
      <c r="C36" s="5" t="s">
        <v>315</v>
      </c>
      <c r="D36" s="4">
        <v>0</v>
      </c>
      <c r="E36" s="4">
        <v>0</v>
      </c>
    </row>
    <row r="37" spans="2:5" ht="25.5">
      <c r="B37" s="5" t="s">
        <v>316</v>
      </c>
      <c r="C37" s="5" t="s">
        <v>317</v>
      </c>
      <c r="D37" s="4">
        <v>0</v>
      </c>
      <c r="E37" s="4">
        <v>3951132</v>
      </c>
    </row>
    <row r="38" spans="2:5" ht="51">
      <c r="B38" s="5" t="s">
        <v>318</v>
      </c>
      <c r="C38" s="5" t="s">
        <v>319</v>
      </c>
      <c r="D38" s="4">
        <v>0</v>
      </c>
      <c r="E38" s="4">
        <v>0</v>
      </c>
    </row>
    <row r="39" spans="2:5" ht="25.5">
      <c r="B39" s="5" t="s">
        <v>320</v>
      </c>
      <c r="C39" s="5" t="s">
        <v>321</v>
      </c>
      <c r="D39" s="4">
        <v>0</v>
      </c>
      <c r="E39" s="4">
        <v>0</v>
      </c>
    </row>
    <row r="40" spans="2:5" ht="51">
      <c r="B40" s="5" t="s">
        <v>322</v>
      </c>
      <c r="C40" s="5" t="s">
        <v>323</v>
      </c>
      <c r="D40" s="4">
        <v>0</v>
      </c>
      <c r="E40" s="4">
        <v>0</v>
      </c>
    </row>
    <row r="41" spans="2:5" ht="25.5">
      <c r="B41" s="5" t="s">
        <v>324</v>
      </c>
      <c r="C41" s="5" t="s">
        <v>325</v>
      </c>
      <c r="D41" s="4">
        <v>8077426.5</v>
      </c>
      <c r="E41" s="4">
        <v>0</v>
      </c>
    </row>
    <row r="42" spans="2:5" ht="25.5">
      <c r="B42" s="5" t="s">
        <v>326</v>
      </c>
      <c r="C42" s="5" t="s">
        <v>327</v>
      </c>
      <c r="D42" s="4">
        <v>1939911.6</v>
      </c>
      <c r="E42" s="4">
        <v>0</v>
      </c>
    </row>
    <row r="43" spans="2:5" ht="12.75">
      <c r="B43" s="5" t="s">
        <v>328</v>
      </c>
      <c r="C43" s="5" t="s">
        <v>329</v>
      </c>
      <c r="D43" s="4">
        <v>0</v>
      </c>
      <c r="E43" s="4">
        <v>0</v>
      </c>
    </row>
    <row r="44" spans="2:5" ht="12.75">
      <c r="B44" s="5" t="s">
        <v>330</v>
      </c>
      <c r="C44" s="5" t="s">
        <v>331</v>
      </c>
      <c r="D44" s="4">
        <v>0</v>
      </c>
      <c r="E44" s="4">
        <v>0</v>
      </c>
    </row>
    <row r="45" spans="2:5" ht="12.75">
      <c r="B45" s="5" t="s">
        <v>195</v>
      </c>
      <c r="C45" s="6" t="s">
        <v>332</v>
      </c>
      <c r="D45" s="4">
        <f>+SUM(D46:D54)</f>
        <v>-2445592.6</v>
      </c>
      <c r="E45" s="4">
        <f>+SUM(E46:E54)</f>
        <v>-26478346.5</v>
      </c>
    </row>
    <row r="46" spans="2:5" ht="25.5">
      <c r="B46" s="5" t="s">
        <v>197</v>
      </c>
      <c r="C46" s="5" t="s">
        <v>333</v>
      </c>
      <c r="D46" s="4">
        <v>-877794</v>
      </c>
      <c r="E46" s="4">
        <v>-2695542.5</v>
      </c>
    </row>
    <row r="47" spans="2:5" ht="25.5">
      <c r="B47" s="5" t="s">
        <v>199</v>
      </c>
      <c r="C47" s="5" t="s">
        <v>334</v>
      </c>
      <c r="D47" s="4">
        <v>-252798.6</v>
      </c>
      <c r="E47" s="4">
        <v>-188406.8</v>
      </c>
    </row>
    <row r="48" spans="2:5" ht="25.5">
      <c r="B48" s="5" t="s">
        <v>201</v>
      </c>
      <c r="C48" s="5" t="s">
        <v>335</v>
      </c>
      <c r="D48" s="4">
        <v>-1315000</v>
      </c>
      <c r="E48" s="4">
        <v>-2800000</v>
      </c>
    </row>
    <row r="49" spans="2:5" ht="51">
      <c r="B49" s="5" t="s">
        <v>203</v>
      </c>
      <c r="C49" s="5" t="s">
        <v>336</v>
      </c>
      <c r="D49" s="4">
        <v>0</v>
      </c>
      <c r="E49" s="4">
        <v>0</v>
      </c>
    </row>
    <row r="50" spans="2:5" ht="51">
      <c r="B50" s="5" t="s">
        <v>337</v>
      </c>
      <c r="C50" s="5" t="s">
        <v>338</v>
      </c>
      <c r="D50" s="4">
        <v>0</v>
      </c>
      <c r="E50" s="4">
        <v>-20794397.2</v>
      </c>
    </row>
    <row r="51" spans="2:5" ht="25.5">
      <c r="B51" s="5" t="s">
        <v>339</v>
      </c>
      <c r="C51" s="5" t="s">
        <v>340</v>
      </c>
      <c r="D51" s="4">
        <v>0</v>
      </c>
      <c r="E51" s="4">
        <v>0</v>
      </c>
    </row>
    <row r="52" spans="2:5" ht="25.5">
      <c r="B52" s="5" t="s">
        <v>341</v>
      </c>
      <c r="C52" s="5" t="s">
        <v>342</v>
      </c>
      <c r="D52" s="4">
        <v>0</v>
      </c>
      <c r="E52" s="4">
        <v>0</v>
      </c>
    </row>
    <row r="53" spans="2:5" ht="25.5">
      <c r="B53" s="5" t="s">
        <v>343</v>
      </c>
      <c r="C53" s="5" t="s">
        <v>344</v>
      </c>
      <c r="D53" s="4">
        <v>0</v>
      </c>
      <c r="E53" s="4">
        <v>0</v>
      </c>
    </row>
    <row r="54" spans="2:5" ht="12.75">
      <c r="B54" s="5" t="s">
        <v>345</v>
      </c>
      <c r="C54" s="5" t="s">
        <v>346</v>
      </c>
      <c r="D54" s="4">
        <v>0</v>
      </c>
      <c r="E54" s="4">
        <v>0</v>
      </c>
    </row>
    <row r="55" spans="2:5" ht="38.25">
      <c r="B55" s="5" t="s">
        <v>205</v>
      </c>
      <c r="C55" s="6" t="s">
        <v>347</v>
      </c>
      <c r="D55" s="4">
        <f>+SUM(D34,D45)</f>
        <v>7571745.5</v>
      </c>
      <c r="E55" s="4">
        <f>+SUM(E34,E45)</f>
        <v>-21601294.1</v>
      </c>
    </row>
    <row r="56" spans="2:5" ht="25.5">
      <c r="B56" s="5" t="s">
        <v>31</v>
      </c>
      <c r="C56" s="6" t="s">
        <v>348</v>
      </c>
      <c r="D56" s="4">
        <v>0</v>
      </c>
      <c r="E56" s="4">
        <v>0</v>
      </c>
    </row>
    <row r="57" spans="2:5" ht="12.75">
      <c r="B57" s="5" t="s">
        <v>245</v>
      </c>
      <c r="C57" s="6" t="s">
        <v>313</v>
      </c>
      <c r="D57" s="4">
        <f>+SUM(D58:D62)</f>
        <v>769160.7</v>
      </c>
      <c r="E57" s="4">
        <f>+SUM(E58:E62)</f>
        <v>33855825.8</v>
      </c>
    </row>
    <row r="58" spans="2:5" ht="25.5">
      <c r="B58" s="5" t="s">
        <v>247</v>
      </c>
      <c r="C58" s="5" t="s">
        <v>349</v>
      </c>
      <c r="D58" s="4">
        <v>0</v>
      </c>
      <c r="E58" s="4">
        <v>2105825.8</v>
      </c>
    </row>
    <row r="59" spans="2:5" ht="12.75">
      <c r="B59" s="5" t="s">
        <v>249</v>
      </c>
      <c r="C59" s="5" t="s">
        <v>350</v>
      </c>
      <c r="D59" s="4">
        <v>0</v>
      </c>
      <c r="E59" s="4">
        <v>0</v>
      </c>
    </row>
    <row r="60" spans="2:5" ht="25.5">
      <c r="B60" s="5" t="s">
        <v>351</v>
      </c>
      <c r="C60" s="5" t="s">
        <v>352</v>
      </c>
      <c r="D60" s="4">
        <v>0</v>
      </c>
      <c r="E60" s="4">
        <v>31750000</v>
      </c>
    </row>
    <row r="61" spans="2:5" ht="12.75">
      <c r="B61" s="5" t="s">
        <v>353</v>
      </c>
      <c r="C61" s="5" t="s">
        <v>354</v>
      </c>
      <c r="D61" s="4">
        <v>0</v>
      </c>
      <c r="E61" s="4">
        <v>0</v>
      </c>
    </row>
    <row r="62" spans="2:5" ht="12.75">
      <c r="B62" s="5" t="s">
        <v>355</v>
      </c>
      <c r="C62" s="5" t="s">
        <v>91</v>
      </c>
      <c r="D62" s="4">
        <v>769160.7</v>
      </c>
      <c r="E62" s="4">
        <v>0</v>
      </c>
    </row>
    <row r="63" spans="2:5" ht="12.75">
      <c r="B63" s="5" t="s">
        <v>251</v>
      </c>
      <c r="C63" s="6" t="s">
        <v>332</v>
      </c>
      <c r="D63" s="4">
        <f>+SUM(D64:D69)</f>
        <v>-1192600</v>
      </c>
      <c r="E63" s="4">
        <f>+SUM(E64:E69)</f>
        <v>-1127786</v>
      </c>
    </row>
    <row r="64" spans="2:5" ht="12.75">
      <c r="B64" s="5" t="s">
        <v>356</v>
      </c>
      <c r="C64" s="5" t="s">
        <v>357</v>
      </c>
      <c r="D64" s="4">
        <v>0</v>
      </c>
      <c r="E64" s="4">
        <v>0</v>
      </c>
    </row>
    <row r="65" spans="2:5" ht="12.75">
      <c r="B65" s="5" t="s">
        <v>358</v>
      </c>
      <c r="C65" s="5" t="s">
        <v>359</v>
      </c>
      <c r="D65" s="4">
        <v>0</v>
      </c>
      <c r="E65" s="4">
        <v>0</v>
      </c>
    </row>
    <row r="66" spans="2:5" ht="12.75">
      <c r="B66" s="5" t="s">
        <v>360</v>
      </c>
      <c r="C66" s="5" t="s">
        <v>361</v>
      </c>
      <c r="D66" s="4">
        <v>0</v>
      </c>
      <c r="E66" s="4">
        <v>0</v>
      </c>
    </row>
    <row r="67" spans="2:5" ht="25.5">
      <c r="B67" s="5" t="s">
        <v>362</v>
      </c>
      <c r="C67" s="5" t="s">
        <v>363</v>
      </c>
      <c r="D67" s="4">
        <v>0</v>
      </c>
      <c r="E67" s="4">
        <v>0</v>
      </c>
    </row>
    <row r="68" spans="2:5" ht="12.75">
      <c r="B68" s="5" t="s">
        <v>364</v>
      </c>
      <c r="C68" s="5" t="s">
        <v>365</v>
      </c>
      <c r="D68" s="4">
        <v>0</v>
      </c>
      <c r="E68" s="4">
        <v>0</v>
      </c>
    </row>
    <row r="69" spans="2:5" ht="12.75">
      <c r="B69" s="5" t="s">
        <v>366</v>
      </c>
      <c r="C69" s="5" t="s">
        <v>91</v>
      </c>
      <c r="D69" s="4">
        <v>-1192600</v>
      </c>
      <c r="E69" s="4">
        <v>-1127786</v>
      </c>
    </row>
    <row r="70" spans="2:5" ht="25.5">
      <c r="B70" s="5" t="s">
        <v>253</v>
      </c>
      <c r="C70" s="6" t="s">
        <v>367</v>
      </c>
      <c r="D70" s="4">
        <f>+SUM(D57,D63)</f>
        <v>-423439.30000000005</v>
      </c>
      <c r="E70" s="4">
        <f>+SUM(E57,E63)</f>
        <v>32728039.799999997</v>
      </c>
    </row>
    <row r="71" spans="2:5" ht="12.75">
      <c r="B71" s="5" t="s">
        <v>33</v>
      </c>
      <c r="C71" s="5" t="s">
        <v>368</v>
      </c>
      <c r="D71" s="4">
        <v>0</v>
      </c>
      <c r="E71" s="4">
        <v>0</v>
      </c>
    </row>
    <row r="72" spans="2:5" ht="12.75">
      <c r="B72" s="5" t="s">
        <v>38</v>
      </c>
      <c r="C72" s="6" t="s">
        <v>369</v>
      </c>
      <c r="D72" s="4">
        <f>+SUM(D32,D55,D70)</f>
        <v>-20487152.700000033</v>
      </c>
      <c r="E72" s="4">
        <f>+SUM(E32,E55,E70)</f>
        <v>39280316.70000003</v>
      </c>
    </row>
    <row r="73" spans="2:5" ht="25.5">
      <c r="B73" s="5" t="s">
        <v>40</v>
      </c>
      <c r="C73" s="6" t="s">
        <v>370</v>
      </c>
      <c r="D73" s="4">
        <v>104230990.4</v>
      </c>
      <c r="E73" s="4">
        <v>83743837.69999997</v>
      </c>
    </row>
    <row r="74" spans="2:7" ht="25.5">
      <c r="B74" s="5" t="s">
        <v>54</v>
      </c>
      <c r="C74" s="6" t="s">
        <v>371</v>
      </c>
      <c r="D74" s="4">
        <f>+D72+D73</f>
        <v>83743837.69999997</v>
      </c>
      <c r="E74" s="4">
        <f>+E72+E73</f>
        <v>123024154.4</v>
      </c>
      <c r="F74" s="8"/>
      <c r="G74" s="8"/>
    </row>
    <row r="75" spans="1:120" ht="12.75"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</row>
    <row r="76" spans="3:6" ht="48.75" customHeight="1">
      <c r="C76" s="3"/>
      <c r="D76" s="3"/>
      <c r="E76" s="3" t="s">
        <v>387</v>
      </c>
      <c r="F76" s="7"/>
    </row>
    <row r="77" spans="3:5" ht="41.25" customHeight="1">
      <c r="C77" s="3"/>
      <c r="D77" s="3"/>
      <c r="E77" s="3" t="s">
        <v>388</v>
      </c>
    </row>
  </sheetData>
  <sheetProtection/>
  <mergeCells count="1">
    <mergeCell ref="BP75:DP7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Munkhjargal E</dc:creator>
  <cp:keywords/>
  <dc:description/>
  <cp:lastModifiedBy>Munkhjargal E</cp:lastModifiedBy>
  <dcterms:created xsi:type="dcterms:W3CDTF">2022-02-06T02:57:46Z</dcterms:created>
  <dcterms:modified xsi:type="dcterms:W3CDTF">2022-03-28T09:14:39Z</dcterms:modified>
  <cp:category/>
  <cp:version/>
  <cp:contentType/>
  <cp:contentStatus/>
</cp:coreProperties>
</file>