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3316\Documents\"/>
    </mc:Choice>
  </mc:AlternateContent>
  <bookViews>
    <workbookView xWindow="0" yWindow="0" windowWidth="20490" windowHeight="7155"/>
  </bookViews>
  <sheets>
    <sheet name="FS" sheetId="1" r:id="rId1"/>
    <sheet name="IS" sheetId="2" r:id="rId2"/>
    <sheet name="CF" sheetId="3" r:id="rId3"/>
    <sheet name="Equity" sheetId="4" r:id="rId4"/>
  </sheets>
  <externalReferences>
    <externalReference r:id="rId5"/>
  </externalReferenc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3" l="1"/>
  <c r="D6" i="3"/>
  <c r="B4" i="2" l="1"/>
  <c r="C4" i="2"/>
  <c r="D47" i="1" l="1"/>
  <c r="D14" i="1"/>
  <c r="D55" i="1"/>
  <c r="D10" i="1"/>
  <c r="J22" i="4"/>
  <c r="J21" i="4"/>
  <c r="I19" i="4"/>
  <c r="J19" i="4" s="1"/>
  <c r="J24" i="4" s="1"/>
  <c r="I18" i="4"/>
  <c r="H18" i="4"/>
  <c r="H24" i="4" s="1"/>
  <c r="G18" i="4"/>
  <c r="G24" i="4" s="1"/>
  <c r="F18" i="4"/>
  <c r="F24" i="4" s="1"/>
  <c r="E18" i="4"/>
  <c r="E24" i="4" s="1"/>
  <c r="D18" i="4"/>
  <c r="D24" i="4" s="1"/>
  <c r="C18" i="4"/>
  <c r="C24" i="4" s="1"/>
  <c r="J17" i="4"/>
  <c r="J18" i="4" s="1"/>
  <c r="I24" i="4" l="1"/>
  <c r="D60" i="3"/>
  <c r="D8" i="2"/>
  <c r="D25" i="2" l="1"/>
  <c r="C64" i="3" l="1"/>
  <c r="C38" i="2"/>
  <c r="D70" i="1" l="1"/>
  <c r="D61" i="3"/>
  <c r="D47" i="3" l="1"/>
  <c r="D57" i="1" l="1"/>
  <c r="D50" i="1"/>
  <c r="D22" i="1"/>
  <c r="D33" i="1" l="1"/>
  <c r="D34" i="1" s="1"/>
  <c r="A4" i="3"/>
  <c r="A3" i="2"/>
  <c r="D52" i="3"/>
  <c r="D58" i="3" s="1"/>
  <c r="D38" i="3"/>
  <c r="D29" i="3"/>
  <c r="D17" i="3"/>
  <c r="D10" i="3"/>
  <c r="D45" i="3" l="1"/>
  <c r="D27" i="3"/>
  <c r="D58" i="1"/>
  <c r="D71" i="1" s="1"/>
  <c r="D72" i="1" s="1"/>
  <c r="D59" i="3" l="1"/>
  <c r="D29" i="2"/>
  <c r="D34" i="2" s="1"/>
</calcChain>
</file>

<file path=xl/sharedStrings.xml><?xml version="1.0" encoding="utf-8"?>
<sst xmlns="http://schemas.openxmlformats.org/spreadsheetml/2006/main" count="255" uniqueCount="222">
  <si>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</si>
  <si>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</si>
  <si>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</si>
  <si>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</si>
  <si>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</si>
  <si>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</si>
  <si>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</si>
  <si>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</si>
  <si>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</si>
  <si>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</si>
  <si>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</si>
  <si>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</si>
  <si>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</si>
  <si>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</si>
  <si>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</si>
  <si>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</si>
  <si>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</si>
  <si>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</si>
  <si>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</si>
  <si>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</si>
  <si>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</si>
  <si>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</si>
  <si>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</si>
  <si>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</si>
  <si>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</si>
  <si>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</si>
  <si>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</si>
  <si>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</si>
  <si>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</si>
  <si>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</si>
  <si>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</si>
  <si>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</si>
  <si>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</si>
  <si>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</si>
  <si>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2.1.1.13</t>
  </si>
  <si>
    <t>2.1.2</t>
  </si>
  <si>
    <t>2.1.2.1</t>
  </si>
  <si>
    <t>2.1.2.2</t>
  </si>
  <si>
    <t>2.1.2.3</t>
  </si>
  <si>
    <t>2.1.2.4</t>
  </si>
  <si>
    <t>2.1.2.5</t>
  </si>
  <si>
    <t>2.1.2.6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</si>
  <si>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</si>
  <si>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</si>
  <si>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</si>
  <si>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</si>
  <si>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</si>
  <si>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</si>
  <si>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</si>
  <si>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</si>
  <si>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</si>
  <si>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</si>
  <si>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</si>
  <si>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№</t>
  </si>
  <si>
    <t xml:space="preserve"> </t>
  </si>
  <si>
    <t xml:space="preserve">"МIК Holding" JSC Group </t>
  </si>
  <si>
    <t>/Name of the organization/</t>
  </si>
  <si>
    <t>/MNT/</t>
  </si>
  <si>
    <t>Row number</t>
  </si>
  <si>
    <t>Indication</t>
  </si>
  <si>
    <t>ASSETS</t>
  </si>
  <si>
    <t>Current assets</t>
  </si>
  <si>
    <t>Cash and cash equivalents</t>
  </si>
  <si>
    <t>Accounts receivable</t>
  </si>
  <si>
    <t>Tax and SHI receivable</t>
  </si>
  <si>
    <t>Other receivables</t>
  </si>
  <si>
    <t>Other financial assets /mortgage pool/</t>
  </si>
  <si>
    <t>Allowance for impairment losses</t>
  </si>
  <si>
    <t>Inventory</t>
  </si>
  <si>
    <t>Prepayments</t>
  </si>
  <si>
    <t>Other current assets</t>
  </si>
  <si>
    <t>Government Bill</t>
  </si>
  <si>
    <t>Bank deposits</t>
  </si>
  <si>
    <t>Total current assets</t>
  </si>
  <si>
    <t>Non-current assets</t>
  </si>
  <si>
    <t>Fixed assets</t>
  </si>
  <si>
    <t>Intangible assets</t>
  </si>
  <si>
    <t>Biological assets</t>
  </si>
  <si>
    <t>Long-term investments</t>
  </si>
  <si>
    <t>Exploration and evaluation assets</t>
  </si>
  <si>
    <t>Deferred tax asset</t>
  </si>
  <si>
    <t>Investment property</t>
  </si>
  <si>
    <t>Other non-current assets</t>
  </si>
  <si>
    <t>Investment of construction in progress</t>
  </si>
  <si>
    <t>Total non-current assets</t>
  </si>
  <si>
    <t>TOTAL ASSETS</t>
  </si>
  <si>
    <t>LIABILITIES AND EQUITY</t>
  </si>
  <si>
    <t>Liabilities</t>
  </si>
  <si>
    <t>Short-term liabilities</t>
  </si>
  <si>
    <t>Accounts payable</t>
  </si>
  <si>
    <t>Salaries payable</t>
  </si>
  <si>
    <t>Taxes payable</t>
  </si>
  <si>
    <t>SHI payable</t>
  </si>
  <si>
    <t>Short-term loan</t>
  </si>
  <si>
    <t>Interest payable</t>
  </si>
  <si>
    <t>Dividends payable</t>
  </si>
  <si>
    <t>Deferred revenue</t>
  </si>
  <si>
    <t>Provisions /liabilities/</t>
  </si>
  <si>
    <t>Other short-term liabilities</t>
  </si>
  <si>
    <t>Non-current assets held for sale (a group of assets for sale)</t>
  </si>
  <si>
    <t>Liabilities associated with non-current assets (a group of assets for sale) held for sale</t>
  </si>
  <si>
    <t>Total short-term liabilties</t>
  </si>
  <si>
    <t>Long-term liabilities</t>
  </si>
  <si>
    <t>Long-term loan</t>
  </si>
  <si>
    <t>Deferred tax liability</t>
  </si>
  <si>
    <t>Other long-term liabilities</t>
  </si>
  <si>
    <t>Total long-term liabilities</t>
  </si>
  <si>
    <t>Total liabiities</t>
  </si>
  <si>
    <t>Equity</t>
  </si>
  <si>
    <t>Treasury shares</t>
  </si>
  <si>
    <t>Share premiun</t>
  </si>
  <si>
    <t>Revaluation reserve</t>
  </si>
  <si>
    <t>Foreign currency translation reserve</t>
  </si>
  <si>
    <t>Other equity</t>
  </si>
  <si>
    <t>Retained earnings</t>
  </si>
  <si>
    <t>Current year profit</t>
  </si>
  <si>
    <t>Total equity</t>
  </si>
  <si>
    <t>TOTAL LIABILITIES AND EQUITY</t>
  </si>
  <si>
    <t>Chief Executive Officer</t>
  </si>
  <si>
    <t>/Gantulga.B/</t>
  </si>
  <si>
    <t>Chief Accountant</t>
  </si>
  <si>
    <t>/Erdenechimeg.N/</t>
  </si>
  <si>
    <t xml:space="preserve">              -  private</t>
  </si>
  <si>
    <t xml:space="preserve">              -  joint-stock</t>
  </si>
  <si>
    <t>Equity : -  state-owned</t>
  </si>
  <si>
    <t>STATEMENT OF FINANCIAL POSITION</t>
  </si>
  <si>
    <t>STATEMENT OF PROFIT OR LOSS AND OTHER COMPREHENSIVE INCOME</t>
  </si>
  <si>
    <t>Sales revenue (net)</t>
  </si>
  <si>
    <t>Cost of sales</t>
  </si>
  <si>
    <t>Gross profit (loss)</t>
  </si>
  <si>
    <t>Rental income</t>
  </si>
  <si>
    <t>Dividend income</t>
  </si>
  <si>
    <t>Royalty income</t>
  </si>
  <si>
    <t>Other income</t>
  </si>
  <si>
    <t xml:space="preserve">Sales and marketing expenses </t>
  </si>
  <si>
    <t>General and administrative expenses</t>
  </si>
  <si>
    <t>Financial expenses /interest/</t>
  </si>
  <si>
    <t>Other expenses</t>
  </si>
  <si>
    <t>Foreign exchange gain (loss)</t>
  </si>
  <si>
    <t>Gain (loss) on disposal of fixed assets</t>
  </si>
  <si>
    <t>Gain (loss) on disposal of intangible assets</t>
  </si>
  <si>
    <t>Other profit (loss)</t>
  </si>
  <si>
    <t>Other gain (loss)</t>
  </si>
  <si>
    <t xml:space="preserve">Profit (loss) before tax </t>
  </si>
  <si>
    <t xml:space="preserve">       Income tax expense</t>
  </si>
  <si>
    <t>Profit (loss) after tax</t>
  </si>
  <si>
    <t>Current year profit (loss)</t>
  </si>
  <si>
    <t>Other comprehensive income</t>
  </si>
  <si>
    <t>Revaluation reserves differences</t>
  </si>
  <si>
    <t>Foreign currency translation differences</t>
  </si>
  <si>
    <t>Total income</t>
  </si>
  <si>
    <t>Basic earnings per share (loss)</t>
  </si>
  <si>
    <t xml:space="preserve">	Chief Accountant </t>
  </si>
  <si>
    <t>Statement of Cash flows</t>
  </si>
  <si>
    <t xml:space="preserve">  /Name of the organization/</t>
  </si>
  <si>
    <t>Cash flows from operating activities</t>
  </si>
  <si>
    <t>Cash receipts  (+)</t>
  </si>
  <si>
    <t xml:space="preserve">        Cash receipts from the sales of goods and rendering of services /interest income/</t>
  </si>
  <si>
    <t xml:space="preserve">        Cash receipts from royalties, fees and commissions</t>
  </si>
  <si>
    <t xml:space="preserve">        Cash receipts from insurance coverage</t>
  </si>
  <si>
    <t xml:space="preserve">        Cash receipts from tax refund</t>
  </si>
  <si>
    <t xml:space="preserve">        Cash receipts from grants or subsidies</t>
  </si>
  <si>
    <t xml:space="preserve">        Other cash receipts</t>
  </si>
  <si>
    <t>Cash payments  (-)</t>
  </si>
  <si>
    <t xml:space="preserve">        Cash paid to employees</t>
  </si>
  <si>
    <t xml:space="preserve">        Cash paid to social insurance administration</t>
  </si>
  <si>
    <t xml:space="preserve">        Cash paid to suppliers of inventory </t>
  </si>
  <si>
    <t xml:space="preserve">        Cash paid for utilities expense</t>
  </si>
  <si>
    <t xml:space="preserve">        Cash paid for fuel, transportation fee and spare parts</t>
  </si>
  <si>
    <t xml:space="preserve">        Cash paid for interest</t>
  </si>
  <si>
    <t xml:space="preserve">        Cash paid to tax administration</t>
  </si>
  <si>
    <t xml:space="preserve">        Cash paid for insurance payment</t>
  </si>
  <si>
    <t xml:space="preserve">        Other cash payments</t>
  </si>
  <si>
    <t>Net cash flows from operating activities</t>
  </si>
  <si>
    <t>Cash flows from investing activities</t>
  </si>
  <si>
    <t>Cash receipts (+)</t>
  </si>
  <si>
    <t>Cash payments (-)</t>
  </si>
  <si>
    <t xml:space="preserve">      Cash receipts from sales of property, plant and equipment</t>
  </si>
  <si>
    <t xml:space="preserve">      Cash receipts from sales of intangible assets</t>
  </si>
  <si>
    <t xml:space="preserve">      Cash receipts from sales of other long-term assets</t>
  </si>
  <si>
    <t xml:space="preserve">      Cash receipts from the repayment of advances and loans made to other parties </t>
  </si>
  <si>
    <t xml:space="preserve">      Cash received for interest</t>
  </si>
  <si>
    <t xml:space="preserve">      Cash received for dividend income</t>
  </si>
  <si>
    <t xml:space="preserve">      Cash paid to acquire property, plant and equipment</t>
  </si>
  <si>
    <t xml:space="preserve">      Cash paid to acquire intangible assets</t>
  </si>
  <si>
    <t xml:space="preserve">      Cash paid to acquire other long-term assets</t>
  </si>
  <si>
    <t xml:space="preserve">      Cash advances and loans made to other parties</t>
  </si>
  <si>
    <t>Net cash flows from investing activities</t>
  </si>
  <si>
    <t>Cash flows from financing activities</t>
  </si>
  <si>
    <t xml:space="preserve">      Cash proceeds from issuing shares and other equity instruments </t>
  </si>
  <si>
    <t xml:space="preserve">      Cash proceeds from donations</t>
  </si>
  <si>
    <t xml:space="preserve">      Others</t>
  </si>
  <si>
    <t xml:space="preserve">      Cash proceeds from obtaining loans and issuing debt securities</t>
  </si>
  <si>
    <t xml:space="preserve">      Cash paid for repayments of loans and debt securities</t>
  </si>
  <si>
    <t xml:space="preserve">      Cash paid for reduction of finance lease</t>
  </si>
  <si>
    <t xml:space="preserve">      Dividends paid</t>
  </si>
  <si>
    <t xml:space="preserve">      Cash paid for purchase of treasury shares</t>
  </si>
  <si>
    <t xml:space="preserve">      Cash paid to acquire investments</t>
  </si>
  <si>
    <t xml:space="preserve">      Cash receipts from sales of investments</t>
  </si>
  <si>
    <t>Net cash flows from financing activities</t>
  </si>
  <si>
    <t>Total net cash flows</t>
  </si>
  <si>
    <t>Cash and cash equivalents at 1 January</t>
  </si>
  <si>
    <t>Cash and cash equivalents at 30 June</t>
  </si>
  <si>
    <t>STATEMENT OF CHANGES IN EQUITY</t>
  </si>
  <si>
    <t>"MIK Holding" JSC Group</t>
  </si>
  <si>
    <t>Ordinary shares</t>
  </si>
  <si>
    <t xml:space="preserve">Treasury shares </t>
  </si>
  <si>
    <t>Share premium</t>
  </si>
  <si>
    <t>Total</t>
  </si>
  <si>
    <t>Effect of changes in accounting policies and the correction of errors</t>
  </si>
  <si>
    <t>Adjusted balance</t>
  </si>
  <si>
    <t>Changes in equity</t>
  </si>
  <si>
    <t>At 31 December 2017</t>
  </si>
  <si>
    <t>At 31 December 2016</t>
  </si>
  <si>
    <t>Adjusted amount of revaluation reserve</t>
  </si>
  <si>
    <t>Dividends declared</t>
  </si>
  <si>
    <t>At 30 June 2018</t>
  </si>
  <si>
    <t xml:space="preserve">                                /GANTULGA.B/</t>
  </si>
  <si>
    <t xml:space="preserve">                                 /ERDENECHIMEG.N/</t>
  </si>
  <si>
    <t>Interest income</t>
  </si>
  <si>
    <t>Gain (loss) on sales of investment</t>
  </si>
  <si>
    <t>Profit (loss) after tax from discontinued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</si>
</sst>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#,##0\ \);[Red]\(&quot;$&quot;#,##0\)"/>
    <numFmt numFmtId="165" formatCode="0.0"/>
    <numFmt numFmtId="166" formatCode="00000"/>
    <numFmt numFmtId="167" formatCode="_-* #,##0_₮_-;\-* #,##0_₮_-;_-* &quot;-&quot;??_₮_-;_-@_-"/>
    <numFmt numFmtId="168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Times New Roman"/>
      <family val="1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2" fillId="0" borderId="0"/>
    <xf numFmtId="168" fontId="1" fillId="0" borderId="0" applyFont="0" applyFill="0" applyBorder="0" applyAlignment="0" applyProtection="0"/>
    <xf numFmtId="0" fontId="13" fillId="0" borderId="0">
      <alignment vertical="top"/>
    </xf>
  </cellStyleXfs>
  <cellXfs count="201">
    <xf numFmtId="0" fontId="0" fillId="0" borderId="0" xfId="0"/>
    <xf numFmtId="0" fontId="4" fillId="0" borderId="1" xfId="13" applyFont="1" applyFill="1" applyBorder="1" applyAlignment="1">
      <alignment horizontal="right" vertical="top" wrapText="1"/>
    </xf>
    <xf numFmtId="0" fontId="5" fillId="0" borderId="1" xfId="13" applyFont="1" applyFill="1" applyBorder="1"/>
    <xf numFmtId="4" fontId="4" fillId="0" borderId="1" xfId="13" applyNumberFormat="1" applyFont="1" applyFill="1" applyBorder="1" applyAlignment="1">
      <alignment horizontal="right" vertical="center" wrapText="1"/>
    </xf>
    <xf numFmtId="0" fontId="4" fillId="0" borderId="1" xfId="13" applyFont="1" applyFill="1" applyBorder="1" applyAlignment="1">
      <alignment horizontal="right" vertical="center" wrapText="1"/>
    </xf>
    <xf numFmtId="0" fontId="4" fillId="0" borderId="1" xfId="13" applyFont="1" applyFill="1" applyBorder="1" applyAlignment="1">
      <alignment horizontal="right"/>
    </xf>
    <xf numFmtId="0" fontId="6" fillId="0" borderId="1" xfId="13" applyFont="1" applyFill="1" applyBorder="1" applyAlignment="1">
      <alignment horizontal="right" vertical="center" wrapText="1"/>
    </xf>
    <xf numFmtId="4" fontId="5" fillId="0" borderId="1" xfId="13" applyNumberFormat="1" applyFont="1" applyFill="1" applyBorder="1" applyAlignment="1">
      <alignment horizontal="right" vertical="center" wrapText="1"/>
    </xf>
    <xf numFmtId="0" fontId="4" fillId="0" borderId="1" xfId="17" applyFont="1" applyFill="1" applyBorder="1"/>
    <xf numFmtId="0" fontId="4" fillId="0" borderId="1" xfId="17" applyFont="1" applyFill="1" applyBorder="1" applyAlignment="1">
      <alignment horizontal="right" vertical="top" wrapText="1"/>
    </xf>
    <xf numFmtId="0" fontId="5" fillId="0" borderId="1" xfId="17" applyFont="1" applyFill="1" applyBorder="1" applyAlignment="1">
      <alignment horizontal="center" vertical="top"/>
    </xf>
    <xf numFmtId="0" fontId="4" fillId="0" borderId="1" xfId="17" applyFont="1" applyFill="1" applyBorder="1" applyAlignment="1">
      <alignment horizontal="center" vertical="top"/>
    </xf>
    <xf numFmtId="0" fontId="4" fillId="0" borderId="0" xfId="17" applyFont="1" applyFill="1" applyAlignment="1">
      <alignment horizontal="right"/>
    </xf>
    <xf numFmtId="4" fontId="5" fillId="0" borderId="1" xfId="17" applyNumberFormat="1" applyFont="1" applyFill="1" applyBorder="1" applyAlignment="1">
      <alignment horizontal="right" vertical="top"/>
    </xf>
    <xf numFmtId="4" fontId="4" fillId="0" borderId="1" xfId="17" applyNumberFormat="1" applyFont="1" applyFill="1" applyBorder="1" applyAlignment="1">
      <alignment horizontal="right" vertical="top"/>
    </xf>
    <xf numFmtId="4" fontId="5" fillId="0" borderId="1" xfId="20" applyNumberFormat="1" applyFont="1" applyFill="1" applyBorder="1" applyAlignment="1">
      <alignment horizontal="right" vertical="top"/>
    </xf>
    <xf numFmtId="4" fontId="4" fillId="0" borderId="1" xfId="20" applyNumberFormat="1" applyFont="1" applyFill="1" applyBorder="1" applyAlignment="1">
      <alignment horizontal="right" vertical="top"/>
    </xf>
    <xf numFmtId="4" fontId="5" fillId="0" borderId="1" xfId="13" applyNumberFormat="1" applyFont="1" applyFill="1" applyBorder="1" applyAlignment="1">
      <alignment horizontal="right"/>
    </xf>
    <xf numFmtId="4" fontId="4" fillId="0" borderId="0" xfId="17" applyNumberFormat="1" applyFont="1" applyFill="1" applyAlignment="1">
      <alignment horizontal="right"/>
    </xf>
    <xf numFmtId="0" fontId="8" fillId="0" borderId="0" xfId="7" applyFont="1"/>
    <xf numFmtId="0" fontId="5" fillId="0" borderId="0" xfId="7" applyFont="1" applyFill="1" applyAlignment="1">
      <alignment horizontal="center"/>
    </xf>
    <xf numFmtId="0" fontId="8" fillId="0" borderId="0" xfId="1" applyFont="1"/>
    <xf numFmtId="0" fontId="9" fillId="0" borderId="0" xfId="0" applyFont="1"/>
    <xf numFmtId="0" fontId="4" fillId="0" borderId="0" xfId="2" applyFont="1" applyFill="1" applyAlignment="1">
      <alignment horizontal="right"/>
    </xf>
    <xf numFmtId="0" fontId="4" fillId="0" borderId="0" xfId="7" applyFont="1" applyFill="1"/>
    <xf numFmtId="0" fontId="8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Alignment="1">
      <alignment horizontal="right"/>
    </xf>
    <xf numFmtId="0" fontId="4" fillId="0" borderId="6" xfId="7" applyFont="1" applyFill="1" applyBorder="1" applyAlignment="1">
      <alignment horizontal="center" wrapText="1"/>
    </xf>
    <xf numFmtId="0" fontId="5" fillId="0" borderId="6" xfId="7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4" xfId="7" applyFont="1" applyFill="1" applyBorder="1" applyAlignment="1">
      <alignment horizontal="center" wrapText="1"/>
    </xf>
    <xf numFmtId="0" fontId="5" fillId="0" borderId="4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left"/>
    </xf>
    <xf numFmtId="0" fontId="5" fillId="0" borderId="1" xfId="7" applyFont="1" applyFill="1" applyBorder="1" applyAlignment="1">
      <alignment horizontal="center" wrapText="1"/>
    </xf>
    <xf numFmtId="0" fontId="4" fillId="0" borderId="1" xfId="2" applyFont="1" applyFill="1" applyBorder="1"/>
    <xf numFmtId="0" fontId="5" fillId="0" borderId="1" xfId="7" applyFont="1" applyFill="1" applyBorder="1" applyAlignment="1">
      <alignment wrapText="1"/>
    </xf>
    <xf numFmtId="0" fontId="4" fillId="0" borderId="1" xfId="7" applyFont="1" applyFill="1" applyBorder="1"/>
    <xf numFmtId="0" fontId="4" fillId="0" borderId="1" xfId="7" applyFont="1" applyFill="1" applyBorder="1" applyAlignment="1">
      <alignment wrapText="1"/>
    </xf>
    <xf numFmtId="43" fontId="8" fillId="0" borderId="1" xfId="1" applyNumberFormat="1" applyFont="1" applyBorder="1" applyAlignment="1"/>
    <xf numFmtId="43" fontId="8" fillId="0" borderId="0" xfId="22" applyFont="1"/>
    <xf numFmtId="0" fontId="4" fillId="0" borderId="1" xfId="2" applyFont="1" applyFill="1" applyBorder="1" applyAlignment="1"/>
    <xf numFmtId="0" fontId="5" fillId="0" borderId="1" xfId="7" applyFont="1" applyFill="1" applyBorder="1"/>
    <xf numFmtId="0" fontId="5" fillId="0" borderId="1" xfId="7" applyFont="1" applyFill="1" applyBorder="1" applyAlignment="1">
      <alignment horizontal="left" wrapText="1"/>
    </xf>
    <xf numFmtId="43" fontId="10" fillId="0" borderId="1" xfId="1" applyNumberFormat="1" applyFont="1" applyBorder="1" applyAlignment="1"/>
    <xf numFmtId="43" fontId="4" fillId="0" borderId="0" xfId="22" applyFont="1" applyFill="1"/>
    <xf numFmtId="43" fontId="9" fillId="0" borderId="0" xfId="0" applyNumberFormat="1" applyFont="1"/>
    <xf numFmtId="0" fontId="4" fillId="0" borderId="0" xfId="1" applyFont="1" applyAlignment="1">
      <alignment horizontal="left"/>
    </xf>
    <xf numFmtId="0" fontId="4" fillId="0" borderId="0" xfId="2" applyFont="1"/>
    <xf numFmtId="0" fontId="4" fillId="0" borderId="0" xfId="1" applyFont="1" applyAlignment="1">
      <alignment horizontal="right"/>
    </xf>
    <xf numFmtId="0" fontId="8" fillId="0" borderId="0" xfId="14" applyFont="1"/>
    <xf numFmtId="0" fontId="5" fillId="0" borderId="0" xfId="14" applyFont="1" applyAlignment="1">
      <alignment horizontal="center"/>
    </xf>
    <xf numFmtId="0" fontId="11" fillId="0" borderId="0" xfId="14" applyFont="1" applyAlignment="1"/>
    <xf numFmtId="0" fontId="4" fillId="0" borderId="0" xfId="14" applyFont="1" applyAlignment="1">
      <alignment horizontal="center"/>
    </xf>
    <xf numFmtId="0" fontId="4" fillId="0" borderId="0" xfId="14" applyFont="1" applyAlignment="1">
      <alignment horizontal="justify"/>
    </xf>
    <xf numFmtId="0" fontId="4" fillId="0" borderId="2" xfId="14" applyFont="1" applyFill="1" applyBorder="1" applyAlignment="1">
      <alignment horizontal="center" vertical="center" wrapText="1"/>
    </xf>
    <xf numFmtId="0" fontId="4" fillId="0" borderId="4" xfId="14" applyFont="1" applyFill="1" applyBorder="1" applyAlignment="1">
      <alignment horizontal="center"/>
    </xf>
    <xf numFmtId="0" fontId="4" fillId="0" borderId="4" xfId="14" applyFont="1" applyFill="1" applyBorder="1" applyAlignment="1">
      <alignment wrapText="1"/>
    </xf>
    <xf numFmtId="4" fontId="5" fillId="0" borderId="4" xfId="13" applyNumberFormat="1" applyFont="1" applyFill="1" applyBorder="1"/>
    <xf numFmtId="0" fontId="4" fillId="0" borderId="1" xfId="14" applyFont="1" applyFill="1" applyBorder="1" applyAlignment="1">
      <alignment horizontal="center"/>
    </xf>
    <xf numFmtId="0" fontId="4" fillId="0" borderId="1" xfId="14" applyFont="1" applyFill="1" applyBorder="1" applyAlignment="1">
      <alignment wrapText="1"/>
    </xf>
    <xf numFmtId="0" fontId="5" fillId="0" borderId="1" xfId="14" applyFont="1" applyFill="1" applyBorder="1" applyAlignment="1">
      <alignment horizontal="center"/>
    </xf>
    <xf numFmtId="0" fontId="5" fillId="0" borderId="1" xfId="14" applyFont="1" applyFill="1" applyBorder="1" applyAlignment="1">
      <alignment wrapText="1"/>
    </xf>
    <xf numFmtId="0" fontId="4" fillId="0" borderId="0" xfId="13" applyFont="1"/>
    <xf numFmtId="0" fontId="5" fillId="0" borderId="1" xfId="14" applyFont="1" applyFill="1" applyBorder="1" applyAlignment="1">
      <alignment horizontal="center" vertical="center" wrapText="1"/>
    </xf>
    <xf numFmtId="0" fontId="4" fillId="0" borderId="0" xfId="14" applyFont="1" applyFill="1" applyBorder="1" applyAlignment="1">
      <alignment horizontal="left"/>
    </xf>
    <xf numFmtId="0" fontId="5" fillId="0" borderId="0" xfId="14" applyFont="1" applyFill="1" applyBorder="1" applyAlignment="1">
      <alignment wrapText="1"/>
    </xf>
    <xf numFmtId="0" fontId="4" fillId="0" borderId="0" xfId="13" applyFont="1" applyFill="1" applyBorder="1"/>
    <xf numFmtId="0" fontId="4" fillId="0" borderId="0" xfId="14" applyFont="1" applyBorder="1" applyAlignment="1">
      <alignment horizontal="left"/>
    </xf>
    <xf numFmtId="0" fontId="4" fillId="0" borderId="0" xfId="14" applyFont="1" applyBorder="1"/>
    <xf numFmtId="0" fontId="4" fillId="0" borderId="0" xfId="14" applyFont="1" applyAlignment="1">
      <alignment horizontal="left"/>
    </xf>
    <xf numFmtId="0" fontId="4" fillId="0" borderId="0" xfId="14" applyFont="1" applyAlignment="1">
      <alignment horizontal="right"/>
    </xf>
    <xf numFmtId="0" fontId="5" fillId="0" borderId="0" xfId="13" applyFont="1"/>
    <xf numFmtId="0" fontId="8" fillId="0" borderId="0" xfId="8" applyFont="1" applyFill="1"/>
    <xf numFmtId="0" fontId="8" fillId="0" borderId="0" xfId="17" applyFont="1" applyFill="1"/>
    <xf numFmtId="0" fontId="4" fillId="0" borderId="0" xfId="17" applyFont="1" applyFill="1" applyAlignment="1"/>
    <xf numFmtId="0" fontId="4" fillId="0" borderId="0" xfId="8" applyFont="1" applyFill="1" applyAlignment="1">
      <alignment horizontal="justify"/>
    </xf>
    <xf numFmtId="0" fontId="8" fillId="0" borderId="0" xfId="12" applyFont="1"/>
    <xf numFmtId="0" fontId="4" fillId="0" borderId="1" xfId="8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/>
    </xf>
    <xf numFmtId="0" fontId="5" fillId="0" borderId="1" xfId="8" applyFont="1" applyFill="1" applyBorder="1" applyAlignment="1">
      <alignment wrapText="1"/>
    </xf>
    <xf numFmtId="0" fontId="4" fillId="0" borderId="1" xfId="8" applyFont="1" applyFill="1" applyBorder="1" applyAlignment="1">
      <alignment horizontal="center"/>
    </xf>
    <xf numFmtId="0" fontId="4" fillId="0" borderId="1" xfId="8" applyFont="1" applyFill="1" applyBorder="1" applyAlignment="1">
      <alignment wrapText="1"/>
    </xf>
    <xf numFmtId="4" fontId="9" fillId="0" borderId="0" xfId="0" applyNumberFormat="1" applyFont="1"/>
    <xf numFmtId="166" fontId="4" fillId="0" borderId="1" xfId="8" applyNumberFormat="1" applyFont="1" applyFill="1" applyBorder="1" applyAlignment="1">
      <alignment horizontal="center"/>
    </xf>
    <xf numFmtId="0" fontId="5" fillId="0" borderId="1" xfId="8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left" wrapText="1"/>
    </xf>
    <xf numFmtId="165" fontId="4" fillId="0" borderId="0" xfId="8" applyNumberFormat="1" applyFont="1" applyFill="1" applyBorder="1"/>
    <xf numFmtId="0" fontId="5" fillId="0" borderId="0" xfId="8" applyFont="1" applyFill="1" applyBorder="1" applyAlignment="1">
      <alignment wrapText="1"/>
    </xf>
    <xf numFmtId="0" fontId="4" fillId="0" borderId="0" xfId="12" applyFont="1" applyAlignment="1">
      <alignment horizontal="left"/>
    </xf>
    <xf numFmtId="0" fontId="4" fillId="0" borderId="0" xfId="17" applyFont="1"/>
    <xf numFmtId="0" fontId="4" fillId="0" borderId="0" xfId="12" applyFont="1" applyAlignment="1">
      <alignment horizontal="right"/>
    </xf>
    <xf numFmtId="0" fontId="8" fillId="0" borderId="0" xfId="19" applyFont="1"/>
    <xf numFmtId="0" fontId="4" fillId="0" borderId="0" xfId="20" applyFont="1" applyAlignment="1">
      <alignment horizontal="right"/>
    </xf>
    <xf numFmtId="0" fontId="5" fillId="0" borderId="0" xfId="19" applyFont="1"/>
    <xf numFmtId="0" fontId="11" fillId="0" borderId="0" xfId="19" applyFont="1"/>
    <xf numFmtId="0" fontId="4" fillId="0" borderId="0" xfId="19" applyFont="1" applyAlignment="1"/>
    <xf numFmtId="0" fontId="4" fillId="0" borderId="0" xfId="19" applyFont="1" applyAlignment="1">
      <alignment horizontal="center"/>
    </xf>
    <xf numFmtId="0" fontId="4" fillId="0" borderId="1" xfId="19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</xf>
    <xf numFmtId="0" fontId="4" fillId="0" borderId="0" xfId="19" applyFont="1" applyAlignment="1">
      <alignment wrapText="1"/>
    </xf>
    <xf numFmtId="0" fontId="5" fillId="0" borderId="1" xfId="19" applyFont="1" applyBorder="1" applyAlignment="1">
      <alignment horizontal="center"/>
    </xf>
    <xf numFmtId="0" fontId="4" fillId="0" borderId="1" xfId="19" applyFont="1" applyBorder="1" applyAlignment="1">
      <alignment horizontal="center"/>
    </xf>
    <xf numFmtId="0" fontId="4" fillId="0" borderId="1" xfId="19" applyFont="1" applyBorder="1" applyAlignment="1">
      <alignment wrapText="1"/>
    </xf>
    <xf numFmtId="0" fontId="5" fillId="0" borderId="1" xfId="19" applyFont="1" applyBorder="1" applyAlignment="1">
      <alignment horizontal="left" wrapText="1"/>
    </xf>
    <xf numFmtId="0" fontId="5" fillId="0" borderId="1" xfId="19" applyFont="1" applyFill="1" applyBorder="1" applyAlignment="1">
      <alignment wrapText="1"/>
    </xf>
    <xf numFmtId="0" fontId="5" fillId="0" borderId="0" xfId="19" applyFont="1" applyFill="1" applyBorder="1" applyAlignment="1">
      <alignment horizontal="center" wrapText="1"/>
    </xf>
    <xf numFmtId="0" fontId="5" fillId="0" borderId="0" xfId="20" applyFont="1" applyFill="1" applyBorder="1"/>
    <xf numFmtId="167" fontId="5" fillId="0" borderId="0" xfId="5" applyNumberFormat="1" applyFont="1" applyFill="1" applyBorder="1"/>
    <xf numFmtId="0" fontId="4" fillId="0" borderId="0" xfId="20" applyFont="1" applyAlignment="1">
      <alignment horizontal="left"/>
    </xf>
    <xf numFmtId="0" fontId="4" fillId="0" borderId="0" xfId="19" applyFont="1"/>
    <xf numFmtId="0" fontId="4" fillId="0" borderId="0" xfId="20" applyFont="1"/>
    <xf numFmtId="43" fontId="9" fillId="0" borderId="0" xfId="22" applyFont="1"/>
    <xf numFmtId="43" fontId="6" fillId="0" borderId="1" xfId="22" applyFont="1" applyFill="1" applyBorder="1" applyAlignment="1">
      <alignment horizontal="right" vertical="center" wrapText="1"/>
    </xf>
    <xf numFmtId="4" fontId="4" fillId="2" borderId="1" xfId="17" applyNumberFormat="1" applyFont="1" applyFill="1" applyBorder="1" applyAlignment="1">
      <alignment horizontal="right" vertical="top"/>
    </xf>
    <xf numFmtId="43" fontId="9" fillId="2" borderId="7" xfId="22" applyFont="1" applyFill="1" applyBorder="1"/>
    <xf numFmtId="43" fontId="8" fillId="2" borderId="1" xfId="1" applyNumberFormat="1" applyFont="1" applyFill="1" applyBorder="1" applyAlignment="1"/>
    <xf numFmtId="0" fontId="4" fillId="2" borderId="1" xfId="7" applyFont="1" applyFill="1" applyBorder="1" applyAlignment="1">
      <alignment wrapText="1"/>
    </xf>
    <xf numFmtId="0" fontId="4" fillId="0" borderId="1" xfId="17" applyFont="1" applyFill="1" applyBorder="1" applyAlignment="1">
      <alignment horizontal="right" vertical="top"/>
    </xf>
    <xf numFmtId="43" fontId="4" fillId="0" borderId="1" xfId="22" applyFont="1" applyFill="1" applyBorder="1" applyAlignment="1">
      <alignment horizontal="right" vertical="top" wrapText="1"/>
    </xf>
    <xf numFmtId="43" fontId="4" fillId="0" borderId="0" xfId="2" applyNumberFormat="1" applyFont="1"/>
    <xf numFmtId="43" fontId="4" fillId="0" borderId="1" xfId="22" applyFont="1" applyFill="1" applyBorder="1" applyAlignment="1">
      <alignment horizontal="center" vertical="top"/>
    </xf>
    <xf numFmtId="43" fontId="8" fillId="0" borderId="0" xfId="19" applyNumberFormat="1" applyFont="1"/>
    <xf numFmtId="43" fontId="9" fillId="0" borderId="1" xfId="22" applyFont="1" applyBorder="1"/>
    <xf numFmtId="43" fontId="4" fillId="0" borderId="1" xfId="22" applyFont="1" applyFill="1" applyBorder="1" applyAlignment="1">
      <alignment horizontal="center" vertical="center" wrapText="1"/>
    </xf>
    <xf numFmtId="43" fontId="5" fillId="0" borderId="1" xfId="22" applyFont="1" applyFill="1" applyBorder="1" applyAlignment="1">
      <alignment horizontal="right" vertical="top"/>
    </xf>
    <xf numFmtId="43" fontId="4" fillId="0" borderId="1" xfId="22" applyFont="1" applyFill="1" applyBorder="1" applyAlignment="1">
      <alignment horizontal="right" vertical="top"/>
    </xf>
    <xf numFmtId="43" fontId="4" fillId="2" borderId="1" xfId="22" applyFont="1" applyFill="1" applyBorder="1" applyAlignment="1">
      <alignment horizontal="right" vertical="top"/>
    </xf>
    <xf numFmtId="43" fontId="5" fillId="0" borderId="1" xfId="22" applyFont="1" applyFill="1" applyBorder="1" applyAlignment="1">
      <alignment horizontal="center" vertical="top"/>
    </xf>
    <xf numFmtId="43" fontId="4" fillId="0" borderId="1" xfId="22" applyFont="1" applyFill="1" applyBorder="1"/>
    <xf numFmtId="0" fontId="8" fillId="2" borderId="0" xfId="14" applyFont="1" applyFill="1"/>
    <xf numFmtId="0" fontId="4" fillId="2" borderId="0" xfId="13" applyFont="1" applyFill="1" applyAlignment="1">
      <alignment horizontal="right"/>
    </xf>
    <xf numFmtId="4" fontId="5" fillId="2" borderId="4" xfId="13" applyNumberFormat="1" applyFont="1" applyFill="1" applyBorder="1"/>
    <xf numFmtId="43" fontId="4" fillId="2" borderId="1" xfId="22" applyFont="1" applyFill="1" applyBorder="1" applyAlignment="1">
      <alignment horizontal="right" vertical="center" wrapText="1"/>
    </xf>
    <xf numFmtId="4" fontId="4" fillId="2" borderId="1" xfId="13" applyNumberFormat="1" applyFont="1" applyFill="1" applyBorder="1" applyAlignment="1">
      <alignment horizontal="right" vertical="center" wrapText="1"/>
    </xf>
    <xf numFmtId="0" fontId="4" fillId="2" borderId="1" xfId="13" applyFont="1" applyFill="1" applyBorder="1" applyAlignment="1">
      <alignment horizontal="right" vertical="center" wrapText="1"/>
    </xf>
    <xf numFmtId="4" fontId="5" fillId="2" borderId="1" xfId="13" applyNumberFormat="1" applyFont="1" applyFill="1" applyBorder="1" applyAlignment="1">
      <alignment horizontal="right"/>
    </xf>
    <xf numFmtId="43" fontId="6" fillId="2" borderId="1" xfId="22" applyFont="1" applyFill="1" applyBorder="1" applyAlignment="1">
      <alignment horizontal="right" vertical="center" wrapText="1"/>
    </xf>
    <xf numFmtId="0" fontId="4" fillId="2" borderId="1" xfId="13" applyFont="1" applyFill="1" applyBorder="1" applyAlignment="1">
      <alignment horizontal="right" vertical="top" wrapText="1"/>
    </xf>
    <xf numFmtId="0" fontId="6" fillId="2" borderId="1" xfId="13" applyFont="1" applyFill="1" applyBorder="1" applyAlignment="1">
      <alignment horizontal="right" vertical="center" wrapText="1"/>
    </xf>
    <xf numFmtId="4" fontId="5" fillId="2" borderId="1" xfId="13" applyNumberFormat="1" applyFont="1" applyFill="1" applyBorder="1" applyAlignment="1">
      <alignment horizontal="right" vertical="center" wrapText="1"/>
    </xf>
    <xf numFmtId="0" fontId="4" fillId="2" borderId="1" xfId="13" applyFont="1" applyFill="1" applyBorder="1" applyAlignment="1">
      <alignment horizontal="right"/>
    </xf>
    <xf numFmtId="0" fontId="5" fillId="2" borderId="1" xfId="13" applyFont="1" applyFill="1" applyBorder="1"/>
    <xf numFmtId="4" fontId="4" fillId="2" borderId="0" xfId="13" applyNumberFormat="1" applyFont="1" applyFill="1" applyBorder="1"/>
    <xf numFmtId="0" fontId="9" fillId="2" borderId="0" xfId="0" applyFont="1" applyFill="1"/>
    <xf numFmtId="0" fontId="9" fillId="0" borderId="0" xfId="0" applyFont="1" applyAlignment="1">
      <alignment horizontal="center"/>
    </xf>
    <xf numFmtId="4" fontId="4" fillId="0" borderId="0" xfId="17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43" fontId="9" fillId="0" borderId="0" xfId="22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3" fontId="9" fillId="0" borderId="0" xfId="0" applyNumberFormat="1" applyFont="1" applyAlignment="1">
      <alignment horizontal="center"/>
    </xf>
    <xf numFmtId="0" fontId="9" fillId="0" borderId="0" xfId="0" applyFont="1" applyAlignment="1"/>
    <xf numFmtId="4" fontId="9" fillId="0" borderId="0" xfId="0" applyNumberFormat="1" applyFont="1" applyAlignment="1"/>
    <xf numFmtId="4" fontId="14" fillId="0" borderId="0" xfId="0" applyNumberFormat="1" applyFont="1" applyAlignment="1"/>
    <xf numFmtId="4" fontId="14" fillId="0" borderId="1" xfId="0" applyNumberFormat="1" applyFont="1" applyBorder="1" applyAlignment="1"/>
    <xf numFmtId="43" fontId="9" fillId="0" borderId="0" xfId="22" applyFont="1" applyAlignment="1"/>
    <xf numFmtId="0" fontId="9" fillId="0" borderId="1" xfId="0" applyFont="1" applyBorder="1" applyAlignment="1"/>
    <xf numFmtId="4" fontId="5" fillId="2" borderId="1" xfId="20" applyNumberFormat="1" applyFont="1" applyFill="1" applyBorder="1" applyAlignment="1">
      <alignment horizontal="right" vertical="top"/>
    </xf>
    <xf numFmtId="43" fontId="9" fillId="0" borderId="0" xfId="0" applyNumberFormat="1" applyFont="1" applyAlignment="1"/>
    <xf numFmtId="43" fontId="4" fillId="0" borderId="0" xfId="20" applyNumberFormat="1" applyFont="1"/>
    <xf numFmtId="43" fontId="5" fillId="0" borderId="0" xfId="22" applyFont="1" applyFill="1" applyBorder="1"/>
    <xf numFmtId="4" fontId="8" fillId="0" borderId="0" xfId="19" applyNumberFormat="1" applyFont="1"/>
    <xf numFmtId="43" fontId="4" fillId="0" borderId="0" xfId="1" applyNumberFormat="1" applyFont="1" applyAlignment="1">
      <alignment horizontal="left"/>
    </xf>
    <xf numFmtId="43" fontId="4" fillId="2" borderId="1" xfId="22" applyFont="1" applyFill="1" applyBorder="1" applyAlignment="1">
      <alignment horizontal="center" vertical="center" wrapText="1"/>
    </xf>
    <xf numFmtId="43" fontId="5" fillId="0" borderId="1" xfId="22" applyFont="1" applyFill="1" applyBorder="1" applyAlignment="1">
      <alignment horizontal="center" vertical="center" wrapText="1"/>
    </xf>
    <xf numFmtId="43" fontId="5" fillId="2" borderId="1" xfId="22" applyFont="1" applyFill="1" applyBorder="1" applyAlignment="1">
      <alignment horizontal="center" vertical="center" wrapText="1"/>
    </xf>
    <xf numFmtId="4" fontId="4" fillId="2" borderId="1" xfId="17" applyNumberFormat="1" applyFont="1" applyFill="1" applyBorder="1" applyAlignment="1">
      <alignment horizontal="left" vertical="top"/>
    </xf>
    <xf numFmtId="43" fontId="10" fillId="2" borderId="1" xfId="1" applyNumberFormat="1" applyFont="1" applyFill="1" applyBorder="1" applyAlignment="1"/>
    <xf numFmtId="0" fontId="4" fillId="2" borderId="1" xfId="2" applyFont="1" applyFill="1" applyBorder="1" applyAlignment="1"/>
    <xf numFmtId="43" fontId="9" fillId="0" borderId="1" xfId="22" applyFont="1" applyBorder="1" applyAlignment="1"/>
    <xf numFmtId="15" fontId="4" fillId="0" borderId="0" xfId="2" applyNumberFormat="1" applyFont="1" applyFill="1" applyBorder="1" applyAlignment="1">
      <alignment horizontal="right"/>
    </xf>
    <xf numFmtId="15" fontId="4" fillId="0" borderId="1" xfId="2" applyNumberFormat="1" applyFont="1" applyFill="1" applyBorder="1" applyAlignment="1">
      <alignment horizontal="center" wrapText="1"/>
    </xf>
    <xf numFmtId="0" fontId="5" fillId="0" borderId="3" xfId="14" applyFont="1" applyFill="1" applyBorder="1" applyAlignment="1">
      <alignment horizontal="center" vertical="center" wrapText="1"/>
    </xf>
    <xf numFmtId="15" fontId="4" fillId="0" borderId="1" xfId="13" applyNumberFormat="1" applyFont="1" applyFill="1" applyBorder="1" applyAlignment="1">
      <alignment horizontal="center" wrapText="1"/>
    </xf>
    <xf numFmtId="15" fontId="4" fillId="2" borderId="1" xfId="13" applyNumberFormat="1" applyFont="1" applyFill="1" applyBorder="1" applyAlignment="1">
      <alignment horizontal="center" wrapText="1"/>
    </xf>
    <xf numFmtId="0" fontId="15" fillId="0" borderId="0" xfId="0" applyFont="1"/>
    <xf numFmtId="15" fontId="4" fillId="0" borderId="0" xfId="17" applyNumberFormat="1" applyFont="1" applyFill="1" applyBorder="1" applyAlignment="1">
      <alignment horizontal="right"/>
    </xf>
    <xf numFmtId="15" fontId="4" fillId="0" borderId="1" xfId="17" applyNumberFormat="1" applyFont="1" applyFill="1" applyBorder="1" applyAlignment="1">
      <alignment horizontal="center" wrapText="1"/>
    </xf>
    <xf numFmtId="15" fontId="5" fillId="0" borderId="5" xfId="19" applyNumberFormat="1" applyFont="1" applyFill="1" applyBorder="1" applyAlignment="1">
      <alignment wrapText="1"/>
    </xf>
    <xf numFmtId="0" fontId="5" fillId="0" borderId="0" xfId="7" applyFont="1" applyFill="1" applyBorder="1" applyAlignment="1">
      <alignment horizontal="center"/>
    </xf>
    <xf numFmtId="0" fontId="5" fillId="0" borderId="0" xfId="14" applyFont="1" applyAlignment="1">
      <alignment horizontal="center"/>
    </xf>
    <xf numFmtId="15" fontId="4" fillId="0" borderId="0" xfId="13" applyNumberFormat="1" applyFont="1" applyFill="1" applyBorder="1" applyAlignment="1">
      <alignment horizontal="right"/>
    </xf>
    <xf numFmtId="0" fontId="4" fillId="0" borderId="0" xfId="13" applyFont="1" applyFill="1" applyBorder="1" applyAlignment="1">
      <alignment horizontal="right"/>
    </xf>
    <xf numFmtId="0" fontId="4" fillId="0" borderId="6" xfId="14" applyFont="1" applyFill="1" applyBorder="1" applyAlignment="1">
      <alignment horizontal="center"/>
    </xf>
    <xf numFmtId="0" fontId="4" fillId="0" borderId="7" xfId="14" applyFont="1" applyFill="1" applyBorder="1" applyAlignment="1">
      <alignment horizontal="center"/>
    </xf>
    <xf numFmtId="0" fontId="4" fillId="0" borderId="4" xfId="14" applyFont="1" applyFill="1" applyBorder="1" applyAlignment="1">
      <alignment horizontal="center"/>
    </xf>
    <xf numFmtId="0" fontId="5" fillId="0" borderId="0" xfId="8" applyFont="1" applyFill="1" applyAlignment="1">
      <alignment horizontal="center"/>
    </xf>
    <xf numFmtId="0" fontId="11" fillId="0" borderId="0" xfId="8" applyFont="1" applyFill="1" applyAlignment="1">
      <alignment horizontal="left"/>
    </xf>
    <xf numFmtId="14" fontId="4" fillId="0" borderId="6" xfId="8" applyNumberFormat="1" applyFont="1" applyFill="1" applyBorder="1" applyAlignment="1">
      <alignment horizontal="center"/>
    </xf>
    <xf numFmtId="14" fontId="4" fillId="0" borderId="7" xfId="8" applyNumberFormat="1" applyFont="1" applyFill="1" applyBorder="1" applyAlignment="1">
      <alignment horizontal="center"/>
    </xf>
    <xf numFmtId="14" fontId="4" fillId="0" borderId="4" xfId="8" applyNumberFormat="1" applyFont="1" applyFill="1" applyBorder="1" applyAlignment="1">
      <alignment horizontal="center"/>
    </xf>
    <xf numFmtId="0" fontId="4" fillId="0" borderId="6" xfId="8" applyFont="1" applyFill="1" applyBorder="1" applyAlignment="1">
      <alignment horizontal="center"/>
    </xf>
    <xf numFmtId="0" fontId="4" fillId="0" borderId="7" xfId="8" applyFont="1" applyFill="1" applyBorder="1" applyAlignment="1">
      <alignment horizontal="center"/>
    </xf>
    <xf numFmtId="0" fontId="4" fillId="0" borderId="4" xfId="8" applyFont="1" applyFill="1" applyBorder="1" applyAlignment="1">
      <alignment horizontal="center"/>
    </xf>
    <xf numFmtId="166" fontId="4" fillId="0" borderId="6" xfId="8" applyNumberFormat="1" applyFont="1" applyFill="1" applyBorder="1" applyAlignment="1">
      <alignment horizontal="center"/>
    </xf>
    <xf numFmtId="166" fontId="4" fillId="0" borderId="7" xfId="8" applyNumberFormat="1" applyFont="1" applyFill="1" applyBorder="1" applyAlignment="1">
      <alignment horizontal="center"/>
    </xf>
    <xf numFmtId="166" fontId="4" fillId="0" borderId="4" xfId="8" applyNumberFormat="1" applyFont="1" applyFill="1" applyBorder="1" applyAlignment="1">
      <alignment horizontal="center"/>
    </xf>
    <xf numFmtId="0" fontId="5" fillId="0" borderId="0" xfId="19" applyFont="1" applyAlignment="1">
      <alignment horizontal="center"/>
    </xf>
    <xf numFmtId="15" fontId="4" fillId="0" borderId="0" xfId="19" applyNumberFormat="1" applyFont="1" applyFill="1" applyBorder="1" applyAlignment="1">
      <alignment horizontal="right"/>
    </xf>
    <xf numFmtId="0" fontId="4" fillId="0" borderId="0" xfId="19" applyFont="1" applyFill="1" applyBorder="1" applyAlignment="1">
      <alignment horizontal="right"/>
    </xf>
  </cellXfs>
  <cellStyles count="26">
    <cellStyle name="Comma" xfId="22" builtinId="3"/>
    <cellStyle name="Comma 2" xfId="2"/>
    <cellStyle name="Comma 2 2" xfId="3"/>
    <cellStyle name="Comma 2 3" xfId="4"/>
    <cellStyle name="Comma 3" xfId="5"/>
    <cellStyle name="Comma 5" xfId="13"/>
    <cellStyle name="Comma 6" xfId="17"/>
    <cellStyle name="Comma 7" xfId="20"/>
    <cellStyle name="Comma 8" xfId="6"/>
    <cellStyle name="Comma 8 2" xfId="23"/>
    <cellStyle name="Comma 9" xfId="24"/>
    <cellStyle name="Normal" xfId="0" builtinId="0"/>
    <cellStyle name="Normal 15" xfId="7"/>
    <cellStyle name="Normal 18" xfId="8"/>
    <cellStyle name="Normal 2" xfId="1"/>
    <cellStyle name="Normal 2 2" xfId="9"/>
    <cellStyle name="Normal 2 3" xfId="15"/>
    <cellStyle name="Normal 2 4" xfId="10"/>
    <cellStyle name="Normal 2 5" xfId="16"/>
    <cellStyle name="Normal 2 6" xfId="18"/>
    <cellStyle name="Normal 2 7" xfId="21"/>
    <cellStyle name="Normal 3" xfId="25"/>
    <cellStyle name="Normal 4" xfId="14"/>
    <cellStyle name="Normal 5" xfId="12"/>
    <cellStyle name="Normal 6" xfId="19"/>
    <cellStyle name="표준_Erpm3_temp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MIK%20STAFF%20FILES\Erdenechimeg\Desktop\M\Negtgel%20balans\Tailan%20Analyzer\Tailan\2018\2018.06.30%20S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Equity"/>
      <sheetName val="Cash flow"/>
    </sheetNames>
    <sheetDataSet>
      <sheetData sheetId="0">
        <row r="82">
          <cell r="AC82">
            <v>30758311258.429996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topLeftCell="A34" zoomScale="110" zoomScaleNormal="110" workbookViewId="0">
      <selection activeCell="D46" sqref="D46"/>
    </sheetView>
  </sheetViews>
  <sheetFormatPr defaultColWidth="17" defaultRowHeight="12"/>
  <cols>
    <col min="1" max="1" width="7.140625" style="22" bestFit="1" customWidth="1"/>
    <col min="2" max="2" width="38" style="22" customWidth="1"/>
    <col min="3" max="3" width="22.85546875" style="22" customWidth="1"/>
    <col min="4" max="4" width="21.85546875" style="22" customWidth="1"/>
    <col min="5" max="16384" width="17" style="22"/>
  </cols>
  <sheetData>
    <row r="1" spans="1:4" ht="12" customHeight="1">
      <c r="A1" s="19"/>
      <c r="B1" s="20" t="s">
        <v>125</v>
      </c>
      <c r="C1" s="20"/>
      <c r="D1" s="20"/>
    </row>
    <row r="2" spans="1:4">
      <c r="A2" s="180" t="s">
        <v>55</v>
      </c>
      <c r="B2" s="180"/>
      <c r="C2" s="23"/>
      <c r="D2" s="23"/>
    </row>
    <row r="3" spans="1:4">
      <c r="A3" s="19"/>
      <c r="B3" s="24" t="s">
        <v>56</v>
      </c>
      <c r="C3" s="25"/>
      <c r="D3" s="25"/>
    </row>
    <row r="4" spans="1:4">
      <c r="A4" s="19"/>
      <c r="B4" s="19"/>
      <c r="C4" s="26"/>
      <c r="D4" s="171">
        <v>43281</v>
      </c>
    </row>
    <row r="5" spans="1:4">
      <c r="A5" s="19"/>
      <c r="B5" s="19"/>
      <c r="C5" s="27"/>
      <c r="D5" s="27" t="s">
        <v>57</v>
      </c>
    </row>
    <row r="6" spans="1:4" ht="24">
      <c r="A6" s="28" t="s">
        <v>58</v>
      </c>
      <c r="B6" s="29" t="s">
        <v>59</v>
      </c>
      <c r="C6" s="30"/>
      <c r="D6" s="30"/>
    </row>
    <row r="7" spans="1:4">
      <c r="A7" s="31"/>
      <c r="B7" s="32"/>
      <c r="C7" s="172">
        <v>43100</v>
      </c>
      <c r="D7" s="172">
        <v>43281</v>
      </c>
    </row>
    <row r="8" spans="1:4">
      <c r="A8" s="33">
        <v>1</v>
      </c>
      <c r="B8" s="34" t="s">
        <v>60</v>
      </c>
      <c r="C8" s="35"/>
      <c r="D8" s="35"/>
    </row>
    <row r="9" spans="1:4">
      <c r="A9" s="33">
        <v>1.1000000000000001</v>
      </c>
      <c r="B9" s="36" t="s">
        <v>61</v>
      </c>
      <c r="C9" s="35"/>
      <c r="D9" s="35"/>
    </row>
    <row r="10" spans="1:4">
      <c r="A10" s="37" t="s">
        <v>0</v>
      </c>
      <c r="B10" s="38" t="s">
        <v>62</v>
      </c>
      <c r="C10" s="39">
        <v>212950604023.07999</v>
      </c>
      <c r="D10" s="117">
        <f>138352020739.98+100745000000+6572810753.24</f>
        <v>245669831493.22</v>
      </c>
    </row>
    <row r="11" spans="1:4">
      <c r="A11" s="37" t="s">
        <v>1</v>
      </c>
      <c r="B11" s="38" t="s">
        <v>63</v>
      </c>
      <c r="C11" s="39">
        <v>8583780.9199998379</v>
      </c>
      <c r="D11" s="117">
        <v>9397757.9000000004</v>
      </c>
    </row>
    <row r="12" spans="1:4">
      <c r="A12" s="37" t="s">
        <v>2</v>
      </c>
      <c r="B12" s="38" t="s">
        <v>64</v>
      </c>
      <c r="C12" s="39">
        <v>0</v>
      </c>
      <c r="D12" s="117">
        <v>57754838.590000004</v>
      </c>
    </row>
    <row r="13" spans="1:4">
      <c r="A13" s="37" t="s">
        <v>3</v>
      </c>
      <c r="B13" s="38" t="s">
        <v>65</v>
      </c>
      <c r="C13" s="39">
        <v>0</v>
      </c>
      <c r="D13" s="117">
        <v>9942445.3000000007</v>
      </c>
    </row>
    <row r="14" spans="1:4">
      <c r="A14" s="37" t="s">
        <v>4</v>
      </c>
      <c r="B14" s="38" t="s">
        <v>66</v>
      </c>
      <c r="C14" s="39">
        <v>2559588842109.3896</v>
      </c>
      <c r="D14" s="117">
        <f>2688760126928.68+12457327191.87-142980261.82</f>
        <v>2701074473858.7305</v>
      </c>
    </row>
    <row r="15" spans="1:4">
      <c r="A15" s="37"/>
      <c r="B15" s="38" t="s">
        <v>67</v>
      </c>
      <c r="C15" s="39">
        <v>-11707127377.490002</v>
      </c>
      <c r="D15" s="117">
        <v>-11707127377.490002</v>
      </c>
    </row>
    <row r="16" spans="1:4">
      <c r="A16" s="37" t="s">
        <v>5</v>
      </c>
      <c r="B16" s="38" t="s">
        <v>68</v>
      </c>
      <c r="C16" s="39">
        <v>16413081.4</v>
      </c>
      <c r="D16" s="117">
        <v>17715193.399999999</v>
      </c>
    </row>
    <row r="17" spans="1:4">
      <c r="A17" s="37" t="s">
        <v>6</v>
      </c>
      <c r="B17" s="38" t="s">
        <v>69</v>
      </c>
      <c r="C17" s="39">
        <v>599407019.42999995</v>
      </c>
      <c r="D17" s="117">
        <v>2717825922.5900002</v>
      </c>
    </row>
    <row r="18" spans="1:4">
      <c r="A18" s="37" t="s">
        <v>7</v>
      </c>
      <c r="B18" s="38" t="s">
        <v>70</v>
      </c>
      <c r="C18" s="39"/>
      <c r="D18" s="117"/>
    </row>
    <row r="19" spans="1:4" ht="24">
      <c r="A19" s="37" t="s">
        <v>8</v>
      </c>
      <c r="B19" s="38" t="s">
        <v>99</v>
      </c>
      <c r="C19" s="39">
        <v>169792155.82999998</v>
      </c>
      <c r="D19" s="117">
        <v>169792155.82999998</v>
      </c>
    </row>
    <row r="20" spans="1:4">
      <c r="A20" s="37" t="s">
        <v>9</v>
      </c>
      <c r="B20" s="38" t="s">
        <v>71</v>
      </c>
      <c r="C20" s="39"/>
      <c r="D20" s="117"/>
    </row>
    <row r="21" spans="1:4">
      <c r="A21" s="37" t="s">
        <v>10</v>
      </c>
      <c r="B21" s="38" t="s">
        <v>72</v>
      </c>
      <c r="C21" s="39">
        <v>0</v>
      </c>
      <c r="D21" s="117">
        <v>0</v>
      </c>
    </row>
    <row r="22" spans="1:4">
      <c r="A22" s="42" t="s">
        <v>10</v>
      </c>
      <c r="B22" s="43" t="s">
        <v>73</v>
      </c>
      <c r="C22" s="44">
        <v>2761626514792.5596</v>
      </c>
      <c r="D22" s="44">
        <f>SUM(D10:D21)</f>
        <v>2938019606288.0698</v>
      </c>
    </row>
    <row r="23" spans="1:4">
      <c r="A23" s="33">
        <v>1.2</v>
      </c>
      <c r="B23" s="43" t="s">
        <v>74</v>
      </c>
      <c r="C23" s="39"/>
      <c r="D23" s="39"/>
    </row>
    <row r="24" spans="1:4">
      <c r="A24" s="37" t="s">
        <v>11</v>
      </c>
      <c r="B24" s="38" t="s">
        <v>75</v>
      </c>
      <c r="C24" s="39">
        <v>14527013969.689999</v>
      </c>
      <c r="D24" s="117">
        <v>34778939882.120003</v>
      </c>
    </row>
    <row r="25" spans="1:4">
      <c r="A25" s="37" t="s">
        <v>12</v>
      </c>
      <c r="B25" s="38" t="s">
        <v>76</v>
      </c>
      <c r="C25" s="39">
        <v>112568798.69999999</v>
      </c>
      <c r="D25" s="117">
        <v>82026955.560000002</v>
      </c>
    </row>
    <row r="26" spans="1:4">
      <c r="A26" s="37" t="s">
        <v>13</v>
      </c>
      <c r="B26" s="38" t="s">
        <v>77</v>
      </c>
      <c r="C26" s="39">
        <v>0</v>
      </c>
      <c r="D26" s="117">
        <v>0</v>
      </c>
    </row>
    <row r="27" spans="1:4">
      <c r="A27" s="37" t="s">
        <v>14</v>
      </c>
      <c r="B27" s="38" t="s">
        <v>78</v>
      </c>
      <c r="C27" s="39">
        <v>0</v>
      </c>
      <c r="D27" s="117">
        <v>0</v>
      </c>
    </row>
    <row r="28" spans="1:4">
      <c r="A28" s="37" t="s">
        <v>15</v>
      </c>
      <c r="B28" s="38" t="s">
        <v>79</v>
      </c>
      <c r="C28" s="39"/>
      <c r="D28" s="117"/>
    </row>
    <row r="29" spans="1:4">
      <c r="A29" s="37" t="s">
        <v>16</v>
      </c>
      <c r="B29" s="38" t="s">
        <v>80</v>
      </c>
      <c r="C29" s="39">
        <v>0</v>
      </c>
      <c r="D29" s="39">
        <v>0</v>
      </c>
    </row>
    <row r="30" spans="1:4">
      <c r="A30" s="37" t="s">
        <v>17</v>
      </c>
      <c r="B30" s="38" t="s">
        <v>81</v>
      </c>
      <c r="C30" s="39">
        <v>0</v>
      </c>
      <c r="D30" s="39">
        <v>0</v>
      </c>
    </row>
    <row r="31" spans="1:4">
      <c r="A31" s="37" t="s">
        <v>18</v>
      </c>
      <c r="B31" s="38" t="s">
        <v>82</v>
      </c>
      <c r="C31" s="39">
        <v>-5.9604644775390625E-8</v>
      </c>
      <c r="D31" s="117">
        <v>-5.9604644775390625E-8</v>
      </c>
    </row>
    <row r="32" spans="1:4">
      <c r="A32" s="37" t="s">
        <v>19</v>
      </c>
      <c r="B32" s="118" t="s">
        <v>83</v>
      </c>
      <c r="C32" s="117">
        <v>0</v>
      </c>
      <c r="D32" s="117">
        <v>0</v>
      </c>
    </row>
    <row r="33" spans="1:4">
      <c r="A33" s="42" t="s">
        <v>20</v>
      </c>
      <c r="B33" s="43" t="s">
        <v>84</v>
      </c>
      <c r="C33" s="44">
        <v>14639582768.389999</v>
      </c>
      <c r="D33" s="44">
        <f>SUM(D24:D32)</f>
        <v>34860966837.68</v>
      </c>
    </row>
    <row r="34" spans="1:4">
      <c r="A34" s="33">
        <v>1.3</v>
      </c>
      <c r="B34" s="43" t="s">
        <v>85</v>
      </c>
      <c r="C34" s="44">
        <v>2776266097560.9497</v>
      </c>
      <c r="D34" s="44">
        <f>D22+D33</f>
        <v>2972880573125.75</v>
      </c>
    </row>
    <row r="35" spans="1:4">
      <c r="A35" s="33">
        <v>2</v>
      </c>
      <c r="B35" s="43" t="s">
        <v>86</v>
      </c>
      <c r="C35" s="41"/>
      <c r="D35" s="41"/>
    </row>
    <row r="36" spans="1:4">
      <c r="A36" s="33">
        <v>2.1</v>
      </c>
      <c r="B36" s="43" t="s">
        <v>87</v>
      </c>
      <c r="C36" s="41"/>
      <c r="D36" s="41"/>
    </row>
    <row r="37" spans="1:4">
      <c r="A37" s="33" t="s">
        <v>21</v>
      </c>
      <c r="B37" s="36" t="s">
        <v>88</v>
      </c>
      <c r="C37" s="41"/>
      <c r="D37" s="41"/>
    </row>
    <row r="38" spans="1:4">
      <c r="A38" s="37" t="s">
        <v>22</v>
      </c>
      <c r="B38" s="38" t="s">
        <v>89</v>
      </c>
      <c r="C38" s="39">
        <v>1070158464.61</v>
      </c>
      <c r="D38" s="117">
        <v>1302037500.49</v>
      </c>
    </row>
    <row r="39" spans="1:4">
      <c r="A39" s="37" t="s">
        <v>23</v>
      </c>
      <c r="B39" s="24" t="s">
        <v>90</v>
      </c>
      <c r="C39" s="39">
        <v>0</v>
      </c>
      <c r="D39" s="117">
        <v>0</v>
      </c>
    </row>
    <row r="40" spans="1:4">
      <c r="A40" s="37" t="s">
        <v>24</v>
      </c>
      <c r="B40" s="38" t="s">
        <v>91</v>
      </c>
      <c r="C40" s="117">
        <v>3640826562.8299999</v>
      </c>
      <c r="D40" s="117">
        <v>686822984.72000003</v>
      </c>
    </row>
    <row r="41" spans="1:4">
      <c r="A41" s="37" t="s">
        <v>25</v>
      </c>
      <c r="B41" s="38" t="s">
        <v>92</v>
      </c>
      <c r="C41" s="39">
        <v>4635721.5999999996</v>
      </c>
      <c r="D41" s="117">
        <v>51686.400000000001</v>
      </c>
    </row>
    <row r="42" spans="1:4">
      <c r="A42" s="37" t="s">
        <v>26</v>
      </c>
      <c r="B42" s="38" t="s">
        <v>93</v>
      </c>
      <c r="C42" s="39">
        <v>7022150684.9300003</v>
      </c>
      <c r="D42" s="117">
        <v>3500000000</v>
      </c>
    </row>
    <row r="43" spans="1:4">
      <c r="A43" s="37" t="s">
        <v>27</v>
      </c>
      <c r="B43" s="38" t="s">
        <v>94</v>
      </c>
      <c r="C43" s="39">
        <v>19574121708.490002</v>
      </c>
      <c r="D43" s="117">
        <v>20429341970.5</v>
      </c>
    </row>
    <row r="44" spans="1:4">
      <c r="A44" s="37" t="s">
        <v>28</v>
      </c>
      <c r="B44" s="38" t="s">
        <v>95</v>
      </c>
      <c r="C44" s="39">
        <v>0</v>
      </c>
      <c r="D44" s="117">
        <v>0</v>
      </c>
    </row>
    <row r="45" spans="1:4">
      <c r="A45" s="37" t="s">
        <v>29</v>
      </c>
      <c r="B45" s="38" t="s">
        <v>96</v>
      </c>
      <c r="C45" s="39">
        <v>3119072.29</v>
      </c>
      <c r="D45" s="117">
        <v>2594593.29</v>
      </c>
    </row>
    <row r="46" spans="1:4">
      <c r="A46" s="37" t="s">
        <v>30</v>
      </c>
      <c r="B46" s="38" t="s">
        <v>97</v>
      </c>
      <c r="C46" s="39">
        <v>0</v>
      </c>
      <c r="D46" s="117">
        <v>0</v>
      </c>
    </row>
    <row r="47" spans="1:4">
      <c r="A47" s="37" t="s">
        <v>31</v>
      </c>
      <c r="B47" s="38" t="s">
        <v>98</v>
      </c>
      <c r="C47" s="117">
        <v>3734283631.04</v>
      </c>
      <c r="D47" s="117">
        <f>3845277776.78+118210999.52</f>
        <v>3963488776.3000002</v>
      </c>
    </row>
    <row r="48" spans="1:4" ht="24">
      <c r="A48" s="37" t="s">
        <v>32</v>
      </c>
      <c r="B48" s="38" t="s">
        <v>100</v>
      </c>
      <c r="C48" s="39"/>
      <c r="D48" s="117"/>
    </row>
    <row r="49" spans="1:4">
      <c r="A49" s="37" t="s">
        <v>33</v>
      </c>
      <c r="B49" s="38"/>
      <c r="C49" s="39"/>
      <c r="D49" s="117"/>
    </row>
    <row r="50" spans="1:4">
      <c r="A50" s="42" t="s">
        <v>34</v>
      </c>
      <c r="B50" s="36" t="s">
        <v>101</v>
      </c>
      <c r="C50" s="44">
        <v>35049295845.790001</v>
      </c>
      <c r="D50" s="168">
        <f>SUM(D38:D48)</f>
        <v>29884337511.700001</v>
      </c>
    </row>
    <row r="51" spans="1:4">
      <c r="A51" s="42" t="s">
        <v>35</v>
      </c>
      <c r="B51" s="36" t="s">
        <v>102</v>
      </c>
      <c r="C51" s="41"/>
      <c r="D51" s="169"/>
    </row>
    <row r="52" spans="1:4">
      <c r="A52" s="37" t="s">
        <v>36</v>
      </c>
      <c r="B52" s="38" t="s">
        <v>103</v>
      </c>
      <c r="C52" s="39">
        <v>8440772059.4200001</v>
      </c>
      <c r="D52" s="117">
        <v>19749590137.110001</v>
      </c>
    </row>
    <row r="53" spans="1:4">
      <c r="A53" s="37" t="s">
        <v>37</v>
      </c>
      <c r="B53" s="38" t="s">
        <v>97</v>
      </c>
      <c r="C53" s="39">
        <v>0</v>
      </c>
      <c r="D53" s="117">
        <v>0</v>
      </c>
    </row>
    <row r="54" spans="1:4">
      <c r="A54" s="37" t="s">
        <v>38</v>
      </c>
      <c r="B54" s="38" t="s">
        <v>104</v>
      </c>
      <c r="C54" s="39">
        <v>13800401632.610001</v>
      </c>
      <c r="D54" s="117">
        <v>17033163320</v>
      </c>
    </row>
    <row r="55" spans="1:4">
      <c r="A55" s="37" t="s">
        <v>39</v>
      </c>
      <c r="B55" s="38" t="s">
        <v>105</v>
      </c>
      <c r="C55" s="39">
        <v>2556472286171.0098</v>
      </c>
      <c r="D55" s="117">
        <f>2706183829046.39+6768000000</f>
        <v>2712951829046.3901</v>
      </c>
    </row>
    <row r="56" spans="1:4">
      <c r="A56" s="37" t="s">
        <v>40</v>
      </c>
      <c r="B56" s="38"/>
      <c r="C56" s="39"/>
      <c r="D56" s="117"/>
    </row>
    <row r="57" spans="1:4">
      <c r="A57" s="42" t="s">
        <v>41</v>
      </c>
      <c r="B57" s="36" t="s">
        <v>106</v>
      </c>
      <c r="C57" s="44">
        <v>2578713459863.0396</v>
      </c>
      <c r="D57" s="44">
        <f>SUM(D52:D56)</f>
        <v>2749734582503.5</v>
      </c>
    </row>
    <row r="58" spans="1:4">
      <c r="A58" s="33">
        <v>2.2000000000000002</v>
      </c>
      <c r="B58" s="43" t="s">
        <v>107</v>
      </c>
      <c r="C58" s="44">
        <v>2613762755708.8296</v>
      </c>
      <c r="D58" s="44">
        <f>D50+D57</f>
        <v>2779618920015.2002</v>
      </c>
    </row>
    <row r="59" spans="1:4">
      <c r="A59" s="33">
        <v>2.2999999999999998</v>
      </c>
      <c r="B59" s="36" t="s">
        <v>108</v>
      </c>
      <c r="C59" s="41"/>
      <c r="D59" s="41"/>
    </row>
    <row r="60" spans="1:4">
      <c r="A60" s="37" t="s">
        <v>42</v>
      </c>
      <c r="B60" s="38" t="s">
        <v>124</v>
      </c>
      <c r="C60" s="39"/>
      <c r="D60" s="39"/>
    </row>
    <row r="61" spans="1:4">
      <c r="A61" s="37" t="s">
        <v>43</v>
      </c>
      <c r="B61" s="38" t="s">
        <v>122</v>
      </c>
      <c r="C61" s="39"/>
      <c r="D61" s="39"/>
    </row>
    <row r="62" spans="1:4">
      <c r="A62" s="37" t="s">
        <v>44</v>
      </c>
      <c r="B62" s="38" t="s">
        <v>123</v>
      </c>
      <c r="C62" s="39">
        <v>20709320000</v>
      </c>
      <c r="D62" s="39">
        <v>20709320000</v>
      </c>
    </row>
    <row r="63" spans="1:4">
      <c r="A63" s="37" t="s">
        <v>45</v>
      </c>
      <c r="B63" s="38" t="s">
        <v>109</v>
      </c>
      <c r="C63" s="39">
        <v>-47055135600</v>
      </c>
      <c r="D63" s="39">
        <v>-47055135600</v>
      </c>
    </row>
    <row r="64" spans="1:4">
      <c r="A64" s="37" t="s">
        <v>46</v>
      </c>
      <c r="B64" s="38" t="s">
        <v>110</v>
      </c>
      <c r="C64" s="39">
        <v>52225114830.039993</v>
      </c>
      <c r="D64" s="39">
        <v>52225114830.039993</v>
      </c>
    </row>
    <row r="65" spans="1:4">
      <c r="A65" s="37" t="s">
        <v>47</v>
      </c>
      <c r="B65" s="38" t="s">
        <v>111</v>
      </c>
      <c r="C65" s="39"/>
      <c r="D65" s="39"/>
    </row>
    <row r="66" spans="1:4">
      <c r="A66" s="37" t="s">
        <v>48</v>
      </c>
      <c r="B66" s="38" t="s">
        <v>112</v>
      </c>
      <c r="C66" s="39">
        <v>0</v>
      </c>
      <c r="D66" s="39">
        <v>0</v>
      </c>
    </row>
    <row r="67" spans="1:4">
      <c r="A67" s="37" t="s">
        <v>49</v>
      </c>
      <c r="B67" s="38" t="s">
        <v>113</v>
      </c>
      <c r="C67" s="39">
        <v>0</v>
      </c>
      <c r="D67" s="39">
        <v>0</v>
      </c>
    </row>
    <row r="68" spans="1:4">
      <c r="A68" s="37" t="s">
        <v>50</v>
      </c>
      <c r="B68" s="38" t="s">
        <v>114</v>
      </c>
      <c r="C68" s="39">
        <v>136624042622.08</v>
      </c>
      <c r="D68" s="39">
        <v>136624042622.08</v>
      </c>
    </row>
    <row r="69" spans="1:4">
      <c r="A69" s="37" t="s">
        <v>51</v>
      </c>
      <c r="B69" s="38" t="s">
        <v>115</v>
      </c>
      <c r="C69" s="117">
        <v>0</v>
      </c>
      <c r="D69" s="117">
        <v>30758311258.43</v>
      </c>
    </row>
    <row r="70" spans="1:4">
      <c r="A70" s="42" t="s">
        <v>52</v>
      </c>
      <c r="B70" s="43" t="s">
        <v>116</v>
      </c>
      <c r="C70" s="44">
        <v>162503341852.12</v>
      </c>
      <c r="D70" s="44">
        <f>SUM(D60:D69)</f>
        <v>193261653110.54999</v>
      </c>
    </row>
    <row r="71" spans="1:4">
      <c r="A71" s="33">
        <v>2.4</v>
      </c>
      <c r="B71" s="43" t="s">
        <v>117</v>
      </c>
      <c r="C71" s="44">
        <v>2776266097560.9497</v>
      </c>
      <c r="D71" s="44">
        <f>D58+D70</f>
        <v>2972880573125.75</v>
      </c>
    </row>
    <row r="72" spans="1:4">
      <c r="A72" s="19"/>
      <c r="B72" s="19"/>
      <c r="C72" s="45">
        <v>0</v>
      </c>
      <c r="D72" s="45">
        <f>D34-D71</f>
        <v>0</v>
      </c>
    </row>
    <row r="73" spans="1:4">
      <c r="C73" s="46"/>
      <c r="D73" s="46"/>
    </row>
    <row r="74" spans="1:4">
      <c r="A74" s="21"/>
      <c r="B74" s="47" t="s">
        <v>118</v>
      </c>
      <c r="C74" s="63" t="s">
        <v>119</v>
      </c>
      <c r="D74" s="121"/>
    </row>
    <row r="75" spans="1:4">
      <c r="A75" s="21"/>
      <c r="B75" s="49"/>
      <c r="C75" s="50"/>
      <c r="D75" s="121"/>
    </row>
    <row r="76" spans="1:4">
      <c r="A76" s="21"/>
      <c r="B76" s="47" t="s">
        <v>120</v>
      </c>
      <c r="C76" s="63" t="s">
        <v>121</v>
      </c>
      <c r="D76" s="48"/>
    </row>
    <row r="78" spans="1:4">
      <c r="C78" s="46"/>
    </row>
    <row r="79" spans="1:4">
      <c r="C79" s="46"/>
    </row>
  </sheetData>
  <mergeCells count="1">
    <mergeCell ref="A2:B2"/>
  </mergeCells>
  <pageMargins left="0.9" right="0.26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>
      <selection activeCell="B35" sqref="B35"/>
    </sheetView>
  </sheetViews>
  <sheetFormatPr defaultRowHeight="12"/>
  <cols>
    <col min="1" max="1" width="7.85546875" style="22" bestFit="1" customWidth="1"/>
    <col min="2" max="2" width="41.28515625" style="22" customWidth="1"/>
    <col min="3" max="3" width="19.7109375" style="22" customWidth="1"/>
    <col min="4" max="4" width="21.85546875" style="145" customWidth="1"/>
    <col min="5" max="6" width="9.140625" style="22"/>
    <col min="7" max="7" width="15.140625" style="22" bestFit="1" customWidth="1"/>
    <col min="8" max="8" width="11.140625" style="22" bestFit="1" customWidth="1"/>
    <col min="9" max="16384" width="9.140625" style="22"/>
  </cols>
  <sheetData>
    <row r="1" spans="1:5">
      <c r="A1" s="50"/>
      <c r="B1" s="181" t="s">
        <v>126</v>
      </c>
      <c r="C1" s="181"/>
      <c r="D1" s="181"/>
      <c r="E1" s="50"/>
    </row>
    <row r="2" spans="1:5">
      <c r="A2" s="50"/>
      <c r="B2" s="51"/>
      <c r="C2" s="50"/>
      <c r="D2" s="131"/>
      <c r="E2" s="50"/>
    </row>
    <row r="3" spans="1:5">
      <c r="A3" s="52" t="str">
        <f>FS!A2</f>
        <v xml:space="preserve">"МIК Holding" JSC Group </v>
      </c>
      <c r="B3" s="52"/>
      <c r="C3" s="50"/>
      <c r="D3" s="131"/>
      <c r="E3" s="50"/>
    </row>
    <row r="4" spans="1:5">
      <c r="A4" s="50"/>
      <c r="B4" s="53" t="str">
        <f>FS!B3</f>
        <v>/Name of the organization/</v>
      </c>
      <c r="C4" s="182">
        <f>FS!D4</f>
        <v>43281</v>
      </c>
      <c r="D4" s="183"/>
      <c r="E4" s="50"/>
    </row>
    <row r="5" spans="1:5">
      <c r="A5" s="50"/>
      <c r="B5" s="54"/>
      <c r="C5" s="50"/>
      <c r="D5" s="132"/>
      <c r="E5" s="50"/>
    </row>
    <row r="6" spans="1:5" ht="12.75" thickBot="1">
      <c r="A6" s="50"/>
      <c r="B6" s="54"/>
      <c r="C6" s="50"/>
      <c r="D6" s="132" t="s">
        <v>57</v>
      </c>
      <c r="E6" s="50"/>
    </row>
    <row r="7" spans="1:5" ht="24.75" thickBot="1">
      <c r="A7" s="55" t="s">
        <v>58</v>
      </c>
      <c r="B7" s="173" t="s">
        <v>59</v>
      </c>
      <c r="C7" s="174">
        <v>43100</v>
      </c>
      <c r="D7" s="175">
        <v>43281</v>
      </c>
      <c r="E7" s="50"/>
    </row>
    <row r="8" spans="1:5">
      <c r="A8" s="56">
        <v>1</v>
      </c>
      <c r="B8" s="57" t="s">
        <v>127</v>
      </c>
      <c r="C8" s="58">
        <v>215103336338.87997</v>
      </c>
      <c r="D8" s="133">
        <f>+D12+D11+D14+D15</f>
        <v>115698363462.48001</v>
      </c>
      <c r="E8" s="50"/>
    </row>
    <row r="9" spans="1:5">
      <c r="A9" s="59">
        <v>2</v>
      </c>
      <c r="B9" s="60" t="s">
        <v>128</v>
      </c>
      <c r="C9" s="125"/>
      <c r="D9" s="164"/>
      <c r="E9" s="50"/>
    </row>
    <row r="10" spans="1:5">
      <c r="A10" s="61">
        <v>3</v>
      </c>
      <c r="B10" s="60" t="s">
        <v>129</v>
      </c>
      <c r="C10" s="165">
        <v>0</v>
      </c>
      <c r="D10" s="166">
        <v>0</v>
      </c>
      <c r="E10" s="50"/>
    </row>
    <row r="11" spans="1:5">
      <c r="A11" s="59">
        <v>4</v>
      </c>
      <c r="B11" s="60" t="s">
        <v>130</v>
      </c>
      <c r="C11" s="125">
        <v>46458000</v>
      </c>
      <c r="D11" s="134">
        <v>21818181.82</v>
      </c>
      <c r="E11" s="50"/>
    </row>
    <row r="12" spans="1:5">
      <c r="A12" s="61">
        <v>5</v>
      </c>
      <c r="B12" s="62" t="s">
        <v>219</v>
      </c>
      <c r="C12" s="3">
        <v>214993150598.09998</v>
      </c>
      <c r="D12" s="135">
        <v>115627421511.55</v>
      </c>
      <c r="E12" s="50"/>
    </row>
    <row r="13" spans="1:5">
      <c r="A13" s="59">
        <v>6</v>
      </c>
      <c r="B13" s="60" t="s">
        <v>131</v>
      </c>
      <c r="C13" s="4">
        <v>0</v>
      </c>
      <c r="D13" s="134">
        <v>0</v>
      </c>
      <c r="E13" s="50"/>
    </row>
    <row r="14" spans="1:5">
      <c r="A14" s="59">
        <v>7</v>
      </c>
      <c r="B14" s="60" t="s">
        <v>132</v>
      </c>
      <c r="C14" s="3">
        <v>50829185</v>
      </c>
      <c r="D14" s="135">
        <v>48457359.420000002</v>
      </c>
      <c r="E14" s="50"/>
    </row>
    <row r="15" spans="1:5">
      <c r="A15" s="59">
        <v>8</v>
      </c>
      <c r="B15" s="62" t="s">
        <v>133</v>
      </c>
      <c r="C15" s="3">
        <v>12898555.779999999</v>
      </c>
      <c r="D15" s="135">
        <v>666409.68999999994</v>
      </c>
      <c r="E15" s="50"/>
    </row>
    <row r="16" spans="1:5">
      <c r="A16" s="59">
        <v>9</v>
      </c>
      <c r="B16" s="176" t="s">
        <v>134</v>
      </c>
      <c r="C16" s="3">
        <v>398651172.81999999</v>
      </c>
      <c r="D16" s="135">
        <v>664437533.44000006</v>
      </c>
      <c r="E16" s="50"/>
    </row>
    <row r="17" spans="1:5">
      <c r="A17" s="59">
        <v>10</v>
      </c>
      <c r="B17" s="62" t="s">
        <v>135</v>
      </c>
      <c r="C17" s="3">
        <v>18213021675.029999</v>
      </c>
      <c r="D17" s="135">
        <v>10396402519.15</v>
      </c>
      <c r="E17" s="50"/>
    </row>
    <row r="18" spans="1:5">
      <c r="A18" s="59">
        <v>11</v>
      </c>
      <c r="B18" s="62" t="s">
        <v>136</v>
      </c>
      <c r="C18" s="3">
        <v>125207945117.86</v>
      </c>
      <c r="D18" s="135">
        <v>68821341193.380005</v>
      </c>
      <c r="E18" s="50"/>
    </row>
    <row r="19" spans="1:5">
      <c r="A19" s="59">
        <v>12</v>
      </c>
      <c r="B19" s="60" t="s">
        <v>137</v>
      </c>
      <c r="C19" s="3">
        <v>246257482.73000002</v>
      </c>
      <c r="D19" s="135">
        <v>343538077.27999997</v>
      </c>
      <c r="E19" s="50"/>
    </row>
    <row r="20" spans="1:5">
      <c r="A20" s="59">
        <v>13</v>
      </c>
      <c r="B20" s="62" t="s">
        <v>138</v>
      </c>
      <c r="C20" s="3">
        <v>9800275.7699999996</v>
      </c>
      <c r="D20" s="135">
        <v>4323567.9400000004</v>
      </c>
      <c r="E20" s="50"/>
    </row>
    <row r="21" spans="1:5">
      <c r="A21" s="59">
        <v>14</v>
      </c>
      <c r="B21" s="60" t="s">
        <v>139</v>
      </c>
      <c r="C21" s="3">
        <v>6386301.1100000003</v>
      </c>
      <c r="D21" s="135">
        <v>95276.55</v>
      </c>
      <c r="E21" s="50"/>
    </row>
    <row r="22" spans="1:5">
      <c r="A22" s="59">
        <v>15</v>
      </c>
      <c r="B22" s="60" t="s">
        <v>140</v>
      </c>
      <c r="C22" s="4"/>
      <c r="D22" s="136"/>
      <c r="E22" s="50"/>
    </row>
    <row r="23" spans="1:5">
      <c r="A23" s="59">
        <v>16</v>
      </c>
      <c r="B23" s="60" t="s">
        <v>220</v>
      </c>
      <c r="C23" s="4"/>
      <c r="D23" s="136"/>
      <c r="E23" s="50"/>
    </row>
    <row r="24" spans="1:5">
      <c r="A24" s="59">
        <v>17</v>
      </c>
      <c r="B24" s="60" t="s">
        <v>141</v>
      </c>
      <c r="C24" s="4"/>
      <c r="D24" s="136"/>
      <c r="E24" s="50"/>
    </row>
    <row r="25" spans="1:5">
      <c r="A25" s="61">
        <v>18</v>
      </c>
      <c r="B25" s="62" t="s">
        <v>143</v>
      </c>
      <c r="C25" s="17">
        <v>71040874865.099976</v>
      </c>
      <c r="D25" s="137">
        <f>D8-D16-D17-D18-D19+D20-D21</f>
        <v>35476872430.62001</v>
      </c>
      <c r="E25" s="50"/>
    </row>
    <row r="26" spans="1:5">
      <c r="A26" s="59">
        <v>19</v>
      </c>
      <c r="B26" s="60" t="s">
        <v>144</v>
      </c>
      <c r="C26" s="114">
        <v>11877889841.1</v>
      </c>
      <c r="D26" s="138">
        <v>4718561172.1899996</v>
      </c>
      <c r="E26" s="50"/>
    </row>
    <row r="27" spans="1:5">
      <c r="A27" s="61">
        <v>20</v>
      </c>
      <c r="B27" s="62" t="s">
        <v>145</v>
      </c>
      <c r="C27" s="1"/>
      <c r="D27" s="139"/>
      <c r="E27" s="50"/>
    </row>
    <row r="28" spans="1:5" ht="14.25" customHeight="1">
      <c r="A28" s="64">
        <v>21</v>
      </c>
      <c r="B28" s="62" t="s">
        <v>221</v>
      </c>
      <c r="C28" s="6"/>
      <c r="D28" s="140"/>
      <c r="E28" s="50"/>
    </row>
    <row r="29" spans="1:5">
      <c r="A29" s="61">
        <v>22</v>
      </c>
      <c r="B29" s="62" t="s">
        <v>146</v>
      </c>
      <c r="C29" s="7">
        <v>59162985023.999977</v>
      </c>
      <c r="D29" s="141">
        <f>D25-D26</f>
        <v>30758311258.430012</v>
      </c>
      <c r="E29" s="50"/>
    </row>
    <row r="30" spans="1:5">
      <c r="A30" s="61">
        <v>23</v>
      </c>
      <c r="B30" s="62" t="s">
        <v>147</v>
      </c>
      <c r="C30" s="5"/>
      <c r="D30" s="142"/>
      <c r="E30" s="50"/>
    </row>
    <row r="31" spans="1:5">
      <c r="A31" s="184"/>
      <c r="B31" s="60" t="s">
        <v>148</v>
      </c>
      <c r="C31" s="5"/>
      <c r="D31" s="142"/>
      <c r="E31" s="50"/>
    </row>
    <row r="32" spans="1:5">
      <c r="A32" s="185"/>
      <c r="B32" s="60" t="s">
        <v>149</v>
      </c>
      <c r="C32" s="5"/>
      <c r="D32" s="142"/>
      <c r="E32" s="50"/>
    </row>
    <row r="33" spans="1:8">
      <c r="A33" s="186"/>
      <c r="B33" s="60" t="s">
        <v>142</v>
      </c>
      <c r="C33" s="5">
        <v>0</v>
      </c>
      <c r="D33" s="142">
        <v>0</v>
      </c>
    </row>
    <row r="34" spans="1:8">
      <c r="A34" s="61">
        <v>24</v>
      </c>
      <c r="B34" s="62" t="s">
        <v>150</v>
      </c>
      <c r="C34" s="7">
        <v>59162985023.999977</v>
      </c>
      <c r="D34" s="141">
        <f>D29</f>
        <v>30758311258.430012</v>
      </c>
    </row>
    <row r="35" spans="1:8">
      <c r="A35" s="61">
        <v>25</v>
      </c>
      <c r="B35" s="62" t="s">
        <v>151</v>
      </c>
      <c r="C35" s="2"/>
      <c r="D35" s="143"/>
      <c r="G35" s="113"/>
      <c r="H35" s="46"/>
    </row>
    <row r="36" spans="1:8">
      <c r="A36" s="65"/>
      <c r="B36" s="66"/>
      <c r="C36" s="67"/>
      <c r="D36" s="144"/>
    </row>
    <row r="37" spans="1:8">
      <c r="A37" s="68"/>
      <c r="B37" s="69"/>
      <c r="C37" s="50"/>
      <c r="D37" s="131"/>
    </row>
    <row r="38" spans="1:8">
      <c r="A38" s="50"/>
      <c r="B38" s="70" t="s">
        <v>118</v>
      </c>
      <c r="C38" s="63" t="str">
        <f>FS!C74</f>
        <v>/Gantulga.B/</v>
      </c>
      <c r="D38" s="131"/>
    </row>
    <row r="39" spans="1:8">
      <c r="A39" s="50"/>
      <c r="B39" s="71"/>
      <c r="C39" s="50"/>
      <c r="D39" s="131"/>
    </row>
    <row r="40" spans="1:8">
      <c r="A40" s="50"/>
      <c r="B40" s="70" t="s">
        <v>152</v>
      </c>
      <c r="C40" s="63" t="s">
        <v>121</v>
      </c>
      <c r="D40" s="131"/>
    </row>
    <row r="41" spans="1:8">
      <c r="A41" s="50"/>
      <c r="B41" s="50"/>
      <c r="C41" s="72"/>
      <c r="D41" s="131"/>
    </row>
  </sheetData>
  <mergeCells count="3">
    <mergeCell ref="B1:D1"/>
    <mergeCell ref="C4:D4"/>
    <mergeCell ref="A31:A33"/>
  </mergeCells>
  <pageMargins left="0.73" right="0.18" top="0.75" bottom="0.3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6"/>
  <sheetViews>
    <sheetView topLeftCell="A25" workbookViewId="0">
      <selection activeCell="B61" sqref="B61"/>
    </sheetView>
  </sheetViews>
  <sheetFormatPr defaultRowHeight="12"/>
  <cols>
    <col min="1" max="1" width="7.7109375" style="22" bestFit="1" customWidth="1"/>
    <col min="2" max="2" width="50.28515625" style="22" customWidth="1"/>
    <col min="3" max="3" width="18.85546875" style="22" customWidth="1"/>
    <col min="4" max="4" width="19.28515625" style="22" customWidth="1"/>
    <col min="5" max="5" width="19.140625" style="146" customWidth="1"/>
    <col min="6" max="6" width="14.85546875" style="22" bestFit="1" customWidth="1"/>
    <col min="7" max="7" width="13.140625" style="22" bestFit="1" customWidth="1"/>
    <col min="8" max="8" width="9.140625" style="22"/>
    <col min="9" max="9" width="14.28515625" style="22" bestFit="1" customWidth="1"/>
    <col min="10" max="16384" width="9.140625" style="22"/>
  </cols>
  <sheetData>
    <row r="1" spans="1:5">
      <c r="A1" s="73"/>
      <c r="B1" s="73"/>
      <c r="C1" s="74"/>
      <c r="D1" s="74"/>
    </row>
    <row r="2" spans="1:5">
      <c r="A2" s="187" t="s">
        <v>153</v>
      </c>
      <c r="B2" s="187"/>
      <c r="C2" s="187"/>
      <c r="D2" s="187"/>
    </row>
    <row r="3" spans="1:5">
      <c r="A3" s="73"/>
      <c r="B3" s="73"/>
      <c r="C3" s="74"/>
      <c r="D3" s="12"/>
    </row>
    <row r="4" spans="1:5">
      <c r="A4" s="188" t="str">
        <f>FS!A2</f>
        <v xml:space="preserve">"МIК Holding" JSC Group </v>
      </c>
      <c r="B4" s="188"/>
      <c r="C4" s="188"/>
      <c r="D4" s="75"/>
    </row>
    <row r="5" spans="1:5">
      <c r="A5" s="73"/>
      <c r="B5" s="176" t="s">
        <v>154</v>
      </c>
      <c r="C5" s="77"/>
      <c r="D5" s="77"/>
    </row>
    <row r="6" spans="1:5">
      <c r="A6" s="73"/>
      <c r="B6" s="76"/>
      <c r="C6" s="12"/>
      <c r="D6" s="177">
        <f>FS!D4</f>
        <v>43281</v>
      </c>
    </row>
    <row r="7" spans="1:5">
      <c r="A7" s="73"/>
      <c r="B7" s="73"/>
      <c r="C7" s="74"/>
      <c r="D7" s="12" t="s">
        <v>57</v>
      </c>
    </row>
    <row r="8" spans="1:5" ht="24">
      <c r="A8" s="78" t="s">
        <v>58</v>
      </c>
      <c r="B8" s="78" t="s">
        <v>59</v>
      </c>
      <c r="C8" s="178">
        <v>43100</v>
      </c>
      <c r="D8" s="178">
        <f>FS!D7</f>
        <v>43281</v>
      </c>
    </row>
    <row r="9" spans="1:5">
      <c r="A9" s="79">
        <v>1</v>
      </c>
      <c r="B9" s="80" t="s">
        <v>155</v>
      </c>
      <c r="C9" s="11"/>
      <c r="D9" s="11"/>
    </row>
    <row r="10" spans="1:5">
      <c r="A10" s="81">
        <v>1.1000000000000001</v>
      </c>
      <c r="B10" s="82" t="s">
        <v>156</v>
      </c>
      <c r="C10" s="126">
        <v>215615854971.54001</v>
      </c>
      <c r="D10" s="13">
        <f>SUM(D11:D16)</f>
        <v>114921396298.92</v>
      </c>
    </row>
    <row r="11" spans="1:5" ht="24">
      <c r="A11" s="189"/>
      <c r="B11" s="82" t="s">
        <v>157</v>
      </c>
      <c r="C11" s="127">
        <v>214350608422.64001</v>
      </c>
      <c r="D11" s="115">
        <v>114871752278.42999</v>
      </c>
    </row>
    <row r="12" spans="1:5">
      <c r="A12" s="190"/>
      <c r="B12" s="82" t="s">
        <v>158</v>
      </c>
      <c r="C12" s="127">
        <v>1147101431.1199999</v>
      </c>
      <c r="D12" s="115">
        <v>0</v>
      </c>
      <c r="E12" s="147"/>
    </row>
    <row r="13" spans="1:5">
      <c r="A13" s="190"/>
      <c r="B13" s="82" t="s">
        <v>159</v>
      </c>
      <c r="C13" s="120">
        <v>0</v>
      </c>
      <c r="D13" s="120">
        <v>0</v>
      </c>
    </row>
    <row r="14" spans="1:5">
      <c r="A14" s="190"/>
      <c r="B14" s="82" t="s">
        <v>160</v>
      </c>
      <c r="C14" s="120">
        <v>0</v>
      </c>
      <c r="D14" s="9">
        <v>0</v>
      </c>
    </row>
    <row r="15" spans="1:5">
      <c r="A15" s="190"/>
      <c r="B15" s="82" t="s">
        <v>161</v>
      </c>
      <c r="C15" s="127">
        <v>0</v>
      </c>
      <c r="D15" s="14">
        <v>0</v>
      </c>
    </row>
    <row r="16" spans="1:5">
      <c r="A16" s="191"/>
      <c r="B16" s="82" t="s">
        <v>162</v>
      </c>
      <c r="C16" s="127">
        <v>118145117.78</v>
      </c>
      <c r="D16" s="14">
        <v>49644020.490000002</v>
      </c>
    </row>
    <row r="17" spans="1:5">
      <c r="A17" s="81">
        <v>1.2</v>
      </c>
      <c r="B17" s="82" t="s">
        <v>163</v>
      </c>
      <c r="C17" s="126">
        <v>151196834888.97</v>
      </c>
      <c r="D17" s="13">
        <f>SUM(D18:D26)</f>
        <v>88002492353.579987</v>
      </c>
    </row>
    <row r="18" spans="1:5">
      <c r="A18" s="192"/>
      <c r="B18" s="82" t="s">
        <v>164</v>
      </c>
      <c r="C18" s="116">
        <v>2263901659.1199999</v>
      </c>
      <c r="D18" s="116">
        <v>1548610843.9300001</v>
      </c>
    </row>
    <row r="19" spans="1:5">
      <c r="A19" s="193"/>
      <c r="B19" s="82" t="s">
        <v>165</v>
      </c>
      <c r="C19" s="128">
        <v>482989462.39999998</v>
      </c>
      <c r="D19" s="115">
        <v>346304480.24000001</v>
      </c>
    </row>
    <row r="20" spans="1:5">
      <c r="A20" s="193"/>
      <c r="B20" s="167" t="s">
        <v>166</v>
      </c>
      <c r="C20" s="128">
        <v>143454595</v>
      </c>
      <c r="D20" s="115">
        <v>40455517</v>
      </c>
      <c r="E20" s="147"/>
    </row>
    <row r="21" spans="1:5">
      <c r="A21" s="193"/>
      <c r="B21" s="82" t="s">
        <v>167</v>
      </c>
      <c r="C21" s="128">
        <v>150542961.71000001</v>
      </c>
      <c r="D21" s="115">
        <v>77247825.340000004</v>
      </c>
      <c r="E21" s="147"/>
    </row>
    <row r="22" spans="1:5">
      <c r="A22" s="193"/>
      <c r="B22" s="82" t="s">
        <v>168</v>
      </c>
      <c r="C22" s="128">
        <v>20446629.920000002</v>
      </c>
      <c r="D22" s="115">
        <v>10340199.42</v>
      </c>
      <c r="E22" s="147"/>
    </row>
    <row r="23" spans="1:5">
      <c r="A23" s="193"/>
      <c r="B23" s="82" t="s">
        <v>169</v>
      </c>
      <c r="C23" s="128">
        <v>120933547397.99001</v>
      </c>
      <c r="D23" s="115">
        <v>67988271616.440002</v>
      </c>
      <c r="E23" s="148"/>
    </row>
    <row r="24" spans="1:5">
      <c r="A24" s="193"/>
      <c r="B24" s="82" t="s">
        <v>170</v>
      </c>
      <c r="C24" s="128">
        <v>4389743744.9099998</v>
      </c>
      <c r="D24" s="115">
        <v>3856913921.6799998</v>
      </c>
      <c r="E24" s="148"/>
    </row>
    <row r="25" spans="1:5">
      <c r="A25" s="193"/>
      <c r="B25" s="82" t="s">
        <v>171</v>
      </c>
      <c r="C25" s="128">
        <v>7227007</v>
      </c>
      <c r="D25" s="115">
        <v>14691690</v>
      </c>
      <c r="E25" s="148"/>
    </row>
    <row r="26" spans="1:5">
      <c r="A26" s="194"/>
      <c r="B26" s="82" t="s">
        <v>172</v>
      </c>
      <c r="C26" s="128">
        <v>22804981430.919998</v>
      </c>
      <c r="D26" s="115">
        <v>14119656259.530001</v>
      </c>
      <c r="E26" s="148"/>
    </row>
    <row r="27" spans="1:5">
      <c r="A27" s="81">
        <v>1.3</v>
      </c>
      <c r="B27" s="80" t="s">
        <v>173</v>
      </c>
      <c r="C27" s="126">
        <v>64419020082.570007</v>
      </c>
      <c r="D27" s="13">
        <f>D10-D17</f>
        <v>26918903945.340012</v>
      </c>
    </row>
    <row r="28" spans="1:5">
      <c r="A28" s="79">
        <v>2</v>
      </c>
      <c r="B28" s="80" t="s">
        <v>174</v>
      </c>
      <c r="C28" s="129"/>
      <c r="D28" s="10"/>
    </row>
    <row r="29" spans="1:5">
      <c r="A29" s="81">
        <v>2.1</v>
      </c>
      <c r="B29" s="82" t="s">
        <v>175</v>
      </c>
      <c r="C29" s="126">
        <v>229852935776.95001</v>
      </c>
      <c r="D29" s="13">
        <f>SUM(D30:D37)</f>
        <v>129670403729.97</v>
      </c>
    </row>
    <row r="30" spans="1:5">
      <c r="A30" s="195"/>
      <c r="B30" s="82" t="s">
        <v>177</v>
      </c>
      <c r="C30" s="122">
        <v>0</v>
      </c>
      <c r="D30" s="11">
        <v>0</v>
      </c>
    </row>
    <row r="31" spans="1:5">
      <c r="A31" s="196"/>
      <c r="B31" s="82" t="s">
        <v>178</v>
      </c>
      <c r="C31" s="122">
        <v>0</v>
      </c>
      <c r="D31" s="11">
        <v>0</v>
      </c>
    </row>
    <row r="32" spans="1:5">
      <c r="A32" s="196"/>
      <c r="B32" s="82" t="s">
        <v>198</v>
      </c>
      <c r="C32" s="122">
        <v>0</v>
      </c>
      <c r="D32" s="122">
        <v>0</v>
      </c>
    </row>
    <row r="33" spans="1:9">
      <c r="A33" s="196"/>
      <c r="B33" s="82" t="s">
        <v>179</v>
      </c>
      <c r="C33" s="122">
        <v>0</v>
      </c>
      <c r="D33" s="11">
        <v>0</v>
      </c>
    </row>
    <row r="34" spans="1:9" ht="24">
      <c r="A34" s="196"/>
      <c r="B34" s="82" t="s">
        <v>180</v>
      </c>
      <c r="C34" s="128">
        <v>229852935776.95001</v>
      </c>
      <c r="D34" s="115">
        <v>129670403729.97</v>
      </c>
    </row>
    <row r="35" spans="1:9">
      <c r="A35" s="196"/>
      <c r="B35" s="82" t="s">
        <v>181</v>
      </c>
      <c r="C35" s="122">
        <v>0</v>
      </c>
      <c r="D35" s="11">
        <v>0</v>
      </c>
    </row>
    <row r="36" spans="1:9">
      <c r="A36" s="196"/>
      <c r="B36" s="82" t="s">
        <v>182</v>
      </c>
      <c r="C36" s="122">
        <v>0</v>
      </c>
      <c r="D36" s="122">
        <v>0</v>
      </c>
    </row>
    <row r="37" spans="1:9">
      <c r="A37" s="197"/>
      <c r="B37" s="82"/>
      <c r="C37" s="122">
        <v>0</v>
      </c>
      <c r="D37" s="11">
        <v>0</v>
      </c>
    </row>
    <row r="38" spans="1:9">
      <c r="A38" s="81">
        <v>2.2000000000000002</v>
      </c>
      <c r="B38" s="82" t="s">
        <v>176</v>
      </c>
      <c r="C38" s="126">
        <v>18764282777.039997</v>
      </c>
      <c r="D38" s="13">
        <f>SUM(D39:D43)</f>
        <v>18427964943.959999</v>
      </c>
      <c r="G38" s="83"/>
    </row>
    <row r="39" spans="1:9">
      <c r="A39" s="84"/>
      <c r="B39" s="82" t="s">
        <v>183</v>
      </c>
      <c r="C39" s="128">
        <v>397619448.01999998</v>
      </c>
      <c r="D39" s="115">
        <v>13478011851</v>
      </c>
    </row>
    <row r="40" spans="1:9">
      <c r="A40" s="84"/>
      <c r="B40" s="82" t="s">
        <v>184</v>
      </c>
      <c r="C40" s="128">
        <v>90533454.420000002</v>
      </c>
      <c r="D40" s="115">
        <v>0</v>
      </c>
    </row>
    <row r="41" spans="1:9">
      <c r="A41" s="84"/>
      <c r="B41" s="82" t="s">
        <v>197</v>
      </c>
      <c r="C41" s="128">
        <v>17611171041.82</v>
      </c>
      <c r="D41" s="115">
        <v>0</v>
      </c>
    </row>
    <row r="42" spans="1:9">
      <c r="A42" s="84"/>
      <c r="B42" s="82" t="s">
        <v>185</v>
      </c>
      <c r="C42" s="128">
        <v>0</v>
      </c>
      <c r="D42" s="115">
        <v>0</v>
      </c>
    </row>
    <row r="43" spans="1:9">
      <c r="A43" s="84"/>
      <c r="B43" s="82" t="s">
        <v>186</v>
      </c>
      <c r="C43" s="128">
        <v>664958832.77999997</v>
      </c>
      <c r="D43" s="115">
        <v>4949953092.96</v>
      </c>
      <c r="G43" s="83"/>
      <c r="H43" s="83"/>
      <c r="I43" s="113"/>
    </row>
    <row r="44" spans="1:9">
      <c r="A44" s="84"/>
      <c r="B44" s="82"/>
      <c r="C44" s="122">
        <v>0</v>
      </c>
      <c r="D44" s="11">
        <v>0</v>
      </c>
    </row>
    <row r="45" spans="1:9">
      <c r="A45" s="81">
        <v>2.2999999999999998</v>
      </c>
      <c r="B45" s="80" t="s">
        <v>187</v>
      </c>
      <c r="C45" s="126">
        <v>211088652999.91</v>
      </c>
      <c r="D45" s="13">
        <f>D29-D38</f>
        <v>111242438786.01001</v>
      </c>
    </row>
    <row r="46" spans="1:9">
      <c r="A46" s="79">
        <v>3</v>
      </c>
      <c r="B46" s="80" t="s">
        <v>188</v>
      </c>
      <c r="C46" s="126"/>
      <c r="D46" s="13"/>
    </row>
    <row r="47" spans="1:9">
      <c r="A47" s="81">
        <v>3.1</v>
      </c>
      <c r="B47" s="82" t="s">
        <v>175</v>
      </c>
      <c r="C47" s="126">
        <v>517758407289.90002</v>
      </c>
      <c r="D47" s="13">
        <f>SUM(D48:D51)</f>
        <v>11357296000</v>
      </c>
    </row>
    <row r="48" spans="1:9">
      <c r="A48" s="84"/>
      <c r="B48" s="82" t="s">
        <v>192</v>
      </c>
      <c r="C48" s="127">
        <v>517758407289.90002</v>
      </c>
      <c r="D48" s="115">
        <v>11355296000</v>
      </c>
    </row>
    <row r="49" spans="1:6">
      <c r="A49" s="84"/>
      <c r="B49" s="82" t="s">
        <v>189</v>
      </c>
      <c r="C49" s="127">
        <v>0</v>
      </c>
      <c r="D49" s="14">
        <v>2000000</v>
      </c>
    </row>
    <row r="50" spans="1:6">
      <c r="A50" s="84"/>
      <c r="B50" s="82" t="s">
        <v>190</v>
      </c>
      <c r="C50" s="127">
        <v>0</v>
      </c>
      <c r="D50" s="14">
        <v>0</v>
      </c>
    </row>
    <row r="51" spans="1:6">
      <c r="A51" s="84"/>
      <c r="B51" s="82" t="s">
        <v>191</v>
      </c>
      <c r="C51" s="127">
        <v>0</v>
      </c>
      <c r="D51" s="14">
        <v>0</v>
      </c>
    </row>
    <row r="52" spans="1:6">
      <c r="A52" s="81">
        <v>3.2</v>
      </c>
      <c r="B52" s="82" t="s">
        <v>176</v>
      </c>
      <c r="C52" s="126">
        <v>736834854837.62</v>
      </c>
      <c r="D52" s="13">
        <f>SUM(D53:D57)</f>
        <v>116799411261.27</v>
      </c>
    </row>
    <row r="53" spans="1:6">
      <c r="A53" s="84"/>
      <c r="B53" s="82" t="s">
        <v>193</v>
      </c>
      <c r="C53" s="127">
        <v>705904653178.85999</v>
      </c>
      <c r="D53" s="14">
        <v>116799411261.27</v>
      </c>
    </row>
    <row r="54" spans="1:6">
      <c r="A54" s="84"/>
      <c r="B54" s="82" t="s">
        <v>194</v>
      </c>
      <c r="C54" s="122">
        <v>0</v>
      </c>
      <c r="D54" s="119">
        <v>0</v>
      </c>
    </row>
    <row r="55" spans="1:6">
      <c r="A55" s="84"/>
      <c r="B55" s="82" t="s">
        <v>196</v>
      </c>
      <c r="C55" s="127">
        <v>22997700000</v>
      </c>
      <c r="D55" s="14">
        <v>0</v>
      </c>
    </row>
    <row r="56" spans="1:6">
      <c r="A56" s="84"/>
      <c r="B56" s="82" t="s">
        <v>195</v>
      </c>
      <c r="C56" s="122">
        <v>7932501658.7600002</v>
      </c>
      <c r="D56" s="122">
        <v>0</v>
      </c>
    </row>
    <row r="57" spans="1:6">
      <c r="A57" s="84"/>
      <c r="B57" s="82"/>
      <c r="C57" s="130">
        <v>0</v>
      </c>
      <c r="D57" s="8">
        <v>0</v>
      </c>
    </row>
    <row r="58" spans="1:6">
      <c r="A58" s="81">
        <v>3.3</v>
      </c>
      <c r="B58" s="80" t="s">
        <v>199</v>
      </c>
      <c r="C58" s="126">
        <v>-219076447547.71997</v>
      </c>
      <c r="D58" s="13">
        <f>D47-D52</f>
        <v>-105442115261.27</v>
      </c>
    </row>
    <row r="59" spans="1:6">
      <c r="A59" s="85">
        <v>4</v>
      </c>
      <c r="B59" s="86" t="s">
        <v>200</v>
      </c>
      <c r="C59" s="126">
        <v>56431225534.76001</v>
      </c>
      <c r="D59" s="13">
        <f>D27+D45+D58</f>
        <v>32719227470.080032</v>
      </c>
      <c r="E59" s="149"/>
      <c r="F59" s="46"/>
    </row>
    <row r="60" spans="1:6">
      <c r="A60" s="85">
        <v>5</v>
      </c>
      <c r="B60" s="80" t="s">
        <v>201</v>
      </c>
      <c r="C60" s="127">
        <v>212950604023.07999</v>
      </c>
      <c r="D60" s="14">
        <f>FS!C10</f>
        <v>212950604023.07999</v>
      </c>
      <c r="E60" s="147"/>
    </row>
    <row r="61" spans="1:6">
      <c r="A61" s="85">
        <v>6</v>
      </c>
      <c r="B61" s="80" t="s">
        <v>202</v>
      </c>
      <c r="C61" s="127">
        <v>212950604023.07999</v>
      </c>
      <c r="D61" s="14">
        <f>FS!D10</f>
        <v>245669831493.22</v>
      </c>
      <c r="E61" s="150"/>
    </row>
    <row r="62" spans="1:6">
      <c r="A62" s="87"/>
      <c r="B62" s="88"/>
      <c r="C62" s="18"/>
      <c r="D62" s="18"/>
      <c r="E62" s="151"/>
    </row>
    <row r="63" spans="1:6">
      <c r="D63" s="83"/>
    </row>
    <row r="64" spans="1:6">
      <c r="A64" s="77"/>
      <c r="B64" s="89" t="s">
        <v>118</v>
      </c>
      <c r="C64" s="90" t="str">
        <f>FS!C74</f>
        <v>/Gantulga.B/</v>
      </c>
      <c r="D64" s="77"/>
    </row>
    <row r="65" spans="2:4">
      <c r="B65" s="91"/>
      <c r="C65" s="90"/>
      <c r="D65" s="77"/>
    </row>
    <row r="66" spans="2:4">
      <c r="B66" s="89" t="s">
        <v>120</v>
      </c>
      <c r="C66" s="90" t="s">
        <v>121</v>
      </c>
      <c r="D66" s="77"/>
    </row>
  </sheetData>
  <mergeCells count="5">
    <mergeCell ref="A2:D2"/>
    <mergeCell ref="A4:C4"/>
    <mergeCell ref="A11:A16"/>
    <mergeCell ref="A18:A26"/>
    <mergeCell ref="A30:A37"/>
  </mergeCells>
  <pageMargins left="0.69" right="0.7" top="0.75" bottom="0.75" header="0.3" footer="0.3"/>
  <pageSetup paperSize="9" scale="91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C33" sqref="C33"/>
    </sheetView>
  </sheetViews>
  <sheetFormatPr defaultRowHeight="12"/>
  <cols>
    <col min="1" max="1" width="3.28515625" style="152" bestFit="1" customWidth="1"/>
    <col min="2" max="2" width="32.140625" style="152" customWidth="1"/>
    <col min="3" max="3" width="17.140625" style="152" customWidth="1"/>
    <col min="4" max="4" width="9.28515625" style="152" customWidth="1"/>
    <col min="5" max="5" width="19.140625" style="152" bestFit="1" customWidth="1"/>
    <col min="6" max="6" width="14.7109375" style="152" bestFit="1" customWidth="1"/>
    <col min="7" max="7" width="15.42578125" style="152" customWidth="1"/>
    <col min="8" max="8" width="12.7109375" style="152" customWidth="1"/>
    <col min="9" max="9" width="16.42578125" style="152" bestFit="1" customWidth="1"/>
    <col min="10" max="10" width="14.85546875" style="152" bestFit="1" customWidth="1"/>
    <col min="11" max="11" width="19.140625" style="152" bestFit="1" customWidth="1"/>
    <col min="12" max="12" width="17" style="152" bestFit="1" customWidth="1"/>
    <col min="13" max="13" width="15.85546875" style="152" bestFit="1" customWidth="1"/>
    <col min="14" max="16384" width="9.140625" style="152"/>
  </cols>
  <sheetData>
    <row r="1" spans="1:13">
      <c r="A1" s="92"/>
      <c r="B1" s="92"/>
      <c r="C1" s="92"/>
      <c r="D1" s="92"/>
      <c r="E1" s="92"/>
      <c r="F1" s="92"/>
      <c r="G1" s="92"/>
      <c r="H1" s="92"/>
      <c r="I1" s="92"/>
      <c r="J1" s="93"/>
      <c r="K1" s="92"/>
    </row>
    <row r="2" spans="1:13">
      <c r="A2" s="92"/>
      <c r="B2" s="198" t="s">
        <v>203</v>
      </c>
      <c r="C2" s="198"/>
      <c r="D2" s="198"/>
      <c r="E2" s="198"/>
      <c r="F2" s="198"/>
      <c r="G2" s="198"/>
      <c r="H2" s="198"/>
      <c r="I2" s="198"/>
      <c r="J2" s="198"/>
      <c r="K2" s="92"/>
    </row>
    <row r="3" spans="1:13">
      <c r="A3" s="92"/>
      <c r="B3" s="94"/>
      <c r="C3" s="92"/>
      <c r="D3" s="92"/>
      <c r="E3" s="92"/>
      <c r="F3" s="92"/>
      <c r="G3" s="92"/>
      <c r="H3" s="92"/>
      <c r="I3" s="92"/>
      <c r="J3" s="93"/>
      <c r="K3" s="92"/>
    </row>
    <row r="4" spans="1:13">
      <c r="A4" s="92"/>
      <c r="B4" s="95" t="s">
        <v>204</v>
      </c>
      <c r="C4" s="92"/>
      <c r="D4" s="92"/>
      <c r="E4" s="92"/>
      <c r="F4" s="96"/>
      <c r="G4" s="96"/>
      <c r="H4" s="96"/>
      <c r="I4" s="199">
        <v>43281</v>
      </c>
      <c r="J4" s="200"/>
      <c r="K4" s="97"/>
    </row>
    <row r="5" spans="1:13">
      <c r="A5" s="92"/>
      <c r="B5" s="176" t="s">
        <v>154</v>
      </c>
      <c r="C5" s="92"/>
      <c r="D5" s="92"/>
      <c r="E5" s="92"/>
      <c r="F5" s="92"/>
      <c r="G5" s="92"/>
      <c r="H5" s="92"/>
      <c r="I5" s="92"/>
      <c r="J5" s="92"/>
      <c r="K5" s="92"/>
    </row>
    <row r="6" spans="1:13">
      <c r="A6" s="92"/>
      <c r="B6" s="92"/>
      <c r="C6" s="92"/>
      <c r="D6" s="92"/>
      <c r="E6" s="92"/>
      <c r="F6" s="92"/>
      <c r="G6" s="92"/>
      <c r="H6" s="92"/>
      <c r="I6" s="92"/>
      <c r="J6" s="93" t="s">
        <v>57</v>
      </c>
      <c r="K6" s="92"/>
    </row>
    <row r="7" spans="1:13" ht="24">
      <c r="A7" s="98" t="s">
        <v>53</v>
      </c>
      <c r="B7" s="98" t="s">
        <v>59</v>
      </c>
      <c r="C7" s="99" t="s">
        <v>205</v>
      </c>
      <c r="D7" s="98" t="s">
        <v>206</v>
      </c>
      <c r="E7" s="99" t="s">
        <v>207</v>
      </c>
      <c r="F7" s="98" t="s">
        <v>111</v>
      </c>
      <c r="G7" s="100" t="s">
        <v>112</v>
      </c>
      <c r="H7" s="98" t="s">
        <v>113</v>
      </c>
      <c r="I7" s="99" t="s">
        <v>114</v>
      </c>
      <c r="J7" s="99" t="s">
        <v>208</v>
      </c>
      <c r="K7" s="101"/>
    </row>
    <row r="8" spans="1:13">
      <c r="A8" s="102">
        <v>1</v>
      </c>
      <c r="B8" s="179" t="s">
        <v>213</v>
      </c>
      <c r="C8" s="15">
        <v>18642530000</v>
      </c>
      <c r="D8" s="15">
        <v>0</v>
      </c>
      <c r="E8" s="15">
        <v>30234469230.050003</v>
      </c>
      <c r="F8" s="15">
        <v>0</v>
      </c>
      <c r="G8" s="15">
        <v>0</v>
      </c>
      <c r="H8" s="15">
        <v>0</v>
      </c>
      <c r="I8" s="15">
        <v>86252874746.070007</v>
      </c>
      <c r="J8" s="15">
        <v>135129873976.12</v>
      </c>
      <c r="K8" s="92"/>
      <c r="L8" s="153"/>
    </row>
    <row r="9" spans="1:13" ht="24">
      <c r="A9" s="103">
        <v>2</v>
      </c>
      <c r="B9" s="104" t="s">
        <v>209</v>
      </c>
      <c r="C9" s="15"/>
      <c r="D9" s="15"/>
      <c r="E9" s="15"/>
      <c r="F9" s="15"/>
      <c r="G9" s="15"/>
      <c r="H9" s="15"/>
      <c r="I9" s="15"/>
      <c r="J9" s="15">
        <v>0</v>
      </c>
      <c r="K9" s="92"/>
    </row>
    <row r="10" spans="1:13">
      <c r="A10" s="102">
        <v>3</v>
      </c>
      <c r="B10" s="105" t="s">
        <v>210</v>
      </c>
      <c r="C10" s="15">
        <v>18642530000</v>
      </c>
      <c r="D10" s="15">
        <v>0</v>
      </c>
      <c r="E10" s="15">
        <v>30234469230.050003</v>
      </c>
      <c r="F10" s="15">
        <v>0</v>
      </c>
      <c r="G10" s="15">
        <v>0</v>
      </c>
      <c r="H10" s="15">
        <v>0</v>
      </c>
      <c r="I10" s="15">
        <v>86252874746.070007</v>
      </c>
      <c r="J10" s="15">
        <v>135129873976.12</v>
      </c>
      <c r="K10" s="92"/>
    </row>
    <row r="11" spans="1:13">
      <c r="A11" s="103">
        <v>4</v>
      </c>
      <c r="B11" s="104" t="s">
        <v>146</v>
      </c>
      <c r="C11" s="16"/>
      <c r="D11" s="16"/>
      <c r="E11" s="16"/>
      <c r="F11" s="16"/>
      <c r="G11" s="16"/>
      <c r="H11" s="16"/>
      <c r="I11" s="16">
        <v>59162985024.004372</v>
      </c>
      <c r="J11" s="16">
        <v>59162985024.004372</v>
      </c>
      <c r="K11" s="92"/>
    </row>
    <row r="12" spans="1:13">
      <c r="A12" s="103">
        <v>5</v>
      </c>
      <c r="B12" s="104" t="s">
        <v>147</v>
      </c>
      <c r="C12" s="16"/>
      <c r="D12" s="16"/>
      <c r="E12" s="16"/>
      <c r="F12" s="16"/>
      <c r="G12" s="16"/>
      <c r="H12" s="16"/>
      <c r="I12" s="16"/>
      <c r="J12" s="16">
        <v>0</v>
      </c>
      <c r="K12" s="92"/>
    </row>
    <row r="13" spans="1:13">
      <c r="A13" s="103">
        <v>6</v>
      </c>
      <c r="B13" s="104" t="s">
        <v>211</v>
      </c>
      <c r="C13" s="16">
        <v>-2070000000</v>
      </c>
      <c r="D13" s="16"/>
      <c r="E13" s="16">
        <v>-20927700000</v>
      </c>
      <c r="F13" s="16">
        <v>0</v>
      </c>
      <c r="G13" s="16"/>
      <c r="H13" s="16"/>
      <c r="I13" s="16"/>
      <c r="J13" s="16">
        <v>-22997700000</v>
      </c>
      <c r="K13" s="92"/>
    </row>
    <row r="14" spans="1:13">
      <c r="A14" s="103">
        <v>7</v>
      </c>
      <c r="B14" s="104" t="s">
        <v>215</v>
      </c>
      <c r="C14" s="16"/>
      <c r="D14" s="16"/>
      <c r="E14" s="16"/>
      <c r="F14" s="16"/>
      <c r="G14" s="16"/>
      <c r="H14" s="16"/>
      <c r="I14" s="16">
        <v>8791817148</v>
      </c>
      <c r="J14" s="16">
        <v>8791817148</v>
      </c>
      <c r="K14" s="162"/>
      <c r="L14" s="40"/>
      <c r="M14" s="159"/>
    </row>
    <row r="15" spans="1:13">
      <c r="A15" s="103">
        <v>8</v>
      </c>
      <c r="B15" s="104" t="s">
        <v>214</v>
      </c>
      <c r="C15" s="16"/>
      <c r="D15" s="16"/>
      <c r="E15" s="16"/>
      <c r="F15" s="16"/>
      <c r="G15" s="16"/>
      <c r="H15" s="16"/>
      <c r="I15" s="16"/>
      <c r="J15" s="16">
        <v>0</v>
      </c>
      <c r="K15" s="92"/>
    </row>
    <row r="16" spans="1:13">
      <c r="A16" s="102">
        <v>9</v>
      </c>
      <c r="B16" s="106" t="s">
        <v>212</v>
      </c>
      <c r="C16" s="154">
        <v>16572530000</v>
      </c>
      <c r="D16" s="154">
        <v>0</v>
      </c>
      <c r="E16" s="154">
        <v>9306769230.0500031</v>
      </c>
      <c r="F16" s="154">
        <v>0</v>
      </c>
      <c r="G16" s="154">
        <v>0</v>
      </c>
      <c r="H16" s="154">
        <v>0</v>
      </c>
      <c r="I16" s="154">
        <v>136624042622.07437</v>
      </c>
      <c r="J16" s="155">
        <v>162503341852.12436</v>
      </c>
      <c r="K16" s="92"/>
      <c r="M16" s="159"/>
    </row>
    <row r="17" spans="1:13" ht="24">
      <c r="A17" s="103">
        <v>10</v>
      </c>
      <c r="B17" s="104" t="s">
        <v>209</v>
      </c>
      <c r="C17" s="15"/>
      <c r="D17" s="15"/>
      <c r="E17" s="15"/>
      <c r="F17" s="15"/>
      <c r="G17" s="15"/>
      <c r="H17" s="15"/>
      <c r="I17" s="15">
        <v>0</v>
      </c>
      <c r="J17" s="15">
        <f>I17</f>
        <v>0</v>
      </c>
      <c r="M17" s="159"/>
    </row>
    <row r="18" spans="1:13">
      <c r="A18" s="102">
        <v>11</v>
      </c>
      <c r="B18" s="105" t="s">
        <v>210</v>
      </c>
      <c r="C18" s="15">
        <f>C16</f>
        <v>16572530000</v>
      </c>
      <c r="D18" s="15">
        <f t="shared" ref="D18:H18" si="0">D16</f>
        <v>0</v>
      </c>
      <c r="E18" s="15">
        <f t="shared" si="0"/>
        <v>9306769230.0500031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>I16+I17</f>
        <v>136624042622.07437</v>
      </c>
      <c r="J18" s="15">
        <f>J16+J17</f>
        <v>162503341852.12436</v>
      </c>
      <c r="K18" s="156"/>
      <c r="M18" s="159"/>
    </row>
    <row r="19" spans="1:13">
      <c r="A19" s="103">
        <v>12</v>
      </c>
      <c r="B19" s="104" t="s">
        <v>146</v>
      </c>
      <c r="C19" s="157"/>
      <c r="D19" s="157"/>
      <c r="E19" s="157"/>
      <c r="F19" s="157"/>
      <c r="G19" s="157"/>
      <c r="H19" s="157"/>
      <c r="I19" s="158">
        <f>+[1]BS!AC82</f>
        <v>30758311258.429996</v>
      </c>
      <c r="J19" s="16">
        <f>I19</f>
        <v>30758311258.429996</v>
      </c>
      <c r="K19" s="159"/>
    </row>
    <row r="20" spans="1:13">
      <c r="A20" s="103">
        <v>13</v>
      </c>
      <c r="B20" s="104" t="s">
        <v>147</v>
      </c>
      <c r="C20" s="157"/>
      <c r="D20" s="157"/>
      <c r="E20" s="157"/>
      <c r="F20" s="157"/>
      <c r="G20" s="157"/>
      <c r="H20" s="157"/>
      <c r="I20" s="157"/>
      <c r="J20" s="16">
        <v>0</v>
      </c>
      <c r="K20" s="153"/>
    </row>
    <row r="21" spans="1:13">
      <c r="A21" s="103">
        <v>14</v>
      </c>
      <c r="B21" s="104" t="s">
        <v>211</v>
      </c>
      <c r="C21" s="16">
        <v>0</v>
      </c>
      <c r="D21" s="157"/>
      <c r="E21" s="124">
        <v>0</v>
      </c>
      <c r="F21" s="170">
        <v>0</v>
      </c>
      <c r="G21" s="157"/>
      <c r="H21" s="157"/>
      <c r="I21" s="157"/>
      <c r="J21" s="16">
        <f>C21+E21</f>
        <v>0</v>
      </c>
      <c r="L21" s="153"/>
    </row>
    <row r="22" spans="1:13">
      <c r="A22" s="103">
        <v>15</v>
      </c>
      <c r="B22" s="104" t="s">
        <v>215</v>
      </c>
      <c r="C22" s="16"/>
      <c r="D22" s="16"/>
      <c r="E22" s="16"/>
      <c r="F22" s="16"/>
      <c r="G22" s="16"/>
      <c r="H22" s="16"/>
      <c r="I22" s="16">
        <v>0</v>
      </c>
      <c r="J22" s="16">
        <f>I22</f>
        <v>0</v>
      </c>
      <c r="K22" s="162"/>
      <c r="M22" s="153"/>
    </row>
    <row r="23" spans="1:13">
      <c r="A23" s="103">
        <v>16</v>
      </c>
      <c r="B23" s="104" t="s">
        <v>214</v>
      </c>
      <c r="C23" s="16"/>
      <c r="D23" s="16"/>
      <c r="E23" s="16"/>
      <c r="F23" s="16"/>
      <c r="G23" s="16"/>
      <c r="H23" s="16"/>
      <c r="I23" s="16"/>
      <c r="J23" s="16">
        <v>0</v>
      </c>
    </row>
    <row r="24" spans="1:13">
      <c r="A24" s="102">
        <v>17</v>
      </c>
      <c r="B24" s="106" t="s">
        <v>216</v>
      </c>
      <c r="C24" s="15">
        <f>C18+C19+C21</f>
        <v>16572530000</v>
      </c>
      <c r="D24" s="15">
        <f t="shared" ref="D24:H24" si="1">D18+D19</f>
        <v>0</v>
      </c>
      <c r="E24" s="15">
        <f>E18+E19+E21</f>
        <v>9306769230.0500031</v>
      </c>
      <c r="F24" s="15">
        <f>F18+F19-F21</f>
        <v>0</v>
      </c>
      <c r="G24" s="15">
        <f t="shared" si="1"/>
        <v>0</v>
      </c>
      <c r="H24" s="15">
        <f t="shared" si="1"/>
        <v>0</v>
      </c>
      <c r="I24" s="15">
        <f>I17+I18+I19-I22</f>
        <v>167382353880.50436</v>
      </c>
      <c r="J24" s="15">
        <f>J18+J19+J21-J22-0.48</f>
        <v>193261653110.07434</v>
      </c>
    </row>
    <row r="25" spans="1:13">
      <c r="A25" s="107"/>
      <c r="B25" s="107"/>
      <c r="C25" s="108"/>
      <c r="D25" s="109"/>
      <c r="E25" s="108"/>
      <c r="F25" s="109"/>
      <c r="G25" s="109"/>
      <c r="H25" s="109"/>
      <c r="I25" s="160"/>
      <c r="J25" s="161"/>
    </row>
    <row r="26" spans="1:13">
      <c r="A26" s="92"/>
      <c r="B26" s="92"/>
      <c r="C26" s="92"/>
      <c r="D26" s="92"/>
      <c r="E26" s="92"/>
      <c r="F26" s="92"/>
      <c r="G26" s="92"/>
      <c r="H26" s="92"/>
      <c r="I26" s="162"/>
      <c r="J26" s="160"/>
    </row>
    <row r="27" spans="1:13">
      <c r="A27" s="92"/>
      <c r="B27" s="92"/>
      <c r="C27" s="110" t="s">
        <v>118</v>
      </c>
      <c r="D27" s="92"/>
      <c r="E27" s="110"/>
      <c r="F27" s="92"/>
      <c r="G27" s="163" t="s">
        <v>217</v>
      </c>
      <c r="H27" s="92"/>
      <c r="I27" s="92"/>
      <c r="J27" s="123"/>
    </row>
    <row r="28" spans="1:13">
      <c r="A28" s="92"/>
      <c r="B28" s="92"/>
      <c r="C28" s="93"/>
      <c r="D28" s="92"/>
      <c r="E28" s="93"/>
      <c r="F28" s="92"/>
      <c r="G28" s="49"/>
      <c r="H28" s="92"/>
      <c r="I28" s="92"/>
      <c r="K28" s="159"/>
    </row>
    <row r="29" spans="1:13">
      <c r="A29" s="92"/>
      <c r="B29" s="92"/>
      <c r="C29" s="110" t="s">
        <v>120</v>
      </c>
      <c r="D29" s="92"/>
      <c r="E29" s="110"/>
      <c r="F29" s="92"/>
      <c r="G29" s="47" t="s">
        <v>218</v>
      </c>
      <c r="H29" s="92"/>
      <c r="I29" s="92"/>
      <c r="K29" s="40"/>
    </row>
    <row r="30" spans="1:13">
      <c r="A30" s="92"/>
      <c r="B30" s="92"/>
      <c r="C30" s="112"/>
      <c r="D30" s="111"/>
      <c r="E30" s="112"/>
      <c r="F30" s="111"/>
      <c r="G30" s="111"/>
      <c r="H30" s="92"/>
      <c r="I30" s="92"/>
      <c r="J30" s="92"/>
      <c r="K30" s="40"/>
    </row>
    <row r="31" spans="1:13">
      <c r="I31" s="153"/>
      <c r="K31" s="156"/>
    </row>
    <row r="32" spans="1:13">
      <c r="A32" s="92"/>
      <c r="B32" s="92"/>
      <c r="C32" s="92"/>
      <c r="D32" s="92"/>
      <c r="E32" s="92"/>
      <c r="F32" s="92"/>
      <c r="G32" s="92"/>
      <c r="H32" s="92"/>
      <c r="I32" s="92"/>
      <c r="J32" s="112" t="s">
        <v>54</v>
      </c>
      <c r="K32" s="159"/>
    </row>
  </sheetData>
  <mergeCells count="2">
    <mergeCell ref="B2:J2"/>
    <mergeCell ref="I4:J4"/>
  </mergeCells>
  <pageMargins left="0.22" right="0.2" top="0.75" bottom="0.75" header="0.3" footer="0.3"/>
  <pageSetup scale="9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FS</vt:lpstr>
      <vt:lpstr>IS</vt:lpstr>
      <vt:lpstr>CF</vt:lpstr>
      <vt:lpstr>Equity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erdenechimeg</dc:creator>
  <cp:lastModifiedBy>Жавхлан</cp:lastModifiedBy>
  <cp:lastPrinted>2018-07-19T04:59:40Z</cp:lastPrinted>
  <dcterms:created xsi:type="dcterms:W3CDTF">2014-09-10T07:56:47Z</dcterms:created>
  <dcterms:modified xsi:type="dcterms:W3CDTF">2018-10-03T09:29:47Z</dcterms:modified>
</cp:coreProperties>
</file>