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Sheet1!$A$1:$O$69</definedName>
  </definedNames>
  <calcPr calcId="152511"/>
</workbook>
</file>

<file path=xl/calcChain.xml><?xml version="1.0" encoding="utf-8"?>
<calcChain xmlns="http://schemas.openxmlformats.org/spreadsheetml/2006/main">
  <c r="G17" i="1" l="1"/>
  <c r="G18" i="1"/>
  <c r="G19" i="1"/>
  <c r="G20" i="1"/>
  <c r="G22" i="1"/>
  <c r="G21" i="1"/>
  <c r="G23" i="1"/>
  <c r="G24" i="1"/>
  <c r="G25" i="1"/>
  <c r="G26" i="1"/>
  <c r="G27" i="1"/>
  <c r="G28" i="1"/>
  <c r="G29" i="1"/>
  <c r="G30" i="1"/>
  <c r="G31" i="1"/>
  <c r="G32" i="1"/>
  <c r="G34" i="1"/>
  <c r="G33" i="1"/>
  <c r="G35" i="1"/>
  <c r="G36" i="1"/>
  <c r="G37" i="1"/>
  <c r="G38" i="1"/>
  <c r="G40" i="1"/>
  <c r="G41" i="1"/>
  <c r="G39" i="1"/>
  <c r="G42" i="1"/>
  <c r="G44" i="1"/>
  <c r="G43" i="1"/>
  <c r="G45" i="1"/>
  <c r="G46" i="1"/>
  <c r="G49" i="1"/>
  <c r="G47" i="1"/>
  <c r="G50" i="1"/>
  <c r="G52" i="1"/>
  <c r="G51" i="1"/>
  <c r="G53" i="1"/>
  <c r="G54" i="1"/>
  <c r="G48" i="1"/>
  <c r="G55" i="1"/>
  <c r="G56" i="1"/>
  <c r="G57" i="1"/>
  <c r="G58" i="1"/>
  <c r="G59" i="1"/>
  <c r="G60" i="1"/>
  <c r="G61" i="1"/>
  <c r="G62" i="1"/>
  <c r="G63" i="1"/>
  <c r="G64" i="1"/>
  <c r="G65" i="1"/>
  <c r="G66" i="1"/>
  <c r="H17" i="1"/>
  <c r="H18" i="1"/>
  <c r="H19" i="1"/>
  <c r="H20" i="1"/>
  <c r="H22" i="1"/>
  <c r="H21" i="1"/>
  <c r="H23" i="1"/>
  <c r="H24" i="1"/>
  <c r="H25" i="1"/>
  <c r="H26" i="1"/>
  <c r="H27" i="1"/>
  <c r="H28" i="1"/>
  <c r="H29" i="1"/>
  <c r="H30" i="1"/>
  <c r="H31" i="1"/>
  <c r="H32" i="1"/>
  <c r="H34" i="1"/>
  <c r="H33" i="1"/>
  <c r="H35" i="1"/>
  <c r="H36" i="1"/>
  <c r="H37" i="1"/>
  <c r="H38" i="1"/>
  <c r="H40" i="1"/>
  <c r="H41" i="1"/>
  <c r="H39" i="1"/>
  <c r="H42" i="1"/>
  <c r="H44" i="1"/>
  <c r="H43" i="1"/>
  <c r="H45" i="1"/>
  <c r="H46" i="1"/>
  <c r="H49" i="1"/>
  <c r="H47" i="1"/>
  <c r="H50" i="1"/>
  <c r="H52" i="1"/>
  <c r="H51" i="1"/>
  <c r="H53" i="1"/>
  <c r="H54" i="1"/>
  <c r="H48" i="1"/>
  <c r="H55" i="1"/>
  <c r="H56" i="1"/>
  <c r="H57" i="1"/>
  <c r="H58" i="1"/>
  <c r="H59" i="1"/>
  <c r="H60" i="1"/>
  <c r="H61" i="1"/>
  <c r="H62" i="1"/>
  <c r="H63" i="1"/>
  <c r="H64" i="1"/>
  <c r="H65" i="1"/>
  <c r="H66" i="1"/>
  <c r="H16" i="1"/>
  <c r="G16" i="1"/>
  <c r="J17" i="1" l="1"/>
  <c r="J18" i="1"/>
  <c r="J19" i="1"/>
  <c r="J20" i="1"/>
  <c r="J22" i="1"/>
  <c r="J21" i="1"/>
  <c r="J24" i="1"/>
  <c r="J23" i="1"/>
  <c r="J25" i="1"/>
  <c r="J26" i="1"/>
  <c r="J27" i="1"/>
  <c r="J29" i="1"/>
  <c r="J28" i="1"/>
  <c r="J30" i="1"/>
  <c r="J32" i="1"/>
  <c r="J34" i="1"/>
  <c r="J35" i="1"/>
  <c r="J36" i="1"/>
  <c r="J33" i="1"/>
  <c r="J38" i="1"/>
  <c r="J41" i="1"/>
  <c r="J40" i="1"/>
  <c r="J31" i="1"/>
  <c r="J44" i="1"/>
  <c r="J42" i="1"/>
  <c r="J43" i="1"/>
  <c r="J39" i="1"/>
  <c r="J45" i="1"/>
  <c r="J37" i="1"/>
  <c r="J46" i="1"/>
  <c r="J50" i="1"/>
  <c r="J47" i="1"/>
  <c r="J49" i="1"/>
  <c r="J51" i="1"/>
  <c r="J52" i="1"/>
  <c r="J53" i="1"/>
  <c r="J54" i="1"/>
  <c r="J48" i="1"/>
  <c r="J55" i="1"/>
  <c r="J56" i="1"/>
  <c r="J57" i="1"/>
  <c r="J58" i="1"/>
  <c r="J59" i="1"/>
  <c r="J60" i="1"/>
  <c r="J61" i="1"/>
  <c r="J62" i="1"/>
  <c r="J63" i="1"/>
  <c r="J64" i="1"/>
  <c r="J65" i="1"/>
  <c r="J66" i="1"/>
  <c r="J16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I20" i="1"/>
  <c r="I19" i="1"/>
  <c r="I22" i="1"/>
  <c r="I21" i="1"/>
  <c r="I23" i="1"/>
  <c r="I24" i="1"/>
  <c r="I26" i="1"/>
  <c r="I29" i="1"/>
  <c r="I17" i="1"/>
  <c r="I25" i="1"/>
  <c r="I28" i="1"/>
  <c r="I35" i="1"/>
  <c r="I34" i="1"/>
  <c r="I38" i="1"/>
  <c r="I33" i="1"/>
  <c r="I32" i="1"/>
  <c r="I41" i="1"/>
  <c r="I40" i="1"/>
  <c r="I44" i="1"/>
  <c r="I39" i="1"/>
  <c r="I31" i="1"/>
  <c r="I36" i="1"/>
  <c r="I42" i="1"/>
  <c r="I37" i="1"/>
  <c r="I45" i="1"/>
  <c r="I43" i="1"/>
  <c r="I50" i="1"/>
  <c r="I47" i="1"/>
  <c r="I46" i="1"/>
  <c r="I51" i="1"/>
  <c r="I49" i="1"/>
  <c r="I27" i="1"/>
  <c r="I30" i="1"/>
  <c r="I54" i="1"/>
  <c r="I52" i="1"/>
  <c r="I53" i="1"/>
  <c r="I55" i="1"/>
  <c r="I57" i="1"/>
  <c r="I59" i="1"/>
  <c r="I48" i="1"/>
  <c r="I56" i="1"/>
  <c r="I60" i="1"/>
  <c r="I58" i="1"/>
  <c r="I61" i="1"/>
  <c r="I63" i="1"/>
  <c r="I18" i="1"/>
  <c r="I64" i="1"/>
  <c r="I65" i="1"/>
  <c r="I66" i="1"/>
  <c r="I62" i="1"/>
  <c r="I16" i="1"/>
  <c r="D67" i="1" l="1"/>
  <c r="E67" i="1"/>
  <c r="F67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7" i="1"/>
  <c r="L67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19" i="1"/>
  <c r="N19" i="1" s="1"/>
  <c r="M23" i="1"/>
  <c r="N23" i="1" s="1"/>
  <c r="M22" i="1"/>
  <c r="N22" i="1" s="1"/>
  <c r="M26" i="1"/>
  <c r="N26" i="1" s="1"/>
  <c r="M24" i="1"/>
  <c r="N24" i="1" s="1"/>
  <c r="M25" i="1"/>
  <c r="N25" i="1" s="1"/>
  <c r="M39" i="1"/>
  <c r="N39" i="1" s="1"/>
  <c r="M42" i="1"/>
  <c r="N42" i="1" s="1"/>
  <c r="M33" i="1"/>
  <c r="N33" i="1" s="1"/>
  <c r="M45" i="1"/>
  <c r="N45" i="1" s="1"/>
  <c r="M47" i="1"/>
  <c r="N47" i="1" s="1"/>
  <c r="M37" i="1"/>
  <c r="N37" i="1" s="1"/>
  <c r="M43" i="1"/>
  <c r="N43" i="1" s="1"/>
  <c r="M30" i="1"/>
  <c r="N30" i="1" s="1"/>
  <c r="M53" i="1"/>
  <c r="N53" i="1" s="1"/>
  <c r="M55" i="1"/>
  <c r="N55" i="1" s="1"/>
  <c r="M59" i="1"/>
  <c r="N59" i="1" s="1"/>
  <c r="M60" i="1"/>
  <c r="N60" i="1" s="1"/>
  <c r="M57" i="1"/>
  <c r="N57" i="1" s="1"/>
  <c r="M48" i="1"/>
  <c r="N48" i="1" s="1"/>
  <c r="M46" i="1"/>
  <c r="N46" i="1" s="1"/>
  <c r="M64" i="1"/>
  <c r="N64" i="1" s="1"/>
  <c r="M65" i="1"/>
  <c r="N65" i="1" s="1"/>
  <c r="M18" i="1"/>
  <c r="N18" i="1" s="1"/>
  <c r="M62" i="1"/>
  <c r="N62" i="1" s="1"/>
  <c r="M28" i="1"/>
  <c r="N28" i="1" s="1"/>
  <c r="M34" i="1"/>
  <c r="N34" i="1" s="1"/>
  <c r="M36" i="1"/>
  <c r="N36" i="1" s="1"/>
  <c r="M41" i="1"/>
  <c r="N41" i="1" s="1"/>
  <c r="M52" i="1"/>
  <c r="N52" i="1" s="1"/>
  <c r="M31" i="1"/>
  <c r="N31" i="1" s="1"/>
  <c r="M51" i="1"/>
  <c r="N51" i="1" s="1"/>
  <c r="M56" i="1"/>
  <c r="N56" i="1" s="1"/>
  <c r="M44" i="1"/>
  <c r="N44" i="1" s="1"/>
  <c r="M63" i="1"/>
  <c r="N63" i="1" s="1"/>
  <c r="M66" i="1"/>
  <c r="N66" i="1" s="1"/>
  <c r="M16" i="1"/>
  <c r="N16" i="1" s="1"/>
  <c r="M13" i="2"/>
  <c r="N13" i="2" s="1"/>
  <c r="O13" i="2" s="1"/>
  <c r="M6" i="2"/>
  <c r="N6" i="2" s="1"/>
  <c r="O6" i="2" s="1"/>
  <c r="M10" i="2"/>
  <c r="N10" i="2" s="1"/>
  <c r="O10" i="2" s="1"/>
  <c r="M17" i="1"/>
  <c r="N17" i="1" s="1"/>
  <c r="M29" i="1"/>
  <c r="N29" i="1" s="1"/>
  <c r="M32" i="1"/>
  <c r="N32" i="1" s="1"/>
  <c r="M40" i="1"/>
  <c r="N40" i="1" s="1"/>
  <c r="M38" i="1"/>
  <c r="N38" i="1" s="1"/>
  <c r="M54" i="1"/>
  <c r="N54" i="1" s="1"/>
  <c r="M49" i="1"/>
  <c r="N49" i="1" s="1"/>
  <c r="M27" i="1"/>
  <c r="N27" i="1" s="1"/>
  <c r="M50" i="1"/>
  <c r="N50" i="1" s="1"/>
  <c r="M61" i="1"/>
  <c r="N61" i="1" s="1"/>
  <c r="M58" i="1"/>
  <c r="N58" i="1" s="1"/>
  <c r="M21" i="1"/>
  <c r="N21" i="1" s="1"/>
  <c r="M35" i="1"/>
  <c r="N35" i="1" s="1"/>
  <c r="M20" i="1"/>
  <c r="N20" i="1" s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7" i="1" l="1"/>
  <c r="H67" i="1"/>
  <c r="G67" i="1" l="1"/>
  <c r="I67" i="1" l="1"/>
  <c r="N67" i="1" l="1"/>
  <c r="M67" i="1"/>
  <c r="O25" i="1" l="1"/>
  <c r="O42" i="1"/>
  <c r="O28" i="1"/>
  <c r="O22" i="1"/>
  <c r="O23" i="1"/>
  <c r="O31" i="1"/>
  <c r="O63" i="1"/>
  <c r="O40" i="1"/>
  <c r="O33" i="1"/>
  <c r="O43" i="1"/>
  <c r="O59" i="1"/>
  <c r="O46" i="1"/>
  <c r="O62" i="1"/>
  <c r="O29" i="1"/>
  <c r="O49" i="1"/>
  <c r="O58" i="1"/>
  <c r="O34" i="1"/>
  <c r="O24" i="1"/>
  <c r="O51" i="1"/>
  <c r="O66" i="1"/>
  <c r="O45" i="1"/>
  <c r="O30" i="1"/>
  <c r="O60" i="1"/>
  <c r="O64" i="1"/>
  <c r="O27" i="1"/>
  <c r="O36" i="1"/>
  <c r="O39" i="1"/>
  <c r="O41" i="1"/>
  <c r="O56" i="1"/>
  <c r="O26" i="1"/>
  <c r="O47" i="1"/>
  <c r="O53" i="1"/>
  <c r="O57" i="1"/>
  <c r="O65" i="1"/>
  <c r="O38" i="1"/>
  <c r="O50" i="1"/>
  <c r="O19" i="1"/>
  <c r="O16" i="1"/>
  <c r="O17" i="1"/>
  <c r="O52" i="1"/>
  <c r="O44" i="1"/>
  <c r="O32" i="1"/>
  <c r="O37" i="1"/>
  <c r="O55" i="1"/>
  <c r="O48" i="1"/>
  <c r="O18" i="1"/>
  <c r="O54" i="1"/>
  <c r="O61" i="1"/>
  <c r="O35" i="1"/>
  <c r="O21" i="1"/>
  <c r="O20" i="1"/>
  <c r="O67" i="1" l="1"/>
</calcChain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<sst xmlns="http://schemas.openxmlformats.org/spreadsheetml/2006/main" count="421" uniqueCount="141">
  <si>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</si>
  <si>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</si>
  <si>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</si>
  <si>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</si>
  <si>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</si>
  <si>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</si>
  <si>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</si>
  <si>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</si>
  <si>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</si>
  <si>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</si>
  <si>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</si>
  <si>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</si>
  <si>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</si>
  <si>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</si>
  <si>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</si>
  <si>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</si>
  <si>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</si>
  <si>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</si>
  <si>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</si>
  <si>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</si>
  <si>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</si>
  <si>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</si>
  <si>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</si>
  <si>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</si>
  <si>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</si>
  <si>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</si>
  <si>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</si>
  <si>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</si>
  <si>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</si>
  <si>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</si>
  <si>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</si>
  <si>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</si>
  <si>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</si>
  <si>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</si>
  <si>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</si>
  <si>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</si>
  <si>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</si>
  <si>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</si>
  <si>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</si>
  <si>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</si>
  <si>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</si>
  <si>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</si>
  <si>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</si>
  <si>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</si>
  <si>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</si>
  <si>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</si>
  <si>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</si>
  <si>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</si>
  <si>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</si>
  <si>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</si>
  <si>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</si>
  <si>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</si>
  <si>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</si>
  <si>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</si>
  <si>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</si>
  <si>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</si>
  <si>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</si>
  <si>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</si>
  <si>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</si>
  <si>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</si>
  <si>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</si>
  <si>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</si>
  <si>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</si>
  <si>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</si>
  <si>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</si>
  <si>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</si>
  <si>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</si>
  <si>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</si>
  <si>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</si>
  <si>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</si>
  <si>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</si>
  <si>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</si>
  <si>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</si>
  <si>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</si>
  <si>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</si>
  <si>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</si>
  <si>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</si>
  <si>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</si>
  <si>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</si>
  <si>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</si>
  <si>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</si>
  <si>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</si>
  <si>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</si>
  <si>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</si>
  <si>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</si>
  <si>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</si>
  <si>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</si>
  <si>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</si>
  <si>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</si>
  <si>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</si>
  <si>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</si>
  <si>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</si>
  <si>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</si>
  <si>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</si>
  <si>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</si>
  <si>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</si>
  <si>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</si>
  <si>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</si>
  <si>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</si>
  <si>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</si>
  <si>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</si>
  <si>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</si>
  <si>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</si>
  <si>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</si>
  <si>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</si>
  <si>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</si>
  <si>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</si>
  <si>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</si>
  <si>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</si>
  <si>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</si>
  <si>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</si>
  <si>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</si>
  <si>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</si>
  <si>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</si>
  <si>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</si>
  <si>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</si>
  <si>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</si>
  <si>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</si>
  <si>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</si>
  <si>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</si>
  <si>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</si>
  <si>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</si>
  <si>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</si>
  <si>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</si>
  <si>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</si>
  <si>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</si>
  <si>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</si>
  <si>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</si>
  <si>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</si>
  <si>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</si>
  <si>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</si>
  <si>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</si>
  <si>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</si>
  <si>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</si>
  <si>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</si>
  <si>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</si>
  <si>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</si>
  <si>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</si>
  <si>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</si>
  <si>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8-р сарын арилжааны дүн</t>
  </si>
  <si>
    <t xml:space="preserve">2019 оны 8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</si>
</sst>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7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/>
          <cell r="J11"/>
          <cell r="K11"/>
          <cell r="L11"/>
          <cell r="M11"/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/>
          <cell r="J12"/>
          <cell r="K12"/>
          <cell r="L12"/>
          <cell r="M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/>
          <cell r="J14"/>
          <cell r="K14"/>
          <cell r="L14"/>
          <cell r="M14"/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/>
          <cell r="J15"/>
          <cell r="K15"/>
          <cell r="L15"/>
          <cell r="M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/>
          <cell r="J18"/>
          <cell r="K18"/>
          <cell r="L18"/>
          <cell r="M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/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/>
          <cell r="J20"/>
          <cell r="K20"/>
          <cell r="L20"/>
          <cell r="M20"/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/>
          <cell r="J21"/>
          <cell r="K21"/>
          <cell r="L21"/>
          <cell r="M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/>
          <cell r="J22"/>
          <cell r="K22"/>
          <cell r="L22"/>
          <cell r="M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/>
          <cell r="J24"/>
          <cell r="K24"/>
          <cell r="L24"/>
          <cell r="M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/>
          <cell r="J26"/>
          <cell r="K26"/>
          <cell r="L26"/>
          <cell r="M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/>
          <cell r="J28"/>
          <cell r="K28"/>
          <cell r="L28"/>
          <cell r="M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/>
          <cell r="J29"/>
          <cell r="K29"/>
          <cell r="L29"/>
          <cell r="M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/>
          <cell r="J34"/>
          <cell r="K34"/>
          <cell r="L34"/>
          <cell r="M34"/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/>
          <cell r="J35"/>
          <cell r="K35"/>
          <cell r="L35"/>
          <cell r="M35"/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/>
          <cell r="J36"/>
          <cell r="K36"/>
          <cell r="L36"/>
          <cell r="M36"/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/>
          <cell r="J37"/>
          <cell r="K37"/>
          <cell r="L37"/>
          <cell r="M37"/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/>
          <cell r="J39"/>
          <cell r="K39"/>
          <cell r="L39"/>
          <cell r="M39"/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/>
          <cell r="J40"/>
          <cell r="K40"/>
          <cell r="L40"/>
          <cell r="M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/>
          <cell r="J42"/>
          <cell r="K42"/>
          <cell r="L42"/>
          <cell r="M42"/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/>
          <cell r="J43"/>
          <cell r="K43"/>
          <cell r="L43"/>
          <cell r="M43"/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/>
          <cell r="J44"/>
          <cell r="K44"/>
          <cell r="L44"/>
          <cell r="M44"/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/>
          <cell r="J45"/>
          <cell r="K45"/>
          <cell r="L45"/>
          <cell r="M45"/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/>
          <cell r="J46"/>
          <cell r="K46"/>
          <cell r="L46"/>
          <cell r="M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/>
          <cell r="J48"/>
          <cell r="K48"/>
          <cell r="L48"/>
          <cell r="M48"/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/>
          <cell r="J49"/>
          <cell r="K49"/>
          <cell r="L49"/>
          <cell r="M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/>
          <cell r="J51"/>
          <cell r="K51"/>
          <cell r="L51"/>
          <cell r="M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/>
          <cell r="J52"/>
          <cell r="K52"/>
          <cell r="L52"/>
          <cell r="M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/>
          <cell r="K54"/>
          <cell r="L54"/>
          <cell r="M54"/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/>
          <cell r="J55"/>
          <cell r="K55"/>
          <cell r="L55"/>
          <cell r="M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/>
          <cell r="J56"/>
          <cell r="K56"/>
          <cell r="L56"/>
          <cell r="M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/>
          <cell r="J57"/>
          <cell r="K57"/>
          <cell r="L57"/>
          <cell r="M57"/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/>
          <cell r="J58"/>
          <cell r="K58"/>
          <cell r="L58"/>
          <cell r="M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/>
          <cell r="J59"/>
          <cell r="K59"/>
          <cell r="L59"/>
          <cell r="M59"/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/>
          <cell r="J60"/>
          <cell r="K60"/>
          <cell r="L60"/>
          <cell r="M60"/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/>
          <cell r="J61"/>
          <cell r="K61"/>
          <cell r="L61"/>
          <cell r="M61"/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/>
          <cell r="J62"/>
          <cell r="K62"/>
          <cell r="L62"/>
          <cell r="M62"/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/>
          <cell r="J63"/>
          <cell r="K63"/>
          <cell r="L63"/>
          <cell r="M63"/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/>
          <cell r="J64"/>
          <cell r="K64"/>
          <cell r="L64"/>
          <cell r="M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/>
          <cell r="J66"/>
          <cell r="K66"/>
          <cell r="L66"/>
          <cell r="M66"/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/>
          <cell r="J67"/>
          <cell r="K67"/>
          <cell r="L67"/>
          <cell r="M67"/>
        </row>
        <row r="68">
          <cell r="B68" t="str">
            <v>нийт</v>
          </cell>
          <cell r="C68"/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/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/>
          <cell r="L10"/>
          <cell r="M10">
            <v>0</v>
          </cell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/>
          <cell r="L11"/>
          <cell r="M11">
            <v>851830</v>
          </cell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/>
          <cell r="L12"/>
          <cell r="M12">
            <v>33976320</v>
          </cell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/>
          <cell r="L14"/>
          <cell r="M14">
            <v>41869870</v>
          </cell>
          <cell r="N14"/>
          <cell r="O14"/>
          <cell r="P14"/>
          <cell r="Q14"/>
          <cell r="R14"/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/>
          <cell r="L15"/>
          <cell r="M15">
            <v>258507690</v>
          </cell>
          <cell r="N15"/>
          <cell r="O15"/>
          <cell r="P15"/>
          <cell r="Q15"/>
          <cell r="R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>
            <v>0</v>
          </cell>
          <cell r="N16"/>
          <cell r="O16"/>
          <cell r="P16"/>
          <cell r="Q16"/>
          <cell r="R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/>
          <cell r="L18"/>
          <cell r="M18">
            <v>0</v>
          </cell>
          <cell r="N18"/>
          <cell r="O18"/>
          <cell r="P18"/>
          <cell r="Q18"/>
          <cell r="R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/>
          <cell r="L19"/>
          <cell r="M19">
            <v>0</v>
          </cell>
          <cell r="N19"/>
          <cell r="O19"/>
          <cell r="P19"/>
          <cell r="Q19"/>
          <cell r="R19"/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/>
          <cell r="L20"/>
          <cell r="M20">
            <v>6575520</v>
          </cell>
          <cell r="N20"/>
          <cell r="O20"/>
          <cell r="P20"/>
          <cell r="Q20"/>
          <cell r="R20"/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/>
          <cell r="L21"/>
          <cell r="M21">
            <v>310114840</v>
          </cell>
          <cell r="N21"/>
          <cell r="O21"/>
          <cell r="P21"/>
          <cell r="Q21"/>
          <cell r="R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/>
          <cell r="L22"/>
          <cell r="M22">
            <v>75428010</v>
          </cell>
          <cell r="N22"/>
          <cell r="O22"/>
          <cell r="P22"/>
          <cell r="Q22"/>
          <cell r="R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>
            <v>0</v>
          </cell>
          <cell r="N23"/>
          <cell r="O23"/>
          <cell r="P23"/>
          <cell r="Q23"/>
          <cell r="R23"/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/>
          <cell r="L26"/>
          <cell r="M26">
            <v>2154740</v>
          </cell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/>
          <cell r="L28"/>
          <cell r="M28">
            <v>8215970</v>
          </cell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/>
          <cell r="L29"/>
          <cell r="M29">
            <v>1883070</v>
          </cell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/>
          <cell r="L30"/>
          <cell r="M30">
            <v>59360</v>
          </cell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/>
          <cell r="L33"/>
          <cell r="M33">
            <v>0</v>
          </cell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/>
          <cell r="L34"/>
          <cell r="M34">
            <v>63589750</v>
          </cell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/>
          <cell r="L35"/>
          <cell r="M35">
            <v>5726770</v>
          </cell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/>
          <cell r="L36"/>
          <cell r="M36">
            <v>158126010</v>
          </cell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/>
          <cell r="L38"/>
          <cell r="M38">
            <v>2410520</v>
          </cell>
          <cell r="N38"/>
          <cell r="O38"/>
          <cell r="P38"/>
          <cell r="Q38"/>
          <cell r="R38"/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/>
          <cell r="L39"/>
          <cell r="M39">
            <v>40705560</v>
          </cell>
          <cell r="N39"/>
          <cell r="O39"/>
          <cell r="P39"/>
          <cell r="Q39"/>
          <cell r="R39"/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>
            <v>0</v>
          </cell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/>
          <cell r="L42"/>
          <cell r="M42">
            <v>18518360</v>
          </cell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/>
          <cell r="L43"/>
          <cell r="M43">
            <v>2974860</v>
          </cell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/>
          <cell r="L44"/>
          <cell r="M44">
            <v>4037530</v>
          </cell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/>
          <cell r="L45"/>
          <cell r="M45">
            <v>409220</v>
          </cell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/>
          <cell r="L46"/>
          <cell r="M46">
            <v>317289700</v>
          </cell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>
            <v>0</v>
          </cell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/>
          <cell r="L48"/>
          <cell r="M48">
            <v>9288370</v>
          </cell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/>
          <cell r="L49"/>
          <cell r="M49">
            <v>14214620</v>
          </cell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/>
          <cell r="L51"/>
          <cell r="M51">
            <v>40311880</v>
          </cell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/>
          <cell r="L52"/>
          <cell r="M52">
            <v>3596600</v>
          </cell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/>
          <cell r="L54"/>
          <cell r="M54">
            <v>174300</v>
          </cell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/>
          <cell r="L55"/>
          <cell r="M55">
            <v>17830540</v>
          </cell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/>
          <cell r="L57"/>
          <cell r="M57">
            <v>0</v>
          </cell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/>
          <cell r="L58"/>
          <cell r="M58">
            <v>126846930</v>
          </cell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/>
          <cell r="L59"/>
          <cell r="M59">
            <v>2545410</v>
          </cell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/>
          <cell r="L60"/>
          <cell r="M60">
            <v>1023120</v>
          </cell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/>
          <cell r="L61"/>
          <cell r="M61">
            <v>143223920</v>
          </cell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/>
          <cell r="L62"/>
          <cell r="M62">
            <v>3077900</v>
          </cell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/>
          <cell r="L63"/>
          <cell r="M63">
            <v>25708480</v>
          </cell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/>
          <cell r="L64"/>
          <cell r="M64">
            <v>28238980</v>
          </cell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/>
          <cell r="L66"/>
          <cell r="M66">
            <v>5821830</v>
          </cell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/>
          <cell r="L67"/>
          <cell r="M67">
            <v>28322490</v>
          </cell>
          <cell r="N67"/>
          <cell r="O67"/>
          <cell r="P67"/>
          <cell r="Q67"/>
          <cell r="R67"/>
        </row>
        <row r="68">
          <cell r="B68" t="str">
            <v>нийт</v>
          </cell>
          <cell r="C68"/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K22"/>
          <cell r="L22"/>
          <cell r="M22"/>
          <cell r="N22"/>
          <cell r="O22"/>
          <cell r="P22"/>
          <cell r="Q22"/>
          <cell r="R22"/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K62"/>
          <cell r="L62"/>
          <cell r="M62"/>
          <cell r="N62"/>
          <cell r="O62"/>
          <cell r="P62"/>
          <cell r="Q62"/>
          <cell r="R62"/>
          <cell r="S62">
            <v>3501</v>
          </cell>
          <cell r="T62">
            <v>361790000</v>
          </cell>
          <cell r="U62"/>
          <cell r="V62"/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</row>
        <row r="68">
          <cell r="B68" t="str">
            <v>нийт</v>
          </cell>
          <cell r="C68"/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/>
          <cell r="N68"/>
          <cell r="O68"/>
          <cell r="P68"/>
          <cell r="Q68"/>
          <cell r="R68"/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  <row r="69">
          <cell r="D69"/>
          <cell r="E69"/>
          <cell r="F69"/>
          <cell r="G69"/>
          <cell r="H69"/>
          <cell r="S69"/>
          <cell r="T69"/>
          <cell r="U69"/>
          <cell r="V69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/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110313</v>
          </cell>
          <cell r="E12">
            <v>13276058.550000001</v>
          </cell>
          <cell r="F12">
            <v>96325</v>
          </cell>
          <cell r="G12">
            <v>12409919.630000001</v>
          </cell>
          <cell r="H12">
            <v>25685978.18</v>
          </cell>
          <cell r="W12">
            <v>0</v>
          </cell>
          <cell r="X12">
            <v>206638</v>
          </cell>
          <cell r="Y12">
            <v>25685978.18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4800</v>
          </cell>
          <cell r="G14">
            <v>1968355</v>
          </cell>
          <cell r="H14">
            <v>1968355</v>
          </cell>
          <cell r="W14">
            <v>0</v>
          </cell>
          <cell r="X14">
            <v>4800</v>
          </cell>
          <cell r="Y14">
            <v>1968355</v>
          </cell>
        </row>
        <row r="15">
          <cell r="B15" t="str">
            <v>BDSC</v>
          </cell>
          <cell r="C15" t="str">
            <v>БиДиСек ХК</v>
          </cell>
          <cell r="D15">
            <v>628272</v>
          </cell>
          <cell r="E15">
            <v>284977605.5</v>
          </cell>
          <cell r="F15">
            <v>299622</v>
          </cell>
          <cell r="G15">
            <v>261716068.24000001</v>
          </cell>
          <cell r="H15">
            <v>546693673.74000001</v>
          </cell>
          <cell r="W15">
            <v>0</v>
          </cell>
          <cell r="X15">
            <v>927894</v>
          </cell>
          <cell r="Y15">
            <v>546693673.74000001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13389</v>
          </cell>
          <cell r="E18">
            <v>2522648.5</v>
          </cell>
          <cell r="F18">
            <v>26300</v>
          </cell>
          <cell r="G18">
            <v>3980910.5</v>
          </cell>
          <cell r="H18">
            <v>6503559</v>
          </cell>
          <cell r="W18">
            <v>0</v>
          </cell>
          <cell r="X18">
            <v>39689</v>
          </cell>
          <cell r="Y18">
            <v>6503559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15</v>
          </cell>
          <cell r="E20">
            <v>98100</v>
          </cell>
          <cell r="F20">
            <v>1046</v>
          </cell>
          <cell r="G20">
            <v>683048.46</v>
          </cell>
          <cell r="H20">
            <v>781148.46</v>
          </cell>
          <cell r="W20">
            <v>0</v>
          </cell>
          <cell r="X20">
            <v>1061</v>
          </cell>
          <cell r="Y20">
            <v>781148.46</v>
          </cell>
        </row>
        <row r="21">
          <cell r="B21" t="str">
            <v>BUMB</v>
          </cell>
          <cell r="C21" t="str">
            <v>Бумбат-Алтай ХХК</v>
          </cell>
          <cell r="D21">
            <v>303324</v>
          </cell>
          <cell r="E21">
            <v>153102759.81999999</v>
          </cell>
          <cell r="F21">
            <v>236434</v>
          </cell>
          <cell r="G21">
            <v>118863723.05</v>
          </cell>
          <cell r="H21">
            <v>271966482.87</v>
          </cell>
          <cell r="W21">
            <v>0</v>
          </cell>
          <cell r="X21">
            <v>539758</v>
          </cell>
          <cell r="Y21">
            <v>271966482.87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369180</v>
          </cell>
          <cell r="E22">
            <v>30431927.100000001</v>
          </cell>
          <cell r="F22">
            <v>464404</v>
          </cell>
          <cell r="G22">
            <v>49059596.340000004</v>
          </cell>
          <cell r="H22">
            <v>79491523.439999998</v>
          </cell>
          <cell r="S22">
            <v>533</v>
          </cell>
          <cell r="T22">
            <v>53747720</v>
          </cell>
          <cell r="U22">
            <v>533</v>
          </cell>
          <cell r="V22">
            <v>53747720</v>
          </cell>
          <cell r="W22">
            <v>107495440</v>
          </cell>
          <cell r="X22">
            <v>834650</v>
          </cell>
          <cell r="Y22">
            <v>186986963.44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65142</v>
          </cell>
          <cell r="E24">
            <v>29715000</v>
          </cell>
          <cell r="F24">
            <v>70434</v>
          </cell>
          <cell r="G24">
            <v>22026623.789999999</v>
          </cell>
          <cell r="H24">
            <v>51741623.789999999</v>
          </cell>
          <cell r="W24">
            <v>0</v>
          </cell>
          <cell r="X24">
            <v>135576</v>
          </cell>
          <cell r="Y24">
            <v>51741623.789999999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356</v>
          </cell>
          <cell r="E26">
            <v>4991120</v>
          </cell>
          <cell r="F26">
            <v>16541</v>
          </cell>
          <cell r="G26">
            <v>6974636.0999999996</v>
          </cell>
          <cell r="H26">
            <v>11965756.1</v>
          </cell>
          <cell r="W26">
            <v>0</v>
          </cell>
          <cell r="X26">
            <v>16897</v>
          </cell>
          <cell r="Y26">
            <v>11965756.1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9283</v>
          </cell>
          <cell r="E28">
            <v>4246826.87</v>
          </cell>
          <cell r="F28">
            <v>31298</v>
          </cell>
          <cell r="G28">
            <v>7311652.5300000003</v>
          </cell>
          <cell r="H28">
            <v>11558479.4</v>
          </cell>
          <cell r="W28">
            <v>0</v>
          </cell>
          <cell r="X28">
            <v>40581</v>
          </cell>
          <cell r="Y28">
            <v>11558479.4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400</v>
          </cell>
          <cell r="G29">
            <v>200000</v>
          </cell>
          <cell r="H29">
            <v>200000</v>
          </cell>
          <cell r="W29">
            <v>0</v>
          </cell>
          <cell r="X29">
            <v>400</v>
          </cell>
          <cell r="Y29">
            <v>200000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GATR</v>
          </cell>
          <cell r="C32" t="str">
            <v>Гацуурт трейд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GAUL</v>
          </cell>
          <cell r="C33" t="str">
            <v>Гаүли ХХК</v>
          </cell>
          <cell r="D33">
            <v>242921</v>
          </cell>
          <cell r="E33">
            <v>85839722.969999999</v>
          </cell>
          <cell r="F33">
            <v>286679</v>
          </cell>
          <cell r="G33">
            <v>67013814.799999997</v>
          </cell>
          <cell r="H33">
            <v>152853537.76999998</v>
          </cell>
          <cell r="W33">
            <v>0</v>
          </cell>
          <cell r="X33">
            <v>529600</v>
          </cell>
          <cell r="Y33">
            <v>152853537.76999998</v>
          </cell>
        </row>
        <row r="34">
          <cell r="B34" t="str">
            <v>GDEV</v>
          </cell>
          <cell r="C34" t="str">
            <v>Гранддевелопмент ХХК</v>
          </cell>
          <cell r="D34">
            <v>22741</v>
          </cell>
          <cell r="E34">
            <v>8166035.7999999998</v>
          </cell>
          <cell r="F34">
            <v>209</v>
          </cell>
          <cell r="G34">
            <v>267311</v>
          </cell>
          <cell r="H34">
            <v>8433346.8000000007</v>
          </cell>
          <cell r="W34">
            <v>0</v>
          </cell>
          <cell r="X34">
            <v>22950</v>
          </cell>
          <cell r="Y34">
            <v>8433346.8000000007</v>
          </cell>
        </row>
        <row r="35">
          <cell r="B35" t="str">
            <v>GDSC</v>
          </cell>
          <cell r="C35" t="str">
            <v>Гүүдсек ХХК</v>
          </cell>
          <cell r="D35">
            <v>94589</v>
          </cell>
          <cell r="E35">
            <v>6784973.71</v>
          </cell>
          <cell r="F35">
            <v>18906</v>
          </cell>
          <cell r="G35">
            <v>10607926</v>
          </cell>
          <cell r="H35">
            <v>17392899.710000001</v>
          </cell>
          <cell r="W35">
            <v>0</v>
          </cell>
          <cell r="X35">
            <v>113495</v>
          </cell>
          <cell r="Y35">
            <v>17392899.710000001</v>
          </cell>
        </row>
        <row r="36">
          <cell r="B36" t="str">
            <v>GLMT</v>
          </cell>
          <cell r="C36" t="str">
            <v>Голомт Капитал ХХК</v>
          </cell>
          <cell r="D36">
            <v>355377</v>
          </cell>
          <cell r="E36">
            <v>109815524.01000001</v>
          </cell>
          <cell r="F36">
            <v>479395</v>
          </cell>
          <cell r="G36">
            <v>120002310.59</v>
          </cell>
          <cell r="H36">
            <v>229817834.60000002</v>
          </cell>
          <cell r="S36">
            <v>249</v>
          </cell>
          <cell r="T36">
            <v>25258560</v>
          </cell>
          <cell r="U36">
            <v>249</v>
          </cell>
          <cell r="V36">
            <v>25258560</v>
          </cell>
          <cell r="W36">
            <v>50517120</v>
          </cell>
          <cell r="X36">
            <v>835270</v>
          </cell>
          <cell r="Y36">
            <v>280334954.60000002</v>
          </cell>
        </row>
        <row r="37">
          <cell r="B37" t="str">
            <v>GNDX</v>
          </cell>
          <cell r="C37" t="str">
            <v>Гендекс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HUN</v>
          </cell>
          <cell r="C38" t="str">
            <v>Хүннү Эмпайр ХХК</v>
          </cell>
          <cell r="D38">
            <v>34353</v>
          </cell>
          <cell r="E38">
            <v>7931020.5</v>
          </cell>
          <cell r="F38">
            <v>21018</v>
          </cell>
          <cell r="G38">
            <v>7753606.2300000004</v>
          </cell>
          <cell r="H38">
            <v>15684626.73</v>
          </cell>
          <cell r="W38">
            <v>0</v>
          </cell>
          <cell r="X38">
            <v>55371</v>
          </cell>
          <cell r="Y38">
            <v>15684626.73</v>
          </cell>
        </row>
        <row r="39">
          <cell r="B39" t="str">
            <v>INVC</v>
          </cell>
          <cell r="C39" t="str">
            <v>Инвескор капитал ҮЦК</v>
          </cell>
          <cell r="D39">
            <v>47077</v>
          </cell>
          <cell r="E39">
            <v>88116116</v>
          </cell>
          <cell r="F39">
            <v>665</v>
          </cell>
          <cell r="G39">
            <v>1290100</v>
          </cell>
          <cell r="H39">
            <v>89406216</v>
          </cell>
          <cell r="W39">
            <v>0</v>
          </cell>
          <cell r="X39">
            <v>47742</v>
          </cell>
          <cell r="Y39">
            <v>89406216</v>
          </cell>
        </row>
        <row r="40">
          <cell r="B40" t="str">
            <v>ITR</v>
          </cell>
          <cell r="C40" t="str">
            <v>Ай трейд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LFTI</v>
          </cell>
          <cell r="C41" t="str">
            <v>Лайфтайм инвестмент ХХК</v>
          </cell>
          <cell r="D41">
            <v>4825</v>
          </cell>
          <cell r="E41">
            <v>30094870</v>
          </cell>
          <cell r="F41">
            <v>2569</v>
          </cell>
          <cell r="G41">
            <v>12792350</v>
          </cell>
          <cell r="H41">
            <v>42887220</v>
          </cell>
          <cell r="W41">
            <v>0</v>
          </cell>
          <cell r="X41">
            <v>7394</v>
          </cell>
          <cell r="Y41">
            <v>42887220</v>
          </cell>
        </row>
        <row r="42">
          <cell r="B42" t="str">
            <v>MERG</v>
          </cell>
          <cell r="C42" t="str">
            <v>Мэргэн санаа ХХК</v>
          </cell>
          <cell r="D42">
            <v>89217</v>
          </cell>
          <cell r="E42">
            <v>14825415.800000001</v>
          </cell>
          <cell r="F42">
            <v>683</v>
          </cell>
          <cell r="G42">
            <v>386459</v>
          </cell>
          <cell r="H42">
            <v>15211874.800000001</v>
          </cell>
          <cell r="W42">
            <v>0</v>
          </cell>
          <cell r="X42">
            <v>89900</v>
          </cell>
          <cell r="Y42">
            <v>15211874.800000001</v>
          </cell>
        </row>
        <row r="43">
          <cell r="B43" t="str">
            <v>MIBG</v>
          </cell>
          <cell r="C43" t="str">
            <v>Эм Ай Би Жи ХХК</v>
          </cell>
          <cell r="D43">
            <v>51418</v>
          </cell>
          <cell r="E43">
            <v>15529245</v>
          </cell>
          <cell r="F43">
            <v>79648</v>
          </cell>
          <cell r="G43">
            <v>35748929.960000001</v>
          </cell>
          <cell r="H43">
            <v>51278174.960000001</v>
          </cell>
          <cell r="W43">
            <v>0</v>
          </cell>
          <cell r="X43">
            <v>131066</v>
          </cell>
          <cell r="Y43">
            <v>51278174.960000001</v>
          </cell>
        </row>
        <row r="44">
          <cell r="B44" t="str">
            <v>MICC</v>
          </cell>
          <cell r="C44" t="str">
            <v>Эм Ай Си Си ХХК</v>
          </cell>
          <cell r="D44">
            <v>14110</v>
          </cell>
          <cell r="E44">
            <v>7146599</v>
          </cell>
          <cell r="F44">
            <v>45152</v>
          </cell>
          <cell r="G44">
            <v>13107967</v>
          </cell>
          <cell r="H44">
            <v>20254566</v>
          </cell>
          <cell r="W44">
            <v>0</v>
          </cell>
          <cell r="X44">
            <v>59262</v>
          </cell>
          <cell r="Y44">
            <v>20254566</v>
          </cell>
        </row>
        <row r="45">
          <cell r="B45" t="str">
            <v>MNET</v>
          </cell>
          <cell r="C45" t="str">
            <v>Ард секюритиз ХХК</v>
          </cell>
          <cell r="D45">
            <v>858470</v>
          </cell>
          <cell r="E45">
            <v>501539796.22000003</v>
          </cell>
          <cell r="F45">
            <v>889692</v>
          </cell>
          <cell r="G45">
            <v>455569378.38</v>
          </cell>
          <cell r="H45">
            <v>957109174.60000002</v>
          </cell>
          <cell r="W45">
            <v>0</v>
          </cell>
          <cell r="X45">
            <v>1748162</v>
          </cell>
          <cell r="Y45">
            <v>957109174.60000002</v>
          </cell>
        </row>
        <row r="46">
          <cell r="B46" t="str">
            <v>MONG</v>
          </cell>
          <cell r="C46" t="str">
            <v>Монгол секюритиес 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MSDQ</v>
          </cell>
          <cell r="C47" t="str">
            <v>Масдак ХХК</v>
          </cell>
          <cell r="D47">
            <v>417</v>
          </cell>
          <cell r="E47">
            <v>1053462</v>
          </cell>
          <cell r="F47">
            <v>124</v>
          </cell>
          <cell r="G47">
            <v>10862.4</v>
          </cell>
          <cell r="H47">
            <v>1064324.3999999999</v>
          </cell>
          <cell r="W47">
            <v>0</v>
          </cell>
          <cell r="X47">
            <v>541</v>
          </cell>
          <cell r="Y47">
            <v>1064324.3999999999</v>
          </cell>
        </row>
        <row r="48">
          <cell r="B48" t="str">
            <v>MSEC</v>
          </cell>
          <cell r="C48" t="str">
            <v>Монсек ХХК</v>
          </cell>
          <cell r="D48">
            <v>29834</v>
          </cell>
          <cell r="E48">
            <v>23642005.699999999</v>
          </cell>
          <cell r="F48">
            <v>5626</v>
          </cell>
          <cell r="G48">
            <v>3515760</v>
          </cell>
          <cell r="H48">
            <v>27157765.699999999</v>
          </cell>
          <cell r="W48">
            <v>0</v>
          </cell>
          <cell r="X48">
            <v>35460</v>
          </cell>
          <cell r="Y48">
            <v>27157765.699999999</v>
          </cell>
        </row>
        <row r="49">
          <cell r="B49" t="str">
            <v>NOVL</v>
          </cell>
          <cell r="C49" t="str">
            <v>Новел инвестмент ХХК</v>
          </cell>
          <cell r="D49">
            <v>124962</v>
          </cell>
          <cell r="E49">
            <v>48485318</v>
          </cell>
          <cell r="F49">
            <v>214153</v>
          </cell>
          <cell r="G49">
            <v>36844705.659999996</v>
          </cell>
          <cell r="H49">
            <v>85330023.659999996</v>
          </cell>
          <cell r="W49">
            <v>0</v>
          </cell>
          <cell r="X49">
            <v>339115</v>
          </cell>
          <cell r="Y49">
            <v>85330023.659999996</v>
          </cell>
        </row>
        <row r="50">
          <cell r="B50" t="str">
            <v>NSEC</v>
          </cell>
          <cell r="C50" t="str">
            <v>Нэйшнл сэкюритис ХХК</v>
          </cell>
          <cell r="D50">
            <v>0</v>
          </cell>
          <cell r="E50">
            <v>0</v>
          </cell>
          <cell r="F50">
            <v>118891</v>
          </cell>
          <cell r="G50">
            <v>41722196</v>
          </cell>
          <cell r="H50">
            <v>41722196</v>
          </cell>
          <cell r="W50">
            <v>0</v>
          </cell>
          <cell r="X50">
            <v>118891</v>
          </cell>
          <cell r="Y50">
            <v>41722196</v>
          </cell>
        </row>
        <row r="51">
          <cell r="B51" t="str">
            <v>PREV</v>
          </cell>
          <cell r="C51" t="str">
            <v>Превалент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SANR</v>
          </cell>
          <cell r="C52" t="str">
            <v>Санар ХХК</v>
          </cell>
          <cell r="D52">
            <v>1934</v>
          </cell>
          <cell r="E52">
            <v>1590400</v>
          </cell>
          <cell r="F52">
            <v>0</v>
          </cell>
          <cell r="G52">
            <v>0</v>
          </cell>
          <cell r="H52">
            <v>1590400</v>
          </cell>
          <cell r="W52">
            <v>0</v>
          </cell>
          <cell r="X52">
            <v>1934</v>
          </cell>
          <cell r="Y52">
            <v>1590400</v>
          </cell>
        </row>
        <row r="53">
          <cell r="B53" t="str">
            <v>SECP</v>
          </cell>
          <cell r="C53" t="str">
            <v>СИКАП</v>
          </cell>
          <cell r="D53">
            <v>21</v>
          </cell>
          <cell r="E53">
            <v>21000</v>
          </cell>
          <cell r="F53">
            <v>0</v>
          </cell>
          <cell r="G53">
            <v>0</v>
          </cell>
          <cell r="H53">
            <v>21000</v>
          </cell>
          <cell r="W53">
            <v>0</v>
          </cell>
          <cell r="X53">
            <v>21</v>
          </cell>
          <cell r="Y53">
            <v>21000</v>
          </cell>
        </row>
        <row r="54">
          <cell r="B54" t="str">
            <v>SGC</v>
          </cell>
          <cell r="C54" t="str">
            <v>Эс Жи Капитал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SILS</v>
          </cell>
          <cell r="C55" t="str">
            <v>Силвэр лайт секюритиз ҮЦК</v>
          </cell>
          <cell r="D55">
            <v>0</v>
          </cell>
          <cell r="E55">
            <v>0</v>
          </cell>
          <cell r="F55">
            <v>2000</v>
          </cell>
          <cell r="G55">
            <v>568000</v>
          </cell>
          <cell r="H55">
            <v>568000</v>
          </cell>
          <cell r="W55">
            <v>0</v>
          </cell>
          <cell r="X55">
            <v>2000</v>
          </cell>
          <cell r="Y55">
            <v>568000</v>
          </cell>
        </row>
        <row r="56">
          <cell r="B56" t="str">
            <v>STIN</v>
          </cell>
          <cell r="C56" t="str">
            <v>Стандарт инвестмент ХХК</v>
          </cell>
          <cell r="D56">
            <v>800527</v>
          </cell>
          <cell r="E56">
            <v>143524231.56</v>
          </cell>
          <cell r="F56">
            <v>699921</v>
          </cell>
          <cell r="G56">
            <v>143721484.16999999</v>
          </cell>
          <cell r="H56">
            <v>287245715.73000002</v>
          </cell>
          <cell r="W56">
            <v>0</v>
          </cell>
          <cell r="X56">
            <v>1500448</v>
          </cell>
          <cell r="Y56">
            <v>287245715.73000002</v>
          </cell>
        </row>
        <row r="57">
          <cell r="B57" t="str">
            <v>TABO</v>
          </cell>
          <cell r="C57" t="str">
            <v>Таван богд ХХК</v>
          </cell>
          <cell r="D57">
            <v>100</v>
          </cell>
          <cell r="E57">
            <v>27800</v>
          </cell>
          <cell r="F57">
            <v>87644</v>
          </cell>
          <cell r="G57">
            <v>31931298.760000002</v>
          </cell>
          <cell r="H57">
            <v>31959098.760000002</v>
          </cell>
          <cell r="W57">
            <v>0</v>
          </cell>
          <cell r="X57">
            <v>87744</v>
          </cell>
          <cell r="Y57">
            <v>31959098.760000002</v>
          </cell>
        </row>
        <row r="58">
          <cell r="B58" t="str">
            <v>TCHB</v>
          </cell>
          <cell r="C58" t="str">
            <v>Тулгат чандмань баян ХХК</v>
          </cell>
          <cell r="D58">
            <v>13268</v>
          </cell>
          <cell r="E58">
            <v>14773875</v>
          </cell>
          <cell r="F58">
            <v>19051</v>
          </cell>
          <cell r="G58">
            <v>11580934.949999999</v>
          </cell>
          <cell r="H58">
            <v>26354809.949999999</v>
          </cell>
          <cell r="W58">
            <v>0</v>
          </cell>
          <cell r="X58">
            <v>32319</v>
          </cell>
          <cell r="Y58">
            <v>26354809.949999999</v>
          </cell>
        </row>
        <row r="59">
          <cell r="B59" t="str">
            <v>TDB</v>
          </cell>
          <cell r="C59" t="str">
            <v>Ти Ди Би Капитал ХХК</v>
          </cell>
          <cell r="D59">
            <v>335003</v>
          </cell>
          <cell r="E59">
            <v>100312820.40000001</v>
          </cell>
          <cell r="F59">
            <v>330380</v>
          </cell>
          <cell r="G59">
            <v>161503919.88999999</v>
          </cell>
          <cell r="H59">
            <v>261816740.28999999</v>
          </cell>
          <cell r="W59">
            <v>0</v>
          </cell>
          <cell r="X59">
            <v>665383</v>
          </cell>
          <cell r="Y59">
            <v>261816740.28999999</v>
          </cell>
        </row>
        <row r="60">
          <cell r="B60" t="str">
            <v>TNGR</v>
          </cell>
          <cell r="C60" t="str">
            <v>Тэнгэр капитал ХХК</v>
          </cell>
          <cell r="D60">
            <v>18200</v>
          </cell>
          <cell r="E60">
            <v>4962189.5</v>
          </cell>
          <cell r="F60">
            <v>12971</v>
          </cell>
          <cell r="G60">
            <v>3220572.5</v>
          </cell>
          <cell r="H60">
            <v>8182762</v>
          </cell>
          <cell r="W60">
            <v>0</v>
          </cell>
          <cell r="X60">
            <v>31171</v>
          </cell>
          <cell r="Y60">
            <v>8182762</v>
          </cell>
        </row>
        <row r="61">
          <cell r="B61" t="str">
            <v>TTOL</v>
          </cell>
          <cell r="C61" t="str">
            <v>Апекс Капитал ҮЦК</v>
          </cell>
          <cell r="D61">
            <v>59948</v>
          </cell>
          <cell r="E61">
            <v>23464262.719999999</v>
          </cell>
          <cell r="F61">
            <v>82512</v>
          </cell>
          <cell r="G61">
            <v>91663214.409999996</v>
          </cell>
          <cell r="H61">
            <v>115127477.13</v>
          </cell>
          <cell r="W61">
            <v>0</v>
          </cell>
          <cell r="X61">
            <v>142460</v>
          </cell>
          <cell r="Y61">
            <v>115127477.13</v>
          </cell>
        </row>
        <row r="62">
          <cell r="B62" t="str">
            <v>UNDR</v>
          </cell>
          <cell r="C62" t="str">
            <v>Өндөрхаан инвест ХХК</v>
          </cell>
          <cell r="D62">
            <v>702</v>
          </cell>
          <cell r="E62">
            <v>568072</v>
          </cell>
          <cell r="F62">
            <v>20355</v>
          </cell>
          <cell r="G62">
            <v>7079147</v>
          </cell>
          <cell r="H62">
            <v>7647219</v>
          </cell>
          <cell r="W62">
            <v>0</v>
          </cell>
          <cell r="X62">
            <v>21057</v>
          </cell>
          <cell r="Y62">
            <v>7647219</v>
          </cell>
        </row>
        <row r="63">
          <cell r="B63" t="str">
            <v>ZEUS</v>
          </cell>
          <cell r="C63" t="str">
            <v>Зюс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ZGB</v>
          </cell>
          <cell r="C64" t="str">
            <v>Зэт жи би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ZRGD</v>
          </cell>
          <cell r="C65" t="str">
            <v>Зэргэд ХХК</v>
          </cell>
          <cell r="D65">
            <v>32192</v>
          </cell>
          <cell r="E65">
            <v>11037158.91</v>
          </cell>
          <cell r="F65">
            <v>65632</v>
          </cell>
          <cell r="G65">
            <v>29517178.800000001</v>
          </cell>
          <cell r="H65">
            <v>40554337.710000001</v>
          </cell>
          <cell r="W65">
            <v>0</v>
          </cell>
          <cell r="X65">
            <v>97824</v>
          </cell>
          <cell r="Y65">
            <v>40554337.710000001</v>
          </cell>
        </row>
        <row r="66">
          <cell r="B66" t="str">
            <v>нийт</v>
          </cell>
          <cell r="D66">
            <v>4731480</v>
          </cell>
          <cell r="E66">
            <v>1772613961.1400001</v>
          </cell>
          <cell r="F66">
            <v>4731480</v>
          </cell>
          <cell r="G66">
            <v>1772613961.1400003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S66">
            <v>782</v>
          </cell>
          <cell r="T66">
            <v>79006280</v>
          </cell>
          <cell r="U66">
            <v>782</v>
          </cell>
          <cell r="V66">
            <v>79006280</v>
          </cell>
          <cell r="X66">
            <v>9464524</v>
          </cell>
          <cell r="Y66">
            <v>3703240482.2800002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357513027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357513027</v>
          </cell>
          <cell r="N16">
            <v>67124585355.040001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28776129281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28776129281</v>
          </cell>
          <cell r="N17">
            <v>50852472043.759995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/>
          <cell r="G18">
            <v>114113709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114113709</v>
          </cell>
          <cell r="N18">
            <v>17452539581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102870801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102870801</v>
          </cell>
          <cell r="N19">
            <v>10595337495.549999</v>
          </cell>
        </row>
        <row r="20">
          <cell r="B20" t="str">
            <v>ARD</v>
          </cell>
          <cell r="C20" t="str">
            <v>"АРД КАПИТАЛ ГРУПП ҮЦК" ХХК</v>
          </cell>
          <cell r="D20" t="str">
            <v>●</v>
          </cell>
          <cell r="E20" t="str">
            <v>●</v>
          </cell>
          <cell r="F20"/>
          <cell r="G20">
            <v>15665208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15665208</v>
          </cell>
          <cell r="N20">
            <v>9483619450.2799988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F21"/>
          <cell r="G21">
            <v>133826734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133826734</v>
          </cell>
          <cell r="N21">
            <v>7063276753.3599997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338544932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338544932</v>
          </cell>
          <cell r="N22">
            <v>6817750366.6299992</v>
          </cell>
        </row>
        <row r="23">
          <cell r="B23" t="str">
            <v>BDSC</v>
          </cell>
          <cell r="C23" t="str">
            <v>"БИ ДИ СЕК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763536631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763536631</v>
          </cell>
          <cell r="N23">
            <v>6157432479.6700001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4493844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4493844</v>
          </cell>
          <cell r="N24">
            <v>6050811963.2400007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E25"/>
          <cell r="F25"/>
          <cell r="G25">
            <v>79187846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79187846</v>
          </cell>
          <cell r="N25">
            <v>3419158035.2199998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185030180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185030180</v>
          </cell>
          <cell r="N26">
            <v>3005722174.5500002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F27"/>
          <cell r="G27">
            <v>65639750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65639750</v>
          </cell>
          <cell r="N27">
            <v>2454094858.9100003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F28"/>
          <cell r="G28">
            <v>519861825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519861825</v>
          </cell>
          <cell r="N28">
            <v>2182405228.27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E29"/>
          <cell r="F29" t="str">
            <v>●</v>
          </cell>
          <cell r="G29">
            <v>50805321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50805321</v>
          </cell>
          <cell r="N29">
            <v>1895352799.25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E30"/>
          <cell r="F30"/>
          <cell r="G30">
            <v>5422057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5422057</v>
          </cell>
          <cell r="N30">
            <v>602029539.07999992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E31"/>
          <cell r="F31"/>
          <cell r="G31">
            <v>302033129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302033129</v>
          </cell>
          <cell r="N31">
            <v>522851616.52999997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10885935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10885935</v>
          </cell>
          <cell r="N32">
            <v>502756487.94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E33"/>
          <cell r="F33"/>
          <cell r="G33">
            <v>14051820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14051820</v>
          </cell>
          <cell r="N33">
            <v>451610701.05000001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E34"/>
          <cell r="F34"/>
          <cell r="G34">
            <v>90235730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90235730</v>
          </cell>
          <cell r="N34">
            <v>435850421.12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F35"/>
          <cell r="G35">
            <v>26145698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26145698</v>
          </cell>
          <cell r="N35">
            <v>400275013.81</v>
          </cell>
        </row>
        <row r="36">
          <cell r="B36" t="str">
            <v>DRBR</v>
          </cell>
          <cell r="C36" t="str">
            <v>"ДАРХАН БРОКЕР ҮЦК" ХХК</v>
          </cell>
          <cell r="D36" t="str">
            <v>●</v>
          </cell>
          <cell r="E36"/>
          <cell r="F36"/>
          <cell r="G36">
            <v>23959226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23959226</v>
          </cell>
          <cell r="N36">
            <v>389902483.49000001</v>
          </cell>
        </row>
        <row r="37">
          <cell r="B37" t="str">
            <v>DELG</v>
          </cell>
          <cell r="C37" t="str">
            <v>"ДЭЛГЭРХАНГАЙ СЕКЮРИТИЗ ҮЦК" ХХК</v>
          </cell>
          <cell r="D37" t="str">
            <v>●</v>
          </cell>
          <cell r="E37"/>
          <cell r="F37"/>
          <cell r="G37">
            <v>264221100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264221100</v>
          </cell>
          <cell r="N37">
            <v>388695079.31</v>
          </cell>
        </row>
        <row r="38">
          <cell r="B38" t="str">
            <v>GDEV</v>
          </cell>
          <cell r="C38" t="str">
            <v>"ГРАНДДЕВЕЛОПМЕНТ ҮЦК" ХХК</v>
          </cell>
          <cell r="D38" t="str">
            <v>●</v>
          </cell>
          <cell r="E38"/>
          <cell r="F38"/>
          <cell r="G38">
            <v>24998709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24998709</v>
          </cell>
          <cell r="N38">
            <v>363909222.14999998</v>
          </cell>
        </row>
        <row r="39">
          <cell r="B39" t="str">
            <v>TABO</v>
          </cell>
          <cell r="C39" t="str">
            <v>"ТАВАН БОГД ҮЦК" ХХК</v>
          </cell>
          <cell r="D39" t="str">
            <v>●</v>
          </cell>
          <cell r="E39"/>
          <cell r="F39"/>
          <cell r="G39">
            <v>21819620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21819620</v>
          </cell>
          <cell r="N39">
            <v>278265549.85000002</v>
          </cell>
        </row>
        <row r="40">
          <cell r="B40" t="str">
            <v>BLMB</v>
          </cell>
          <cell r="C40" t="str">
            <v xml:space="preserve">"БЛҮМСБЮРИ СЕКЮРИТИЕС ҮЦК" ХХК </v>
          </cell>
          <cell r="D40" t="str">
            <v>●</v>
          </cell>
          <cell r="E40" t="str">
            <v>●</v>
          </cell>
          <cell r="F40"/>
          <cell r="G40">
            <v>13015065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13015065</v>
          </cell>
          <cell r="N40">
            <v>278250740.92999995</v>
          </cell>
        </row>
        <row r="41">
          <cell r="B41" t="str">
            <v>MIBG</v>
          </cell>
          <cell r="C41" t="str">
            <v>"ЭМ АЙ БИ ЖИ ХХК ҮЦК"</v>
          </cell>
          <cell r="D41" t="str">
            <v>●</v>
          </cell>
          <cell r="E41" t="str">
            <v>●</v>
          </cell>
          <cell r="F41"/>
          <cell r="G41">
            <v>97534760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97534760</v>
          </cell>
          <cell r="N41">
            <v>273350380.69999999</v>
          </cell>
        </row>
        <row r="42">
          <cell r="B42" t="str">
            <v>CTRL</v>
          </cell>
          <cell r="C42" t="str">
            <v>ЦЕНТРАЛ СЕКЬЮРИТИЙЗ ҮЦК</v>
          </cell>
          <cell r="D42" t="str">
            <v>●</v>
          </cell>
          <cell r="E42"/>
          <cell r="F42"/>
          <cell r="G42">
            <v>22404955</v>
          </cell>
          <cell r="H42">
            <v>20800000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43204955</v>
          </cell>
          <cell r="N42">
            <v>226783231.86000001</v>
          </cell>
        </row>
        <row r="43">
          <cell r="B43" t="str">
            <v>GNDX</v>
          </cell>
          <cell r="C43" t="str">
            <v>"ГЕНДЕКС ҮЦК" ХХК</v>
          </cell>
          <cell r="D43" t="str">
            <v>●</v>
          </cell>
          <cell r="E43"/>
          <cell r="F43"/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202493948.75999999</v>
          </cell>
        </row>
        <row r="44">
          <cell r="B44" t="str">
            <v>HUN</v>
          </cell>
          <cell r="C44" t="str">
            <v>"ХҮННҮ ЭМПАЙР ҮЦК" ХХК</v>
          </cell>
          <cell r="D44" t="str">
            <v>●</v>
          </cell>
          <cell r="E44"/>
          <cell r="F44"/>
          <cell r="G44">
            <v>15764553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15764553</v>
          </cell>
          <cell r="N44">
            <v>193229812.87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E45"/>
          <cell r="F45"/>
          <cell r="G45">
            <v>18956098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18956098</v>
          </cell>
          <cell r="N45">
            <v>155933586.15000001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F46"/>
          <cell r="G46">
            <v>2192550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2192550</v>
          </cell>
          <cell r="N46">
            <v>78394381.5</v>
          </cell>
        </row>
        <row r="47">
          <cell r="B47" t="str">
            <v>ZGB</v>
          </cell>
          <cell r="C47" t="str">
            <v>"ЗЭТ ЖИ БИ ҮЦК" ХХК</v>
          </cell>
          <cell r="D47" t="str">
            <v>●</v>
          </cell>
          <cell r="E47"/>
          <cell r="F47"/>
          <cell r="G47">
            <v>8109806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8109806</v>
          </cell>
          <cell r="N47">
            <v>74250517.379999995</v>
          </cell>
        </row>
        <row r="48">
          <cell r="B48" t="str">
            <v>MERG</v>
          </cell>
          <cell r="C48" t="str">
            <v>"МЭРГЭН САНАА ҮЦК" ХХК</v>
          </cell>
          <cell r="D48" t="str">
            <v>●</v>
          </cell>
          <cell r="E48"/>
          <cell r="F48"/>
          <cell r="G48">
            <v>1644415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1644415</v>
          </cell>
          <cell r="N48">
            <v>70337595.469999999</v>
          </cell>
        </row>
        <row r="49">
          <cell r="B49" t="str">
            <v>ALTN</v>
          </cell>
          <cell r="C49" t="str">
            <v>"АЛТАН ХОРОМСОГ ҮЦК" ХХК</v>
          </cell>
          <cell r="D49" t="str">
            <v>●</v>
          </cell>
          <cell r="E49"/>
          <cell r="F49"/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70254555</v>
          </cell>
        </row>
        <row r="50">
          <cell r="B50" t="str">
            <v>SECP</v>
          </cell>
          <cell r="C50" t="str">
            <v>"СИКАП 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1959000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1959000</v>
          </cell>
          <cell r="N50">
            <v>61309588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E51"/>
          <cell r="F51"/>
          <cell r="G51">
            <v>579500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579500</v>
          </cell>
          <cell r="N51">
            <v>60997633.799999997</v>
          </cell>
        </row>
        <row r="52">
          <cell r="B52" t="str">
            <v>SANR</v>
          </cell>
          <cell r="C52" t="str">
            <v>"САНАР ҮЦК" ХХК</v>
          </cell>
          <cell r="D52" t="str">
            <v>●</v>
          </cell>
          <cell r="E52"/>
          <cell r="F52"/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53232662.300000004</v>
          </cell>
        </row>
        <row r="53">
          <cell r="B53" t="str">
            <v>ARGB</v>
          </cell>
          <cell r="C53" t="str">
            <v>"АРГАЙ БЭСТ ҮЦК" ХХК</v>
          </cell>
          <cell r="D53" t="str">
            <v>●</v>
          </cell>
          <cell r="E53"/>
          <cell r="F53"/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43456878.060000002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1160000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1160000</v>
          </cell>
          <cell r="N54">
            <v>32643122.899999999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30501540.800000001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49590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49590</v>
          </cell>
          <cell r="N56">
            <v>23840403.199999999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/>
          <cell r="L57">
            <v>0</v>
          </cell>
          <cell r="M57">
            <v>0</v>
          </cell>
          <cell r="N57">
            <v>22123180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16379698.4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F60"/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8829160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E61"/>
          <cell r="F61"/>
          <cell r="G61">
            <v>448796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448796</v>
          </cell>
          <cell r="N61">
            <v>6264891.6499999994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3077823.55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74649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74649</v>
          </cell>
          <cell r="N63">
            <v>278619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/>
          <cell r="C67"/>
          <cell r="D67">
            <v>51</v>
          </cell>
          <cell r="E67">
            <v>24</v>
          </cell>
          <cell r="F67">
            <v>13</v>
          </cell>
          <cell r="G67">
            <v>32474885850</v>
          </cell>
          <cell r="H67">
            <v>20800000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32495685850</v>
          </cell>
          <cell r="N67">
            <v>200890723851.33984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Normal="70" zoomScaleSheetLayoutView="70" workbookViewId="0">
      <pane xSplit="3" ySplit="15" topLeftCell="I64" activePane="bottomRight" state="frozen"/>
      <selection pane="topRight" activeCell="D1" sqref="D1"/>
      <selection pane="bottomLeft" activeCell="A16" sqref="A16"/>
      <selection pane="bottomRight" activeCell="N67" sqref="N67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140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139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7" x14ac:dyDescent="0.2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VLOOKUP(B16,[5]Brokers!$B$9:$H$69,7,0)</f>
        <v>229817834.60000002</v>
      </c>
      <c r="H16" s="16">
        <f>VLOOKUP(B16,[5]Brokers!$B$9:$Z$69,22,0)</f>
        <v>50517120</v>
      </c>
      <c r="I16" s="16">
        <f>VLOOKUP(B16,[2]Brokers!$B$9:$R$69,17,0)</f>
        <v>0</v>
      </c>
      <c r="J16" s="16">
        <f>VLOOKUP(B16,[1]Brokers!$B$9:$M$69,12,0)</f>
        <v>0</v>
      </c>
      <c r="K16" s="16">
        <v>0</v>
      </c>
      <c r="L16" s="16">
        <v>0</v>
      </c>
      <c r="M16" s="27">
        <f>L16+I16+J16+H16+G16</f>
        <v>280334954.60000002</v>
      </c>
      <c r="N16" s="33">
        <f>VLOOKUP(B16,[6]Sheet1!$B$16:$N$67,13,0)+M16</f>
        <v>67404920309.639999</v>
      </c>
      <c r="O16" s="35">
        <f>N16/$N$67</f>
        <v>0.32945703226966433</v>
      </c>
      <c r="P16" s="25"/>
    </row>
    <row r="17" spans="1:17" x14ac:dyDescent="0.2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VLOOKUP(B17,[5]Brokers!$B$9:$H$69,7,0)</f>
        <v>261816740.28999999</v>
      </c>
      <c r="H17" s="16">
        <f>VLOOKUP(B17,[5]Brokers!$B$9:$Z$69,22,0)</f>
        <v>0</v>
      </c>
      <c r="I17" s="16">
        <f>VLOOKUP(B17,[2]Brokers!$B$9:$R$69,17,0)</f>
        <v>0</v>
      </c>
      <c r="J17" s="16">
        <f>VLOOKUP(B17,[1]Brokers!$B$9:$M$69,12,0)</f>
        <v>0</v>
      </c>
      <c r="K17" s="16">
        <v>0</v>
      </c>
      <c r="L17" s="16">
        <v>0</v>
      </c>
      <c r="M17" s="27">
        <f>L17+I17+J17+H17+G17</f>
        <v>261816740.28999999</v>
      </c>
      <c r="N17" s="33">
        <f>VLOOKUP(B17,[6]Sheet1!$B$16:$N$67,13,0)+M17</f>
        <v>51114288784.049995</v>
      </c>
      <c r="O17" s="35">
        <f>N17/$N$67</f>
        <v>0.24983282840495122</v>
      </c>
      <c r="P17" s="25"/>
    </row>
    <row r="18" spans="1:17" x14ac:dyDescent="0.25">
      <c r="A18" s="34">
        <f t="shared" ref="A18:A66" si="0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VLOOKUP(B18,[5]Brokers!$B$9:$H$69,7,0)</f>
        <v>89406216</v>
      </c>
      <c r="H18" s="16">
        <f>VLOOKUP(B18,[5]Brokers!$B$9:$Z$69,22,0)</f>
        <v>0</v>
      </c>
      <c r="I18" s="16">
        <f>VLOOKUP(B18,[2]Brokers!$B$9:$R$69,17,0)</f>
        <v>0</v>
      </c>
      <c r="J18" s="16">
        <f>VLOOKUP(B18,[1]Brokers!$B$9:$M$69,12,0)</f>
        <v>0</v>
      </c>
      <c r="K18" s="16">
        <v>0</v>
      </c>
      <c r="L18" s="16">
        <v>0</v>
      </c>
      <c r="M18" s="27">
        <f>L18+I18+J18+H18+G18</f>
        <v>89406216</v>
      </c>
      <c r="N18" s="33">
        <f>VLOOKUP(B18,[6]Sheet1!$B$16:$N$67,13,0)+M18</f>
        <v>17541945797</v>
      </c>
      <c r="O18" s="35">
        <f>N18/$N$67</f>
        <v>8.5740289818106871E-2</v>
      </c>
      <c r="P18" s="25"/>
    </row>
    <row r="19" spans="1:17" x14ac:dyDescent="0.25">
      <c r="A19" s="34">
        <f t="shared" si="0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VLOOKUP(B19,[5]Brokers!$B$9:$H$69,7,0)</f>
        <v>79491523.439999998</v>
      </c>
      <c r="H19" s="16">
        <f>VLOOKUP(B19,[5]Brokers!$B$9:$Z$69,22,0)</f>
        <v>107495440</v>
      </c>
      <c r="I19" s="16">
        <f>VLOOKUP(B19,[2]Brokers!$B$9:$R$69,17,0)</f>
        <v>0</v>
      </c>
      <c r="J19" s="16">
        <f>VLOOKUP(B19,[1]Brokers!$B$9:$M$69,12,0)</f>
        <v>0</v>
      </c>
      <c r="K19" s="16">
        <v>0</v>
      </c>
      <c r="L19" s="16">
        <v>0</v>
      </c>
      <c r="M19" s="27">
        <f>L19+I19+J19+H19+G19</f>
        <v>186986963.44</v>
      </c>
      <c r="N19" s="33">
        <f>VLOOKUP(B19,[6]Sheet1!$B$16:$N$67,13,0)+M19</f>
        <v>10782324458.99</v>
      </c>
      <c r="O19" s="35">
        <f>N19/$N$67</f>
        <v>5.2701087708569266E-2</v>
      </c>
      <c r="P19" s="25"/>
    </row>
    <row r="20" spans="1:17" x14ac:dyDescent="0.25">
      <c r="A20" s="34">
        <f t="shared" si="0"/>
        <v>5</v>
      </c>
      <c r="B20" s="12" t="s">
        <v>23</v>
      </c>
      <c r="C20" s="13" t="s">
        <v>24</v>
      </c>
      <c r="D20" s="14" t="s">
        <v>14</v>
      </c>
      <c r="E20" s="15" t="s">
        <v>14</v>
      </c>
      <c r="F20" s="15"/>
      <c r="G20" s="16">
        <f>VLOOKUP(B20,[5]Brokers!$B$9:$H$69,7,0)</f>
        <v>25685978.18</v>
      </c>
      <c r="H20" s="16">
        <f>VLOOKUP(B20,[5]Brokers!$B$9:$Z$69,22,0)</f>
        <v>0</v>
      </c>
      <c r="I20" s="16">
        <f>VLOOKUP(B20,[2]Brokers!$B$9:$R$69,17,0)</f>
        <v>0</v>
      </c>
      <c r="J20" s="16">
        <f>VLOOKUP(B20,[1]Brokers!$B$9:$M$69,12,0)</f>
        <v>0</v>
      </c>
      <c r="K20" s="16">
        <v>0</v>
      </c>
      <c r="L20" s="16">
        <v>0</v>
      </c>
      <c r="M20" s="27">
        <f>L20+I20+J20+H20+G20</f>
        <v>25685978.18</v>
      </c>
      <c r="N20" s="33">
        <f>VLOOKUP(B20,[6]Sheet1!$B$16:$N$67,13,0)+M20</f>
        <v>9509305428.4599991</v>
      </c>
      <c r="O20" s="35">
        <f>N20/$N$67</f>
        <v>4.647891475895987E-2</v>
      </c>
      <c r="P20" s="25"/>
    </row>
    <row r="21" spans="1:17" x14ac:dyDescent="0.25">
      <c r="A21" s="34">
        <f t="shared" si="0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VLOOKUP(B21,[5]Brokers!$B$9:$H$69,7,0)</f>
        <v>957109174.60000002</v>
      </c>
      <c r="H21" s="16">
        <f>VLOOKUP(B21,[5]Brokers!$B$9:$Z$69,22,0)</f>
        <v>0</v>
      </c>
      <c r="I21" s="16">
        <f>VLOOKUP(B21,[2]Brokers!$B$9:$R$69,17,0)</f>
        <v>0</v>
      </c>
      <c r="J21" s="16">
        <f>VLOOKUP(B21,[1]Brokers!$B$9:$M$69,12,0)</f>
        <v>0</v>
      </c>
      <c r="K21" s="16">
        <v>0</v>
      </c>
      <c r="L21" s="16">
        <v>0</v>
      </c>
      <c r="M21" s="27">
        <f>L21+I21+J21+H21+G21</f>
        <v>957109174.60000002</v>
      </c>
      <c r="N21" s="33">
        <f>VLOOKUP(B21,[6]Sheet1!$B$16:$N$67,13,0)+M21</f>
        <v>7774859541.2299995</v>
      </c>
      <c r="O21" s="35">
        <f>N21/$N$67</f>
        <v>3.8001412048265355E-2</v>
      </c>
      <c r="P21" s="25"/>
    </row>
    <row r="22" spans="1:17" x14ac:dyDescent="0.25">
      <c r="A22" s="34">
        <f t="shared" si="0"/>
        <v>7</v>
      </c>
      <c r="B22" s="12" t="s">
        <v>41</v>
      </c>
      <c r="C22" s="13" t="s">
        <v>42</v>
      </c>
      <c r="D22" s="14" t="s">
        <v>14</v>
      </c>
      <c r="E22" s="14" t="s">
        <v>14</v>
      </c>
      <c r="F22" s="15"/>
      <c r="G22" s="16">
        <f>VLOOKUP(B22,[5]Brokers!$B$9:$H$69,7,0)</f>
        <v>271966482.87</v>
      </c>
      <c r="H22" s="16">
        <f>VLOOKUP(B22,[5]Brokers!$B$9:$Z$69,22,0)</f>
        <v>0</v>
      </c>
      <c r="I22" s="16">
        <f>VLOOKUP(B22,[2]Brokers!$B$9:$R$69,17,0)</f>
        <v>0</v>
      </c>
      <c r="J22" s="16">
        <f>VLOOKUP(B22,[1]Brokers!$B$9:$M$69,12,0)</f>
        <v>0</v>
      </c>
      <c r="K22" s="16">
        <v>0</v>
      </c>
      <c r="L22" s="16">
        <v>0</v>
      </c>
      <c r="M22" s="27">
        <f>L22+I22+J22+H22+G22</f>
        <v>271966482.87</v>
      </c>
      <c r="N22" s="33">
        <f>VLOOKUP(B22,[6]Sheet1!$B$16:$N$67,13,0)+M22</f>
        <v>7335243236.2299995</v>
      </c>
      <c r="O22" s="35">
        <f>N22/$N$67</f>
        <v>3.5852686368933281E-2</v>
      </c>
      <c r="P22" s="25"/>
    </row>
    <row r="23" spans="1:17" x14ac:dyDescent="0.25">
      <c r="A23" s="34">
        <f t="shared" si="0"/>
        <v>8</v>
      </c>
      <c r="B23" s="12" t="s">
        <v>12</v>
      </c>
      <c r="C23" s="13" t="s">
        <v>13</v>
      </c>
      <c r="D23" s="14" t="s">
        <v>14</v>
      </c>
      <c r="E23" s="15" t="s">
        <v>14</v>
      </c>
      <c r="F23" s="15" t="s">
        <v>14</v>
      </c>
      <c r="G23" s="16">
        <f>VLOOKUP(B23,[5]Brokers!$B$9:$H$69,7,0)</f>
        <v>546693673.74000001</v>
      </c>
      <c r="H23" s="16">
        <f>VLOOKUP(B23,[5]Brokers!$B$9:$Z$69,22,0)</f>
        <v>0</v>
      </c>
      <c r="I23" s="16">
        <f>VLOOKUP(B23,[2]Brokers!$B$9:$R$69,17,0)</f>
        <v>0</v>
      </c>
      <c r="J23" s="16">
        <f>VLOOKUP(B23,[1]Brokers!$B$9:$M$69,12,0)</f>
        <v>0</v>
      </c>
      <c r="K23" s="16">
        <v>0</v>
      </c>
      <c r="L23" s="16">
        <v>0</v>
      </c>
      <c r="M23" s="27">
        <f>L23+I23+J23+H23+G23</f>
        <v>546693673.74000001</v>
      </c>
      <c r="N23" s="33">
        <f>VLOOKUP(B23,[6]Sheet1!$B$16:$N$67,13,0)+M23</f>
        <v>6704126153.4099998</v>
      </c>
      <c r="O23" s="35">
        <f>N23/$N$67</f>
        <v>3.2767956646452941E-2</v>
      </c>
      <c r="P23" s="25"/>
    </row>
    <row r="24" spans="1:17" x14ac:dyDescent="0.25">
      <c r="A24" s="34">
        <f t="shared" si="0"/>
        <v>9</v>
      </c>
      <c r="B24" s="12" t="s">
        <v>17</v>
      </c>
      <c r="C24" s="13" t="s">
        <v>18</v>
      </c>
      <c r="D24" s="14" t="s">
        <v>14</v>
      </c>
      <c r="E24" s="15" t="s">
        <v>14</v>
      </c>
      <c r="F24" s="15" t="s">
        <v>14</v>
      </c>
      <c r="G24" s="16">
        <f>VLOOKUP(B24,[5]Brokers!$B$9:$H$69,7,0)</f>
        <v>8182762</v>
      </c>
      <c r="H24" s="16">
        <f>VLOOKUP(B24,[5]Brokers!$B$9:$Z$69,22,0)</f>
        <v>0</v>
      </c>
      <c r="I24" s="16">
        <f>VLOOKUP(B24,[2]Brokers!$B$9:$R$69,17,0)</f>
        <v>0</v>
      </c>
      <c r="J24" s="16">
        <f>VLOOKUP(B24,[1]Brokers!$B$9:$M$69,12,0)</f>
        <v>0</v>
      </c>
      <c r="K24" s="16">
        <v>0</v>
      </c>
      <c r="L24" s="16">
        <v>0</v>
      </c>
      <c r="M24" s="27">
        <f>L24+I24+J24+H24+G24</f>
        <v>8182762</v>
      </c>
      <c r="N24" s="33">
        <f>VLOOKUP(B24,[6]Sheet1!$B$16:$N$67,13,0)+M24</f>
        <v>6058994725.2400007</v>
      </c>
      <c r="O24" s="35">
        <f>N24/$N$67</f>
        <v>2.9614728591699484E-2</v>
      </c>
      <c r="P24" s="25"/>
    </row>
    <row r="25" spans="1:17" s="26" customFormat="1" x14ac:dyDescent="0.25">
      <c r="A25" s="34">
        <f t="shared" si="0"/>
        <v>10</v>
      </c>
      <c r="B25" s="12" t="s">
        <v>79</v>
      </c>
      <c r="C25" s="13" t="s">
        <v>131</v>
      </c>
      <c r="D25" s="14" t="s">
        <v>14</v>
      </c>
      <c r="E25" s="15"/>
      <c r="F25" s="15"/>
      <c r="G25" s="16">
        <f>VLOOKUP(B25,[5]Brokers!$B$9:$H$69,7,0)</f>
        <v>115127477.13</v>
      </c>
      <c r="H25" s="16">
        <f>VLOOKUP(B25,[5]Brokers!$B$9:$Z$69,22,0)</f>
        <v>0</v>
      </c>
      <c r="I25" s="16">
        <f>VLOOKUP(B25,[2]Brokers!$B$9:$R$69,17,0)</f>
        <v>0</v>
      </c>
      <c r="J25" s="16">
        <f>VLOOKUP(B25,[1]Brokers!$B$9:$M$69,12,0)</f>
        <v>0</v>
      </c>
      <c r="K25" s="16">
        <v>0</v>
      </c>
      <c r="L25" s="16">
        <v>0</v>
      </c>
      <c r="M25" s="27">
        <f>L25+I25+J25+H25+G25</f>
        <v>115127477.13</v>
      </c>
      <c r="N25" s="33">
        <f>VLOOKUP(B25,[6]Sheet1!$B$16:$N$67,13,0)+M25</f>
        <v>3534285512.3499999</v>
      </c>
      <c r="O25" s="35">
        <f>N25/$N$67</f>
        <v>1.7274632337573932E-2</v>
      </c>
      <c r="P25" s="25"/>
      <c r="Q25" s="10"/>
    </row>
    <row r="26" spans="1:17" x14ac:dyDescent="0.25">
      <c r="A26" s="34">
        <f t="shared" si="0"/>
        <v>11</v>
      </c>
      <c r="B26" s="12" t="s">
        <v>27</v>
      </c>
      <c r="C26" s="13" t="s">
        <v>28</v>
      </c>
      <c r="D26" s="14" t="s">
        <v>14</v>
      </c>
      <c r="E26" s="15" t="s">
        <v>14</v>
      </c>
      <c r="F26" s="15" t="s">
        <v>14</v>
      </c>
      <c r="G26" s="16">
        <f>VLOOKUP(B26,[5]Brokers!$B$9:$H$69,7,0)</f>
        <v>287245715.73000002</v>
      </c>
      <c r="H26" s="16">
        <f>VLOOKUP(B26,[5]Brokers!$B$9:$Z$69,22,0)</f>
        <v>0</v>
      </c>
      <c r="I26" s="16">
        <f>VLOOKUP(B26,[2]Brokers!$B$9:$R$69,17,0)</f>
        <v>0</v>
      </c>
      <c r="J26" s="16">
        <f>VLOOKUP(B26,[1]Brokers!$B$9:$M$69,12,0)</f>
        <v>0</v>
      </c>
      <c r="K26" s="16">
        <v>0</v>
      </c>
      <c r="L26" s="16">
        <v>0</v>
      </c>
      <c r="M26" s="27">
        <f>L26+I26+J26+H26+G26</f>
        <v>287245715.73000002</v>
      </c>
      <c r="N26" s="33">
        <f>VLOOKUP(B26,[6]Sheet1!$B$16:$N$67,13,0)+M26</f>
        <v>3292967890.2800002</v>
      </c>
      <c r="O26" s="35">
        <f>N26/$N$67</f>
        <v>1.6095137024229808E-2</v>
      </c>
      <c r="P26" s="25"/>
    </row>
    <row r="27" spans="1:17" x14ac:dyDescent="0.25">
      <c r="A27" s="34">
        <f t="shared" si="0"/>
        <v>12</v>
      </c>
      <c r="B27" s="12" t="s">
        <v>43</v>
      </c>
      <c r="C27" s="13" t="s">
        <v>44</v>
      </c>
      <c r="D27" s="14" t="s">
        <v>14</v>
      </c>
      <c r="E27" s="15" t="s">
        <v>14</v>
      </c>
      <c r="F27" s="15"/>
      <c r="G27" s="16">
        <f>VLOOKUP(B27,[5]Brokers!$B$9:$H$69,7,0)</f>
        <v>42887220</v>
      </c>
      <c r="H27" s="16">
        <f>VLOOKUP(B27,[5]Brokers!$B$9:$Z$69,22,0)</f>
        <v>0</v>
      </c>
      <c r="I27" s="16">
        <f>VLOOKUP(B27,[2]Brokers!$B$9:$R$69,17,0)</f>
        <v>0</v>
      </c>
      <c r="J27" s="16">
        <f>VLOOKUP(B27,[1]Brokers!$B$9:$M$69,12,0)</f>
        <v>0</v>
      </c>
      <c r="K27" s="16">
        <v>0</v>
      </c>
      <c r="L27" s="16">
        <v>0</v>
      </c>
      <c r="M27" s="27">
        <f>L27+I27+J27+H27+G27</f>
        <v>42887220</v>
      </c>
      <c r="N27" s="33">
        <f>VLOOKUP(B27,[6]Sheet1!$B$16:$N$67,13,0)+M27</f>
        <v>2496982078.9100003</v>
      </c>
      <c r="O27" s="35">
        <f>N27/$N$67</f>
        <v>1.2204573517321902E-2</v>
      </c>
      <c r="P27" s="25"/>
    </row>
    <row r="28" spans="1:17" x14ac:dyDescent="0.25">
      <c r="A28" s="34">
        <f t="shared" si="0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VLOOKUP(B28,[5]Brokers!$B$9:$H$69,7,0)</f>
        <v>152853537.76999998</v>
      </c>
      <c r="H28" s="16">
        <f>VLOOKUP(B28,[5]Brokers!$B$9:$Z$69,22,0)</f>
        <v>0</v>
      </c>
      <c r="I28" s="16">
        <f>VLOOKUP(B28,[2]Brokers!$B$9:$R$69,17,0)</f>
        <v>0</v>
      </c>
      <c r="J28" s="16">
        <f>VLOOKUP(B28,[1]Brokers!$B$9:$M$69,12,0)</f>
        <v>0</v>
      </c>
      <c r="K28" s="16">
        <v>0</v>
      </c>
      <c r="L28" s="16">
        <v>0</v>
      </c>
      <c r="M28" s="27">
        <f>L28+I28+J28+H28+G28</f>
        <v>152853537.76999998</v>
      </c>
      <c r="N28" s="33">
        <f>VLOOKUP(B28,[6]Sheet1!$B$16:$N$67,13,0)+M28</f>
        <v>2335258766.04</v>
      </c>
      <c r="O28" s="35">
        <f>N28/$N$67</f>
        <v>1.1414113674595128E-2</v>
      </c>
      <c r="P28" s="25"/>
    </row>
    <row r="29" spans="1:17" x14ac:dyDescent="0.25">
      <c r="A29" s="34">
        <f t="shared" si="0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VLOOKUP(B29,[5]Brokers!$B$9:$H$69,7,0)</f>
        <v>85330023.659999996</v>
      </c>
      <c r="H29" s="16">
        <f>VLOOKUP(B29,[5]Brokers!$B$9:$Z$69,22,0)</f>
        <v>0</v>
      </c>
      <c r="I29" s="16">
        <f>VLOOKUP(B29,[2]Brokers!$B$9:$R$69,17,0)</f>
        <v>0</v>
      </c>
      <c r="J29" s="16">
        <f>VLOOKUP(B29,[1]Brokers!$B$9:$M$69,12,0)</f>
        <v>0</v>
      </c>
      <c r="K29" s="16">
        <v>0</v>
      </c>
      <c r="L29" s="16">
        <v>0</v>
      </c>
      <c r="M29" s="27">
        <f>L29+I29+J29+H29+G29</f>
        <v>85330023.659999996</v>
      </c>
      <c r="N29" s="33">
        <f>VLOOKUP(B29,[6]Sheet1!$B$16:$N$67,13,0)+M29</f>
        <v>1980682822.9100001</v>
      </c>
      <c r="O29" s="35">
        <f>N29/$N$67</f>
        <v>9.6810422993720904E-3</v>
      </c>
      <c r="P29" s="25"/>
    </row>
    <row r="30" spans="1:17" x14ac:dyDescent="0.25">
      <c r="A30" s="34">
        <f t="shared" si="0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VLOOKUP(B30,[5]Brokers!$B$9:$H$69,7,0)</f>
        <v>1064324.3999999999</v>
      </c>
      <c r="H30" s="16">
        <f>VLOOKUP(B30,[5]Brokers!$B$9:$Z$69,22,0)</f>
        <v>0</v>
      </c>
      <c r="I30" s="16">
        <f>VLOOKUP(B30,[2]Brokers!$B$9:$R$69,17,0)</f>
        <v>0</v>
      </c>
      <c r="J30" s="16">
        <f>VLOOKUP(B30,[1]Brokers!$B$9:$M$69,12,0)</f>
        <v>0</v>
      </c>
      <c r="K30" s="16">
        <v>0</v>
      </c>
      <c r="L30" s="16">
        <v>0</v>
      </c>
      <c r="M30" s="27">
        <f>L30+I30+J30+H30+G30</f>
        <v>1064324.3999999999</v>
      </c>
      <c r="N30" s="33">
        <f>VLOOKUP(B30,[6]Sheet1!$B$16:$N$67,13,0)+M30</f>
        <v>603093863.4799999</v>
      </c>
      <c r="O30" s="35">
        <f>N30/$N$67</f>
        <v>2.947759800462971E-3</v>
      </c>
      <c r="P30" s="25"/>
    </row>
    <row r="31" spans="1:17" x14ac:dyDescent="0.25">
      <c r="A31" s="34">
        <f t="shared" si="0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VLOOKUP(B31,[5]Brokers!$B$9:$H$69,7,0)</f>
        <v>26354809.949999999</v>
      </c>
      <c r="H31" s="16">
        <f>VLOOKUP(B31,[5]Brokers!$B$9:$Z$69,22,0)</f>
        <v>0</v>
      </c>
      <c r="I31" s="16">
        <f>VLOOKUP(B31,[2]Brokers!$B$9:$R$69,17,0)</f>
        <v>0</v>
      </c>
      <c r="J31" s="16">
        <f>VLOOKUP(B31,[1]Brokers!$B$9:$M$69,12,0)</f>
        <v>0</v>
      </c>
      <c r="K31" s="16">
        <v>0</v>
      </c>
      <c r="L31" s="16">
        <v>0</v>
      </c>
      <c r="M31" s="27">
        <f>L31+I31+J31+H31+G31</f>
        <v>26354809.949999999</v>
      </c>
      <c r="N31" s="33">
        <f>VLOOKUP(B31,[6]Sheet1!$B$16:$N$67,13,0)+M31</f>
        <v>549206426.48000002</v>
      </c>
      <c r="O31" s="35">
        <f>N31/$N$67</f>
        <v>2.6843725731050387E-3</v>
      </c>
      <c r="P31" s="25"/>
    </row>
    <row r="32" spans="1:17" x14ac:dyDescent="0.25">
      <c r="A32" s="34">
        <f t="shared" si="0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VLOOKUP(B32,[5]Brokers!$B$9:$H$69,7,0)</f>
        <v>17392899.710000001</v>
      </c>
      <c r="H32" s="16">
        <f>VLOOKUP(B32,[5]Brokers!$B$9:$Z$69,22,0)</f>
        <v>0</v>
      </c>
      <c r="I32" s="16">
        <f>VLOOKUP(B32,[2]Brokers!$B$9:$R$69,17,0)</f>
        <v>0</v>
      </c>
      <c r="J32" s="16">
        <f>VLOOKUP(B32,[1]Brokers!$B$9:$M$69,12,0)</f>
        <v>0</v>
      </c>
      <c r="K32" s="16">
        <v>0</v>
      </c>
      <c r="L32" s="16">
        <v>0</v>
      </c>
      <c r="M32" s="27">
        <f>L32+I32+J32+H32+G32</f>
        <v>17392899.710000001</v>
      </c>
      <c r="N32" s="33">
        <f>VLOOKUP(B32,[6]Sheet1!$B$16:$N$67,13,0)+M32</f>
        <v>520149387.64999998</v>
      </c>
      <c r="O32" s="35">
        <f>N32/$N$67</f>
        <v>2.5423496208413134E-3</v>
      </c>
      <c r="P32" s="25"/>
    </row>
    <row r="33" spans="1:17" x14ac:dyDescent="0.25">
      <c r="A33" s="34">
        <f t="shared" si="0"/>
        <v>18</v>
      </c>
      <c r="B33" s="12" t="s">
        <v>47</v>
      </c>
      <c r="C33" s="13" t="s">
        <v>48</v>
      </c>
      <c r="D33" s="14" t="s">
        <v>14</v>
      </c>
      <c r="E33" s="15"/>
      <c r="F33" s="15"/>
      <c r="G33" s="16">
        <f>VLOOKUP(B33,[5]Brokers!$B$9:$H$69,7,0)</f>
        <v>40554337.710000001</v>
      </c>
      <c r="H33" s="16">
        <f>VLOOKUP(B33,[5]Brokers!$B$9:$Z$69,22,0)</f>
        <v>0</v>
      </c>
      <c r="I33" s="16">
        <f>VLOOKUP(B33,[2]Brokers!$B$9:$R$69,17,0)</f>
        <v>0</v>
      </c>
      <c r="J33" s="16">
        <f>VLOOKUP(B33,[1]Brokers!$B$9:$M$69,12,0)</f>
        <v>0</v>
      </c>
      <c r="K33" s="16">
        <v>0</v>
      </c>
      <c r="L33" s="16">
        <v>0</v>
      </c>
      <c r="M33" s="27">
        <f>L33+I33+J33+H33+G33</f>
        <v>40554337.710000001</v>
      </c>
      <c r="N33" s="33">
        <f>VLOOKUP(B33,[6]Sheet1!$B$16:$N$67,13,0)+M33</f>
        <v>476404758.82999998</v>
      </c>
      <c r="O33" s="35">
        <f>N33/$N$67</f>
        <v>2.3285376984687254E-3</v>
      </c>
      <c r="P33" s="25"/>
    </row>
    <row r="34" spans="1:17" x14ac:dyDescent="0.25">
      <c r="A34" s="34">
        <f t="shared" si="0"/>
        <v>19</v>
      </c>
      <c r="B34" s="12" t="s">
        <v>106</v>
      </c>
      <c r="C34" s="13" t="s">
        <v>107</v>
      </c>
      <c r="D34" s="14" t="s">
        <v>14</v>
      </c>
      <c r="E34" s="15"/>
      <c r="F34" s="15"/>
      <c r="G34" s="16">
        <f>VLOOKUP(B34,[5]Brokers!$B$9:$H$69,7,0)</f>
        <v>1968355</v>
      </c>
      <c r="H34" s="16">
        <f>VLOOKUP(B34,[5]Brokers!$B$9:$Z$69,22,0)</f>
        <v>0</v>
      </c>
      <c r="I34" s="16">
        <f>VLOOKUP(B34,[2]Brokers!$B$9:$R$69,17,0)</f>
        <v>0</v>
      </c>
      <c r="J34" s="16">
        <f>VLOOKUP(B34,[1]Brokers!$B$9:$M$69,12,0)</f>
        <v>0</v>
      </c>
      <c r="K34" s="16">
        <v>0</v>
      </c>
      <c r="L34" s="16">
        <v>0</v>
      </c>
      <c r="M34" s="27">
        <f>L34+I34+J34+H34+G34</f>
        <v>1968355</v>
      </c>
      <c r="N34" s="33">
        <f>VLOOKUP(B34,[6]Sheet1!$B$16:$N$67,13,0)+M34</f>
        <v>453579056.05000001</v>
      </c>
      <c r="O34" s="35">
        <f>N34/$N$67</f>
        <v>2.2169718326117082E-3</v>
      </c>
      <c r="P34" s="25"/>
    </row>
    <row r="35" spans="1:17" x14ac:dyDescent="0.25">
      <c r="A35" s="34">
        <f t="shared" si="0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VLOOKUP(B35,[5]Brokers!$B$9:$H$69,7,0)</f>
        <v>27157765.699999999</v>
      </c>
      <c r="H35" s="16">
        <f>VLOOKUP(B35,[5]Brokers!$B$9:$Z$69,22,0)</f>
        <v>0</v>
      </c>
      <c r="I35" s="16">
        <f>VLOOKUP(B35,[2]Brokers!$B$9:$R$69,17,0)</f>
        <v>0</v>
      </c>
      <c r="J35" s="16">
        <f>VLOOKUP(B35,[1]Brokers!$B$9:$M$69,12,0)</f>
        <v>0</v>
      </c>
      <c r="K35" s="16">
        <v>0</v>
      </c>
      <c r="L35" s="16">
        <v>0</v>
      </c>
      <c r="M35" s="27">
        <f>L35+I35+J35+H35+G35</f>
        <v>27157765.699999999</v>
      </c>
      <c r="N35" s="33">
        <f>VLOOKUP(B35,[6]Sheet1!$B$16:$N$67,13,0)+M35</f>
        <v>427432779.50999999</v>
      </c>
      <c r="O35" s="35">
        <f>N35/$N$67</f>
        <v>2.0891758997005853E-3</v>
      </c>
      <c r="P35" s="25"/>
    </row>
    <row r="36" spans="1:17" x14ac:dyDescent="0.25">
      <c r="A36" s="34">
        <f t="shared" si="0"/>
        <v>21</v>
      </c>
      <c r="B36" s="12" t="s">
        <v>69</v>
      </c>
      <c r="C36" s="13" t="s">
        <v>70</v>
      </c>
      <c r="D36" s="14" t="s">
        <v>14</v>
      </c>
      <c r="E36" s="15"/>
      <c r="F36" s="15"/>
      <c r="G36" s="16">
        <f>VLOOKUP(B36,[5]Brokers!$B$9:$H$69,7,0)</f>
        <v>11558479.4</v>
      </c>
      <c r="H36" s="16">
        <f>VLOOKUP(B36,[5]Brokers!$B$9:$Z$69,22,0)</f>
        <v>0</v>
      </c>
      <c r="I36" s="16">
        <f>VLOOKUP(B36,[2]Brokers!$B$9:$R$69,17,0)</f>
        <v>0</v>
      </c>
      <c r="J36" s="16">
        <f>VLOOKUP(B36,[1]Brokers!$B$9:$M$69,12,0)</f>
        <v>0</v>
      </c>
      <c r="K36" s="16">
        <v>0</v>
      </c>
      <c r="L36" s="16">
        <v>0</v>
      </c>
      <c r="M36" s="27">
        <f>L36+I36+J36+H36+G36</f>
        <v>11558479.4</v>
      </c>
      <c r="N36" s="33">
        <f>VLOOKUP(B36,[6]Sheet1!$B$16:$N$67,13,0)+M36</f>
        <v>401460962.88999999</v>
      </c>
      <c r="O36" s="35">
        <f>N36/$N$67</f>
        <v>1.9622326797253896E-3</v>
      </c>
      <c r="P36" s="25"/>
    </row>
    <row r="37" spans="1:17" x14ac:dyDescent="0.25">
      <c r="A37" s="34">
        <f t="shared" si="0"/>
        <v>22</v>
      </c>
      <c r="B37" s="12" t="s">
        <v>45</v>
      </c>
      <c r="C37" s="13" t="s">
        <v>46</v>
      </c>
      <c r="D37" s="14" t="s">
        <v>14</v>
      </c>
      <c r="E37" s="15"/>
      <c r="F37" s="15"/>
      <c r="G37" s="16">
        <f>VLOOKUP(B37,[5]Brokers!$B$9:$H$69,7,0)</f>
        <v>11965756.1</v>
      </c>
      <c r="H37" s="16">
        <f>VLOOKUP(B37,[5]Brokers!$B$9:$Z$69,22,0)</f>
        <v>0</v>
      </c>
      <c r="I37" s="16">
        <f>VLOOKUP(B37,[2]Brokers!$B$9:$R$69,17,0)</f>
        <v>0</v>
      </c>
      <c r="J37" s="16">
        <f>VLOOKUP(B37,[1]Brokers!$B$9:$M$69,12,0)</f>
        <v>0</v>
      </c>
      <c r="K37" s="16">
        <v>0</v>
      </c>
      <c r="L37" s="16">
        <v>0</v>
      </c>
      <c r="M37" s="27">
        <f>L37+I37+J37+H37+G37</f>
        <v>11965756.1</v>
      </c>
      <c r="N37" s="33">
        <f>VLOOKUP(B37,[6]Sheet1!$B$16:$N$67,13,0)+M37</f>
        <v>400660835.41000003</v>
      </c>
      <c r="O37" s="35">
        <f>N37/$N$67</f>
        <v>1.9583218728616292E-3</v>
      </c>
      <c r="P37" s="25"/>
    </row>
    <row r="38" spans="1:17" x14ac:dyDescent="0.25">
      <c r="A38" s="34">
        <f t="shared" si="0"/>
        <v>23</v>
      </c>
      <c r="B38" s="12" t="s">
        <v>77</v>
      </c>
      <c r="C38" s="13" t="s">
        <v>78</v>
      </c>
      <c r="D38" s="14" t="s">
        <v>14</v>
      </c>
      <c r="E38" s="15"/>
      <c r="F38" s="15"/>
      <c r="G38" s="16">
        <f>VLOOKUP(B38,[5]Brokers!$B$9:$H$69,7,0)</f>
        <v>8433346.8000000007</v>
      </c>
      <c r="H38" s="16">
        <f>VLOOKUP(B38,[5]Brokers!$B$9:$Z$69,22,0)</f>
        <v>0</v>
      </c>
      <c r="I38" s="16">
        <f>VLOOKUP(B38,[2]Brokers!$B$9:$R$69,17,0)</f>
        <v>0</v>
      </c>
      <c r="J38" s="16">
        <f>VLOOKUP(B38,[1]Brokers!$B$9:$M$69,12,0)</f>
        <v>0</v>
      </c>
      <c r="K38" s="16">
        <v>0</v>
      </c>
      <c r="L38" s="16">
        <v>0</v>
      </c>
      <c r="M38" s="27">
        <f>L38+I38+J38+H38+G38</f>
        <v>8433346.8000000007</v>
      </c>
      <c r="N38" s="33">
        <f>VLOOKUP(B38,[6]Sheet1!$B$16:$N$67,13,0)+M38</f>
        <v>372342568.94999999</v>
      </c>
      <c r="O38" s="35">
        <f>N38/$N$67</f>
        <v>1.8199098402670456E-3</v>
      </c>
      <c r="P38" s="25"/>
    </row>
    <row r="39" spans="1:17" x14ac:dyDescent="0.25">
      <c r="A39" s="34">
        <f t="shared" si="0"/>
        <v>24</v>
      </c>
      <c r="B39" s="12" t="s">
        <v>33</v>
      </c>
      <c r="C39" s="13" t="s">
        <v>34</v>
      </c>
      <c r="D39" s="14" t="s">
        <v>14</v>
      </c>
      <c r="E39" s="15" t="s">
        <v>14</v>
      </c>
      <c r="F39" s="15"/>
      <c r="G39" s="16">
        <f>VLOOKUP(B39,[5]Brokers!$B$9:$H$69,7,0)</f>
        <v>51278174.960000001</v>
      </c>
      <c r="H39" s="16">
        <f>VLOOKUP(B39,[5]Brokers!$B$9:$Z$69,22,0)</f>
        <v>0</v>
      </c>
      <c r="I39" s="16">
        <f>VLOOKUP(B39,[2]Brokers!$B$9:$R$69,17,0)</f>
        <v>0</v>
      </c>
      <c r="J39" s="16">
        <f>VLOOKUP(B39,[1]Brokers!$B$9:$M$69,12,0)</f>
        <v>0</v>
      </c>
      <c r="K39" s="16">
        <v>0</v>
      </c>
      <c r="L39" s="16">
        <v>0</v>
      </c>
      <c r="M39" s="27">
        <f>L39+I39+J39+H39+G39</f>
        <v>51278174.960000001</v>
      </c>
      <c r="N39" s="33">
        <f>VLOOKUP(B39,[6]Sheet1!$B$16:$N$67,13,0)+M39</f>
        <v>324628555.65999997</v>
      </c>
      <c r="O39" s="35">
        <f>N39/$N$67</f>
        <v>1.5866966394504495E-3</v>
      </c>
      <c r="P39" s="25"/>
      <c r="Q39" s="1"/>
    </row>
    <row r="40" spans="1:17" x14ac:dyDescent="0.25">
      <c r="A40" s="34">
        <f t="shared" si="0"/>
        <v>25</v>
      </c>
      <c r="B40" s="12" t="s">
        <v>55</v>
      </c>
      <c r="C40" s="13" t="s">
        <v>56</v>
      </c>
      <c r="D40" s="14" t="s">
        <v>14</v>
      </c>
      <c r="E40" s="15"/>
      <c r="F40" s="15"/>
      <c r="G40" s="16">
        <f>VLOOKUP(B40,[5]Brokers!$B$9:$H$69,7,0)</f>
        <v>31959098.760000002</v>
      </c>
      <c r="H40" s="16">
        <f>VLOOKUP(B40,[5]Brokers!$B$9:$Z$69,22,0)</f>
        <v>0</v>
      </c>
      <c r="I40" s="16">
        <f>VLOOKUP(B40,[2]Brokers!$B$9:$R$69,17,0)</f>
        <v>0</v>
      </c>
      <c r="J40" s="16">
        <f>VLOOKUP(B40,[1]Brokers!$B$9:$M$69,12,0)</f>
        <v>0</v>
      </c>
      <c r="K40" s="16">
        <v>0</v>
      </c>
      <c r="L40" s="16">
        <v>0</v>
      </c>
      <c r="M40" s="27">
        <f>L40+I40+J40+H40+G40</f>
        <v>31959098.760000002</v>
      </c>
      <c r="N40" s="33">
        <f>VLOOKUP(B40,[6]Sheet1!$B$16:$N$67,13,0)+M40</f>
        <v>310224648.61000001</v>
      </c>
      <c r="O40" s="35">
        <f>N40/$N$67</f>
        <v>1.5162942348784735E-3</v>
      </c>
      <c r="P40" s="25"/>
    </row>
    <row r="41" spans="1:17" x14ac:dyDescent="0.25">
      <c r="A41" s="34">
        <f t="shared" si="0"/>
        <v>26</v>
      </c>
      <c r="B41" s="12" t="s">
        <v>51</v>
      </c>
      <c r="C41" s="13" t="s">
        <v>52</v>
      </c>
      <c r="D41" s="14" t="s">
        <v>14</v>
      </c>
      <c r="E41" s="15" t="s">
        <v>14</v>
      </c>
      <c r="F41" s="15"/>
      <c r="G41" s="16">
        <f>VLOOKUP(B41,[5]Brokers!$B$9:$H$69,7,0)</f>
        <v>6503559</v>
      </c>
      <c r="H41" s="16">
        <f>VLOOKUP(B41,[5]Brokers!$B$9:$Z$69,22,0)</f>
        <v>0</v>
      </c>
      <c r="I41" s="16">
        <f>VLOOKUP(B41,[2]Brokers!$B$9:$R$69,17,0)</f>
        <v>0</v>
      </c>
      <c r="J41" s="16">
        <f>VLOOKUP(B41,[1]Brokers!$B$9:$M$69,12,0)</f>
        <v>0</v>
      </c>
      <c r="K41" s="16">
        <v>0</v>
      </c>
      <c r="L41" s="16">
        <v>0</v>
      </c>
      <c r="M41" s="27">
        <f>L41+I41+J41+H41+G41</f>
        <v>6503559</v>
      </c>
      <c r="N41" s="33">
        <f>VLOOKUP(B41,[6]Sheet1!$B$16:$N$67,13,0)+M41</f>
        <v>284754299.92999995</v>
      </c>
      <c r="O41" s="35">
        <f>N41/$N$67</f>
        <v>1.3918020546572281E-3</v>
      </c>
      <c r="P41" s="25"/>
    </row>
    <row r="42" spans="1:17" x14ac:dyDescent="0.25">
      <c r="A42" s="34">
        <f t="shared" si="0"/>
        <v>27</v>
      </c>
      <c r="B42" s="12" t="s">
        <v>132</v>
      </c>
      <c r="C42" s="13" t="s">
        <v>134</v>
      </c>
      <c r="D42" s="14" t="s">
        <v>14</v>
      </c>
      <c r="E42" s="15"/>
      <c r="F42" s="15"/>
      <c r="G42" s="16">
        <f>VLOOKUP(B42,[5]Brokers!$B$9:$H$69,7,0)</f>
        <v>51741623.789999999</v>
      </c>
      <c r="H42" s="16">
        <f>VLOOKUP(B42,[5]Brokers!$B$9:$Z$69,22,0)</f>
        <v>0</v>
      </c>
      <c r="I42" s="16">
        <f>VLOOKUP(B42,[2]Brokers!$B$9:$R$69,17,0)</f>
        <v>0</v>
      </c>
      <c r="J42" s="16">
        <f>VLOOKUP(B42,[1]Brokers!$B$9:$M$69,12,0)</f>
        <v>0</v>
      </c>
      <c r="K42" s="16">
        <v>0</v>
      </c>
      <c r="L42" s="16">
        <v>0</v>
      </c>
      <c r="M42" s="27">
        <f>L42+I42+J42+H42+G42</f>
        <v>51741623.789999999</v>
      </c>
      <c r="N42" s="33">
        <f>VLOOKUP(B42,[6]Sheet1!$B$16:$N$67,13,0)+M42</f>
        <v>278524855.65000004</v>
      </c>
      <c r="O42" s="35">
        <f>N42/$N$67</f>
        <v>1.3613542147109729E-3</v>
      </c>
      <c r="P42" s="25"/>
    </row>
    <row r="43" spans="1:17" x14ac:dyDescent="0.25">
      <c r="A43" s="34">
        <f t="shared" si="0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VLOOKUP(B43,[5]Brokers!$B$9:$H$69,7,0)</f>
        <v>15684626.73</v>
      </c>
      <c r="H43" s="16">
        <f>VLOOKUP(B43,[5]Brokers!$B$9:$Z$69,22,0)</f>
        <v>0</v>
      </c>
      <c r="I43" s="16">
        <f>VLOOKUP(B43,[2]Brokers!$B$9:$R$69,17,0)</f>
        <v>0</v>
      </c>
      <c r="J43" s="16">
        <f>VLOOKUP(B43,[1]Brokers!$B$9:$M$69,12,0)</f>
        <v>0</v>
      </c>
      <c r="K43" s="16">
        <v>0</v>
      </c>
      <c r="L43" s="16">
        <v>0</v>
      </c>
      <c r="M43" s="27">
        <f>L43+I43+J43+H43+G43</f>
        <v>15684626.73</v>
      </c>
      <c r="N43" s="33">
        <f>VLOOKUP(B43,[6]Sheet1!$B$16:$N$67,13,0)+M43</f>
        <v>208914439.59999999</v>
      </c>
      <c r="O43" s="35">
        <f>N43/$N$67</f>
        <v>1.0211173153638826E-3</v>
      </c>
      <c r="P43" s="25"/>
    </row>
    <row r="44" spans="1:17" x14ac:dyDescent="0.25">
      <c r="A44" s="34">
        <f t="shared" si="0"/>
        <v>29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VLOOKUP(B44,[5]Brokers!$B$9:$H$69,7,0)</f>
        <v>0</v>
      </c>
      <c r="H44" s="16">
        <f>VLOOKUP(B44,[5]Brokers!$B$9:$Z$69,22,0)</f>
        <v>0</v>
      </c>
      <c r="I44" s="16">
        <f>VLOOKUP(B44,[2]Brokers!$B$9:$R$69,17,0)</f>
        <v>0</v>
      </c>
      <c r="J44" s="16">
        <f>VLOOKUP(B44,[1]Brokers!$B$9:$M$69,12,0)</f>
        <v>0</v>
      </c>
      <c r="K44" s="16">
        <v>0</v>
      </c>
      <c r="L44" s="16">
        <v>0</v>
      </c>
      <c r="M44" s="27">
        <f>L44+I44+J44+H44+G44</f>
        <v>0</v>
      </c>
      <c r="N44" s="33">
        <f>VLOOKUP(B44,[6]Sheet1!$B$16:$N$67,13,0)+M44</f>
        <v>202493948.75999999</v>
      </c>
      <c r="O44" s="35">
        <f>N44/$N$67</f>
        <v>9.8973569146841686E-4</v>
      </c>
      <c r="P44" s="25"/>
    </row>
    <row r="45" spans="1:17" x14ac:dyDescent="0.25">
      <c r="A45" s="34">
        <f t="shared" si="0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VLOOKUP(B45,[5]Brokers!$B$9:$H$69,7,0)</f>
        <v>7647219</v>
      </c>
      <c r="H45" s="16">
        <f>VLOOKUP(B45,[5]Brokers!$B$9:$Z$69,22,0)</f>
        <v>0</v>
      </c>
      <c r="I45" s="16">
        <f>VLOOKUP(B45,[2]Brokers!$B$9:$R$69,17,0)</f>
        <v>0</v>
      </c>
      <c r="J45" s="16">
        <f>VLOOKUP(B45,[1]Brokers!$B$9:$M$69,12,0)</f>
        <v>0</v>
      </c>
      <c r="K45" s="16">
        <v>0</v>
      </c>
      <c r="L45" s="16">
        <v>0</v>
      </c>
      <c r="M45" s="27">
        <f>L45+I45+J45+H45+G45</f>
        <v>7647219</v>
      </c>
      <c r="N45" s="33">
        <f>VLOOKUP(B45,[6]Sheet1!$B$16:$N$67,13,0)+M45</f>
        <v>163580805.15000001</v>
      </c>
      <c r="O45" s="35">
        <f>N45/$N$67</f>
        <v>7.9953876294834331E-4</v>
      </c>
      <c r="P45" s="25"/>
    </row>
    <row r="46" spans="1:17" x14ac:dyDescent="0.25">
      <c r="A46" s="34">
        <f t="shared" si="0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VLOOKUP(B46,[5]Brokers!$B$9:$H$69,7,0)</f>
        <v>20254566</v>
      </c>
      <c r="H46" s="16">
        <f>VLOOKUP(B46,[5]Brokers!$B$9:$Z$69,22,0)</f>
        <v>0</v>
      </c>
      <c r="I46" s="16">
        <f>VLOOKUP(B46,[2]Brokers!$B$9:$R$69,17,0)</f>
        <v>0</v>
      </c>
      <c r="J46" s="16">
        <f>VLOOKUP(B46,[1]Brokers!$B$9:$M$69,12,0)</f>
        <v>0</v>
      </c>
      <c r="K46" s="16">
        <v>0</v>
      </c>
      <c r="L46" s="16">
        <v>0</v>
      </c>
      <c r="M46" s="27">
        <f>L46+I46+J46+H46+G46</f>
        <v>20254566</v>
      </c>
      <c r="N46" s="33">
        <f>VLOOKUP(B46,[6]Sheet1!$B$16:$N$67,13,0)+M46</f>
        <v>98648947.5</v>
      </c>
      <c r="O46" s="35">
        <f>N46/$N$67</f>
        <v>4.8216939253955041E-4</v>
      </c>
      <c r="P46" s="25"/>
    </row>
    <row r="47" spans="1:17" x14ac:dyDescent="0.25">
      <c r="A47" s="34">
        <f t="shared" si="0"/>
        <v>32</v>
      </c>
      <c r="B47" s="12" t="s">
        <v>73</v>
      </c>
      <c r="C47" s="13" t="s">
        <v>74</v>
      </c>
      <c r="D47" s="14" t="s">
        <v>14</v>
      </c>
      <c r="E47" s="15"/>
      <c r="F47" s="15"/>
      <c r="G47" s="16">
        <f>VLOOKUP(B47,[5]Brokers!$B$9:$H$69,7,0)</f>
        <v>15211874.800000001</v>
      </c>
      <c r="H47" s="16">
        <f>VLOOKUP(B47,[5]Brokers!$B$9:$Z$69,22,0)</f>
        <v>0</v>
      </c>
      <c r="I47" s="16">
        <f>VLOOKUP(B47,[2]Brokers!$B$9:$R$69,17,0)</f>
        <v>0</v>
      </c>
      <c r="J47" s="16">
        <f>VLOOKUP(B47,[1]Brokers!$B$9:$M$69,12,0)</f>
        <v>0</v>
      </c>
      <c r="K47" s="16">
        <v>0</v>
      </c>
      <c r="L47" s="16">
        <v>0</v>
      </c>
      <c r="M47" s="27">
        <f>L47+I47+J47+H47+G47</f>
        <v>15211874.800000001</v>
      </c>
      <c r="N47" s="33">
        <f>VLOOKUP(B47,[6]Sheet1!$B$16:$N$67,13,0)+M47</f>
        <v>85549470.269999996</v>
      </c>
      <c r="O47" s="35">
        <f>N47/$N$67</f>
        <v>4.1814268836640379E-4</v>
      </c>
      <c r="P47" s="25"/>
    </row>
    <row r="48" spans="1:17" x14ac:dyDescent="0.25">
      <c r="A48" s="34">
        <f t="shared" si="0"/>
        <v>33</v>
      </c>
      <c r="B48" s="12" t="s">
        <v>37</v>
      </c>
      <c r="C48" s="13" t="s">
        <v>38</v>
      </c>
      <c r="D48" s="14" t="s">
        <v>14</v>
      </c>
      <c r="E48" s="15" t="s">
        <v>14</v>
      </c>
      <c r="F48" s="15" t="s">
        <v>14</v>
      </c>
      <c r="G48" s="16">
        <f>VLOOKUP(B48,[5]Brokers!$B$9:$H$69,7,0)</f>
        <v>41722196</v>
      </c>
      <c r="H48" s="16">
        <f>VLOOKUP(B48,[5]Brokers!$B$9:$Z$69,22,0)</f>
        <v>0</v>
      </c>
      <c r="I48" s="16">
        <f>VLOOKUP(B48,[2]Brokers!$B$9:$R$69,17,0)</f>
        <v>0</v>
      </c>
      <c r="J48" s="16">
        <f>VLOOKUP(B48,[1]Brokers!$B$9:$M$69,12,0)</f>
        <v>0</v>
      </c>
      <c r="K48" s="16">
        <v>0</v>
      </c>
      <c r="L48" s="16">
        <v>0</v>
      </c>
      <c r="M48" s="27">
        <f>L48+I48+J48+H48+G48</f>
        <v>41722196</v>
      </c>
      <c r="N48" s="33">
        <f>VLOOKUP(B48,[6]Sheet1!$B$16:$N$67,13,0)+M48</f>
        <v>74365318.900000006</v>
      </c>
      <c r="O48" s="35">
        <f>N48/$N$67</f>
        <v>3.634775793226071E-4</v>
      </c>
      <c r="P48" s="25"/>
    </row>
    <row r="49" spans="1:17" x14ac:dyDescent="0.25">
      <c r="A49" s="34">
        <f t="shared" si="0"/>
        <v>34</v>
      </c>
      <c r="B49" s="12" t="s">
        <v>96</v>
      </c>
      <c r="C49" s="13" t="s">
        <v>97</v>
      </c>
      <c r="D49" s="14" t="s">
        <v>14</v>
      </c>
      <c r="E49" s="15"/>
      <c r="F49" s="15"/>
      <c r="G49" s="16">
        <f>VLOOKUP(B49,[5]Brokers!$B$9:$H$69,7,0)</f>
        <v>0</v>
      </c>
      <c r="H49" s="16">
        <f>VLOOKUP(B49,[5]Brokers!$B$9:$Z$69,22,0)</f>
        <v>0</v>
      </c>
      <c r="I49" s="16">
        <f>VLOOKUP(B49,[2]Brokers!$B$9:$R$69,17,0)</f>
        <v>0</v>
      </c>
      <c r="J49" s="16">
        <f>VLOOKUP(B49,[1]Brokers!$B$9:$M$69,12,0)</f>
        <v>0</v>
      </c>
      <c r="K49" s="16">
        <v>0</v>
      </c>
      <c r="L49" s="16">
        <v>0</v>
      </c>
      <c r="M49" s="27">
        <f>L49+I49+J49+H49+G49</f>
        <v>0</v>
      </c>
      <c r="N49" s="33">
        <f>VLOOKUP(B49,[6]Sheet1!$B$16:$N$67,13,0)+M49</f>
        <v>74250517.379999995</v>
      </c>
      <c r="O49" s="35">
        <f>N49/$N$67</f>
        <v>3.6291646052140526E-4</v>
      </c>
      <c r="P49" s="25"/>
    </row>
    <row r="50" spans="1:17" x14ac:dyDescent="0.25">
      <c r="A50" s="34">
        <f t="shared" si="0"/>
        <v>35</v>
      </c>
      <c r="B50" s="12" t="s">
        <v>65</v>
      </c>
      <c r="C50" s="13" t="s">
        <v>66</v>
      </c>
      <c r="D50" s="14" t="s">
        <v>14</v>
      </c>
      <c r="E50" s="15"/>
      <c r="F50" s="15"/>
      <c r="G50" s="16">
        <f>VLOOKUP(B50,[5]Brokers!$B$9:$H$69,7,0)</f>
        <v>0</v>
      </c>
      <c r="H50" s="16">
        <f>VLOOKUP(B50,[5]Brokers!$B$9:$Z$69,22,0)</f>
        <v>0</v>
      </c>
      <c r="I50" s="16">
        <f>VLOOKUP(B50,[2]Brokers!$B$9:$R$69,17,0)</f>
        <v>0</v>
      </c>
      <c r="J50" s="16">
        <f>VLOOKUP(B50,[1]Brokers!$B$9:$M$69,12,0)</f>
        <v>0</v>
      </c>
      <c r="K50" s="16">
        <v>0</v>
      </c>
      <c r="L50" s="16">
        <v>0</v>
      </c>
      <c r="M50" s="27">
        <f>L50+I50+J50+H50+G50</f>
        <v>0</v>
      </c>
      <c r="N50" s="33">
        <f>VLOOKUP(B50,[6]Sheet1!$B$16:$N$67,13,0)+M50</f>
        <v>70254555</v>
      </c>
      <c r="O50" s="35">
        <f>N50/$N$67</f>
        <v>3.4338527643679558E-4</v>
      </c>
      <c r="P50" s="25"/>
    </row>
    <row r="51" spans="1:17" x14ac:dyDescent="0.25">
      <c r="A51" s="34">
        <f t="shared" si="0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VLOOKUP(B51,[5]Brokers!$B$9:$H$69,7,0)</f>
        <v>781148.46</v>
      </c>
      <c r="H51" s="16">
        <f>VLOOKUP(B51,[5]Brokers!$B$9:$Z$69,22,0)</f>
        <v>0</v>
      </c>
      <c r="I51" s="16">
        <f>VLOOKUP(B51,[2]Brokers!$B$9:$R$69,17,0)</f>
        <v>0</v>
      </c>
      <c r="J51" s="16">
        <f>VLOOKUP(B51,[1]Brokers!$B$9:$M$69,12,0)</f>
        <v>0</v>
      </c>
      <c r="K51" s="16">
        <v>0</v>
      </c>
      <c r="L51" s="16">
        <v>0</v>
      </c>
      <c r="M51" s="27">
        <f>L51+I51+J51+H51+G51</f>
        <v>781148.46</v>
      </c>
      <c r="N51" s="33">
        <f>VLOOKUP(B51,[6]Sheet1!$B$16:$N$67,13,0)+M51</f>
        <v>61778782.259999998</v>
      </c>
      <c r="O51" s="35">
        <f>N51/$N$67</f>
        <v>3.0195799011578254E-4</v>
      </c>
      <c r="P51" s="25"/>
    </row>
    <row r="52" spans="1:17" x14ac:dyDescent="0.25">
      <c r="A52" s="34">
        <f t="shared" si="0"/>
        <v>37</v>
      </c>
      <c r="B52" s="12" t="s">
        <v>57</v>
      </c>
      <c r="C52" s="13" t="s">
        <v>58</v>
      </c>
      <c r="D52" s="14" t="s">
        <v>14</v>
      </c>
      <c r="E52" s="15" t="s">
        <v>14</v>
      </c>
      <c r="F52" s="15" t="s">
        <v>14</v>
      </c>
      <c r="G52" s="16">
        <f>VLOOKUP(B52,[5]Brokers!$B$9:$H$69,7,0)</f>
        <v>21000</v>
      </c>
      <c r="H52" s="16">
        <f>VLOOKUP(B52,[5]Brokers!$B$9:$Z$69,22,0)</f>
        <v>0</v>
      </c>
      <c r="I52" s="16">
        <f>VLOOKUP(B52,[2]Brokers!$B$9:$R$69,17,0)</f>
        <v>0</v>
      </c>
      <c r="J52" s="16">
        <f>VLOOKUP(B52,[1]Brokers!$B$9:$M$69,12,0)</f>
        <v>0</v>
      </c>
      <c r="K52" s="16">
        <v>0</v>
      </c>
      <c r="L52" s="16">
        <v>0</v>
      </c>
      <c r="M52" s="27">
        <f>L52+I52+J52+H52+G52</f>
        <v>21000</v>
      </c>
      <c r="N52" s="33">
        <f>VLOOKUP(B52,[6]Sheet1!$B$16:$N$67,13,0)+M52</f>
        <v>61330588</v>
      </c>
      <c r="O52" s="35">
        <f>N52/$N$67</f>
        <v>2.9976733771086046E-4</v>
      </c>
      <c r="P52" s="25"/>
    </row>
    <row r="53" spans="1:17" x14ac:dyDescent="0.25">
      <c r="A53" s="34">
        <f t="shared" si="0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VLOOKUP(B53,[5]Brokers!$B$9:$H$69,7,0)</f>
        <v>1590400</v>
      </c>
      <c r="H53" s="16">
        <f>VLOOKUP(B53,[5]Brokers!$B$9:$Z$69,22,0)</f>
        <v>0</v>
      </c>
      <c r="I53" s="16">
        <f>VLOOKUP(B53,[2]Brokers!$B$9:$R$69,17,0)</f>
        <v>0</v>
      </c>
      <c r="J53" s="16">
        <f>VLOOKUP(B53,[1]Brokers!$B$9:$M$69,12,0)</f>
        <v>0</v>
      </c>
      <c r="K53" s="16">
        <v>0</v>
      </c>
      <c r="L53" s="16">
        <v>0</v>
      </c>
      <c r="M53" s="27">
        <f>L53+I53+J53+H53+G53</f>
        <v>1590400</v>
      </c>
      <c r="N53" s="33">
        <f>VLOOKUP(B53,[6]Sheet1!$B$16:$N$67,13,0)+M53</f>
        <v>54823062.300000004</v>
      </c>
      <c r="O53" s="35">
        <f>N53/$N$67</f>
        <v>2.6796031094349922E-4</v>
      </c>
      <c r="P53" s="25"/>
    </row>
    <row r="54" spans="1:17" x14ac:dyDescent="0.25">
      <c r="A54" s="34">
        <f t="shared" si="0"/>
        <v>39</v>
      </c>
      <c r="B54" s="12" t="s">
        <v>86</v>
      </c>
      <c r="C54" s="13" t="s">
        <v>87</v>
      </c>
      <c r="D54" s="14" t="s">
        <v>14</v>
      </c>
      <c r="E54" s="15"/>
      <c r="F54" s="15"/>
      <c r="G54" s="16">
        <f>VLOOKUP(B54,[5]Brokers!$B$9:$H$69,7,0)</f>
        <v>0</v>
      </c>
      <c r="H54" s="16">
        <f>VLOOKUP(B54,[5]Brokers!$B$9:$Z$69,22,0)</f>
        <v>0</v>
      </c>
      <c r="I54" s="16">
        <f>VLOOKUP(B54,[2]Brokers!$B$9:$R$69,17,0)</f>
        <v>0</v>
      </c>
      <c r="J54" s="16">
        <f>VLOOKUP(B54,[1]Brokers!$B$9:$M$69,12,0)</f>
        <v>0</v>
      </c>
      <c r="K54" s="16">
        <v>0</v>
      </c>
      <c r="L54" s="16">
        <v>0</v>
      </c>
      <c r="M54" s="27">
        <f>L54+I54+J54+H54+G54</f>
        <v>0</v>
      </c>
      <c r="N54" s="33">
        <f>VLOOKUP(B54,[6]Sheet1!$B$16:$N$67,13,0)+M54</f>
        <v>43456878.060000002</v>
      </c>
      <c r="O54" s="35">
        <f>N54/$N$67</f>
        <v>2.1240547443099195E-4</v>
      </c>
      <c r="P54" s="25"/>
    </row>
    <row r="55" spans="1:17" x14ac:dyDescent="0.25">
      <c r="A55" s="34">
        <f t="shared" si="0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VLOOKUP(B55,[5]Brokers!$B$9:$H$69,7,0)</f>
        <v>0</v>
      </c>
      <c r="H55" s="16">
        <f>VLOOKUP(B55,[5]Brokers!$B$9:$Z$69,22,0)</f>
        <v>0</v>
      </c>
      <c r="I55" s="16">
        <f>VLOOKUP(B55,[2]Brokers!$B$9:$R$69,17,0)</f>
        <v>0</v>
      </c>
      <c r="J55" s="16">
        <f>VLOOKUP(B55,[1]Brokers!$B$9:$M$69,12,0)</f>
        <v>0</v>
      </c>
      <c r="K55" s="16">
        <v>0</v>
      </c>
      <c r="L55" s="16">
        <v>0</v>
      </c>
      <c r="M55" s="27">
        <f>L55+I55+J55+H55+G55</f>
        <v>0</v>
      </c>
      <c r="N55" s="33">
        <f>VLOOKUP(B55,[6]Sheet1!$B$16:$N$67,13,0)+M55</f>
        <v>30501540.800000001</v>
      </c>
      <c r="O55" s="35">
        <f>N55/$N$67</f>
        <v>1.4908328747304997E-4</v>
      </c>
      <c r="P55" s="25"/>
    </row>
    <row r="56" spans="1:17" s="18" customFormat="1" x14ac:dyDescent="0.25">
      <c r="A56" s="34">
        <f t="shared" si="0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VLOOKUP(B56,[5]Brokers!$B$9:$H$69,7,0)</f>
        <v>200000</v>
      </c>
      <c r="H56" s="16">
        <f>VLOOKUP(B56,[5]Brokers!$B$9:$Z$69,22,0)</f>
        <v>0</v>
      </c>
      <c r="I56" s="16">
        <f>VLOOKUP(B56,[2]Brokers!$B$9:$R$69,17,0)</f>
        <v>0</v>
      </c>
      <c r="J56" s="16">
        <f>VLOOKUP(B56,[1]Brokers!$B$9:$M$69,12,0)</f>
        <v>0</v>
      </c>
      <c r="K56" s="16">
        <v>0</v>
      </c>
      <c r="L56" s="16">
        <v>0</v>
      </c>
      <c r="M56" s="27">
        <f>L56+I56+J56+H56+G56</f>
        <v>200000</v>
      </c>
      <c r="N56" s="33">
        <f>VLOOKUP(B56,[6]Sheet1!$B$16:$N$67,13,0)+M56</f>
        <v>24040403.199999999</v>
      </c>
      <c r="O56" s="35">
        <f>N56/$N$67</f>
        <v>1.1750299320071168E-4</v>
      </c>
      <c r="P56" s="25"/>
      <c r="Q56" s="17"/>
    </row>
    <row r="57" spans="1:17" x14ac:dyDescent="0.25">
      <c r="A57" s="34">
        <f t="shared" si="0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VLOOKUP(B57,[5]Brokers!$B$9:$H$69,7,0)</f>
        <v>568000</v>
      </c>
      <c r="H57" s="16">
        <f>VLOOKUP(B57,[5]Brokers!$B$9:$Z$69,22,0)</f>
        <v>0</v>
      </c>
      <c r="I57" s="16">
        <f>VLOOKUP(B57,[2]Brokers!$B$9:$R$69,17,0)</f>
        <v>0</v>
      </c>
      <c r="J57" s="16">
        <f>VLOOKUP(B57,[1]Brokers!$B$9:$M$69,12,0)</f>
        <v>0</v>
      </c>
      <c r="K57" s="16"/>
      <c r="L57" s="16">
        <v>0</v>
      </c>
      <c r="M57" s="27">
        <f>L57+I57+J57+H57+G57</f>
        <v>568000</v>
      </c>
      <c r="N57" s="33">
        <f>VLOOKUP(B57,[6]Sheet1!$B$16:$N$67,13,0)+M57</f>
        <v>22691180</v>
      </c>
      <c r="O57" s="35">
        <f>N57/$N$67</f>
        <v>1.1090835486719812E-4</v>
      </c>
      <c r="P57" s="25"/>
    </row>
    <row r="58" spans="1:17" x14ac:dyDescent="0.25">
      <c r="A58" s="34">
        <f t="shared" si="0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VLOOKUP(B58,[5]Brokers!$B$9:$H$69,7,0)</f>
        <v>0</v>
      </c>
      <c r="H58" s="16">
        <f>VLOOKUP(B58,[5]Brokers!$B$9:$Z$69,22,0)</f>
        <v>0</v>
      </c>
      <c r="I58" s="16">
        <f>VLOOKUP(B58,[2]Brokers!$B$9:$R$69,17,0)</f>
        <v>0</v>
      </c>
      <c r="J58" s="16">
        <f>VLOOKUP(B58,[1]Brokers!$B$9:$M$69,12,0)</f>
        <v>0</v>
      </c>
      <c r="K58" s="16">
        <v>0</v>
      </c>
      <c r="L58" s="16">
        <v>0</v>
      </c>
      <c r="M58" s="27">
        <f>L58+I58+J58+H58+G58</f>
        <v>0</v>
      </c>
      <c r="N58" s="33">
        <f>VLOOKUP(B58,[6]Sheet1!$B$16:$N$67,13,0)+M58</f>
        <v>16379698.4</v>
      </c>
      <c r="O58" s="35">
        <f>N58/$N$67</f>
        <v>8.0059538673831737E-5</v>
      </c>
      <c r="P58" s="25"/>
    </row>
    <row r="59" spans="1:17" x14ac:dyDescent="0.25">
      <c r="A59" s="34">
        <f t="shared" si="0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VLOOKUP(B59,[5]Brokers!$B$9:$H$69,7,0)</f>
        <v>0</v>
      </c>
      <c r="H59" s="16">
        <f>VLOOKUP(B59,[5]Brokers!$B$9:$Z$69,22,0)</f>
        <v>0</v>
      </c>
      <c r="I59" s="16">
        <f>VLOOKUP(B59,[2]Brokers!$B$9:$R$69,17,0)</f>
        <v>0</v>
      </c>
      <c r="J59" s="16">
        <f>VLOOKUP(B59,[1]Brokers!$B$9:$M$69,12,0)</f>
        <v>0</v>
      </c>
      <c r="K59" s="16">
        <v>0</v>
      </c>
      <c r="L59" s="16">
        <v>0</v>
      </c>
      <c r="M59" s="27">
        <f>L59+I59+J59+H59+G59</f>
        <v>0</v>
      </c>
      <c r="N59" s="33">
        <f>VLOOKUP(B59,[6]Sheet1!$B$16:$N$67,13,0)+M59</f>
        <v>13805200</v>
      </c>
      <c r="O59" s="35">
        <f>N59/$N$67</f>
        <v>6.7476086330135466E-5</v>
      </c>
      <c r="P59" s="25"/>
    </row>
    <row r="60" spans="1:17" x14ac:dyDescent="0.25">
      <c r="A60" s="34">
        <f t="shared" si="0"/>
        <v>45</v>
      </c>
      <c r="B60" s="12" t="s">
        <v>104</v>
      </c>
      <c r="C60" s="13" t="s">
        <v>105</v>
      </c>
      <c r="D60" s="14" t="s">
        <v>14</v>
      </c>
      <c r="E60" s="14" t="s">
        <v>14</v>
      </c>
      <c r="F60" s="15"/>
      <c r="G60" s="16">
        <f>VLOOKUP(B60,[5]Brokers!$B$9:$H$69,7,0)</f>
        <v>0</v>
      </c>
      <c r="H60" s="16">
        <f>VLOOKUP(B60,[5]Brokers!$B$9:$Z$69,22,0)</f>
        <v>0</v>
      </c>
      <c r="I60" s="16">
        <f>VLOOKUP(B60,[2]Brokers!$B$9:$R$69,17,0)</f>
        <v>0</v>
      </c>
      <c r="J60" s="16">
        <f>VLOOKUP(B60,[1]Brokers!$B$9:$M$69,12,0)</f>
        <v>0</v>
      </c>
      <c r="K60" s="16">
        <v>0</v>
      </c>
      <c r="L60" s="16">
        <v>0</v>
      </c>
      <c r="M60" s="27">
        <f>L60+I60+J60+H60+G60</f>
        <v>0</v>
      </c>
      <c r="N60" s="33">
        <f>VLOOKUP(B60,[6]Sheet1!$B$16:$N$67,13,0)+M60</f>
        <v>8829160</v>
      </c>
      <c r="O60" s="35">
        <f>N60/$N$67</f>
        <v>4.3154547734373923E-5</v>
      </c>
      <c r="P60" s="25"/>
    </row>
    <row r="61" spans="1:17" x14ac:dyDescent="0.25">
      <c r="A61" s="34">
        <f t="shared" si="0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VLOOKUP(B61,[5]Brokers!$B$9:$H$69,7,0)</f>
        <v>0</v>
      </c>
      <c r="H61" s="16">
        <f>VLOOKUP(B61,[5]Brokers!$B$9:$Z$69,22,0)</f>
        <v>0</v>
      </c>
      <c r="I61" s="16">
        <f>VLOOKUP(B61,[2]Brokers!$B$9:$R$69,17,0)</f>
        <v>0</v>
      </c>
      <c r="J61" s="16">
        <f>VLOOKUP(B61,[1]Brokers!$B$9:$M$69,12,0)</f>
        <v>0</v>
      </c>
      <c r="K61" s="16">
        <v>0</v>
      </c>
      <c r="L61" s="16">
        <v>0</v>
      </c>
      <c r="M61" s="27">
        <f>L61+I61+J61+H61+G61</f>
        <v>0</v>
      </c>
      <c r="N61" s="33">
        <f>VLOOKUP(B61,[6]Sheet1!$B$16:$N$67,13,0)+M61</f>
        <v>6264891.6499999994</v>
      </c>
      <c r="O61" s="35">
        <f>N61/$N$67</f>
        <v>3.0621097110099439E-5</v>
      </c>
      <c r="P61" s="25"/>
    </row>
    <row r="62" spans="1:17" x14ac:dyDescent="0.25">
      <c r="A62" s="34">
        <f t="shared" si="0"/>
        <v>47</v>
      </c>
      <c r="B62" s="12" t="s">
        <v>110</v>
      </c>
      <c r="C62" s="13" t="s">
        <v>138</v>
      </c>
      <c r="D62" s="14" t="s">
        <v>14</v>
      </c>
      <c r="E62" s="15"/>
      <c r="F62" s="15"/>
      <c r="G62" s="16">
        <f>VLOOKUP(B62,[5]Brokers!$B$9:$H$69,7,0)</f>
        <v>0</v>
      </c>
      <c r="H62" s="16">
        <f>VLOOKUP(B62,[5]Brokers!$B$9:$Z$69,22,0)</f>
        <v>0</v>
      </c>
      <c r="I62" s="16">
        <f>VLOOKUP(B62,[2]Brokers!$B$9:$R$69,17,0)</f>
        <v>0</v>
      </c>
      <c r="J62" s="16">
        <f>VLOOKUP(B62,[1]Brokers!$B$9:$M$69,12,0)</f>
        <v>0</v>
      </c>
      <c r="K62" s="16">
        <v>0</v>
      </c>
      <c r="L62" s="16">
        <v>0</v>
      </c>
      <c r="M62" s="27">
        <f>L62+I62+J62+H62+G62</f>
        <v>0</v>
      </c>
      <c r="N62" s="33">
        <f>VLOOKUP(B62,[6]Sheet1!$B$16:$N$67,13,0)+M62</f>
        <v>3077823.55</v>
      </c>
      <c r="O62" s="35">
        <f>N62/$N$67</f>
        <v>1.5043569638159825E-5</v>
      </c>
      <c r="P62" s="25"/>
    </row>
    <row r="63" spans="1:17" x14ac:dyDescent="0.25">
      <c r="A63" s="34">
        <f t="shared" si="0"/>
        <v>48</v>
      </c>
      <c r="B63" s="12" t="s">
        <v>98</v>
      </c>
      <c r="C63" s="13" t="s">
        <v>99</v>
      </c>
      <c r="D63" s="14" t="s">
        <v>14</v>
      </c>
      <c r="E63" s="15" t="s">
        <v>14</v>
      </c>
      <c r="F63" s="15" t="s">
        <v>14</v>
      </c>
      <c r="G63" s="16">
        <f>VLOOKUP(B63,[5]Brokers!$B$9:$H$69,7,0)</f>
        <v>0</v>
      </c>
      <c r="H63" s="16">
        <f>VLOOKUP(B63,[5]Brokers!$B$9:$Z$69,22,0)</f>
        <v>0</v>
      </c>
      <c r="I63" s="16">
        <f>VLOOKUP(B63,[2]Brokers!$B$9:$R$69,17,0)</f>
        <v>0</v>
      </c>
      <c r="J63" s="16">
        <f>VLOOKUP(B63,[1]Brokers!$B$9:$M$69,12,0)</f>
        <v>0</v>
      </c>
      <c r="K63" s="16">
        <v>0</v>
      </c>
      <c r="L63" s="16">
        <v>0</v>
      </c>
      <c r="M63" s="27">
        <f>L63+I63+J63+H63+G63</f>
        <v>0</v>
      </c>
      <c r="N63" s="33">
        <f>VLOOKUP(B63,[6]Sheet1!$B$16:$N$67,13,0)+M63</f>
        <v>278619</v>
      </c>
      <c r="O63" s="35">
        <f>N63/$N$67</f>
        <v>1.361814366848435E-6</v>
      </c>
      <c r="P63" s="25"/>
    </row>
    <row r="64" spans="1:17" x14ac:dyDescent="0.25">
      <c r="A64" s="34">
        <f t="shared" si="0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VLOOKUP(B64,[5]Brokers!$B$9:$H$69,7,0)</f>
        <v>0</v>
      </c>
      <c r="H64" s="16">
        <f>VLOOKUP(B64,[5]Brokers!$B$9:$Z$69,22,0)</f>
        <v>0</v>
      </c>
      <c r="I64" s="16">
        <f>VLOOKUP(B64,[2]Brokers!$B$9:$R$69,17,0)</f>
        <v>0</v>
      </c>
      <c r="J64" s="16">
        <f>VLOOKUP(B64,[1]Brokers!$B$9:$M$69,12,0)</f>
        <v>0</v>
      </c>
      <c r="K64" s="16">
        <v>0</v>
      </c>
      <c r="L64" s="16">
        <v>0</v>
      </c>
      <c r="M64" s="27">
        <f>L64+I64+J64+H64+G64</f>
        <v>0</v>
      </c>
      <c r="N64" s="33">
        <f>VLOOKUP(B64,[6]Sheet1!$B$16:$N$67,13,0)+M64</f>
        <v>0</v>
      </c>
      <c r="O64" s="35">
        <f>N64/$N$67</f>
        <v>0</v>
      </c>
      <c r="P64" s="25"/>
    </row>
    <row r="65" spans="1:17" x14ac:dyDescent="0.25">
      <c r="A65" s="34">
        <f t="shared" si="0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VLOOKUP(B65,[5]Brokers!$B$9:$H$69,7,0)</f>
        <v>0</v>
      </c>
      <c r="H65" s="16">
        <f>VLOOKUP(B65,[5]Brokers!$B$9:$Z$69,22,0)</f>
        <v>0</v>
      </c>
      <c r="I65" s="16">
        <f>VLOOKUP(B65,[2]Brokers!$B$9:$R$69,17,0)</f>
        <v>0</v>
      </c>
      <c r="J65" s="16">
        <f>VLOOKUP(B65,[1]Brokers!$B$9:$M$69,12,0)</f>
        <v>0</v>
      </c>
      <c r="K65" s="16">
        <v>0</v>
      </c>
      <c r="L65" s="16">
        <v>0</v>
      </c>
      <c r="M65" s="27">
        <f>L65+I65+J65+H65+G65</f>
        <v>0</v>
      </c>
      <c r="N65" s="33">
        <f>VLOOKUP(B65,[6]Sheet1!$B$16:$N$67,13,0)+M65</f>
        <v>0</v>
      </c>
      <c r="O65" s="35">
        <f>N65/$N$67</f>
        <v>0</v>
      </c>
      <c r="P65" s="25"/>
    </row>
    <row r="66" spans="1:17" x14ac:dyDescent="0.25">
      <c r="A66" s="34">
        <f t="shared" si="0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VLOOKUP(B66,[5]Brokers!$B$9:$H$69,7,0)</f>
        <v>0</v>
      </c>
      <c r="H66" s="16">
        <f>VLOOKUP(B66,[5]Brokers!$B$9:$Z$69,22,0)</f>
        <v>0</v>
      </c>
      <c r="I66" s="16">
        <f>VLOOKUP(B66,[2]Brokers!$B$9:$R$69,17,0)</f>
        <v>0</v>
      </c>
      <c r="J66" s="16">
        <f>VLOOKUP(B66,[1]Brokers!$B$9:$M$69,12,0)</f>
        <v>0</v>
      </c>
      <c r="K66" s="16">
        <v>0</v>
      </c>
      <c r="L66" s="16">
        <v>0</v>
      </c>
      <c r="M66" s="27">
        <f>L66+I66+J66+H66+G66</f>
        <v>0</v>
      </c>
      <c r="N66" s="33">
        <f>VLOOKUP(B66,[6]Sheet1!$B$16:$N$67,13,0)+M66</f>
        <v>0</v>
      </c>
      <c r="O66" s="35">
        <f>N66/$N$67</f>
        <v>0</v>
      </c>
      <c r="P66" s="25"/>
    </row>
    <row r="67" spans="1:17" ht="16.5" thickBot="1" x14ac:dyDescent="0.3">
      <c r="A67" s="42" t="s">
        <v>6</v>
      </c>
      <c r="B67" s="43"/>
      <c r="C67" s="43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t="shared" ref="G67:O67" si="1">SUM(G16:G66)</f>
        <v>3545227922.2800007</v>
      </c>
      <c r="H67" s="37">
        <f t="shared" si="1"/>
        <v>158012560</v>
      </c>
      <c r="I67" s="37">
        <f t="shared" si="1"/>
        <v>0</v>
      </c>
      <c r="J67" s="37">
        <f t="shared" si="1"/>
        <v>0</v>
      </c>
      <c r="K67" s="37">
        <f t="shared" si="1"/>
        <v>0</v>
      </c>
      <c r="L67" s="37">
        <f t="shared" si="1"/>
        <v>0</v>
      </c>
      <c r="M67" s="37">
        <f t="shared" si="1"/>
        <v>3703240482.2800007</v>
      </c>
      <c r="N67" s="37">
        <f t="shared" si="1"/>
        <v>204593964333.62</v>
      </c>
      <c r="O67" s="38">
        <f t="shared" si="1"/>
        <v>0.99999999999999989</v>
      </c>
      <c r="P67" s="20"/>
      <c r="Q67" s="19"/>
    </row>
    <row r="68" spans="1:17" x14ac:dyDescent="0.25">
      <c r="L68" s="21"/>
      <c r="M68" s="22"/>
      <c r="O68" s="21"/>
      <c r="P68" s="20"/>
      <c r="Q68" s="19"/>
    </row>
    <row r="69" spans="1:17" ht="27.6" customHeight="1" x14ac:dyDescent="0.25">
      <c r="B69" s="54" t="s">
        <v>124</v>
      </c>
      <c r="C69" s="54"/>
      <c r="D69" s="54"/>
      <c r="E69" s="54"/>
      <c r="F69" s="54"/>
      <c r="H69" s="23"/>
      <c r="I69" s="23"/>
      <c r="L69" s="21"/>
      <c r="M69" s="21"/>
      <c r="P69" s="20"/>
      <c r="Q69" s="19"/>
    </row>
    <row r="70" spans="1:17" ht="27.6" customHeight="1" x14ac:dyDescent="0.25">
      <c r="C70" s="55"/>
      <c r="D70" s="55"/>
      <c r="E70" s="55"/>
      <c r="F70" s="55"/>
      <c r="M70" s="21"/>
      <c r="N70" s="21"/>
      <c r="P70" s="20"/>
      <c r="Q70" s="19"/>
    </row>
    <row r="71" spans="1:17" x14ac:dyDescent="0.25">
      <c r="P71" s="20"/>
      <c r="Q71" s="19"/>
    </row>
    <row r="72" spans="1:17" x14ac:dyDescent="0.25">
      <c r="P72" s="20"/>
      <c r="Q72" s="19"/>
    </row>
  </sheetData>
  <sortState ref="B16:O66">
    <sortCondition descending="1" ref="O66"/>
  </sortState>
  <mergeCells count="16">
    <mergeCell ref="B69:F69"/>
    <mergeCell ref="C70:F70"/>
    <mergeCell ref="M14:M15"/>
    <mergeCell ref="G14:I14"/>
    <mergeCell ref="J14:L14"/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3" fitToHeight="2" orientation="landscape" r:id="rId1"/>
  <rowBreaks count="1" manualBreakCount="1">
    <brk id="6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VLOOKUP(B3,[3]Brokers!$B$9:$I$69,7,0)</f>
        <v>630324650.92999995</v>
      </c>
      <c r="H3" s="16">
        <f>VLOOKUP(B3,[3]Brokers!$B$9:$W$69,22,0)</f>
        <v>0</v>
      </c>
      <c r="I3" s="16">
        <f>VLOOKUP(B3,[4]Brokers!$B$9:$R$69,17,0)</f>
        <v>0</v>
      </c>
      <c r="J3" s="16">
        <f>VLOOKUP(B3,[3]Brokers!$B$9:$J$69,9,0)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VLOOKUP(B3,[4]Brokers!$B$9:$Y$67,24,0)+M3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VLOOKUP(B4,[3]Brokers!$B$9:$I$69,7,0)</f>
        <v>179538227.30000001</v>
      </c>
      <c r="H4" s="16">
        <f>VLOOKUP(B4,[3]Brokers!$B$9:$W$69,22,0)</f>
        <v>1949879900</v>
      </c>
      <c r="I4" s="16">
        <f>VLOOKUP(B4,[4]Brokers!$B$9:$R$69,17,0)</f>
        <v>0</v>
      </c>
      <c r="J4" s="16">
        <f>VLOOKUP(B4,[3]Brokers!$B$9:$J$69,9,0)</f>
        <v>68814000</v>
      </c>
      <c r="K4" s="16">
        <v>0</v>
      </c>
      <c r="L4" s="16">
        <v>0</v>
      </c>
      <c r="M4" s="27">
        <f t="shared" si="0"/>
        <v>2198232127.3000002</v>
      </c>
      <c r="N4" s="16">
        <f>VLOOKUP(B4,[4]Brokers!$B$9:$Y$67,24,0)+M4</f>
        <v>4358931405.3400002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VLOOKUP(B5,[3]Brokers!$B$9:$I$69,7,0)</f>
        <v>1272458454.4000001</v>
      </c>
      <c r="H5" s="16">
        <f>VLOOKUP(B5,[3]Brokers!$B$9:$W$69,22,0)</f>
        <v>0</v>
      </c>
      <c r="I5" s="16">
        <f>VLOOKUP(B5,[4]Brokers!$B$9:$R$69,17,0)</f>
        <v>0</v>
      </c>
      <c r="J5" s="16">
        <f>VLOOKUP(B5,[3]Brokers!$B$9:$J$69,9,0)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VLOOKUP(B5,[4]Brokers!$B$9:$Y$67,24,0)+M5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VLOOKUP(B6,[3]Brokers!$B$9:$I$69,7,0)</f>
        <v>282505387.54000002</v>
      </c>
      <c r="H6" s="16">
        <f>VLOOKUP(B6,[3]Brokers!$B$9:$W$69,22,0)</f>
        <v>0</v>
      </c>
      <c r="I6" s="16">
        <f>VLOOKUP(B6,[4]Brokers!$B$9:$R$69,17,0)</f>
        <v>0</v>
      </c>
      <c r="J6" s="16">
        <f>VLOOKUP(B6,[3]Brokers!$B$9:$J$69,9,0)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VLOOKUP(B6,[4]Brokers!$B$9:$Y$67,24,0)+M6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VLOOKUP(B7,[3]Brokers!$B$9:$I$69,7,0)</f>
        <v>355005596.29999995</v>
      </c>
      <c r="H7" s="16">
        <f>VLOOKUP(B7,[3]Brokers!$B$9:$W$69,22,0)</f>
        <v>0</v>
      </c>
      <c r="I7" s="16">
        <f>VLOOKUP(B7,[4]Brokers!$B$9:$R$69,17,0)</f>
        <v>0</v>
      </c>
      <c r="J7" s="16">
        <f>VLOOKUP(B7,[3]Brokers!$B$9:$J$69,9,0)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VLOOKUP(B7,[4]Brokers!$B$9:$Y$67,24,0)+M7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VLOOKUP(B8,[3]Brokers!$B$9:$I$69,7,0)</f>
        <v>382320935.79999995</v>
      </c>
      <c r="H8" s="16">
        <f>VLOOKUP(B8,[3]Brokers!$B$9:$W$69,22,0)</f>
        <v>0</v>
      </c>
      <c r="I8" s="16">
        <f>VLOOKUP(B8,[4]Brokers!$B$9:$R$69,17,0)</f>
        <v>0</v>
      </c>
      <c r="J8" s="16">
        <f>VLOOKUP(B8,[3]Brokers!$B$9:$J$69,9,0)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VLOOKUP(B8,[4]Brokers!$B$9:$Y$67,24,0)+M8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VLOOKUP(B9,[3]Brokers!$B$9:$I$69,7,0)</f>
        <v>274140321.02999997</v>
      </c>
      <c r="H9" s="16">
        <f>VLOOKUP(B9,[3]Brokers!$B$9:$W$69,22,0)</f>
        <v>0</v>
      </c>
      <c r="I9" s="16">
        <f>VLOOKUP(B9,[4]Brokers!$B$9:$R$69,17,0)</f>
        <v>0</v>
      </c>
      <c r="J9" s="16">
        <f>VLOOKUP(B9,[3]Brokers!$B$9:$J$69,9,0)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VLOOKUP(B9,[4]Brokers!$B$9:$Y$67,24,0)+M9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VLOOKUP(B10,[3]Brokers!$B$9:$I$69,7,0)</f>
        <v>7267055.2799999993</v>
      </c>
      <c r="H10" s="16">
        <f>VLOOKUP(B10,[3]Brokers!$B$9:$W$69,22,0)</f>
        <v>361790000</v>
      </c>
      <c r="I10" s="16">
        <f>VLOOKUP(B10,[4]Brokers!$B$9:$R$69,17,0)</f>
        <v>0</v>
      </c>
      <c r="J10" s="16">
        <f>VLOOKUP(B10,[3]Brokers!$B$9:$J$69,9,0)</f>
        <v>22370400</v>
      </c>
      <c r="K10" s="16">
        <v>0</v>
      </c>
      <c r="L10" s="16">
        <v>0</v>
      </c>
      <c r="M10" s="27">
        <f t="shared" si="0"/>
        <v>391427455.27999997</v>
      </c>
      <c r="N10" s="16">
        <f>VLOOKUP(B10,[4]Brokers!$B$9:$Y$67,24,0)+M10</f>
        <v>400836443.27999997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VLOOKUP(B11,[3]Brokers!$B$9:$I$69,7,0)</f>
        <v>198540489.61000001</v>
      </c>
      <c r="H11" s="16">
        <f>VLOOKUP(B11,[3]Brokers!$B$9:$W$69,22,0)</f>
        <v>0</v>
      </c>
      <c r="I11" s="16">
        <f>VLOOKUP(B11,[4]Brokers!$B$9:$R$69,17,0)</f>
        <v>0</v>
      </c>
      <c r="J11" s="16">
        <f>VLOOKUP(B11,[3]Brokers!$B$9:$J$69,9,0)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VLOOKUP(B11,[4]Brokers!$B$9:$Y$67,24,0)+M11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VLOOKUP(B12,[3]Brokers!$B$9:$I$69,7,0)</f>
        <v>64587067.290000007</v>
      </c>
      <c r="H12" s="16">
        <f>VLOOKUP(B12,[3]Brokers!$B$9:$W$69,22,0)</f>
        <v>0</v>
      </c>
      <c r="I12" s="16">
        <f>VLOOKUP(B12,[4]Brokers!$B$9:$R$69,17,0)</f>
        <v>0</v>
      </c>
      <c r="J12" s="16">
        <f>VLOOKUP(B12,[3]Brokers!$B$9:$J$69,9,0)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VLOOKUP(B12,[4]Brokers!$B$9:$Y$67,24,0)+M12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VLOOKUP(B13,[3]Brokers!$B$9:$I$69,7,0)</f>
        <v>132119822</v>
      </c>
      <c r="H13" s="16">
        <f>VLOOKUP(B13,[3]Brokers!$B$9:$W$69,22,0)</f>
        <v>0</v>
      </c>
      <c r="I13" s="16">
        <f>VLOOKUP(B13,[4]Brokers!$B$9:$R$69,17,0)</f>
        <v>0</v>
      </c>
      <c r="J13" s="16">
        <f>VLOOKUP(B13,[3]Brokers!$B$9:$J$69,9,0)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VLOOKUP(B13,[4]Brokers!$B$9:$Y$67,24,0)+M13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VLOOKUP(B14,[3]Brokers!$B$9:$I$69,7,0)</f>
        <v>53972221.200000003</v>
      </c>
      <c r="H14" s="16">
        <f>VLOOKUP(B14,[3]Brokers!$B$9:$W$69,22,0)</f>
        <v>0</v>
      </c>
      <c r="I14" s="16">
        <f>VLOOKUP(B14,[4]Brokers!$B$9:$R$69,17,0)</f>
        <v>0</v>
      </c>
      <c r="J14" s="16">
        <f>VLOOKUP(B14,[3]Brokers!$B$9:$J$69,9,0)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VLOOKUP(B14,[4]Brokers!$B$9:$Y$67,24,0)+M14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VLOOKUP(B15,[3]Brokers!$B$9:$I$69,7,0)</f>
        <v>7031079</v>
      </c>
      <c r="H15" s="16">
        <f>VLOOKUP(B15,[3]Brokers!$B$9:$W$69,22,0)</f>
        <v>0</v>
      </c>
      <c r="I15" s="16">
        <f>VLOOKUP(B15,[4]Brokers!$B$9:$R$69,17,0)</f>
        <v>0</v>
      </c>
      <c r="J15" s="16">
        <f>VLOOKUP(B15,[3]Brokers!$B$9:$J$69,9,0)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VLOOKUP(B15,[4]Brokers!$B$9:$Y$67,24,0)+M15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VLOOKUP(B16,[3]Brokers!$B$9:$I$69,7,0)</f>
        <v>9439987</v>
      </c>
      <c r="H16" s="16">
        <f>VLOOKUP(B16,[3]Brokers!$B$9:$W$69,22,0)</f>
        <v>0</v>
      </c>
      <c r="I16" s="16">
        <f>VLOOKUP(B16,[4]Brokers!$B$9:$R$69,17,0)</f>
        <v>0</v>
      </c>
      <c r="J16" s="16">
        <f>VLOOKUP(B16,[3]Brokers!$B$9:$J$69,9,0)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VLOOKUP(B16,[4]Brokers!$B$9:$Y$67,24,0)+M16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VLOOKUP(B17,[3]Brokers!$B$9:$I$69,7,0)</f>
        <v>112802935.7</v>
      </c>
      <c r="H17" s="16">
        <f>VLOOKUP(B17,[3]Brokers!$B$9:$W$69,22,0)</f>
        <v>0</v>
      </c>
      <c r="I17" s="16">
        <f>VLOOKUP(B17,[4]Brokers!$B$9:$R$69,17,0)</f>
        <v>0</v>
      </c>
      <c r="J17" s="16">
        <f>VLOOKUP(B17,[3]Brokers!$B$9:$J$69,9,0)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VLOOKUP(B17,[4]Brokers!$B$9:$Y$67,24,0)+M17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VLOOKUP(B18,[3]Brokers!$B$9:$I$69,7,0)</f>
        <v>53280666.200000003</v>
      </c>
      <c r="H18" s="16">
        <f>VLOOKUP(B18,[3]Brokers!$B$9:$W$69,22,0)</f>
        <v>100000</v>
      </c>
      <c r="I18" s="16">
        <f>VLOOKUP(B18,[4]Brokers!$B$9:$R$69,17,0)</f>
        <v>0</v>
      </c>
      <c r="J18" s="16">
        <f>VLOOKUP(B18,[3]Brokers!$B$9:$J$69,9,0)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VLOOKUP(B18,[4]Brokers!$B$9:$Y$67,24,0)+M18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VLOOKUP(B19,[3]Brokers!$B$9:$I$69,7,0)</f>
        <v>62935340</v>
      </c>
      <c r="H19" s="16">
        <f>VLOOKUP(B19,[3]Brokers!$B$9:$W$69,22,0)</f>
        <v>0</v>
      </c>
      <c r="I19" s="16">
        <f>VLOOKUP(B19,[4]Brokers!$B$9:$R$69,17,0)</f>
        <v>0</v>
      </c>
      <c r="J19" s="16">
        <f>VLOOKUP(B19,[3]Brokers!$B$9:$J$69,9,0)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VLOOKUP(B19,[4]Brokers!$B$9:$Y$67,24,0)+M19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VLOOKUP(B20,[3]Brokers!$B$9:$I$69,7,0)</f>
        <v>13813765.16</v>
      </c>
      <c r="H20" s="16">
        <f>VLOOKUP(B20,[3]Brokers!$B$9:$W$69,22,0)</f>
        <v>0</v>
      </c>
      <c r="I20" s="16">
        <f>VLOOKUP(B20,[4]Brokers!$B$9:$R$69,17,0)</f>
        <v>0</v>
      </c>
      <c r="J20" s="16">
        <f>VLOOKUP(B20,[3]Brokers!$B$9:$J$69,9,0)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VLOOKUP(B20,[4]Brokers!$B$9:$Y$67,24,0)+M20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VLOOKUP(B21,[3]Brokers!$B$9:$I$69,7,0)</f>
        <v>36119868.649999999</v>
      </c>
      <c r="H21" s="16">
        <f>VLOOKUP(B21,[3]Brokers!$B$9:$W$69,22,0)</f>
        <v>0</v>
      </c>
      <c r="I21" s="16">
        <f>VLOOKUP(B21,[4]Brokers!$B$9:$R$69,17,0)</f>
        <v>0</v>
      </c>
      <c r="J21" s="16">
        <f>VLOOKUP(B21,[3]Brokers!$B$9:$J$69,9,0)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VLOOKUP(B21,[4]Brokers!$B$9:$Y$67,24,0)+M21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VLOOKUP(B22,[3]Brokers!$B$9:$I$69,7,0)</f>
        <v>22402798.18</v>
      </c>
      <c r="H22" s="16">
        <f>VLOOKUP(B22,[3]Brokers!$B$9:$W$69,22,0)</f>
        <v>0</v>
      </c>
      <c r="I22" s="16">
        <f>VLOOKUP(B22,[4]Brokers!$B$9:$R$69,17,0)</f>
        <v>0</v>
      </c>
      <c r="J22" s="16">
        <f>VLOOKUP(B22,[3]Brokers!$B$9:$J$69,9,0)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VLOOKUP(B22,[4]Brokers!$B$9:$Y$67,24,0)+M22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VLOOKUP(B23,[3]Brokers!$B$9:$I$69,7,0)</f>
        <v>27299103</v>
      </c>
      <c r="H23" s="16">
        <f>VLOOKUP(B23,[3]Brokers!$B$9:$W$69,22,0)</f>
        <v>0</v>
      </c>
      <c r="I23" s="16">
        <f>VLOOKUP(B23,[4]Brokers!$B$9:$R$69,17,0)</f>
        <v>0</v>
      </c>
      <c r="J23" s="16">
        <f>VLOOKUP(B23,[3]Brokers!$B$9:$J$69,9,0)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VLOOKUP(B23,[4]Brokers!$B$9:$Y$67,24,0)+M23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VLOOKUP(B24,[3]Brokers!$B$9:$I$69,7,0)</f>
        <v>50304492.299999997</v>
      </c>
      <c r="H24" s="16">
        <f>VLOOKUP(B24,[3]Brokers!$B$9:$W$69,22,0)</f>
        <v>0</v>
      </c>
      <c r="I24" s="16">
        <f>VLOOKUP(B24,[4]Brokers!$B$9:$R$69,17,0)</f>
        <v>0</v>
      </c>
      <c r="J24" s="16">
        <f>VLOOKUP(B24,[3]Brokers!$B$9:$J$69,9,0)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VLOOKUP(B24,[4]Brokers!$B$9:$Y$67,24,0)+M24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VLOOKUP(B25,[3]Brokers!$B$9:$I$69,7,0)</f>
        <v>15542272.399999999</v>
      </c>
      <c r="H25" s="16">
        <f>VLOOKUP(B25,[3]Brokers!$B$9:$W$69,22,0)</f>
        <v>0</v>
      </c>
      <c r="I25" s="16">
        <f>VLOOKUP(B25,[4]Brokers!$B$9:$R$69,17,0)</f>
        <v>0</v>
      </c>
      <c r="J25" s="16">
        <f>VLOOKUP(B25,[3]Brokers!$B$9:$J$69,9,0)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VLOOKUP(B25,[4]Brokers!$B$9:$Y$67,24,0)+M25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VLOOKUP(B26,[3]Brokers!$B$9:$I$69,7,0)</f>
        <v>2993720</v>
      </c>
      <c r="H26" s="16">
        <f>VLOOKUP(B26,[3]Brokers!$B$9:$W$69,22,0)</f>
        <v>0</v>
      </c>
      <c r="I26" s="16">
        <f>VLOOKUP(B26,[4]Brokers!$B$9:$R$69,17,0)</f>
        <v>0</v>
      </c>
      <c r="J26" s="16">
        <f>VLOOKUP(B26,[3]Brokers!$B$9:$J$69,9,0)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VLOOKUP(B26,[4]Brokers!$B$9:$Y$67,24,0)+M26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VLOOKUP(B27,[3]Brokers!$B$9:$I$69,7,0)</f>
        <v>26908898</v>
      </c>
      <c r="H27" s="16">
        <f>VLOOKUP(B27,[3]Brokers!$B$9:$W$69,22,0)</f>
        <v>0</v>
      </c>
      <c r="I27" s="16">
        <f>VLOOKUP(B27,[4]Brokers!$B$9:$R$69,17,0)</f>
        <v>0</v>
      </c>
      <c r="J27" s="16">
        <f>VLOOKUP(B27,[3]Brokers!$B$9:$J$69,9,0)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VLOOKUP(B27,[4]Brokers!$B$9:$Y$67,24,0)+M27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VLOOKUP(B28,[3]Brokers!$B$9:$I$69,7,0)</f>
        <v>17535498</v>
      </c>
      <c r="H28" s="16">
        <f>VLOOKUP(B28,[3]Brokers!$B$9:$W$69,22,0)</f>
        <v>0</v>
      </c>
      <c r="I28" s="16">
        <f>VLOOKUP(B28,[4]Brokers!$B$9:$R$69,17,0)</f>
        <v>0</v>
      </c>
      <c r="J28" s="16">
        <f>VLOOKUP(B28,[3]Brokers!$B$9:$J$69,9,0)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VLOOKUP(B28,[4]Brokers!$B$9:$Y$67,24,0)+M28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VLOOKUP(B29,[3]Brokers!$B$9:$I$69,7,0)</f>
        <v>4549824.25</v>
      </c>
      <c r="H29" s="16">
        <f>VLOOKUP(B29,[3]Brokers!$B$9:$W$69,22,0)</f>
        <v>0</v>
      </c>
      <c r="I29" s="16">
        <f>VLOOKUP(B29,[4]Brokers!$B$9:$R$69,17,0)</f>
        <v>0</v>
      </c>
      <c r="J29" s="16">
        <f>VLOOKUP(B29,[3]Brokers!$B$9:$J$69,9,0)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VLOOKUP(B29,[4]Brokers!$B$9:$Y$67,24,0)+M29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VLOOKUP(B30,[3]Brokers!$B$9:$I$69,7,0)</f>
        <v>14443794.739999998</v>
      </c>
      <c r="H30" s="16">
        <f>VLOOKUP(B30,[3]Brokers!$B$9:$W$69,22,0)</f>
        <v>0</v>
      </c>
      <c r="I30" s="16">
        <f>VLOOKUP(B30,[4]Brokers!$B$9:$R$69,17,0)</f>
        <v>0</v>
      </c>
      <c r="J30" s="16">
        <f>VLOOKUP(B30,[3]Brokers!$B$9:$J$69,9,0)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VLOOKUP(B30,[4]Brokers!$B$9:$Y$67,24,0)+M30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VLOOKUP(B31,[3]Brokers!$B$9:$I$69,7,0)</f>
        <v>15526374</v>
      </c>
      <c r="H31" s="16">
        <f>VLOOKUP(B31,[3]Brokers!$B$9:$W$69,22,0)</f>
        <v>0</v>
      </c>
      <c r="I31" s="16">
        <f>VLOOKUP(B31,[4]Brokers!$B$9:$R$69,17,0)</f>
        <v>0</v>
      </c>
      <c r="J31" s="16">
        <f>VLOOKUP(B31,[3]Brokers!$B$9:$J$69,9,0)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VLOOKUP(B31,[4]Brokers!$B$9:$Y$67,24,0)+M31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VLOOKUP(B32,[3]Brokers!$B$9:$I$69,7,0)</f>
        <v>14858503.98</v>
      </c>
      <c r="H32" s="16">
        <f>VLOOKUP(B32,[3]Brokers!$B$9:$W$69,22,0)</f>
        <v>0</v>
      </c>
      <c r="I32" s="16">
        <f>VLOOKUP(B32,[4]Brokers!$B$9:$R$69,17,0)</f>
        <v>0</v>
      </c>
      <c r="J32" s="16">
        <f>VLOOKUP(B32,[3]Brokers!$B$9:$J$69,9,0)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VLOOKUP(B32,[4]Brokers!$B$9:$Y$67,24,0)+M32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VLOOKUP(B33,[3]Brokers!$B$9:$I$69,7,0)</f>
        <v>5674417.2000000002</v>
      </c>
      <c r="H33" s="16">
        <f>VLOOKUP(B33,[3]Brokers!$B$9:$W$69,22,0)</f>
        <v>0</v>
      </c>
      <c r="I33" s="16">
        <f>VLOOKUP(B33,[4]Brokers!$B$9:$R$69,17,0)</f>
        <v>0</v>
      </c>
      <c r="J33" s="16">
        <f>VLOOKUP(B33,[3]Brokers!$B$9:$J$69,9,0)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VLOOKUP(B33,[4]Brokers!$B$9:$Y$67,24,0)+M33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VLOOKUP(B34,[3]Brokers!$B$9:$I$69,7,0)</f>
        <v>2421910</v>
      </c>
      <c r="H34" s="16">
        <f>VLOOKUP(B34,[3]Brokers!$B$9:$W$69,22,0)</f>
        <v>0</v>
      </c>
      <c r="I34" s="16">
        <f>VLOOKUP(B34,[4]Brokers!$B$9:$R$69,17,0)</f>
        <v>0</v>
      </c>
      <c r="J34" s="16">
        <f>VLOOKUP(B34,[3]Brokers!$B$9:$J$69,9,0)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VLOOKUP(B34,[4]Brokers!$B$9:$Y$67,24,0)+M34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VLOOKUP(B35,[3]Brokers!$B$9:$I$69,7,0)</f>
        <v>14072815</v>
      </c>
      <c r="H35" s="16">
        <f>VLOOKUP(B35,[3]Brokers!$B$9:$W$69,22,0)</f>
        <v>0</v>
      </c>
      <c r="I35" s="16">
        <f>VLOOKUP(B35,[4]Brokers!$B$9:$R$69,17,0)</f>
        <v>0</v>
      </c>
      <c r="J35" s="16">
        <f>VLOOKUP(B35,[3]Brokers!$B$9:$J$69,9,0)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VLOOKUP(B35,[4]Brokers!$B$9:$Y$67,24,0)+M35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VLOOKUP(B36,[3]Brokers!$B$9:$I$69,7,0)</f>
        <v>2093813.8</v>
      </c>
      <c r="H36" s="16">
        <f>VLOOKUP(B36,[3]Brokers!$B$9:$W$69,22,0)</f>
        <v>0</v>
      </c>
      <c r="I36" s="16">
        <f>VLOOKUP(B36,[4]Brokers!$B$9:$R$69,17,0)</f>
        <v>0</v>
      </c>
      <c r="J36" s="16">
        <f>VLOOKUP(B36,[3]Brokers!$B$9:$J$69,9,0)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VLOOKUP(B36,[4]Brokers!$B$9:$Y$67,24,0)+M36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VLOOKUP(B37,[3]Brokers!$B$9:$I$69,7,0)</f>
        <v>5173373.2</v>
      </c>
      <c r="H37" s="16">
        <f>VLOOKUP(B37,[3]Brokers!$B$9:$W$69,22,0)</f>
        <v>0</v>
      </c>
      <c r="I37" s="16">
        <f>VLOOKUP(B37,[4]Brokers!$B$9:$R$69,17,0)</f>
        <v>0</v>
      </c>
      <c r="J37" s="16">
        <f>VLOOKUP(B37,[3]Brokers!$B$9:$J$69,9,0)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VLOOKUP(B37,[4]Brokers!$B$9:$Y$67,24,0)+M37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VLOOKUP(B38,[3]Brokers!$B$9:$I$69,7,0)</f>
        <v>0</v>
      </c>
      <c r="H38" s="16">
        <f>VLOOKUP(B38,[3]Brokers!$B$9:$W$69,22,0)</f>
        <v>0</v>
      </c>
      <c r="I38" s="16">
        <f>VLOOKUP(B38,[4]Brokers!$B$9:$R$69,17,0)</f>
        <v>0</v>
      </c>
      <c r="J38" s="16">
        <f>VLOOKUP(B38,[3]Brokers!$B$9:$J$69,9,0)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VLOOKUP(B38,[4]Brokers!$B$9:$Y$67,24,0)+M38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VLOOKUP(B39,[3]Brokers!$B$9:$I$69,7,0)</f>
        <v>6207790</v>
      </c>
      <c r="H39" s="16">
        <f>VLOOKUP(B39,[3]Brokers!$B$9:$W$69,22,0)</f>
        <v>0</v>
      </c>
      <c r="I39" s="16">
        <f>VLOOKUP(B39,[4]Brokers!$B$9:$R$69,17,0)</f>
        <v>0</v>
      </c>
      <c r="J39" s="16">
        <f>VLOOKUP(B39,[3]Brokers!$B$9:$J$69,9,0)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VLOOKUP(B39,[4]Brokers!$B$9:$Y$67,24,0)+M39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VLOOKUP(B40,[3]Brokers!$B$9:$I$69,7,0)</f>
        <v>8524298</v>
      </c>
      <c r="H40" s="16">
        <f>VLOOKUP(B40,[3]Brokers!$B$9:$W$69,22,0)</f>
        <v>0</v>
      </c>
      <c r="I40" s="16">
        <f>VLOOKUP(B40,[4]Brokers!$B$9:$R$69,17,0)</f>
        <v>0</v>
      </c>
      <c r="J40" s="16">
        <f>VLOOKUP(B40,[3]Brokers!$B$9:$J$69,9,0)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VLOOKUP(B40,[4]Brokers!$B$9:$Y$67,24,0)+M40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VLOOKUP(B41,[3]Brokers!$B$9:$I$69,7,0)</f>
        <v>0</v>
      </c>
      <c r="H41" s="16">
        <f>VLOOKUP(B41,[3]Brokers!$B$9:$W$69,22,0)</f>
        <v>0</v>
      </c>
      <c r="I41" s="16">
        <f>VLOOKUP(B41,[4]Brokers!$B$9:$R$69,17,0)</f>
        <v>0</v>
      </c>
      <c r="J41" s="16">
        <f>VLOOKUP(B41,[3]Brokers!$B$9:$J$69,9,0)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VLOOKUP(B41,[4]Brokers!$B$9:$Y$67,24,0)+M41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VLOOKUP(B42,[3]Brokers!$B$9:$I$69,7,0)</f>
        <v>5456139</v>
      </c>
      <c r="H42" s="16">
        <f>VLOOKUP(B42,[3]Brokers!$B$9:$W$69,22,0)</f>
        <v>0</v>
      </c>
      <c r="I42" s="16">
        <f>VLOOKUP(B42,[4]Brokers!$B$9:$R$69,17,0)</f>
        <v>0</v>
      </c>
      <c r="J42" s="16">
        <f>VLOOKUP(B42,[3]Brokers!$B$9:$J$69,9,0)</f>
        <v>0</v>
      </c>
      <c r="K42" s="16"/>
      <c r="L42" s="16">
        <v>0</v>
      </c>
      <c r="M42" s="27">
        <f t="shared" si="2"/>
        <v>5456139</v>
      </c>
      <c r="N42" s="16">
        <f>VLOOKUP(B42,[4]Brokers!$B$9:$Y$67,24,0)+M42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VLOOKUP(B43,[3]Brokers!$B$9:$I$69,7,0)</f>
        <v>1238448</v>
      </c>
      <c r="H43" s="16">
        <f>VLOOKUP(B43,[3]Brokers!$B$9:$W$69,22,0)</f>
        <v>0</v>
      </c>
      <c r="I43" s="16">
        <f>VLOOKUP(B43,[4]Brokers!$B$9:$R$69,17,0)</f>
        <v>0</v>
      </c>
      <c r="J43" s="16">
        <f>VLOOKUP(B43,[3]Brokers!$B$9:$J$69,9,0)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VLOOKUP(B43,[4]Brokers!$B$9:$Y$67,24,0)+M43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VLOOKUP(B44,[3]Brokers!$B$9:$I$69,7,0)</f>
        <v>0</v>
      </c>
      <c r="H44" s="16">
        <f>VLOOKUP(B44,[3]Brokers!$B$9:$W$69,22,0)</f>
        <v>0</v>
      </c>
      <c r="I44" s="16">
        <f>VLOOKUP(B44,[4]Brokers!$B$9:$R$69,17,0)</f>
        <v>0</v>
      </c>
      <c r="J44" s="16">
        <f>VLOOKUP(B44,[3]Brokers!$B$9:$J$69,9,0)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VLOOKUP(B44,[4]Brokers!$B$9:$Y$67,24,0)+M44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VLOOKUP(B45,[3]Brokers!$B$9:$I$69,7,0)</f>
        <v>244000</v>
      </c>
      <c r="H45" s="16">
        <f>VLOOKUP(B45,[3]Brokers!$B$9:$W$69,22,0)</f>
        <v>0</v>
      </c>
      <c r="I45" s="16">
        <f>VLOOKUP(B45,[4]Brokers!$B$9:$R$69,17,0)</f>
        <v>0</v>
      </c>
      <c r="J45" s="16">
        <f>VLOOKUP(B45,[3]Brokers!$B$9:$J$69,9,0)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VLOOKUP(B45,[4]Brokers!$B$9:$Y$67,24,0)+M45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VLOOKUP(B46,[3]Brokers!$B$9:$I$69,7,0)</f>
        <v>36670</v>
      </c>
      <c r="H46" s="16">
        <f>VLOOKUP(B46,[3]Brokers!$B$9:$W$69,22,0)</f>
        <v>0</v>
      </c>
      <c r="I46" s="16">
        <f>VLOOKUP(B46,[4]Brokers!$B$9:$R$69,17,0)</f>
        <v>0</v>
      </c>
      <c r="J46" s="16">
        <f>VLOOKUP(B46,[3]Brokers!$B$9:$J$69,9,0)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VLOOKUP(B46,[4]Brokers!$B$9:$Y$67,24,0)+M46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VLOOKUP(B47,[3]Brokers!$B$9:$I$69,7,0)</f>
        <v>745426.4</v>
      </c>
      <c r="H47" s="16">
        <f>VLOOKUP(B47,[3]Brokers!$B$9:$W$69,22,0)</f>
        <v>0</v>
      </c>
      <c r="I47" s="16">
        <f>VLOOKUP(B47,[4]Brokers!$B$9:$R$69,17,0)</f>
        <v>0</v>
      </c>
      <c r="J47" s="16">
        <f>VLOOKUP(B47,[3]Brokers!$B$9:$J$69,9,0)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VLOOKUP(B47,[4]Brokers!$B$9:$Y$67,24,0)+M47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VLOOKUP(B48,[3]Brokers!$B$9:$I$69,7,0)</f>
        <v>0</v>
      </c>
      <c r="H48" s="16">
        <f>VLOOKUP(B48,[3]Brokers!$B$9:$W$69,22,0)</f>
        <v>0</v>
      </c>
      <c r="I48" s="16">
        <f>VLOOKUP(B48,[4]Brokers!$B$9:$R$69,17,0)</f>
        <v>0</v>
      </c>
      <c r="J48" s="16">
        <f>VLOOKUP(B48,[3]Brokers!$B$9:$J$69,9,0)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VLOOKUP(B48,[4]Brokers!$B$9:$Y$67,24,0)+M48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VLOOKUP(B49,[3]Brokers!$B$9:$I$69,7,0)</f>
        <v>0</v>
      </c>
      <c r="H49" s="16">
        <f>VLOOKUP(B49,[3]Brokers!$B$9:$W$69,22,0)</f>
        <v>0</v>
      </c>
      <c r="I49" s="16">
        <f>VLOOKUP(B49,[4]Brokers!$B$9:$R$69,17,0)</f>
        <v>0</v>
      </c>
      <c r="J49" s="16">
        <f>VLOOKUP(B49,[3]Brokers!$B$9:$J$69,9,0)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VLOOKUP(B49,[4]Brokers!$B$9:$Y$67,24,0)+M49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VLOOKUP(B50,[3]Brokers!$B$9:$I$69,7,0)</f>
        <v>0</v>
      </c>
      <c r="H50" s="16">
        <f>VLOOKUP(B50,[3]Brokers!$B$9:$W$69,22,0)</f>
        <v>0</v>
      </c>
      <c r="I50" s="16">
        <f>VLOOKUP(B50,[4]Brokers!$B$9:$R$69,17,0)</f>
        <v>0</v>
      </c>
      <c r="J50" s="16">
        <f>VLOOKUP(B50,[3]Brokers!$B$9:$J$69,9,0)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VLOOKUP(B50,[4]Brokers!$B$9:$Y$67,24,0)+M50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VLOOKUP(B51,[3]Brokers!$B$9:$I$69,7,0)</f>
        <v>0</v>
      </c>
      <c r="H51" s="16">
        <f>VLOOKUP(B51,[3]Brokers!$B$9:$W$69,22,0)</f>
        <v>0</v>
      </c>
      <c r="I51" s="16">
        <f>VLOOKUP(B51,[4]Brokers!$B$9:$R$69,17,0)</f>
        <v>0</v>
      </c>
      <c r="J51" s="16">
        <f>VLOOKUP(B51,[3]Brokers!$B$9:$J$69,9,0)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VLOOKUP(B51,[4]Brokers!$B$9:$Y$67,24,0)+M51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VLOOKUP(B52,[3]Brokers!$B$9:$I$69,7,0)</f>
        <v>0</v>
      </c>
      <c r="H52" s="16">
        <f>VLOOKUP(B52,[3]Brokers!$B$9:$W$69,22,0)</f>
        <v>0</v>
      </c>
      <c r="I52" s="16">
        <f>VLOOKUP(B52,[4]Brokers!$B$9:$R$69,17,0)</f>
        <v>0</v>
      </c>
      <c r="J52" s="16">
        <f>VLOOKUP(B52,[3]Brokers!$B$9:$J$69,9,0)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VLOOKUP(B52,[4]Brokers!$B$9:$Y$67,24,0)+M52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VLOOKUP(B53,[3]Brokers!$B$9:$I$69,7,0)</f>
        <v>0</v>
      </c>
      <c r="H53" s="16">
        <f>VLOOKUP(B53,[3]Brokers!$B$9:$W$69,22,0)</f>
        <v>0</v>
      </c>
      <c r="I53" s="16">
        <f>VLOOKUP(B53,[4]Brokers!$B$9:$R$69,17,0)</f>
        <v>0</v>
      </c>
      <c r="J53" s="16">
        <f>VLOOKUP(B53,[3]Brokers!$B$9:$J$69,9,0)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VLOOKUP(B53,[4]Brokers!$B$9:$Y$67,24,0)+M53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VLOOKUP(B54,[3]Brokers!$B$9:$I$69,7,0)</f>
        <v>0</v>
      </c>
      <c r="H54" s="16">
        <f>VLOOKUP(B54,[3]Brokers!$B$9:$W$69,22,0)</f>
        <v>0</v>
      </c>
      <c r="I54" s="16">
        <f>VLOOKUP(B54,[4]Brokers!$B$9:$R$69,17,0)</f>
        <v>0</v>
      </c>
      <c r="J54" s="16">
        <f>VLOOKUP(B54,[3]Brokers!$B$9:$J$69,9,0)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VLOOKUP(B54,[4]Brokers!$B$9:$Y$67,24,0)+M54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VLOOKUP(B55,[3]Brokers!$B$9:$I$69,7,0)</f>
        <v>0</v>
      </c>
      <c r="H55" s="16">
        <f>VLOOKUP(B55,[3]Brokers!$B$9:$W$69,22,0)</f>
        <v>0</v>
      </c>
      <c r="I55" s="16">
        <f>VLOOKUP(B55,[4]Brokers!$B$9:$R$69,17,0)</f>
        <v>0</v>
      </c>
      <c r="J55" s="16">
        <f>VLOOKUP(B55,[3]Brokers!$B$9:$J$69,9,0)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VLOOKUP(B55,[4]Brokers!$B$9:$Y$67,24,0)+M55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VLOOKUP(B56,[3]Brokers!$B$9:$I$69,7,0)</f>
        <v>0</v>
      </c>
      <c r="H56" s="16">
        <f>VLOOKUP(B56,[3]Brokers!$B$9:$W$69,22,0)</f>
        <v>0</v>
      </c>
      <c r="I56" s="16">
        <f>VLOOKUP(B56,[4]Brokers!$B$9:$R$69,17,0)</f>
        <v>0</v>
      </c>
      <c r="J56" s="16">
        <f>VLOOKUP(B56,[3]Brokers!$B$9:$J$69,9,0)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VLOOKUP(B56,[4]Brokers!$B$9:$Y$67,24,0)+M56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VLOOKUP(B57,[3]Brokers!$B$9:$I$69,7,0)</f>
        <v>0</v>
      </c>
      <c r="H57" s="16">
        <f>VLOOKUP(B57,[3]Brokers!$B$9:$W$69,22,0)</f>
        <v>0</v>
      </c>
      <c r="I57" s="16">
        <f>VLOOKUP(B57,[4]Brokers!$B$9:$R$69,17,0)</f>
        <v>0</v>
      </c>
      <c r="J57" s="16">
        <f>VLOOKUP(B57,[3]Brokers!$B$9:$J$69,9,0)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VLOOKUP(B57,[4]Brokers!$B$9:$Y$67,24,0)+M57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VLOOKUP(B58,[3]Brokers!$B$9:$I$69,7,0)</f>
        <v>0</v>
      </c>
      <c r="H58" s="16">
        <f>VLOOKUP(B58,[3]Brokers!$B$9:$W$69,22,0)</f>
        <v>0</v>
      </c>
      <c r="I58" s="16">
        <f>VLOOKUP(B58,[4]Brokers!$B$9:$R$69,17,0)</f>
        <v>0</v>
      </c>
      <c r="J58" s="16">
        <f>VLOOKUP(B58,[3]Brokers!$B$9:$J$69,9,0)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VLOOKUP(B58,[4]Brokers!$B$9:$Y$67,24,0)+M58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VLOOKUP(B59,[3]Brokers!$B$9:$I$69,7,0)</f>
        <v>0</v>
      </c>
      <c r="H59" s="16">
        <f>VLOOKUP(B59,[3]Brokers!$B$9:$W$69,22,0)</f>
        <v>0</v>
      </c>
      <c r="I59" s="16">
        <f>VLOOKUP(B59,[4]Brokers!$B$9:$R$69,17,0)</f>
        <v>0</v>
      </c>
      <c r="J59" s="16">
        <f>VLOOKUP(B59,[3]Brokers!$B$9:$J$69,9,0)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VLOOKUP(B59,[4]Brokers!$B$9:$Y$67,24,0)+M59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VLOOKUP(B60,[3]Brokers!$B$9:$I$69,7,0)</f>
        <v>0</v>
      </c>
      <c r="H60" s="16">
        <f>VLOOKUP(B60,[3]Brokers!$B$9:$W$69,22,0)</f>
        <v>0</v>
      </c>
      <c r="I60" s="16">
        <f>VLOOKUP(B60,[4]Brokers!$B$9:$R$69,17,0)</f>
        <v>0</v>
      </c>
      <c r="J60" s="16">
        <f>VLOOKUP(B60,[3]Brokers!$B$9:$J$69,9,0)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VLOOKUP(B60,[4]Brokers!$B$9:$Y$67,24,0)+M60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VLOOKUP(B61,[3]Brokers!$B$9:$I$69,7,0)</f>
        <v>0</v>
      </c>
      <c r="H61" s="16">
        <f>VLOOKUP(B61,[3]Brokers!$B$9:$W$69,22,0)</f>
        <v>0</v>
      </c>
      <c r="I61" s="16">
        <f>VLOOKUP(B61,[4]Brokers!$B$9:$R$69,17,0)</f>
        <v>0</v>
      </c>
      <c r="J61" s="16">
        <f>VLOOKUP(B61,[3]Brokers!$B$9:$J$69,9,0)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VLOOKUP(B61,[4]Brokers!$B$9:$Y$67,24,0)+M61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2019-08-09T07:57:07Z</cp:lastPrinted>
  <dcterms:created xsi:type="dcterms:W3CDTF">2017-06-09T07:51:20Z</dcterms:created>
  <dcterms:modified xsi:type="dcterms:W3CDTF">2019-09-10T02:34:59Z</dcterms:modified>
</cp:coreProperties>
</file>