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6" i="1"/>
  <c r="J18" i="1" l="1"/>
  <c r="J17" i="1"/>
  <c r="J19" i="1"/>
  <c r="J21" i="1"/>
  <c r="J22" i="1"/>
  <c r="J20" i="1"/>
  <c r="J25" i="1"/>
  <c r="J27" i="1"/>
  <c r="J26" i="1"/>
  <c r="J23" i="1"/>
  <c r="J28" i="1"/>
  <c r="J32" i="1"/>
  <c r="J31" i="1"/>
  <c r="J35" i="1"/>
  <c r="J34" i="1"/>
  <c r="J30" i="1"/>
  <c r="J36" i="1"/>
  <c r="J37" i="1"/>
  <c r="J39" i="1"/>
  <c r="J40" i="1"/>
  <c r="J38" i="1"/>
  <c r="J33" i="1"/>
  <c r="J41" i="1"/>
  <c r="J44" i="1"/>
  <c r="J43" i="1"/>
  <c r="J42" i="1"/>
  <c r="J45" i="1"/>
  <c r="J46" i="1"/>
  <c r="J47" i="1"/>
  <c r="J48" i="1"/>
  <c r="J50" i="1"/>
  <c r="J24" i="1"/>
  <c r="J29" i="1"/>
  <c r="J52" i="1"/>
  <c r="J49" i="1"/>
  <c r="J51" i="1"/>
  <c r="J53" i="1"/>
  <c r="J55" i="1"/>
  <c r="J57" i="1"/>
  <c r="J54" i="1"/>
  <c r="J56" i="1"/>
  <c r="J59" i="1"/>
  <c r="J58" i="1"/>
  <c r="J60" i="1"/>
  <c r="J62" i="1"/>
  <c r="J63" i="1"/>
  <c r="J64" i="1"/>
  <c r="J65" i="1"/>
  <c r="J66" i="1"/>
  <c r="J61" i="1"/>
  <c r="J16" i="1"/>
  <c r="I18" i="1"/>
  <c r="I17" i="1"/>
  <c r="I19" i="1"/>
  <c r="I21" i="1"/>
  <c r="I22" i="1"/>
  <c r="I20" i="1"/>
  <c r="I25" i="1"/>
  <c r="I27" i="1"/>
  <c r="I26" i="1"/>
  <c r="I23" i="1"/>
  <c r="I28" i="1"/>
  <c r="I32" i="1"/>
  <c r="I31" i="1"/>
  <c r="I35" i="1"/>
  <c r="I34" i="1"/>
  <c r="I30" i="1"/>
  <c r="I36" i="1"/>
  <c r="I37" i="1"/>
  <c r="I39" i="1"/>
  <c r="I40" i="1"/>
  <c r="I38" i="1"/>
  <c r="I33" i="1"/>
  <c r="I41" i="1"/>
  <c r="I44" i="1"/>
  <c r="I43" i="1"/>
  <c r="I42" i="1"/>
  <c r="I45" i="1"/>
  <c r="I46" i="1"/>
  <c r="I47" i="1"/>
  <c r="I48" i="1"/>
  <c r="I50" i="1"/>
  <c r="I24" i="1"/>
  <c r="I29" i="1"/>
  <c r="I52" i="1"/>
  <c r="I49" i="1"/>
  <c r="I51" i="1"/>
  <c r="I53" i="1"/>
  <c r="I55" i="1"/>
  <c r="I57" i="1"/>
  <c r="I54" i="1"/>
  <c r="I56" i="1"/>
  <c r="I59" i="1"/>
  <c r="I58" i="1"/>
  <c r="I60" i="1"/>
  <c r="I62" i="1"/>
  <c r="I63" i="1"/>
  <c r="I64" i="1"/>
  <c r="I65" i="1"/>
  <c r="I66" i="1"/>
  <c r="I61" i="1"/>
  <c r="I16" i="1"/>
  <c r="G18" i="1"/>
  <c r="G17" i="1"/>
  <c r="G19" i="1"/>
  <c r="G21" i="1"/>
  <c r="G22" i="1"/>
  <c r="G20" i="1"/>
  <c r="G25" i="1"/>
  <c r="G27" i="1"/>
  <c r="G26" i="1"/>
  <c r="G23" i="1"/>
  <c r="G28" i="1"/>
  <c r="G32" i="1"/>
  <c r="G31" i="1"/>
  <c r="G35" i="1"/>
  <c r="G34" i="1"/>
  <c r="G30" i="1"/>
  <c r="G36" i="1"/>
  <c r="G37" i="1"/>
  <c r="G39" i="1"/>
  <c r="G40" i="1"/>
  <c r="G38" i="1"/>
  <c r="G33" i="1"/>
  <c r="G41" i="1"/>
  <c r="G44" i="1"/>
  <c r="G43" i="1"/>
  <c r="G42" i="1"/>
  <c r="G45" i="1"/>
  <c r="G46" i="1"/>
  <c r="G47" i="1"/>
  <c r="G48" i="1"/>
  <c r="G50" i="1"/>
  <c r="G24" i="1"/>
  <c r="G29" i="1"/>
  <c r="G52" i="1"/>
  <c r="G49" i="1"/>
  <c r="G51" i="1"/>
  <c r="G53" i="1"/>
  <c r="G55" i="1"/>
  <c r="G57" i="1"/>
  <c r="G54" i="1"/>
  <c r="G56" i="1"/>
  <c r="G59" i="1"/>
  <c r="G58" i="1"/>
  <c r="G60" i="1"/>
  <c r="G62" i="1"/>
  <c r="G63" i="1"/>
  <c r="G64" i="1"/>
  <c r="G65" i="1"/>
  <c r="G66" i="1"/>
  <c r="G61" i="1"/>
  <c r="G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C16" i="1" l="1"/>
  <c r="C17" i="1"/>
  <c r="C22" i="1"/>
  <c r="C19" i="1"/>
  <c r="C21" i="1"/>
  <c r="C26" i="1"/>
  <c r="C25" i="1"/>
  <c r="C20" i="1"/>
  <c r="C27" i="1"/>
  <c r="C28" i="1"/>
  <c r="C18" i="1"/>
  <c r="C23" i="1"/>
  <c r="C30" i="1"/>
  <c r="C31" i="1"/>
  <c r="C40" i="1"/>
  <c r="C41" i="1"/>
  <c r="C37" i="1"/>
  <c r="C33" i="1"/>
  <c r="C32" i="1"/>
  <c r="C34" i="1"/>
  <c r="C35" i="1"/>
  <c r="C36" i="1"/>
  <c r="C43" i="1"/>
  <c r="C46" i="1"/>
  <c r="C52" i="1"/>
  <c r="C49" i="1"/>
  <c r="C44" i="1"/>
  <c r="C42" i="1"/>
  <c r="C50" i="1"/>
  <c r="C38" i="1"/>
  <c r="C29" i="1"/>
  <c r="C51" i="1"/>
  <c r="C24" i="1"/>
  <c r="C48" i="1"/>
  <c r="C53" i="1"/>
  <c r="C57" i="1"/>
  <c r="C45" i="1"/>
  <c r="C56" i="1"/>
  <c r="C59" i="1"/>
  <c r="C55" i="1"/>
  <c r="C60" i="1"/>
  <c r="C39" i="1"/>
  <c r="C54" i="1"/>
  <c r="C47" i="1"/>
  <c r="C58" i="1"/>
  <c r="C62" i="1"/>
  <c r="C64" i="1"/>
  <c r="C65" i="1"/>
  <c r="C66" i="1"/>
  <c r="C63" i="1"/>
  <c r="C61" i="1"/>
  <c r="K67" i="1" l="1"/>
  <c r="F67" i="1"/>
  <c r="E67" i="1"/>
  <c r="D67" i="1"/>
  <c r="J67" i="1"/>
  <c r="H67" i="1" l="1"/>
  <c r="G67" i="1"/>
  <c r="L22" i="1"/>
  <c r="M22" i="1" s="1"/>
  <c r="L21" i="1"/>
  <c r="M21" i="1" s="1"/>
  <c r="L17" i="1"/>
  <c r="M17" i="1" s="1"/>
  <c r="L19" i="1"/>
  <c r="M19" i="1" s="1"/>
  <c r="L26" i="1"/>
  <c r="M26" i="1" s="1"/>
  <c r="L25" i="1"/>
  <c r="M25" i="1" s="1"/>
  <c r="L20" i="1"/>
  <c r="M20" i="1" s="1"/>
  <c r="L27" i="1"/>
  <c r="M27" i="1" s="1"/>
  <c r="L28" i="1"/>
  <c r="M28" i="1" s="1"/>
  <c r="L18" i="1"/>
  <c r="M18" i="1" s="1"/>
  <c r="L23" i="1"/>
  <c r="M23" i="1" s="1"/>
  <c r="L30" i="1"/>
  <c r="M30" i="1" s="1"/>
  <c r="L31" i="1"/>
  <c r="M31" i="1" s="1"/>
  <c r="L40" i="1"/>
  <c r="M40" i="1" s="1"/>
  <c r="L41" i="1"/>
  <c r="M41" i="1" s="1"/>
  <c r="L37" i="1"/>
  <c r="M37" i="1" s="1"/>
  <c r="L33" i="1"/>
  <c r="M33" i="1" s="1"/>
  <c r="L32" i="1"/>
  <c r="M32" i="1" s="1"/>
  <c r="L34" i="1"/>
  <c r="M34" i="1" s="1"/>
  <c r="L35" i="1"/>
  <c r="M35" i="1" s="1"/>
  <c r="L36" i="1"/>
  <c r="M36" i="1" s="1"/>
  <c r="L43" i="1"/>
  <c r="M43" i="1" s="1"/>
  <c r="L46" i="1"/>
  <c r="M46" i="1" s="1"/>
  <c r="L52" i="1"/>
  <c r="M52" i="1" s="1"/>
  <c r="L49" i="1"/>
  <c r="M49" i="1" s="1"/>
  <c r="L44" i="1"/>
  <c r="M44" i="1" s="1"/>
  <c r="L42" i="1"/>
  <c r="M42" i="1" s="1"/>
  <c r="L50" i="1"/>
  <c r="M50" i="1" s="1"/>
  <c r="L38" i="1"/>
  <c r="M38" i="1" s="1"/>
  <c r="L29" i="1"/>
  <c r="M29" i="1" s="1"/>
  <c r="L51" i="1"/>
  <c r="M51" i="1" s="1"/>
  <c r="L24" i="1"/>
  <c r="M24" i="1" s="1"/>
  <c r="L48" i="1"/>
  <c r="M48" i="1" s="1"/>
  <c r="L53" i="1"/>
  <c r="M53" i="1" s="1"/>
  <c r="L57" i="1"/>
  <c r="M57" i="1" s="1"/>
  <c r="L45" i="1"/>
  <c r="M45" i="1" s="1"/>
  <c r="L56" i="1"/>
  <c r="M56" i="1" s="1"/>
  <c r="L59" i="1"/>
  <c r="M59" i="1" s="1"/>
  <c r="L55" i="1"/>
  <c r="M55" i="1" s="1"/>
  <c r="L60" i="1"/>
  <c r="M60" i="1" s="1"/>
  <c r="L39" i="1"/>
  <c r="M39" i="1" s="1"/>
  <c r="L54" i="1"/>
  <c r="M54" i="1" s="1"/>
  <c r="L47" i="1"/>
  <c r="M47" i="1" s="1"/>
  <c r="L58" i="1"/>
  <c r="M58" i="1" s="1"/>
  <c r="L62" i="1"/>
  <c r="M62" i="1" s="1"/>
  <c r="L64" i="1"/>
  <c r="M64" i="1" s="1"/>
  <c r="L65" i="1"/>
  <c r="M65" i="1" s="1"/>
  <c r="L66" i="1"/>
  <c r="M66" i="1" s="1"/>
  <c r="L63" i="1"/>
  <c r="M63" i="1" s="1"/>
  <c r="L61" i="1"/>
  <c r="M61" i="1" s="1"/>
  <c r="L16" i="1"/>
  <c r="M16" i="1" s="1"/>
  <c r="I67" i="1"/>
  <c r="L67" i="1" l="1"/>
  <c r="M67" i="1" l="1"/>
  <c r="N49" i="1" s="1"/>
  <c r="N41" i="1" l="1"/>
  <c r="N38" i="1"/>
  <c r="N55" i="1"/>
  <c r="N18" i="1"/>
  <c r="N23" i="1"/>
  <c r="N51" i="1"/>
  <c r="N64" i="1"/>
  <c r="N58" i="1"/>
  <c r="N50" i="1"/>
  <c r="N21" i="1"/>
  <c r="N40" i="1"/>
  <c r="N47" i="1"/>
  <c r="N39" i="1"/>
  <c r="N16" i="1"/>
  <c r="N30" i="1"/>
  <c r="N56" i="1"/>
  <c r="N54" i="1"/>
  <c r="N17" i="1"/>
  <c r="N22" i="1"/>
  <c r="N42" i="1"/>
  <c r="N57" i="1"/>
  <c r="N61" i="1"/>
  <c r="N20" i="1"/>
  <c r="N44" i="1"/>
  <c r="N59" i="1"/>
  <c r="N34" i="1"/>
  <c r="N35" i="1"/>
  <c r="N31" i="1"/>
  <c r="N63" i="1"/>
  <c r="N36" i="1"/>
  <c r="N37" i="1"/>
  <c r="N29" i="1"/>
  <c r="N43" i="1"/>
  <c r="N26" i="1"/>
  <c r="N62" i="1"/>
  <c r="N27" i="1"/>
  <c r="N25" i="1"/>
  <c r="N32" i="1"/>
  <c r="N65" i="1"/>
  <c r="N24" i="1"/>
  <c r="N45" i="1"/>
  <c r="N52" i="1"/>
  <c r="N46" i="1"/>
  <c r="N66" i="1"/>
  <c r="N19" i="1"/>
  <c r="N53" i="1"/>
  <c r="N33" i="1"/>
  <c r="N28" i="1"/>
  <c r="N60" i="1"/>
  <c r="N48" i="1"/>
  <c r="N67" i="1" l="1"/>
</calcChain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<sst xmlns="http://schemas.openxmlformats.org/spreadsheetml/2006/main" count="160" uniqueCount="73">
  <si>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</si>
  <si>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</si>
  <si>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</si>
  <si>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</si>
  <si>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</si>
  <si>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</si>
  <si>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</si>
  <si>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</si>
  <si>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</si>
  <si>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</si>
  <si>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</si>
  <si>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</si>
  <si>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</si>
  <si>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</si>
  <si>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</si>
  <si>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</si>
  <si>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</si>
  <si>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</si>
  <si>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</si>
  <si>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</si>
  <si>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</si>
  <si>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</si>
  <si>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</si>
  <si>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</si>
  <si>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</si>
  <si>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</si>
  <si>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</si>
  <si>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</si>
  <si>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</si>
  <si>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</si>
  <si>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</si>
  <si>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</si>
  <si>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</si>
  <si>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</si>
  <si>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</si>
  <si>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</si>
  <si>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</si>
  <si>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</si>
  <si>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</si>
  <si>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</si>
  <si>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</si>
  <si>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</si>
  <si>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</si>
  <si>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</si>
  <si>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</si>
  <si>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</si>
  <si>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</si>
  <si>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</si>
  <si>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</si>
  <si>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</si>
  <si>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</si>
  <si>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</si>
  <si>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</si>
  <si>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</si>
  <si>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</si>
  <si>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</si>
  <si>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</si>
  <si>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</si>
  <si>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</si>
  <si>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</si>
  <si>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</si>
  <si>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</si>
  <si>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</si>
  <si>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</si>
  <si>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</si>
  <si>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</si>
  <si>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</si>
  <si>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</si>
  <si>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</si>
  <si>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</si>
  <si>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</si>
  <si>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May</t>
  </si>
  <si>
    <t>As of 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</si>
</sst>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4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>
            <v>100</v>
          </cell>
          <cell r="U15">
            <v>10050000</v>
          </cell>
          <cell r="V15">
            <v>100</v>
          </cell>
          <cell r="W15">
            <v>10050000</v>
          </cell>
          <cell r="X15">
            <v>20100000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156</v>
          </cell>
          <cell r="U22">
            <v>15600000</v>
          </cell>
          <cell r="V22">
            <v>156</v>
          </cell>
          <cell r="W22">
            <v>16239600</v>
          </cell>
          <cell r="X22">
            <v>31839600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T24">
            <v>10</v>
          </cell>
          <cell r="U24">
            <v>1000000</v>
          </cell>
          <cell r="V24">
            <v>10</v>
          </cell>
          <cell r="W24">
            <v>1000000</v>
          </cell>
          <cell r="X24">
            <v>2000000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156</v>
          </cell>
          <cell r="W34">
            <v>15600000</v>
          </cell>
          <cell r="X34">
            <v>15600000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312</v>
          </cell>
          <cell r="U51">
            <v>32680440</v>
          </cell>
          <cell r="V51">
            <v>156</v>
          </cell>
          <cell r="W51">
            <v>16440840</v>
          </cell>
          <cell r="X51">
            <v>49121280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20000</v>
          </cell>
          <cell r="U62">
            <v>2000000000</v>
          </cell>
          <cell r="V62">
            <v>20000</v>
          </cell>
          <cell r="W62">
            <v>2000000000</v>
          </cell>
          <cell r="X62">
            <v>4000000000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X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T68">
            <v>20578</v>
          </cell>
          <cell r="U68">
            <v>2059330440</v>
          </cell>
          <cell r="V68">
            <v>20578</v>
          </cell>
          <cell r="W68">
            <v>2059330440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776614606.03999996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776614606.03999996</v>
          </cell>
          <cell r="M16">
            <v>58045374978.449997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215200024.97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215200024.97</v>
          </cell>
          <cell r="M17">
            <v>9144791453.7299995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G18">
            <v>246514126.14000002</v>
          </cell>
          <cell r="H18">
            <v>1647124000</v>
          </cell>
          <cell r="I18">
            <v>0</v>
          </cell>
          <cell r="J18">
            <v>0</v>
          </cell>
          <cell r="K18">
            <v>0</v>
          </cell>
          <cell r="L18">
            <v>1893638126.1400001</v>
          </cell>
          <cell r="M18">
            <v>8924124903.6299992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342120189.57999998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342120189.57999998</v>
          </cell>
          <cell r="M19">
            <v>5734075441.5100002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654258715.59000003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654258715.59000003</v>
          </cell>
          <cell r="M20">
            <v>4565847735.0299997</v>
          </cell>
        </row>
        <row r="21">
          <cell r="B21" t="str">
            <v>BDSC</v>
          </cell>
          <cell r="C21" t="str">
            <v>BDSEC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380604211.96000004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380604211.96000004</v>
          </cell>
          <cell r="M21">
            <v>4219528395.6400003</v>
          </cell>
        </row>
        <row r="22">
          <cell r="B22" t="str">
            <v>TNGR</v>
          </cell>
          <cell r="C22" t="str">
            <v>TENGER CAPITAL</v>
          </cell>
          <cell r="D22" t="str">
            <v>●</v>
          </cell>
          <cell r="F22" t="str">
            <v>●</v>
          </cell>
          <cell r="G22">
            <v>379080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379080</v>
          </cell>
          <cell r="M22">
            <v>4020123654.1400003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251465992.56999999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251465992.56999999</v>
          </cell>
          <cell r="M23">
            <v>1815292075.3699999</v>
          </cell>
        </row>
        <row r="24">
          <cell r="B24" t="str">
            <v>NOVL</v>
          </cell>
          <cell r="C24" t="str">
            <v>NOVEL INVESTMENT</v>
          </cell>
          <cell r="D24" t="str">
            <v>●</v>
          </cell>
          <cell r="E24" t="str">
            <v>●</v>
          </cell>
          <cell r="G24">
            <v>89991682.890000001</v>
          </cell>
          <cell r="H24">
            <v>329035160</v>
          </cell>
          <cell r="I24">
            <v>0</v>
          </cell>
          <cell r="J24">
            <v>0</v>
          </cell>
          <cell r="K24">
            <v>0</v>
          </cell>
          <cell r="L24">
            <v>419026842.88999999</v>
          </cell>
          <cell r="M24">
            <v>1666410795.9400001</v>
          </cell>
        </row>
        <row r="25">
          <cell r="B25" t="str">
            <v>TDB</v>
          </cell>
          <cell r="C25" t="str">
            <v>TDB CAPITAL</v>
          </cell>
          <cell r="D25" t="str">
            <v>●</v>
          </cell>
          <cell r="E25" t="str">
            <v>●</v>
          </cell>
          <cell r="G25">
            <v>381680207.59000003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381680207.59000003</v>
          </cell>
          <cell r="M25">
            <v>1654078258.9099998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140878283.54000002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140878283.54000002</v>
          </cell>
          <cell r="M26">
            <v>732122550.27999997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98906696.219999999</v>
          </cell>
          <cell r="H27">
            <v>12992200</v>
          </cell>
          <cell r="I27">
            <v>0</v>
          </cell>
          <cell r="J27">
            <v>0</v>
          </cell>
          <cell r="K27">
            <v>0</v>
          </cell>
          <cell r="L27">
            <v>111898896.22</v>
          </cell>
          <cell r="M27">
            <v>622685047.75999999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G28">
            <v>16909584.170000002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16909584.170000002</v>
          </cell>
          <cell r="M28">
            <v>287180739.96999997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73052408.400000006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73052408.400000006</v>
          </cell>
          <cell r="M29">
            <v>271482707.70000005</v>
          </cell>
        </row>
        <row r="30">
          <cell r="B30" t="str">
            <v>GDEV</v>
          </cell>
          <cell r="C30" t="str">
            <v>GRANDDEVELOPMENT</v>
          </cell>
          <cell r="D30" t="str">
            <v>●</v>
          </cell>
          <cell r="G30">
            <v>8240400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8240400</v>
          </cell>
          <cell r="M30">
            <v>260502010.15000001</v>
          </cell>
        </row>
        <row r="31">
          <cell r="B31" t="str">
            <v>ZRGD</v>
          </cell>
          <cell r="C31" t="str">
            <v>ZERGED</v>
          </cell>
          <cell r="D31" t="str">
            <v>●</v>
          </cell>
          <cell r="G31">
            <v>11847932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11847932</v>
          </cell>
          <cell r="M31">
            <v>240501947.08000001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12671227.949999999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12671227.949999999</v>
          </cell>
          <cell r="M32">
            <v>234975671.26999998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G33">
            <v>48803223.620000005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48803223.620000005</v>
          </cell>
          <cell r="M33">
            <v>231419881.44999999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19030715.350000001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19030715.350000001</v>
          </cell>
          <cell r="M34">
            <v>198781872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G35">
            <v>20022845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20022845</v>
          </cell>
          <cell r="M35">
            <v>195170055.75999999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G36">
            <v>12018085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12018085</v>
          </cell>
          <cell r="M36">
            <v>171778090.69999999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G37">
            <v>11227492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11227492</v>
          </cell>
          <cell r="M37">
            <v>161689728.59999999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G38">
            <v>11350183.859999999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11350183.859999999</v>
          </cell>
          <cell r="M38">
            <v>151450207.16000003</v>
          </cell>
        </row>
        <row r="39">
          <cell r="B39" t="str">
            <v>CTRL</v>
          </cell>
          <cell r="C39" t="str">
            <v xml:space="preserve">CENTRAL SECURITIES </v>
          </cell>
          <cell r="D39" t="str">
            <v>●</v>
          </cell>
          <cell r="E39" t="str">
            <v>●</v>
          </cell>
          <cell r="G39">
            <v>8102533.5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8102533.5</v>
          </cell>
          <cell r="M39">
            <v>146365372.65000001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G40">
            <v>17891743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17891743</v>
          </cell>
          <cell r="M40">
            <v>93849969.310000002</v>
          </cell>
        </row>
        <row r="41">
          <cell r="B41" t="str">
            <v>UNDR</v>
          </cell>
          <cell r="C41" t="str">
            <v>UNDURKHAAN INVEST</v>
          </cell>
          <cell r="D41" t="str">
            <v>●</v>
          </cell>
          <cell r="G41">
            <v>15719950.9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15719950.9</v>
          </cell>
          <cell r="M41">
            <v>80195026.100000009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11574565.1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11574565.1</v>
          </cell>
          <cell r="M42">
            <v>79917688.849999994</v>
          </cell>
        </row>
        <row r="43">
          <cell r="B43" t="str">
            <v>ALTN</v>
          </cell>
          <cell r="C43" t="str">
            <v>ALTAN KHOROMSOG</v>
          </cell>
          <cell r="D43" t="str">
            <v>●</v>
          </cell>
          <cell r="G43">
            <v>46174586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46174586</v>
          </cell>
          <cell r="M43">
            <v>70254555</v>
          </cell>
        </row>
        <row r="44">
          <cell r="B44" t="str">
            <v>MERG</v>
          </cell>
          <cell r="C44" t="str">
            <v>MERGEN SANAA</v>
          </cell>
          <cell r="D44" t="str">
            <v>●</v>
          </cell>
          <cell r="G44">
            <v>6013289.1799999997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6013289.1799999997</v>
          </cell>
          <cell r="M44">
            <v>61104641.469999999</v>
          </cell>
        </row>
        <row r="45">
          <cell r="B45" t="str">
            <v>MICC</v>
          </cell>
          <cell r="C45" t="str">
            <v>MICC</v>
          </cell>
          <cell r="D45" t="str">
            <v>●</v>
          </cell>
          <cell r="G45">
            <v>47765455.5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47765455.5</v>
          </cell>
          <cell r="M45">
            <v>48989148.5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G46">
            <v>4192690</v>
          </cell>
          <cell r="H46">
            <v>0</v>
          </cell>
          <cell r="I46">
            <v>0</v>
          </cell>
          <cell r="J46">
            <v>0</v>
          </cell>
          <cell r="L46">
            <v>4192690</v>
          </cell>
          <cell r="M46">
            <v>48976263.299999997</v>
          </cell>
        </row>
        <row r="47">
          <cell r="B47" t="str">
            <v>ZGB</v>
          </cell>
          <cell r="C47" t="str">
            <v>ZGB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1760000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1760000</v>
          </cell>
          <cell r="M47">
            <v>47898334.399999999</v>
          </cell>
        </row>
        <row r="48">
          <cell r="B48" t="str">
            <v>LFTI</v>
          </cell>
          <cell r="C48" t="str">
            <v>LIFETIME INVESTMENT</v>
          </cell>
          <cell r="D48" t="str">
            <v>●</v>
          </cell>
          <cell r="G48">
            <v>672429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672429</v>
          </cell>
          <cell r="M48">
            <v>46480266.899999999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G49">
            <v>2483564.5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2483564.5</v>
          </cell>
          <cell r="M49">
            <v>45892921.780000001</v>
          </cell>
        </row>
        <row r="50">
          <cell r="B50" t="str">
            <v>ARGB</v>
          </cell>
          <cell r="C50" t="str">
            <v>ARGAI BEST</v>
          </cell>
          <cell r="D50" t="str">
            <v>●</v>
          </cell>
          <cell r="G50">
            <v>570900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570900</v>
          </cell>
          <cell r="M50">
            <v>43358538.060000002</v>
          </cell>
        </row>
        <row r="51">
          <cell r="B51" t="str">
            <v>SECP</v>
          </cell>
          <cell r="C51" t="str">
            <v>SECAP</v>
          </cell>
          <cell r="D51" t="str">
            <v>●</v>
          </cell>
          <cell r="E51" t="str">
            <v>●</v>
          </cell>
          <cell r="G51">
            <v>18018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18018</v>
          </cell>
          <cell r="M51">
            <v>40570808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4518132.0999999996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4518132.0999999996</v>
          </cell>
          <cell r="M52">
            <v>40162863.200000003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9320447.5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9320447.5</v>
          </cell>
          <cell r="M53">
            <v>27027740.800000001</v>
          </cell>
        </row>
        <row r="54">
          <cell r="B54" t="str">
            <v>SILS</v>
          </cell>
          <cell r="C54" t="str">
            <v>SILVER LIGHT SECURITIES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22123180</v>
          </cell>
        </row>
        <row r="55">
          <cell r="B55" t="str">
            <v>BLAC</v>
          </cell>
          <cell r="C55" t="str">
            <v>BLACKSTONE INTERNATIONAL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13805200</v>
          </cell>
        </row>
        <row r="56">
          <cell r="B56" t="str">
            <v>NSEC</v>
          </cell>
          <cell r="C56" t="str">
            <v>NATIONAL SECURITIES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3841577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3841577</v>
          </cell>
          <cell r="M56">
            <v>11754057.5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427037.2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427037.2</v>
          </cell>
          <cell r="M57">
            <v>10946403.199999999</v>
          </cell>
        </row>
        <row r="58">
          <cell r="B58" t="str">
            <v>FCX</v>
          </cell>
          <cell r="C58" t="str">
            <v>FCX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8769800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G59">
            <v>4571050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4571050</v>
          </cell>
          <cell r="M59">
            <v>8614288.4000000004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97485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97485</v>
          </cell>
          <cell r="M60">
            <v>4854048.55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3970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3970</v>
          </cell>
          <cell r="M61">
            <v>203970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DCF</v>
          </cell>
          <cell r="C66" t="str">
            <v>DCF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4009507337.9199996</v>
          </cell>
          <cell r="H67">
            <v>1989151360</v>
          </cell>
          <cell r="I67">
            <v>0</v>
          </cell>
          <cell r="J67">
            <v>0</v>
          </cell>
          <cell r="K67">
            <v>0</v>
          </cell>
          <cell r="L67">
            <v>5998658697.920001</v>
          </cell>
          <cell r="M67">
            <v>104551504198.19997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E55" activePane="bottomRight" state="frozen"/>
      <selection pane="topRight" activeCell="D1" sqref="D1"/>
      <selection pane="bottomLeft" activeCell="A16" sqref="A16"/>
      <selection pane="bottomRight" activeCell="H16" sqref="H16:H6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VLOOKUP(B16,[2]Brokers!$B$9:$I$69,7,0)</f>
        <v>2434054399.1900001</v>
      </c>
      <c r="H16" s="15">
        <f>VLOOKUP(B16,[2]Brokers!$B$9:$X$69,23,0)</f>
        <v>0</v>
      </c>
      <c r="I16" s="15">
        <f>VLOOKUP(B16,[2]Brokers!$B$9:$R$69,17,0)</f>
        <v>0</v>
      </c>
      <c r="J16" s="15">
        <f>VLOOKUP(B16,[2]Brokers!$B$9:$M$69,12,0)</f>
        <v>15368067050</v>
      </c>
      <c r="K16" s="15">
        <v>0</v>
      </c>
      <c r="L16" s="15">
        <f t="shared" ref="L16:L47" si="0">K16+J16+I16+H16+G16</f>
        <v>17802121449.189999</v>
      </c>
      <c r="M16" s="30">
        <f>VLOOKUP(B16,[3]Sheet1!$B$16:$M$67,12,0)+L16</f>
        <v>75847496427.639999</v>
      </c>
      <c r="N16" s="32">
        <f t="shared" ref="N16:N47" si="1">M16/$M$67</f>
        <v>0.55537026513979826</v>
      </c>
    </row>
    <row r="17" spans="1:15" x14ac:dyDescent="0.25">
      <c r="A17" s="11">
        <f>+A16+1</f>
        <v>2</v>
      </c>
      <c r="B17" s="12" t="s">
        <v>6</v>
      </c>
      <c r="C17" s="31" t="str">
        <f>VLOOKUP(B17,[4]Sheet1!$B$16:$C$67,2,0)</f>
        <v>MIRAE ASSET SECURITIES MONGOLIA</v>
      </c>
      <c r="D17" s="13" t="s">
        <v>2</v>
      </c>
      <c r="E17" s="13" t="s">
        <v>2</v>
      </c>
      <c r="F17" s="14"/>
      <c r="G17" s="15">
        <f>VLOOKUP(B17,[2]Brokers!$B$9:$I$69,7,0)</f>
        <v>577007815.27999997</v>
      </c>
      <c r="H17" s="15">
        <f>VLOOKUP(B17,[2]Brokers!$B$9:$X$69,23,0)</f>
        <v>31839600</v>
      </c>
      <c r="I17" s="15">
        <f>VLOOKUP(B17,[2]Brokers!$B$9:$R$69,17,0)</f>
        <v>0</v>
      </c>
      <c r="J17" s="15">
        <f>VLOOKUP(B17,[2]Brokers!$B$9:$M$69,12,0)</f>
        <v>75428010</v>
      </c>
      <c r="K17" s="15">
        <v>0</v>
      </c>
      <c r="L17" s="15">
        <f t="shared" si="0"/>
        <v>684275425.27999997</v>
      </c>
      <c r="M17" s="30">
        <f>VLOOKUP(B17,[3]Sheet1!$B$16:$M$67,12,0)+L17</f>
        <v>9608400328.9099998</v>
      </c>
      <c r="N17" s="32">
        <f t="shared" si="1"/>
        <v>7.0354594278888696E-2</v>
      </c>
    </row>
    <row r="18" spans="1:15" x14ac:dyDescent="0.25">
      <c r="A18" s="11">
        <f t="shared" ref="A18:A66" si="2">+A17+1</f>
        <v>3</v>
      </c>
      <c r="B18" s="12" t="s">
        <v>7</v>
      </c>
      <c r="C18" s="31" t="str">
        <f>VLOOKUP(B18,[4]Sheet1!$B$16:$C$67,2,0)</f>
        <v>ARD CAPITAL GROUP</v>
      </c>
      <c r="D18" s="13" t="s">
        <v>2</v>
      </c>
      <c r="E18" s="14" t="s">
        <v>2</v>
      </c>
      <c r="F18" s="14" t="s">
        <v>2</v>
      </c>
      <c r="G18" s="15">
        <f>VLOOKUP(B18,[2]Brokers!$B$9:$I$69,7,0)</f>
        <v>146065889.72</v>
      </c>
      <c r="H18" s="15">
        <f>VLOOKUP(B18,[2]Brokers!$B$9:$X$69,23,0)</f>
        <v>0</v>
      </c>
      <c r="I18" s="15">
        <f>VLOOKUP(B18,[2]Brokers!$B$9:$R$69,17,0)</f>
        <v>0</v>
      </c>
      <c r="J18" s="15">
        <f>VLOOKUP(B18,[2]Brokers!$B$9:$M$69,12,0)</f>
        <v>33976320</v>
      </c>
      <c r="K18" s="15">
        <v>0</v>
      </c>
      <c r="L18" s="15">
        <f t="shared" si="0"/>
        <v>180042209.72</v>
      </c>
      <c r="M18" s="30">
        <f>VLOOKUP(B18,[3]Sheet1!$B$16:$M$67,12,0)+L18</f>
        <v>9324833663.4499989</v>
      </c>
      <c r="N18" s="32">
        <f t="shared" si="1"/>
        <v>6.8278263462464545E-2</v>
      </c>
    </row>
    <row r="19" spans="1:15" s="23" customFormat="1" x14ac:dyDescent="0.25">
      <c r="A19" s="11">
        <f t="shared" si="2"/>
        <v>4</v>
      </c>
      <c r="B19" s="12" t="s">
        <v>16</v>
      </c>
      <c r="C19" s="31" t="str">
        <f>VLOOKUP(B19,[4]Sheet1!$B$16:$C$67,2,0)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VLOOKUP(B19,[2]Brokers!$B$9:$I$69,7,0)</f>
        <v>309513165.06999999</v>
      </c>
      <c r="H19" s="15">
        <f>VLOOKUP(B19,[2]Brokers!$B$9:$X$69,23,0)</f>
        <v>0</v>
      </c>
      <c r="I19" s="15">
        <f>VLOOKUP(B19,[2]Brokers!$B$9:$R$69,17,0)</f>
        <v>0</v>
      </c>
      <c r="J19" s="15">
        <f>VLOOKUP(B19,[2]Brokers!$B$9:$M$69,12,0)</f>
        <v>310114840</v>
      </c>
      <c r="K19" s="15">
        <v>0</v>
      </c>
      <c r="L19" s="15">
        <f t="shared" si="0"/>
        <v>619628005.06999993</v>
      </c>
      <c r="M19" s="30">
        <f>VLOOKUP(B19,[3]Sheet1!$B$16:$M$67,12,0)+L19</f>
        <v>6353703446.5799999</v>
      </c>
      <c r="N19" s="32">
        <f t="shared" si="1"/>
        <v>4.6523064490509504E-2</v>
      </c>
      <c r="O19" s="9"/>
    </row>
    <row r="20" spans="1:15" x14ac:dyDescent="0.25">
      <c r="A20" s="11">
        <f t="shared" si="2"/>
        <v>5</v>
      </c>
      <c r="B20" s="12" t="s">
        <v>4</v>
      </c>
      <c r="C20" s="31" t="str">
        <f>VLOOKUP(B20,[4]Sheet1!$B$16:$C$67,2,0)</f>
        <v>TENGER CAPITAL</v>
      </c>
      <c r="D20" s="13" t="s">
        <v>2</v>
      </c>
      <c r="E20" s="14"/>
      <c r="F20" s="14" t="s">
        <v>2</v>
      </c>
      <c r="G20" s="15">
        <f>VLOOKUP(B20,[2]Brokers!$B$9:$I$69,7,0)</f>
        <v>9054801.8000000007</v>
      </c>
      <c r="H20" s="15">
        <f>VLOOKUP(B20,[2]Brokers!$B$9:$X$69,23,0)</f>
        <v>4000000000</v>
      </c>
      <c r="I20" s="15">
        <f>VLOOKUP(B20,[2]Brokers!$B$9:$R$69,17,0)</f>
        <v>0</v>
      </c>
      <c r="J20" s="15">
        <f>VLOOKUP(B20,[2]Brokers!$B$9:$M$69,12,0)</f>
        <v>3077900</v>
      </c>
      <c r="K20" s="15">
        <v>0</v>
      </c>
      <c r="L20" s="15">
        <f t="shared" si="0"/>
        <v>4012132701.8000002</v>
      </c>
      <c r="M20" s="30">
        <f>VLOOKUP(B20,[3]Sheet1!$B$16:$M$67,12,0)+L20</f>
        <v>8032256355.9400005</v>
      </c>
      <c r="N20" s="32">
        <f t="shared" si="1"/>
        <v>5.8813758557278044E-2</v>
      </c>
    </row>
    <row r="21" spans="1:15" x14ac:dyDescent="0.25">
      <c r="A21" s="11">
        <f t="shared" si="2"/>
        <v>6</v>
      </c>
      <c r="B21" s="12" t="s">
        <v>10</v>
      </c>
      <c r="C21" s="31" t="str">
        <f>VLOOKUP(B21,[4]Sheet1!$B$16:$C$67,2,0)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VLOOKUP(B21,[2]Brokers!$B$9:$I$69,7,0)</f>
        <v>415841947.91000003</v>
      </c>
      <c r="H21" s="15">
        <f>VLOOKUP(B21,[2]Brokers!$B$9:$X$69,23,0)</f>
        <v>0</v>
      </c>
      <c r="I21" s="15">
        <f>VLOOKUP(B21,[2]Brokers!$B$9:$R$69,17,0)</f>
        <v>0</v>
      </c>
      <c r="J21" s="15">
        <f>VLOOKUP(B21,[2]Brokers!$B$9:$M$69,12,0)</f>
        <v>317289700</v>
      </c>
      <c r="K21" s="15">
        <v>0</v>
      </c>
      <c r="L21" s="15">
        <f t="shared" si="0"/>
        <v>733131647.91000009</v>
      </c>
      <c r="M21" s="30">
        <f>VLOOKUP(B21,[3]Sheet1!$B$16:$M$67,12,0)+L21</f>
        <v>5298979382.9399996</v>
      </c>
      <c r="N21" s="32">
        <f t="shared" si="1"/>
        <v>3.880016775084056E-2</v>
      </c>
    </row>
    <row r="22" spans="1:15" x14ac:dyDescent="0.25">
      <c r="A22" s="11">
        <f t="shared" si="2"/>
        <v>7</v>
      </c>
      <c r="B22" s="12" t="s">
        <v>1</v>
      </c>
      <c r="C22" s="31" t="str">
        <f>VLOOKUP(B22,[4]Sheet1!$B$16:$C$67,2,0)</f>
        <v>BDSEC</v>
      </c>
      <c r="D22" s="13" t="s">
        <v>2</v>
      </c>
      <c r="E22" s="14" t="s">
        <v>2</v>
      </c>
      <c r="F22" s="14" t="s">
        <v>2</v>
      </c>
      <c r="G22" s="15">
        <f>VLOOKUP(B22,[2]Brokers!$B$9:$I$69,7,0)</f>
        <v>222528653.66</v>
      </c>
      <c r="H22" s="15">
        <f>VLOOKUP(B22,[2]Brokers!$B$9:$X$69,23,0)</f>
        <v>20100000</v>
      </c>
      <c r="I22" s="15">
        <f>VLOOKUP(B22,[2]Brokers!$B$9:$R$69,17,0)</f>
        <v>0</v>
      </c>
      <c r="J22" s="15">
        <f>VLOOKUP(B22,[2]Brokers!$B$9:$M$69,12,0)</f>
        <v>258507690</v>
      </c>
      <c r="K22" s="15">
        <v>0</v>
      </c>
      <c r="L22" s="15">
        <f t="shared" si="0"/>
        <v>501136343.65999997</v>
      </c>
      <c r="M22" s="30">
        <f>VLOOKUP(B22,[3]Sheet1!$B$16:$M$67,12,0)+L22</f>
        <v>4720664739.3000002</v>
      </c>
      <c r="N22" s="32">
        <f t="shared" si="1"/>
        <v>3.4565634350268992E-2</v>
      </c>
    </row>
    <row r="23" spans="1:15" x14ac:dyDescent="0.25">
      <c r="A23" s="11">
        <f t="shared" si="2"/>
        <v>8</v>
      </c>
      <c r="B23" s="12" t="s">
        <v>35</v>
      </c>
      <c r="C23" s="31" t="str">
        <f>VLOOKUP(B23,[4]Sheet1!$B$16:$C$67,2,0)</f>
        <v>APEX CAPITAL</v>
      </c>
      <c r="D23" s="13" t="s">
        <v>2</v>
      </c>
      <c r="E23" s="14"/>
      <c r="F23" s="14"/>
      <c r="G23" s="15">
        <f>VLOOKUP(B23,[2]Brokers!$B$9:$I$69,7,0)</f>
        <v>2395976167</v>
      </c>
      <c r="H23" s="15">
        <f>VLOOKUP(B23,[2]Brokers!$B$9:$X$69,23,0)</f>
        <v>0</v>
      </c>
      <c r="I23" s="15">
        <f>VLOOKUP(B23,[2]Brokers!$B$9:$R$69,17,0)</f>
        <v>0</v>
      </c>
      <c r="J23" s="15">
        <f>VLOOKUP(B23,[2]Brokers!$B$9:$M$69,12,0)</f>
        <v>25708480</v>
      </c>
      <c r="K23" s="15">
        <v>0</v>
      </c>
      <c r="L23" s="15">
        <f t="shared" si="0"/>
        <v>2421684647</v>
      </c>
      <c r="M23" s="30">
        <f>VLOOKUP(B23,[3]Sheet1!$B$16:$M$67,12,0)+L23</f>
        <v>3153807197.2799997</v>
      </c>
      <c r="N23" s="32">
        <f t="shared" si="1"/>
        <v>2.3092795699910705E-2</v>
      </c>
    </row>
    <row r="24" spans="1:15" x14ac:dyDescent="0.25">
      <c r="A24" s="11">
        <f t="shared" si="2"/>
        <v>9</v>
      </c>
      <c r="B24" s="12" t="s">
        <v>17</v>
      </c>
      <c r="C24" s="31" t="str">
        <f>VLOOKUP(B24,[4]Sheet1!$B$16:$C$67,2,0)</f>
        <v>LIFETIME INVESTMENT</v>
      </c>
      <c r="D24" s="13" t="s">
        <v>2</v>
      </c>
      <c r="E24" s="14"/>
      <c r="F24" s="14"/>
      <c r="G24" s="15">
        <f>VLOOKUP(B24,[2]Brokers!$B$9:$I$69,7,0)</f>
        <v>2246582832.0100002</v>
      </c>
      <c r="H24" s="15">
        <f>VLOOKUP(B24,[2]Brokers!$B$9:$X$69,23,0)</f>
        <v>0</v>
      </c>
      <c r="I24" s="15">
        <f>VLOOKUP(B24,[2]Brokers!$B$9:$R$69,17,0)</f>
        <v>0</v>
      </c>
      <c r="J24" s="15">
        <f>VLOOKUP(B24,[2]Brokers!$B$9:$M$69,12,0)</f>
        <v>18518360</v>
      </c>
      <c r="K24" s="15">
        <v>0</v>
      </c>
      <c r="L24" s="15">
        <f t="shared" si="0"/>
        <v>2265101192.0100002</v>
      </c>
      <c r="M24" s="30">
        <f>VLOOKUP(B24,[3]Sheet1!$B$16:$M$67,12,0)+L24</f>
        <v>2311581458.9100003</v>
      </c>
      <c r="N24" s="32">
        <f t="shared" si="1"/>
        <v>1.6925853432114842E-2</v>
      </c>
      <c r="O24" s="1"/>
    </row>
    <row r="25" spans="1:15" x14ac:dyDescent="0.25">
      <c r="A25" s="11">
        <f t="shared" si="2"/>
        <v>10</v>
      </c>
      <c r="B25" s="12" t="s">
        <v>9</v>
      </c>
      <c r="C25" s="31" t="str">
        <f>VLOOKUP(B25,[4]Sheet1!$B$16:$C$67,2,0)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VLOOKUP(B25,[2]Brokers!$B$9:$I$69,7,0)</f>
        <v>289487870.50999999</v>
      </c>
      <c r="H25" s="15">
        <f>VLOOKUP(B25,[2]Brokers!$B$9:$X$69,23,0)</f>
        <v>0</v>
      </c>
      <c r="I25" s="15">
        <f>VLOOKUP(B25,[2]Brokers!$B$9:$R$69,17,0)</f>
        <v>0</v>
      </c>
      <c r="J25" s="15">
        <f>VLOOKUP(B25,[2]Brokers!$B$9:$M$69,12,0)</f>
        <v>126846930</v>
      </c>
      <c r="K25" s="15">
        <v>0</v>
      </c>
      <c r="L25" s="15">
        <f t="shared" si="0"/>
        <v>416334800.50999999</v>
      </c>
      <c r="M25" s="30">
        <f>VLOOKUP(B25,[3]Sheet1!$B$16:$M$67,12,0)+L25</f>
        <v>2231626875.8800001</v>
      </c>
      <c r="N25" s="32">
        <f t="shared" si="1"/>
        <v>1.6340410272248966E-2</v>
      </c>
    </row>
    <row r="26" spans="1:15" x14ac:dyDescent="0.25">
      <c r="A26" s="11">
        <f t="shared" si="2"/>
        <v>11</v>
      </c>
      <c r="B26" s="12" t="s">
        <v>8</v>
      </c>
      <c r="C26" s="31" t="str">
        <f>VLOOKUP(B26,[4]Sheet1!$B$16:$C$67,2,0)</f>
        <v>TDB CAPITAL</v>
      </c>
      <c r="D26" s="13" t="s">
        <v>2</v>
      </c>
      <c r="E26" s="14" t="s">
        <v>2</v>
      </c>
      <c r="F26" s="14"/>
      <c r="G26" s="15">
        <f>VLOOKUP(B26,[2]Brokers!$B$9:$I$69,7,0)</f>
        <v>319562227.75</v>
      </c>
      <c r="H26" s="15">
        <f>VLOOKUP(B26,[2]Brokers!$B$9:$X$69,23,0)</f>
        <v>0</v>
      </c>
      <c r="I26" s="15">
        <f>VLOOKUP(B26,[2]Brokers!$B$9:$R$69,17,0)</f>
        <v>0</v>
      </c>
      <c r="J26" s="15">
        <f>VLOOKUP(B26,[2]Brokers!$B$9:$M$69,12,0)</f>
        <v>143223920</v>
      </c>
      <c r="K26" s="15">
        <v>0</v>
      </c>
      <c r="L26" s="15">
        <f t="shared" si="0"/>
        <v>462786147.75</v>
      </c>
      <c r="M26" s="30">
        <f>VLOOKUP(B26,[3]Sheet1!$B$16:$M$67,12,0)+L26</f>
        <v>2116864406.6599998</v>
      </c>
      <c r="N26" s="32">
        <f t="shared" si="1"/>
        <v>1.5500096933500672E-2</v>
      </c>
    </row>
    <row r="27" spans="1:15" x14ac:dyDescent="0.25">
      <c r="A27" s="11">
        <f t="shared" si="2"/>
        <v>12</v>
      </c>
      <c r="B27" s="12" t="s">
        <v>3</v>
      </c>
      <c r="C27" s="31" t="str">
        <f>VLOOKUP(B27,[4]Sheet1!$B$16:$C$67,2,0)</f>
        <v>NOVEL INVESTMENT</v>
      </c>
      <c r="D27" s="13" t="s">
        <v>2</v>
      </c>
      <c r="E27" s="14" t="s">
        <v>2</v>
      </c>
      <c r="F27" s="14"/>
      <c r="G27" s="15">
        <f>VLOOKUP(B27,[2]Brokers!$B$9:$I$69,7,0)</f>
        <v>55206444.719999999</v>
      </c>
      <c r="H27" s="15">
        <f>VLOOKUP(B27,[2]Brokers!$B$9:$X$69,23,0)</f>
        <v>49121280</v>
      </c>
      <c r="I27" s="15">
        <f>VLOOKUP(B27,[2]Brokers!$B$9:$R$69,17,0)</f>
        <v>0</v>
      </c>
      <c r="J27" s="15">
        <f>VLOOKUP(B27,[2]Brokers!$B$9:$M$69,12,0)</f>
        <v>40311880</v>
      </c>
      <c r="K27" s="15">
        <v>0</v>
      </c>
      <c r="L27" s="15">
        <f t="shared" si="0"/>
        <v>144639604.72</v>
      </c>
      <c r="M27" s="30">
        <f>VLOOKUP(B27,[3]Sheet1!$B$16:$M$67,12,0)+L27</f>
        <v>1811050400.6600001</v>
      </c>
      <c r="N27" s="32">
        <f t="shared" si="1"/>
        <v>1.3260866720309463E-2</v>
      </c>
    </row>
    <row r="28" spans="1:15" x14ac:dyDescent="0.25">
      <c r="A28" s="11">
        <f t="shared" si="2"/>
        <v>13</v>
      </c>
      <c r="B28" s="12" t="s">
        <v>11</v>
      </c>
      <c r="C28" s="31" t="str">
        <f>VLOOKUP(B28,[4]Sheet1!$B$16:$C$67,2,0)</f>
        <v>GAULI</v>
      </c>
      <c r="D28" s="13" t="s">
        <v>2</v>
      </c>
      <c r="E28" s="14"/>
      <c r="F28" s="14"/>
      <c r="G28" s="15">
        <f>VLOOKUP(B28,[2]Brokers!$B$9:$I$69,7,0)</f>
        <v>203995257.15000001</v>
      </c>
      <c r="H28" s="15">
        <f>VLOOKUP(B28,[2]Brokers!$B$9:$X$69,23,0)</f>
        <v>15600000</v>
      </c>
      <c r="I28" s="15">
        <f>VLOOKUP(B28,[2]Brokers!$B$9:$R$69,17,0)</f>
        <v>0</v>
      </c>
      <c r="J28" s="15">
        <f>VLOOKUP(B28,[2]Brokers!$B$9:$M$69,12,0)</f>
        <v>63589750</v>
      </c>
      <c r="K28" s="15">
        <v>0</v>
      </c>
      <c r="L28" s="15">
        <f t="shared" si="0"/>
        <v>283185007.14999998</v>
      </c>
      <c r="M28" s="30">
        <f>VLOOKUP(B28,[3]Sheet1!$B$16:$M$67,12,0)+L28</f>
        <v>905870054.90999997</v>
      </c>
      <c r="N28" s="32">
        <f t="shared" si="1"/>
        <v>6.6329584531182413E-3</v>
      </c>
    </row>
    <row r="29" spans="1:15" x14ac:dyDescent="0.25">
      <c r="A29" s="11">
        <f t="shared" si="2"/>
        <v>14</v>
      </c>
      <c r="B29" s="12" t="s">
        <v>36</v>
      </c>
      <c r="C29" s="31" t="str">
        <f>VLOOKUP(B29,[4]Sheet1!$B$16:$C$67,2,0)</f>
        <v>MASDAQ</v>
      </c>
      <c r="D29" s="13" t="s">
        <v>2</v>
      </c>
      <c r="E29" s="14"/>
      <c r="F29" s="14"/>
      <c r="G29" s="15">
        <f>VLOOKUP(B29,[2]Brokers!$B$9:$I$69,7,0)</f>
        <v>532678088</v>
      </c>
      <c r="H29" s="15">
        <f>VLOOKUP(B29,[2]Brokers!$B$9:$X$69,23,0)</f>
        <v>0</v>
      </c>
      <c r="I29" s="15">
        <f>VLOOKUP(B29,[2]Brokers!$B$9:$R$69,17,0)</f>
        <v>0</v>
      </c>
      <c r="J29" s="15">
        <f>VLOOKUP(B29,[2]Brokers!$B$9:$M$69,12,0)</f>
        <v>9288370</v>
      </c>
      <c r="K29" s="15">
        <v>0</v>
      </c>
      <c r="L29" s="15">
        <f t="shared" si="0"/>
        <v>541966458</v>
      </c>
      <c r="M29" s="30">
        <f>VLOOKUP(B29,[3]Sheet1!$B$16:$M$67,12,0)+L29</f>
        <v>587859379.77999997</v>
      </c>
      <c r="N29" s="32">
        <f t="shared" si="1"/>
        <v>4.304421833155745E-3</v>
      </c>
    </row>
    <row r="30" spans="1:15" x14ac:dyDescent="0.25">
      <c r="A30" s="11">
        <f t="shared" si="2"/>
        <v>15</v>
      </c>
      <c r="B30" s="12" t="s">
        <v>43</v>
      </c>
      <c r="C30" s="31" t="str">
        <f>VLOOKUP(B30,[4]Sheet1!$B$16:$C$67,2,0)</f>
        <v>GOODSEC</v>
      </c>
      <c r="D30" s="13" t="s">
        <v>2</v>
      </c>
      <c r="E30" s="14"/>
      <c r="F30" s="14"/>
      <c r="G30" s="15">
        <f>VLOOKUP(B30,[2]Brokers!$B$9:$I$69,7,0)</f>
        <v>35486934.18</v>
      </c>
      <c r="H30" s="15">
        <f>VLOOKUP(B30,[2]Brokers!$B$9:$X$69,23,0)</f>
        <v>0</v>
      </c>
      <c r="I30" s="15">
        <f>VLOOKUP(B30,[2]Brokers!$B$9:$R$69,17,0)</f>
        <v>0</v>
      </c>
      <c r="J30" s="15">
        <f>VLOOKUP(B30,[2]Brokers!$B$9:$M$69,12,0)</f>
        <v>158126010</v>
      </c>
      <c r="K30" s="15">
        <v>0</v>
      </c>
      <c r="L30" s="15">
        <f t="shared" si="0"/>
        <v>193612944.18000001</v>
      </c>
      <c r="M30" s="30">
        <f>VLOOKUP(B30,[3]Sheet1!$B$16:$M$67,12,0)+L30</f>
        <v>428588615.44999999</v>
      </c>
      <c r="N30" s="32">
        <f t="shared" si="1"/>
        <v>3.1382100162718808E-3</v>
      </c>
    </row>
    <row r="31" spans="1:15" x14ac:dyDescent="0.25">
      <c r="A31" s="11">
        <f t="shared" si="2"/>
        <v>16</v>
      </c>
      <c r="B31" s="12" t="s">
        <v>47</v>
      </c>
      <c r="C31" s="31" t="str">
        <f>VLOOKUP(B31,[4]Sheet1!$B$16:$C$67,2,0)</f>
        <v>BATS</v>
      </c>
      <c r="D31" s="13" t="s">
        <v>2</v>
      </c>
      <c r="E31" s="14"/>
      <c r="F31" s="14"/>
      <c r="G31" s="15">
        <f>VLOOKUP(B31,[2]Brokers!$B$9:$I$69,7,0)</f>
        <v>66003666.530000001</v>
      </c>
      <c r="H31" s="15">
        <f>VLOOKUP(B31,[2]Brokers!$B$9:$X$69,23,0)</f>
        <v>0</v>
      </c>
      <c r="I31" s="15">
        <f>VLOOKUP(B31,[2]Brokers!$B$9:$R$69,17,0)</f>
        <v>0</v>
      </c>
      <c r="J31" s="15">
        <f>VLOOKUP(B31,[2]Brokers!$B$9:$M$69,12,0)</f>
        <v>41869870</v>
      </c>
      <c r="K31" s="15">
        <v>0</v>
      </c>
      <c r="L31" s="15">
        <f t="shared" si="0"/>
        <v>107873536.53</v>
      </c>
      <c r="M31" s="30">
        <f>VLOOKUP(B31,[3]Sheet1!$B$16:$M$67,12,0)+L31</f>
        <v>379356244.23000002</v>
      </c>
      <c r="N31" s="32">
        <f t="shared" si="1"/>
        <v>2.7777209250597883E-3</v>
      </c>
    </row>
    <row r="32" spans="1:15" x14ac:dyDescent="0.25">
      <c r="A32" s="11">
        <f t="shared" si="2"/>
        <v>17</v>
      </c>
      <c r="B32" s="12" t="s">
        <v>13</v>
      </c>
      <c r="C32" s="31" t="str">
        <f>VLOOKUP(B32,[4]Sheet1!$B$16:$C$67,2,0)</f>
        <v>MONSEC</v>
      </c>
      <c r="D32" s="13" t="s">
        <v>2</v>
      </c>
      <c r="E32" s="14"/>
      <c r="F32" s="14"/>
      <c r="G32" s="15">
        <f>VLOOKUP(B32,[2]Brokers!$B$9:$I$69,7,0)</f>
        <v>43752292.039999999</v>
      </c>
      <c r="H32" s="15">
        <f>VLOOKUP(B32,[2]Brokers!$B$9:$X$69,23,0)</f>
        <v>0</v>
      </c>
      <c r="I32" s="15">
        <f>VLOOKUP(B32,[2]Brokers!$B$9:$R$69,17,0)</f>
        <v>0</v>
      </c>
      <c r="J32" s="15">
        <f>VLOOKUP(B32,[2]Brokers!$B$9:$M$69,12,0)</f>
        <v>14214620</v>
      </c>
      <c r="K32" s="15">
        <v>0</v>
      </c>
      <c r="L32" s="15">
        <f t="shared" si="0"/>
        <v>57966912.039999999</v>
      </c>
      <c r="M32" s="30">
        <f>VLOOKUP(B32,[3]Sheet1!$B$16:$M$67,12,0)+L32</f>
        <v>345147652.00999999</v>
      </c>
      <c r="N32" s="32">
        <f t="shared" si="1"/>
        <v>2.5272388943258467E-3</v>
      </c>
      <c r="O32" s="1"/>
    </row>
    <row r="33" spans="1:15" x14ac:dyDescent="0.25">
      <c r="A33" s="11">
        <f t="shared" si="2"/>
        <v>18</v>
      </c>
      <c r="B33" s="12" t="s">
        <v>30</v>
      </c>
      <c r="C33" s="31" t="str">
        <f>VLOOKUP(B33,[4]Sheet1!$B$16:$C$67,2,0)</f>
        <v>DARKHAN BROKER</v>
      </c>
      <c r="D33" s="13" t="s">
        <v>2</v>
      </c>
      <c r="E33" s="14" t="s">
        <v>2</v>
      </c>
      <c r="F33" s="14"/>
      <c r="G33" s="15">
        <f>VLOOKUP(B33,[2]Brokers!$B$9:$I$69,7,0)</f>
        <v>168245099.94999999</v>
      </c>
      <c r="H33" s="15">
        <f>VLOOKUP(B33,[2]Brokers!$B$9:$X$69,23,0)</f>
        <v>0</v>
      </c>
      <c r="I33" s="15">
        <f>VLOOKUP(B33,[2]Brokers!$B$9:$R$69,17,0)</f>
        <v>0</v>
      </c>
      <c r="J33" s="15">
        <f>VLOOKUP(B33,[2]Brokers!$B$9:$M$69,12,0)</f>
        <v>8215970</v>
      </c>
      <c r="K33" s="15">
        <v>0</v>
      </c>
      <c r="L33" s="15">
        <f t="shared" si="0"/>
        <v>176461069.94999999</v>
      </c>
      <c r="M33" s="30">
        <f>VLOOKUP(B33,[3]Sheet1!$B$16:$M$67,12,0)+L33</f>
        <v>327911277.11000001</v>
      </c>
      <c r="N33" s="32">
        <f t="shared" si="1"/>
        <v>2.4010307721184861E-3</v>
      </c>
      <c r="O33" s="1"/>
    </row>
    <row r="34" spans="1:15" x14ac:dyDescent="0.25">
      <c r="A34" s="11">
        <f t="shared" si="2"/>
        <v>19</v>
      </c>
      <c r="B34" s="12" t="s">
        <v>19</v>
      </c>
      <c r="C34" s="31" t="str">
        <f>VLOOKUP(B34,[4]Sheet1!$B$16:$C$67,2,0)</f>
        <v>ZERGED</v>
      </c>
      <c r="D34" s="13" t="s">
        <v>2</v>
      </c>
      <c r="E34" s="14"/>
      <c r="F34" s="14"/>
      <c r="G34" s="15">
        <f>VLOOKUP(B34,[2]Brokers!$B$9:$I$69,7,0)</f>
        <v>45898768.07</v>
      </c>
      <c r="H34" s="15">
        <f>VLOOKUP(B34,[2]Brokers!$B$9:$X$69,23,0)</f>
        <v>0</v>
      </c>
      <c r="I34" s="15">
        <f>VLOOKUP(B34,[2]Brokers!$B$9:$R$69,17,0)</f>
        <v>0</v>
      </c>
      <c r="J34" s="15">
        <f>VLOOKUP(B34,[2]Brokers!$B$9:$M$69,12,0)</f>
        <v>28322490</v>
      </c>
      <c r="K34" s="15">
        <v>0</v>
      </c>
      <c r="L34" s="15">
        <f t="shared" si="0"/>
        <v>74221258.069999993</v>
      </c>
      <c r="M34" s="30">
        <f>VLOOKUP(B34,[3]Sheet1!$B$16:$M$67,12,0)+L34</f>
        <v>314723205.14999998</v>
      </c>
      <c r="N34" s="32">
        <f t="shared" si="1"/>
        <v>2.3044651191164063E-3</v>
      </c>
      <c r="O34" s="1"/>
    </row>
    <row r="35" spans="1:15" x14ac:dyDescent="0.25">
      <c r="A35" s="11">
        <f t="shared" si="2"/>
        <v>20</v>
      </c>
      <c r="B35" s="12" t="s">
        <v>34</v>
      </c>
      <c r="C35" s="31" t="str">
        <f>VLOOKUP(B35,[4]Sheet1!$B$16:$C$67,2,0)</f>
        <v>GRANDDEVELOPMENT</v>
      </c>
      <c r="D35" s="13" t="s">
        <v>2</v>
      </c>
      <c r="E35" s="14"/>
      <c r="F35" s="14"/>
      <c r="G35" s="15">
        <f>VLOOKUP(B35,[2]Brokers!$B$9:$I$69,7,0)</f>
        <v>93399</v>
      </c>
      <c r="H35" s="15">
        <f>VLOOKUP(B35,[2]Brokers!$B$9:$X$69,23,0)</f>
        <v>0</v>
      </c>
      <c r="I35" s="15">
        <f>VLOOKUP(B35,[2]Brokers!$B$9:$R$69,17,0)</f>
        <v>0</v>
      </c>
      <c r="J35" s="15">
        <f>VLOOKUP(B35,[2]Brokers!$B$9:$M$69,12,0)</f>
        <v>5726770</v>
      </c>
      <c r="K35" s="15">
        <v>0</v>
      </c>
      <c r="L35" s="15">
        <f t="shared" si="0"/>
        <v>5820169</v>
      </c>
      <c r="M35" s="30">
        <f>VLOOKUP(B35,[3]Sheet1!$B$16:$M$67,12,0)+L35</f>
        <v>266322179.15000001</v>
      </c>
      <c r="N35" s="32">
        <f t="shared" si="1"/>
        <v>1.9500633008796928E-3</v>
      </c>
      <c r="O35" s="1"/>
    </row>
    <row r="36" spans="1:15" x14ac:dyDescent="0.25">
      <c r="A36" s="11">
        <f t="shared" si="2"/>
        <v>21</v>
      </c>
      <c r="B36" s="12" t="s">
        <v>21</v>
      </c>
      <c r="C36" s="31" t="str">
        <f>VLOOKUP(B36,[4]Sheet1!$B$16:$C$67,2,0)</f>
        <v>BLOOMSBURY SECURITIES</v>
      </c>
      <c r="D36" s="13" t="s">
        <v>2</v>
      </c>
      <c r="E36" s="14"/>
      <c r="F36" s="14"/>
      <c r="G36" s="15">
        <f>VLOOKUP(B36,[2]Brokers!$B$9:$I$69,7,0)</f>
        <v>16365521.82</v>
      </c>
      <c r="H36" s="15">
        <f>VLOOKUP(B36,[2]Brokers!$B$9:$X$69,23,0)</f>
        <v>0</v>
      </c>
      <c r="I36" s="15">
        <f>VLOOKUP(B36,[2]Brokers!$B$9:$R$69,17,0)</f>
        <v>0</v>
      </c>
      <c r="J36" s="15">
        <f>VLOOKUP(B36,[2]Brokers!$B$9:$M$69,12,0)</f>
        <v>0</v>
      </c>
      <c r="K36" s="15">
        <v>0</v>
      </c>
      <c r="L36" s="15">
        <f t="shared" si="0"/>
        <v>16365521.82</v>
      </c>
      <c r="M36" s="30">
        <f>VLOOKUP(B36,[3]Sheet1!$B$16:$M$67,12,0)+L36</f>
        <v>247785403.26999998</v>
      </c>
      <c r="N36" s="32">
        <f t="shared" si="1"/>
        <v>1.8143333873006197E-3</v>
      </c>
      <c r="O36" s="1"/>
    </row>
    <row r="37" spans="1:15" x14ac:dyDescent="0.25">
      <c r="A37" s="11">
        <f t="shared" si="2"/>
        <v>22</v>
      </c>
      <c r="B37" s="12" t="s">
        <v>23</v>
      </c>
      <c r="C37" s="31" t="str">
        <f>VLOOKUP(B37,[4]Sheet1!$B$16:$C$67,2,0)</f>
        <v>TAVAN BOGD</v>
      </c>
      <c r="D37" s="13" t="s">
        <v>2</v>
      </c>
      <c r="E37" s="14"/>
      <c r="F37" s="14"/>
      <c r="G37" s="15">
        <f>VLOOKUP(B37,[2]Brokers!$B$9:$I$69,7,0)</f>
        <v>32531487.800000001</v>
      </c>
      <c r="H37" s="15">
        <f>VLOOKUP(B37,[2]Brokers!$B$9:$X$69,23,0)</f>
        <v>0</v>
      </c>
      <c r="I37" s="15">
        <f>VLOOKUP(B37,[2]Brokers!$B$9:$R$69,17,0)</f>
        <v>0</v>
      </c>
      <c r="J37" s="15">
        <f>VLOOKUP(B37,[2]Brokers!$B$9:$M$69,12,0)</f>
        <v>2545410</v>
      </c>
      <c r="K37" s="15">
        <v>0</v>
      </c>
      <c r="L37" s="15">
        <f t="shared" si="0"/>
        <v>35076897.799999997</v>
      </c>
      <c r="M37" s="30">
        <f>VLOOKUP(B37,[3]Sheet1!$B$16:$M$67,12,0)+L37</f>
        <v>233858769.80000001</v>
      </c>
      <c r="N37" s="32">
        <f t="shared" si="1"/>
        <v>1.7123598418703171E-3</v>
      </c>
      <c r="O37" s="1"/>
    </row>
    <row r="38" spans="1:15" x14ac:dyDescent="0.25">
      <c r="A38" s="11">
        <f t="shared" si="2"/>
        <v>23</v>
      </c>
      <c r="B38" s="12" t="s">
        <v>25</v>
      </c>
      <c r="C38" s="31" t="str">
        <f>VLOOKUP(B38,[4]Sheet1!$B$16:$C$67,2,0)</f>
        <v>TULGAT CHANDMANI BAYAN</v>
      </c>
      <c r="D38" s="13" t="s">
        <v>2</v>
      </c>
      <c r="E38" s="14"/>
      <c r="F38" s="14"/>
      <c r="G38" s="15">
        <f>VLOOKUP(B38,[2]Brokers!$B$9:$I$69,7,0)</f>
        <v>43754237.629999995</v>
      </c>
      <c r="H38" s="15">
        <f>VLOOKUP(B38,[2]Brokers!$B$9:$X$69,23,0)</f>
        <v>0</v>
      </c>
      <c r="I38" s="15">
        <f>VLOOKUP(B38,[2]Brokers!$B$9:$R$69,17,0)</f>
        <v>0</v>
      </c>
      <c r="J38" s="15">
        <f>VLOOKUP(B38,[2]Brokers!$B$9:$M$69,12,0)</f>
        <v>1023120</v>
      </c>
      <c r="K38" s="15">
        <v>0</v>
      </c>
      <c r="L38" s="15">
        <f t="shared" si="0"/>
        <v>44777357.629999995</v>
      </c>
      <c r="M38" s="30">
        <f>VLOOKUP(B38,[3]Sheet1!$B$16:$M$67,12,0)+L38</f>
        <v>206467086.22999999</v>
      </c>
      <c r="N38" s="32">
        <f t="shared" si="1"/>
        <v>1.5117925550989016E-3</v>
      </c>
      <c r="O38" s="1"/>
    </row>
    <row r="39" spans="1:15" x14ac:dyDescent="0.25">
      <c r="A39" s="11">
        <f t="shared" si="2"/>
        <v>24</v>
      </c>
      <c r="B39" s="12" t="s">
        <v>37</v>
      </c>
      <c r="C39" s="31" t="str">
        <f>VLOOKUP(B39,[4]Sheet1!$B$16:$C$67,2,0)</f>
        <v>GENDEX</v>
      </c>
      <c r="D39" s="13" t="s">
        <v>2</v>
      </c>
      <c r="E39" s="14"/>
      <c r="F39" s="14"/>
      <c r="G39" s="15">
        <f>VLOOKUP(B39,[2]Brokers!$B$9:$I$69,7,0)</f>
        <v>1001630</v>
      </c>
      <c r="H39" s="15">
        <f>VLOOKUP(B39,[2]Brokers!$B$9:$X$69,23,0)</f>
        <v>0</v>
      </c>
      <c r="I39" s="15">
        <f>VLOOKUP(B39,[2]Brokers!$B$9:$R$69,17,0)</f>
        <v>0</v>
      </c>
      <c r="J39" s="15">
        <f>VLOOKUP(B39,[2]Brokers!$B$9:$M$69,12,0)</f>
        <v>2410520</v>
      </c>
      <c r="K39" s="15">
        <v>0</v>
      </c>
      <c r="L39" s="15">
        <f t="shared" si="0"/>
        <v>3412150</v>
      </c>
      <c r="M39" s="30">
        <f>VLOOKUP(B39,[3]Sheet1!$B$16:$M$67,12,0)+L39</f>
        <v>198582205.75999999</v>
      </c>
      <c r="N39" s="32">
        <f t="shared" si="1"/>
        <v>1.4540579117228057E-3</v>
      </c>
      <c r="O39" s="1"/>
    </row>
    <row r="40" spans="1:15" x14ac:dyDescent="0.25">
      <c r="A40" s="11">
        <f t="shared" si="2"/>
        <v>25</v>
      </c>
      <c r="B40" s="12" t="s">
        <v>12</v>
      </c>
      <c r="C40" s="31" t="str">
        <f>VLOOKUP(B40,[4]Sheet1!$B$16:$C$67,2,0)</f>
        <v>MIBG</v>
      </c>
      <c r="D40" s="13" t="s">
        <v>2</v>
      </c>
      <c r="E40" s="14" t="s">
        <v>2</v>
      </c>
      <c r="F40" s="14"/>
      <c r="G40" s="15">
        <f>VLOOKUP(B40,[2]Brokers!$B$9:$I$69,7,0)</f>
        <v>0</v>
      </c>
      <c r="H40" s="15">
        <f>VLOOKUP(B40,[2]Brokers!$B$9:$X$69,23,0)</f>
        <v>0</v>
      </c>
      <c r="I40" s="15">
        <f>VLOOKUP(B40,[2]Brokers!$B$9:$R$69,17,0)</f>
        <v>0</v>
      </c>
      <c r="J40" s="15">
        <f>VLOOKUP(B40,[2]Brokers!$B$9:$M$69,12,0)</f>
        <v>4037530</v>
      </c>
      <c r="K40" s="15">
        <v>0</v>
      </c>
      <c r="L40" s="15">
        <f t="shared" si="0"/>
        <v>4037530</v>
      </c>
      <c r="M40" s="30">
        <f>VLOOKUP(B40,[3]Sheet1!$B$16:$M$67,12,0)+L40</f>
        <v>175815620.69999999</v>
      </c>
      <c r="N40" s="32">
        <f t="shared" si="1"/>
        <v>1.2873565046017084E-3</v>
      </c>
      <c r="O40" s="1"/>
    </row>
    <row r="41" spans="1:15" x14ac:dyDescent="0.25">
      <c r="A41" s="11">
        <f t="shared" si="2"/>
        <v>26</v>
      </c>
      <c r="B41" s="12" t="s">
        <v>69</v>
      </c>
      <c r="C41" s="31" t="str">
        <f>VLOOKUP(B41,[4]Sheet1!$B$16:$C$67,2,0)</f>
        <v xml:space="preserve">CENTRAL SECURITIES </v>
      </c>
      <c r="D41" s="13" t="s">
        <v>2</v>
      </c>
      <c r="E41" s="14" t="s">
        <v>2</v>
      </c>
      <c r="F41" s="14"/>
      <c r="G41" s="15">
        <f>VLOOKUP(B41,[2]Brokers!$B$9:$I$69,7,0)</f>
        <v>14769277.9</v>
      </c>
      <c r="H41" s="15">
        <f>VLOOKUP(B41,[2]Brokers!$B$9:$X$69,23,0)</f>
        <v>2000000</v>
      </c>
      <c r="I41" s="15">
        <f>VLOOKUP(B41,[2]Brokers!$B$9:$R$69,17,0)</f>
        <v>0</v>
      </c>
      <c r="J41" s="15">
        <f>VLOOKUP(B41,[2]Brokers!$B$9:$M$69,12,0)</f>
        <v>0</v>
      </c>
      <c r="K41" s="15">
        <v>0</v>
      </c>
      <c r="L41" s="15">
        <f t="shared" si="0"/>
        <v>16769277.9</v>
      </c>
      <c r="M41" s="30">
        <f>VLOOKUP(B41,[3]Sheet1!$B$16:$M$67,12,0)+L41</f>
        <v>163134650.55000001</v>
      </c>
      <c r="N41" s="32">
        <f t="shared" si="1"/>
        <v>1.1945039506462308E-3</v>
      </c>
      <c r="O41" s="1"/>
    </row>
    <row r="42" spans="1:15" x14ac:dyDescent="0.25">
      <c r="A42" s="11">
        <f t="shared" si="2"/>
        <v>27</v>
      </c>
      <c r="B42" s="12" t="s">
        <v>49</v>
      </c>
      <c r="C42" s="31" t="str">
        <f>VLOOKUP(B42,[4]Sheet1!$B$16:$C$67,2,0)</f>
        <v>HUNNU EMPIRE</v>
      </c>
      <c r="D42" s="13" t="s">
        <v>2</v>
      </c>
      <c r="E42" s="14" t="s">
        <v>2</v>
      </c>
      <c r="F42" s="14"/>
      <c r="G42" s="15">
        <f>VLOOKUP(B42,[2]Brokers!$B$9:$I$69,7,0)</f>
        <v>16389603.460000001</v>
      </c>
      <c r="H42" s="15">
        <f>VLOOKUP(B42,[2]Brokers!$B$9:$X$69,23,0)</f>
        <v>0</v>
      </c>
      <c r="I42" s="15">
        <f>VLOOKUP(B42,[2]Brokers!$B$9:$R$69,17,0)</f>
        <v>0</v>
      </c>
      <c r="J42" s="15">
        <f>VLOOKUP(B42,[2]Brokers!$B$9:$M$69,12,0)</f>
        <v>40705560</v>
      </c>
      <c r="K42" s="15">
        <v>0</v>
      </c>
      <c r="L42" s="15">
        <f t="shared" si="0"/>
        <v>57095163.460000001</v>
      </c>
      <c r="M42" s="30">
        <f>VLOOKUP(B42,[3]Sheet1!$B$16:$M$67,12,0)+L42</f>
        <v>137012852.31</v>
      </c>
      <c r="N42" s="32">
        <f t="shared" si="1"/>
        <v>1.0032350136640147E-3</v>
      </c>
      <c r="O42" s="1"/>
    </row>
    <row r="43" spans="1:15" x14ac:dyDescent="0.25">
      <c r="A43" s="11">
        <f t="shared" si="2"/>
        <v>28</v>
      </c>
      <c r="B43" s="12" t="s">
        <v>22</v>
      </c>
      <c r="C43" s="31" t="str">
        <f>VLOOKUP(B43,[4]Sheet1!$B$16:$C$67,2,0)</f>
        <v>UNDURKHAAN INVEST</v>
      </c>
      <c r="D43" s="13" t="s">
        <v>2</v>
      </c>
      <c r="E43" s="14"/>
      <c r="F43" s="14"/>
      <c r="G43" s="15">
        <f>VLOOKUP(B43,[2]Brokers!$B$9:$I$69,7,0)</f>
        <v>12449933.25</v>
      </c>
      <c r="H43" s="15">
        <f>VLOOKUP(B43,[2]Brokers!$B$9:$X$69,23,0)</f>
        <v>0</v>
      </c>
      <c r="I43" s="15">
        <f>VLOOKUP(B43,[2]Brokers!$B$9:$R$69,17,0)</f>
        <v>0</v>
      </c>
      <c r="J43" s="15">
        <f>VLOOKUP(B43,[2]Brokers!$B$9:$M$69,12,0)</f>
        <v>28238980</v>
      </c>
      <c r="K43" s="15">
        <v>0</v>
      </c>
      <c r="L43" s="15">
        <f t="shared" si="0"/>
        <v>40688913.25</v>
      </c>
      <c r="M43" s="30">
        <f>VLOOKUP(B43,[3]Sheet1!$B$16:$M$67,12,0)+L43</f>
        <v>120883939.35000001</v>
      </c>
      <c r="N43" s="32">
        <f t="shared" si="1"/>
        <v>8.8513594528464418E-4</v>
      </c>
      <c r="O43" s="1"/>
    </row>
    <row r="44" spans="1:15" x14ac:dyDescent="0.25">
      <c r="A44" s="11">
        <f t="shared" si="2"/>
        <v>29</v>
      </c>
      <c r="B44" s="12" t="s">
        <v>18</v>
      </c>
      <c r="C44" s="31" t="str">
        <f>VLOOKUP(B44,[4]Sheet1!$B$16:$C$67,2,0)</f>
        <v>DELGERKHANGAI SECURITIES</v>
      </c>
      <c r="D44" s="13" t="s">
        <v>2</v>
      </c>
      <c r="E44" s="14"/>
      <c r="F44" s="14"/>
      <c r="G44" s="15">
        <f>VLOOKUP(B44,[2]Brokers!$B$9:$I$69,7,0)</f>
        <v>17738638</v>
      </c>
      <c r="H44" s="15">
        <f>VLOOKUP(B44,[2]Brokers!$B$9:$X$69,23,0)</f>
        <v>0</v>
      </c>
      <c r="I44" s="15">
        <f>VLOOKUP(B44,[2]Brokers!$B$9:$R$69,17,0)</f>
        <v>0</v>
      </c>
      <c r="J44" s="15">
        <f>VLOOKUP(B44,[2]Brokers!$B$9:$M$69,12,0)</f>
        <v>2154740</v>
      </c>
      <c r="K44" s="15">
        <v>0</v>
      </c>
      <c r="L44" s="15">
        <f t="shared" si="0"/>
        <v>19893378</v>
      </c>
      <c r="M44" s="30">
        <f>VLOOKUP(B44,[3]Sheet1!$B$16:$M$67,12,0)+L44</f>
        <v>113743347.31</v>
      </c>
      <c r="N44" s="32">
        <f t="shared" si="1"/>
        <v>8.3285112796976717E-4</v>
      </c>
      <c r="O44" s="1"/>
    </row>
    <row r="45" spans="1:15" x14ac:dyDescent="0.25">
      <c r="A45" s="11">
        <f t="shared" si="2"/>
        <v>30</v>
      </c>
      <c r="B45" s="12" t="s">
        <v>28</v>
      </c>
      <c r="C45" s="31" t="str">
        <f>VLOOKUP(B45,[4]Sheet1!$B$16:$C$67,2,0)</f>
        <v>ALTAN KHOROMSOG</v>
      </c>
      <c r="D45" s="13" t="s">
        <v>2</v>
      </c>
      <c r="E45" s="14"/>
      <c r="F45" s="14"/>
      <c r="G45" s="15">
        <f>VLOOKUP(B45,[2]Brokers!$B$9:$I$69,7,0)</f>
        <v>0</v>
      </c>
      <c r="H45" s="15">
        <f>VLOOKUP(B45,[2]Brokers!$B$9:$X$69,23,0)</f>
        <v>0</v>
      </c>
      <c r="I45" s="15">
        <f>VLOOKUP(B45,[2]Brokers!$B$9:$R$69,17,0)</f>
        <v>0</v>
      </c>
      <c r="J45" s="15">
        <f>VLOOKUP(B45,[2]Brokers!$B$9:$M$69,12,0)</f>
        <v>0</v>
      </c>
      <c r="K45" s="15">
        <v>0</v>
      </c>
      <c r="L45" s="15">
        <f t="shared" si="0"/>
        <v>0</v>
      </c>
      <c r="M45" s="30">
        <f>VLOOKUP(B45,[3]Sheet1!$B$16:$M$67,12,0)+L45</f>
        <v>70254555</v>
      </c>
      <c r="N45" s="32">
        <f t="shared" si="1"/>
        <v>5.1441764956410658E-4</v>
      </c>
      <c r="O45" s="1"/>
    </row>
    <row r="46" spans="1:15" x14ac:dyDescent="0.25">
      <c r="A46" s="11">
        <f t="shared" si="2"/>
        <v>31</v>
      </c>
      <c r="B46" s="12" t="s">
        <v>32</v>
      </c>
      <c r="C46" s="31" t="str">
        <f>VLOOKUP(B46,[4]Sheet1!$B$16:$C$67,2,0)</f>
        <v>MERGEN SANAA</v>
      </c>
      <c r="D46" s="13" t="s">
        <v>2</v>
      </c>
      <c r="E46" s="14"/>
      <c r="F46" s="14"/>
      <c r="G46" s="15">
        <f>VLOOKUP(B46,[2]Brokers!$B$9:$I$69,7,0)</f>
        <v>1378751</v>
      </c>
      <c r="H46" s="15">
        <f>VLOOKUP(B46,[2]Brokers!$B$9:$X$69,23,0)</f>
        <v>0</v>
      </c>
      <c r="I46" s="15">
        <f>VLOOKUP(B46,[2]Brokers!$B$9:$R$69,17,0)</f>
        <v>0</v>
      </c>
      <c r="J46" s="15">
        <f>VLOOKUP(B46,[2]Brokers!$B$9:$M$69,12,0)</f>
        <v>2974860</v>
      </c>
      <c r="K46" s="15">
        <v>0</v>
      </c>
      <c r="L46" s="15">
        <f t="shared" si="0"/>
        <v>4353611</v>
      </c>
      <c r="M46" s="30">
        <f>VLOOKUP(B46,[3]Sheet1!$B$16:$M$67,12,0)+L46</f>
        <v>65458252.469999999</v>
      </c>
      <c r="N46" s="32">
        <f t="shared" si="1"/>
        <v>4.7929818045522137E-4</v>
      </c>
      <c r="O46" s="1"/>
    </row>
    <row r="47" spans="1:15" x14ac:dyDescent="0.25">
      <c r="A47" s="11">
        <f t="shared" si="2"/>
        <v>32</v>
      </c>
      <c r="B47" s="12" t="s">
        <v>38</v>
      </c>
      <c r="C47" s="31" t="str">
        <f>VLOOKUP(B47,[4]Sheet1!$B$16:$C$67,2,0)</f>
        <v>MICC</v>
      </c>
      <c r="D47" s="13" t="s">
        <v>2</v>
      </c>
      <c r="E47" s="14"/>
      <c r="F47" s="14"/>
      <c r="G47" s="15">
        <f>VLOOKUP(B47,[2]Brokers!$B$9:$I$69,7,0)</f>
        <v>14552747</v>
      </c>
      <c r="H47" s="15">
        <f>VLOOKUP(B47,[2]Brokers!$B$9:$X$69,23,0)</f>
        <v>0</v>
      </c>
      <c r="I47" s="15">
        <f>VLOOKUP(B47,[2]Brokers!$B$9:$R$69,17,0)</f>
        <v>0</v>
      </c>
      <c r="J47" s="15">
        <f>VLOOKUP(B47,[2]Brokers!$B$9:$M$69,12,0)</f>
        <v>409220</v>
      </c>
      <c r="K47" s="15">
        <v>0</v>
      </c>
      <c r="L47" s="15">
        <f t="shared" si="0"/>
        <v>14961967</v>
      </c>
      <c r="M47" s="30">
        <f>VLOOKUP(B47,[3]Sheet1!$B$16:$M$67,12,0)+L47</f>
        <v>63951115.5</v>
      </c>
      <c r="N47" s="32">
        <f t="shared" si="1"/>
        <v>4.6826262756219448E-4</v>
      </c>
      <c r="O47" s="1"/>
    </row>
    <row r="48" spans="1:15" x14ac:dyDescent="0.25">
      <c r="A48" s="11">
        <f t="shared" si="2"/>
        <v>33</v>
      </c>
      <c r="B48" s="12" t="s">
        <v>20</v>
      </c>
      <c r="C48" s="31" t="str">
        <f>VLOOKUP(B48,[4]Sheet1!$B$16:$C$67,2,0)</f>
        <v>BULGAN BROKER</v>
      </c>
      <c r="D48" s="13" t="s">
        <v>2</v>
      </c>
      <c r="E48" s="14"/>
      <c r="F48" s="14"/>
      <c r="G48" s="15">
        <f>VLOOKUP(B48,[2]Brokers!$B$9:$I$69,7,0)</f>
        <v>4120985.5</v>
      </c>
      <c r="H48" s="15">
        <f>VLOOKUP(B48,[2]Brokers!$B$9:$X$69,23,0)</f>
        <v>0</v>
      </c>
      <c r="I48" s="15">
        <f>VLOOKUP(B48,[2]Brokers!$B$9:$R$69,17,0)</f>
        <v>0</v>
      </c>
      <c r="J48" s="15">
        <f>VLOOKUP(B48,[2]Brokers!$B$9:$M$69,12,0)</f>
        <v>6575520</v>
      </c>
      <c r="K48" s="15"/>
      <c r="L48" s="15">
        <f t="shared" ref="L48:L66" si="3">K48+J48+I48+H48+G48</f>
        <v>10696505.5</v>
      </c>
      <c r="M48" s="30">
        <f>VLOOKUP(B48,[3]Sheet1!$B$16:$M$67,12,0)+L48</f>
        <v>59672768.799999997</v>
      </c>
      <c r="N48" s="32">
        <f t="shared" ref="N48:N66" si="4">M48/$M$67</f>
        <v>4.3693573276605839E-4</v>
      </c>
    </row>
    <row r="49" spans="1:15" x14ac:dyDescent="0.25">
      <c r="A49" s="11">
        <f t="shared" si="2"/>
        <v>34</v>
      </c>
      <c r="B49" s="12" t="s">
        <v>24</v>
      </c>
      <c r="C49" s="31" t="str">
        <f>VLOOKUP(B49,[4]Sheet1!$B$16:$C$67,2,0)</f>
        <v>SECAP</v>
      </c>
      <c r="D49" s="13" t="s">
        <v>2</v>
      </c>
      <c r="E49" s="14" t="s">
        <v>2</v>
      </c>
      <c r="F49" s="14"/>
      <c r="G49" s="15">
        <f>VLOOKUP(B49,[2]Brokers!$B$9:$I$69,7,0)</f>
        <v>0</v>
      </c>
      <c r="H49" s="15">
        <f>VLOOKUP(B49,[2]Brokers!$B$9:$X$69,23,0)</f>
        <v>0</v>
      </c>
      <c r="I49" s="15">
        <f>VLOOKUP(B49,[2]Brokers!$B$9:$R$69,17,0)</f>
        <v>0</v>
      </c>
      <c r="J49" s="15">
        <f>VLOOKUP(B49,[2]Brokers!$B$9:$M$69,12,0)</f>
        <v>17830540</v>
      </c>
      <c r="K49" s="15">
        <v>0</v>
      </c>
      <c r="L49" s="15">
        <f t="shared" si="3"/>
        <v>17830540</v>
      </c>
      <c r="M49" s="30">
        <f>VLOOKUP(B49,[3]Sheet1!$B$16:$M$67,12,0)+L49</f>
        <v>58401348</v>
      </c>
      <c r="N49" s="32">
        <f t="shared" si="4"/>
        <v>4.2762613996395591E-4</v>
      </c>
    </row>
    <row r="50" spans="1:15" s="17" customFormat="1" x14ac:dyDescent="0.25">
      <c r="A50" s="11">
        <f t="shared" si="2"/>
        <v>35</v>
      </c>
      <c r="B50" s="12" t="s">
        <v>44</v>
      </c>
      <c r="C50" s="31" t="str">
        <f>VLOOKUP(B50,[4]Sheet1!$B$16:$C$67,2,0)</f>
        <v>ZGB</v>
      </c>
      <c r="D50" s="13" t="s">
        <v>2</v>
      </c>
      <c r="E50" s="14" t="s">
        <v>2</v>
      </c>
      <c r="F50" s="14" t="s">
        <v>2</v>
      </c>
      <c r="G50" s="15">
        <f>VLOOKUP(B50,[2]Brokers!$B$9:$I$69,7,0)</f>
        <v>484580</v>
      </c>
      <c r="H50" s="15">
        <f>VLOOKUP(B50,[2]Brokers!$B$9:$X$69,23,0)</f>
        <v>0</v>
      </c>
      <c r="I50" s="15">
        <f>VLOOKUP(B50,[2]Brokers!$B$9:$R$69,17,0)</f>
        <v>0</v>
      </c>
      <c r="J50" s="15">
        <f>VLOOKUP(B50,[2]Brokers!$B$9:$M$69,12,0)</f>
        <v>5821830</v>
      </c>
      <c r="K50" s="15">
        <v>0</v>
      </c>
      <c r="L50" s="15">
        <f t="shared" si="3"/>
        <v>6306410</v>
      </c>
      <c r="M50" s="30">
        <f>VLOOKUP(B50,[3]Sheet1!$B$16:$M$67,12,0)+L50</f>
        <v>54204744.399999999</v>
      </c>
      <c r="N50" s="32">
        <f t="shared" si="4"/>
        <v>3.9689778420020125E-4</v>
      </c>
      <c r="O50" s="16"/>
    </row>
    <row r="51" spans="1:15" x14ac:dyDescent="0.25">
      <c r="A51" s="11">
        <f t="shared" si="2"/>
        <v>36</v>
      </c>
      <c r="B51" s="12" t="s">
        <v>29</v>
      </c>
      <c r="C51" s="31" t="str">
        <f>VLOOKUP(B51,[4]Sheet1!$B$16:$C$67,2,0)</f>
        <v>SANAR</v>
      </c>
      <c r="D51" s="13" t="s">
        <v>2</v>
      </c>
      <c r="E51" s="14" t="s">
        <v>2</v>
      </c>
      <c r="F51" s="14" t="s">
        <v>2</v>
      </c>
      <c r="G51" s="15">
        <f>VLOOKUP(B51,[2]Brokers!$B$9:$I$69,7,0)</f>
        <v>10044979.1</v>
      </c>
      <c r="H51" s="15">
        <f>VLOOKUP(B51,[2]Brokers!$B$9:$X$69,23,0)</f>
        <v>0</v>
      </c>
      <c r="I51" s="15">
        <f>VLOOKUP(B51,[2]Brokers!$B$9:$R$69,17,0)</f>
        <v>0</v>
      </c>
      <c r="J51" s="15">
        <f>VLOOKUP(B51,[2]Brokers!$B$9:$M$69,12,0)</f>
        <v>174300</v>
      </c>
      <c r="K51" s="15">
        <v>0</v>
      </c>
      <c r="L51" s="15">
        <f t="shared" si="3"/>
        <v>10219279.1</v>
      </c>
      <c r="M51" s="30">
        <f>VLOOKUP(B51,[3]Sheet1!$B$16:$M$67,12,0)+L51</f>
        <v>50382142.300000004</v>
      </c>
      <c r="N51" s="32">
        <f t="shared" si="4"/>
        <v>3.6890794087259329E-4</v>
      </c>
    </row>
    <row r="52" spans="1:15" x14ac:dyDescent="0.25">
      <c r="A52" s="11">
        <f t="shared" si="2"/>
        <v>37</v>
      </c>
      <c r="B52" s="12" t="s">
        <v>39</v>
      </c>
      <c r="C52" s="31" t="str">
        <f>VLOOKUP(B52,[4]Sheet1!$B$16:$C$67,2,0)</f>
        <v>ARGAI BEST</v>
      </c>
      <c r="D52" s="13" t="s">
        <v>2</v>
      </c>
      <c r="E52" s="14"/>
      <c r="F52" s="14"/>
      <c r="G52" s="15">
        <f>VLOOKUP(B52,[2]Brokers!$B$9:$I$69,7,0)</f>
        <v>98340</v>
      </c>
      <c r="H52" s="15">
        <f>VLOOKUP(B52,[2]Brokers!$B$9:$X$69,23,0)</f>
        <v>0</v>
      </c>
      <c r="I52" s="15">
        <f>VLOOKUP(B52,[2]Brokers!$B$9:$R$69,17,0)</f>
        <v>0</v>
      </c>
      <c r="J52" s="15">
        <f>VLOOKUP(B52,[2]Brokers!$B$9:$M$69,12,0)</f>
        <v>0</v>
      </c>
      <c r="K52" s="15">
        <v>0</v>
      </c>
      <c r="L52" s="15">
        <f t="shared" si="3"/>
        <v>98340</v>
      </c>
      <c r="M52" s="30">
        <f>VLOOKUP(B52,[3]Sheet1!$B$16:$M$67,12,0)+L52</f>
        <v>43456878.060000002</v>
      </c>
      <c r="N52" s="32">
        <f t="shared" si="4"/>
        <v>3.1819979599926571E-4</v>
      </c>
    </row>
    <row r="53" spans="1:15" x14ac:dyDescent="0.25">
      <c r="A53" s="11">
        <f t="shared" si="2"/>
        <v>38</v>
      </c>
      <c r="B53" s="12" t="s">
        <v>40</v>
      </c>
      <c r="C53" s="31" t="str">
        <f>VLOOKUP(B53,[4]Sheet1!$B$16:$C$67,2,0)</f>
        <v>BLUESKY SECURITIES</v>
      </c>
      <c r="D53" s="13" t="s">
        <v>2</v>
      </c>
      <c r="E53" s="14"/>
      <c r="F53" s="14"/>
      <c r="G53" s="15">
        <f>VLOOKUP(B53,[2]Brokers!$B$9:$I$69,7,0)</f>
        <v>1871680</v>
      </c>
      <c r="H53" s="15">
        <f>VLOOKUP(B53,[2]Brokers!$B$9:$X$69,23,0)</f>
        <v>0</v>
      </c>
      <c r="I53" s="15">
        <f>VLOOKUP(B53,[2]Brokers!$B$9:$R$69,17,0)</f>
        <v>0</v>
      </c>
      <c r="J53" s="15">
        <f>VLOOKUP(B53,[2]Brokers!$B$9:$M$69,12,0)</f>
        <v>0</v>
      </c>
      <c r="K53" s="15">
        <v>0</v>
      </c>
      <c r="L53" s="15">
        <f t="shared" si="3"/>
        <v>1871680</v>
      </c>
      <c r="M53" s="30">
        <f>VLOOKUP(B53,[3]Sheet1!$B$16:$M$67,12,0)+L53</f>
        <v>28899420.800000001</v>
      </c>
      <c r="N53" s="32">
        <f t="shared" si="4"/>
        <v>2.1160723488605193E-4</v>
      </c>
    </row>
    <row r="54" spans="1:15" x14ac:dyDescent="0.25">
      <c r="A54" s="11">
        <f t="shared" si="2"/>
        <v>39</v>
      </c>
      <c r="B54" s="12" t="s">
        <v>14</v>
      </c>
      <c r="C54" s="31" t="str">
        <f>VLOOKUP(B54,[4]Sheet1!$B$16:$C$67,2,0)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VLOOKUP(B54,[2]Brokers!$B$9:$I$69,7,0)</f>
        <v>13344859.199999999</v>
      </c>
      <c r="H54" s="15">
        <f>VLOOKUP(B54,[2]Brokers!$B$9:$X$69,23,0)</f>
        <v>0</v>
      </c>
      <c r="I54" s="15">
        <f>VLOOKUP(B54,[2]Brokers!$B$9:$R$69,17,0)</f>
        <v>0</v>
      </c>
      <c r="J54" s="15">
        <f>VLOOKUP(B54,[2]Brokers!$B$9:$M$69,12,0)</f>
        <v>3596600</v>
      </c>
      <c r="K54" s="15">
        <v>0</v>
      </c>
      <c r="L54" s="15">
        <f t="shared" si="3"/>
        <v>16941459.199999999</v>
      </c>
      <c r="M54" s="30">
        <f>VLOOKUP(B54,[3]Sheet1!$B$16:$M$67,12,0)+L54</f>
        <v>28695516.699999999</v>
      </c>
      <c r="N54" s="32">
        <f t="shared" si="4"/>
        <v>2.1011420901949444E-4</v>
      </c>
    </row>
    <row r="55" spans="1:15" x14ac:dyDescent="0.25">
      <c r="A55" s="11">
        <f t="shared" si="2"/>
        <v>40</v>
      </c>
      <c r="B55" s="12" t="s">
        <v>67</v>
      </c>
      <c r="C55" s="31" t="str">
        <f>VLOOKUP(B55,[4]Sheet1!$B$16:$C$67,2,0)</f>
        <v>SILVER LIGHT SECURITIES</v>
      </c>
      <c r="D55" s="13" t="s">
        <v>2</v>
      </c>
      <c r="E55" s="14"/>
      <c r="F55" s="14"/>
      <c r="G55" s="15">
        <f>VLOOKUP(B55,[2]Brokers!$B$9:$I$69,7,0)</f>
        <v>0</v>
      </c>
      <c r="H55" s="15">
        <f>VLOOKUP(B55,[2]Brokers!$B$9:$X$69,23,0)</f>
        <v>0</v>
      </c>
      <c r="I55" s="15">
        <f>VLOOKUP(B55,[2]Brokers!$B$9:$R$69,17,0)</f>
        <v>0</v>
      </c>
      <c r="J55" s="15">
        <f>VLOOKUP(B55,[2]Brokers!$B$9:$M$69,12,0)</f>
        <v>0</v>
      </c>
      <c r="K55" s="15">
        <v>0</v>
      </c>
      <c r="L55" s="15">
        <f t="shared" si="3"/>
        <v>0</v>
      </c>
      <c r="M55" s="30">
        <f>VLOOKUP(B55,[3]Sheet1!$B$16:$M$67,12,0)+L55</f>
        <v>22123180</v>
      </c>
      <c r="N55" s="32">
        <f t="shared" si="4"/>
        <v>1.6199026890830997E-4</v>
      </c>
    </row>
    <row r="56" spans="1:15" x14ac:dyDescent="0.25">
      <c r="A56" s="11">
        <f t="shared" si="2"/>
        <v>41</v>
      </c>
      <c r="B56" s="12" t="s">
        <v>26</v>
      </c>
      <c r="C56" s="31" t="str">
        <f>VLOOKUP(B56,[4]Sheet1!$B$16:$C$67,2,0)</f>
        <v>EURASIA CAPITAL HOLDING</v>
      </c>
      <c r="D56" s="13" t="s">
        <v>2</v>
      </c>
      <c r="E56" s="14"/>
      <c r="F56" s="14"/>
      <c r="G56" s="15">
        <f>VLOOKUP(B56,[2]Brokers!$B$9:$I$69,7,0)</f>
        <v>7106340</v>
      </c>
      <c r="H56" s="15">
        <f>VLOOKUP(B56,[2]Brokers!$B$9:$X$69,23,0)</f>
        <v>0</v>
      </c>
      <c r="I56" s="15">
        <f>VLOOKUP(B56,[2]Brokers!$B$9:$R$69,17,0)</f>
        <v>0</v>
      </c>
      <c r="J56" s="15">
        <f>VLOOKUP(B56,[2]Brokers!$B$9:$M$69,12,0)</f>
        <v>1883070</v>
      </c>
      <c r="K56" s="15">
        <v>0</v>
      </c>
      <c r="L56" s="15">
        <f t="shared" si="3"/>
        <v>8989410</v>
      </c>
      <c r="M56" s="30">
        <f>VLOOKUP(B56,[3]Sheet1!$B$16:$M$67,12,0)+L56</f>
        <v>19935813.199999999</v>
      </c>
      <c r="N56" s="32">
        <f t="shared" si="4"/>
        <v>1.4597393960424473E-4</v>
      </c>
    </row>
    <row r="57" spans="1:15" x14ac:dyDescent="0.25">
      <c r="A57" s="11">
        <f t="shared" si="2"/>
        <v>42</v>
      </c>
      <c r="B57" s="12" t="s">
        <v>27</v>
      </c>
      <c r="C57" s="31" t="str">
        <f>VLOOKUP(B57,[4]Sheet1!$B$16:$C$67,2,0)</f>
        <v>BLACKSTONE INTERNATIONAL</v>
      </c>
      <c r="D57" s="13" t="s">
        <v>2</v>
      </c>
      <c r="E57" s="14"/>
      <c r="F57" s="14"/>
      <c r="G57" s="15">
        <f>VLOOKUP(B57,[2]Brokers!$B$9:$I$69,7,0)</f>
        <v>0</v>
      </c>
      <c r="H57" s="15">
        <f>VLOOKUP(B57,[2]Brokers!$B$9:$X$69,23,0)</f>
        <v>0</v>
      </c>
      <c r="I57" s="15">
        <f>VLOOKUP(B57,[2]Brokers!$B$9:$R$69,17,0)</f>
        <v>0</v>
      </c>
      <c r="J57" s="15">
        <f>VLOOKUP(B57,[2]Brokers!$B$9:$M$69,12,0)</f>
        <v>0</v>
      </c>
      <c r="K57" s="15">
        <v>0</v>
      </c>
      <c r="L57" s="15">
        <f t="shared" si="3"/>
        <v>0</v>
      </c>
      <c r="M57" s="30">
        <f>VLOOKUP(B57,[3]Sheet1!$B$16:$M$67,12,0)+L57</f>
        <v>13805200</v>
      </c>
      <c r="N57" s="32">
        <f t="shared" si="4"/>
        <v>1.010843857136723E-4</v>
      </c>
    </row>
    <row r="58" spans="1:15" x14ac:dyDescent="0.25">
      <c r="A58" s="11">
        <f t="shared" si="2"/>
        <v>43</v>
      </c>
      <c r="B58" s="12" t="s">
        <v>41</v>
      </c>
      <c r="C58" s="31" t="str">
        <f>VLOOKUP(B58,[4]Sheet1!$B$16:$C$67,2,0)</f>
        <v>GATSUURT TRADE</v>
      </c>
      <c r="D58" s="13" t="s">
        <v>2</v>
      </c>
      <c r="E58" s="14" t="s">
        <v>2</v>
      </c>
      <c r="F58" s="14"/>
      <c r="G58" s="15">
        <f>VLOOKUP(B58,[2]Brokers!$B$9:$I$69,7,0)</f>
        <v>1527160</v>
      </c>
      <c r="H58" s="15">
        <f>VLOOKUP(B58,[2]Brokers!$B$9:$X$69,23,0)</f>
        <v>0</v>
      </c>
      <c r="I58" s="15">
        <f>VLOOKUP(B58,[2]Brokers!$B$9:$R$69,17,0)</f>
        <v>0</v>
      </c>
      <c r="J58" s="15">
        <f>VLOOKUP(B58,[2]Brokers!$B$9:$M$69,12,0)</f>
        <v>0</v>
      </c>
      <c r="K58" s="15">
        <v>0</v>
      </c>
      <c r="L58" s="15">
        <f t="shared" si="3"/>
        <v>1527160</v>
      </c>
      <c r="M58" s="30">
        <f>VLOOKUP(B58,[3]Sheet1!$B$16:$M$67,12,0)+L58</f>
        <v>10141448.4</v>
      </c>
      <c r="N58" s="32">
        <f t="shared" si="4"/>
        <v>7.4257676944984854E-5</v>
      </c>
    </row>
    <row r="59" spans="1:15" x14ac:dyDescent="0.25">
      <c r="A59" s="11">
        <f t="shared" si="2"/>
        <v>44</v>
      </c>
      <c r="B59" s="12" t="s">
        <v>46</v>
      </c>
      <c r="C59" s="31" t="str">
        <f>VLOOKUP(B59,[4]Sheet1!$B$16:$C$67,2,0)</f>
        <v>FCX</v>
      </c>
      <c r="D59" s="13" t="s">
        <v>2</v>
      </c>
      <c r="E59" s="14"/>
      <c r="F59" s="14"/>
      <c r="G59" s="15">
        <f>VLOOKUP(B59,[2]Brokers!$B$9:$I$69,7,0)</f>
        <v>0</v>
      </c>
      <c r="H59" s="15">
        <f>VLOOKUP(B59,[2]Brokers!$B$9:$X$69,23,0)</f>
        <v>0</v>
      </c>
      <c r="I59" s="15">
        <f>VLOOKUP(B59,[2]Brokers!$B$9:$R$69,17,0)</f>
        <v>0</v>
      </c>
      <c r="J59" s="15">
        <f>VLOOKUP(B59,[2]Brokers!$B$9:$M$69,12,0)</f>
        <v>59360</v>
      </c>
      <c r="K59" s="15">
        <v>0</v>
      </c>
      <c r="L59" s="15">
        <f t="shared" si="3"/>
        <v>59360</v>
      </c>
      <c r="M59" s="30">
        <f>VLOOKUP(B59,[3]Sheet1!$B$16:$M$67,12,0)+L59</f>
        <v>8829160</v>
      </c>
      <c r="N59" s="32">
        <f t="shared" si="4"/>
        <v>6.464884354936741E-5</v>
      </c>
    </row>
    <row r="60" spans="1:15" x14ac:dyDescent="0.25">
      <c r="A60" s="11">
        <f t="shared" si="2"/>
        <v>45</v>
      </c>
      <c r="B60" s="12" t="s">
        <v>15</v>
      </c>
      <c r="C60" s="31" t="str">
        <f>VLOOKUP(B60,[4]Sheet1!$B$16:$C$67,2,0)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VLOOKUP(B60,[2]Brokers!$B$9:$I$69,7,0)</f>
        <v>0</v>
      </c>
      <c r="H60" s="15">
        <f>VLOOKUP(B60,[2]Brokers!$B$9:$X$69,23,0)</f>
        <v>0</v>
      </c>
      <c r="I60" s="15">
        <f>VLOOKUP(B60,[2]Brokers!$B$9:$R$69,17,0)</f>
        <v>0</v>
      </c>
      <c r="J60" s="15">
        <f>VLOOKUP(B60,[2]Brokers!$B$9:$M$69,12,0)</f>
        <v>851830</v>
      </c>
      <c r="K60" s="15">
        <v>0</v>
      </c>
      <c r="L60" s="15">
        <f t="shared" si="3"/>
        <v>851830</v>
      </c>
      <c r="M60" s="30">
        <f>VLOOKUP(B60,[3]Sheet1!$B$16:$M$67,12,0)+L60</f>
        <v>5705878.5499999998</v>
      </c>
      <c r="N60" s="32">
        <f t="shared" si="4"/>
        <v>4.1779563366236576E-5</v>
      </c>
    </row>
    <row r="61" spans="1:15" x14ac:dyDescent="0.25">
      <c r="A61" s="11">
        <f t="shared" si="2"/>
        <v>46</v>
      </c>
      <c r="B61" s="12" t="s">
        <v>48</v>
      </c>
      <c r="C61" s="31" t="str">
        <f>VLOOKUP(B61,[4]Sheet1!$B$16:$C$67,2,0)</f>
        <v>DCF</v>
      </c>
      <c r="D61" s="13" t="s">
        <v>2</v>
      </c>
      <c r="E61" s="14"/>
      <c r="F61" s="14"/>
      <c r="G61" s="15">
        <f>VLOOKUP(B61,[2]Brokers!$B$9:$I$69,7,0)</f>
        <v>2593650</v>
      </c>
      <c r="H61" s="15">
        <f>VLOOKUP(B61,[2]Brokers!$B$9:$X$69,23,0)</f>
        <v>0</v>
      </c>
      <c r="I61" s="15">
        <f>VLOOKUP(B61,[2]Brokers!$B$9:$R$69,17,0)</f>
        <v>0</v>
      </c>
      <c r="J61" s="15">
        <f>VLOOKUP(B61,[2]Brokers!$B$9:$M$69,12,0)</f>
        <v>0</v>
      </c>
      <c r="K61" s="15">
        <v>0</v>
      </c>
      <c r="L61" s="15">
        <f t="shared" si="3"/>
        <v>2593650</v>
      </c>
      <c r="M61" s="30">
        <f>VLOOKUP(B61,[3]Sheet1!$B$16:$M$67,12,0)+L61</f>
        <v>2593650</v>
      </c>
      <c r="N61" s="32">
        <f t="shared" si="4"/>
        <v>1.8991214687673206E-5</v>
      </c>
    </row>
    <row r="62" spans="1:15" x14ac:dyDescent="0.25">
      <c r="A62" s="11">
        <f t="shared" si="2"/>
        <v>47</v>
      </c>
      <c r="B62" s="12" t="s">
        <v>45</v>
      </c>
      <c r="C62" s="31" t="str">
        <f>VLOOKUP(B62,[4]Sheet1!$B$16:$C$67,2,0)</f>
        <v>SG CAPITAL</v>
      </c>
      <c r="D62" s="13" t="s">
        <v>2</v>
      </c>
      <c r="E62" s="14" t="s">
        <v>2</v>
      </c>
      <c r="F62" s="14" t="s">
        <v>2</v>
      </c>
      <c r="G62" s="15">
        <f>VLOOKUP(B62,[2]Brokers!$B$9:$I$69,7,0)</f>
        <v>0</v>
      </c>
      <c r="H62" s="15">
        <f>VLOOKUP(B62,[2]Brokers!$B$9:$X$69,23,0)</f>
        <v>0</v>
      </c>
      <c r="I62" s="15">
        <f>VLOOKUP(B62,[2]Brokers!$B$9:$R$69,17,0)</f>
        <v>0</v>
      </c>
      <c r="J62" s="15">
        <f>VLOOKUP(B62,[2]Brokers!$B$9:$M$69,12,0)</f>
        <v>0</v>
      </c>
      <c r="K62" s="15">
        <v>0</v>
      </c>
      <c r="L62" s="15">
        <f t="shared" si="3"/>
        <v>0</v>
      </c>
      <c r="M62" s="30">
        <f>VLOOKUP(B62,[3]Sheet1!$B$16:$M$67,12,0)+L62</f>
        <v>203970</v>
      </c>
      <c r="N62" s="32">
        <f t="shared" si="4"/>
        <v>1.4935083993000998E-6</v>
      </c>
    </row>
    <row r="63" spans="1:15" x14ac:dyDescent="0.25">
      <c r="A63" s="11">
        <f t="shared" si="2"/>
        <v>48</v>
      </c>
      <c r="B63" s="12" t="s">
        <v>68</v>
      </c>
      <c r="C63" s="31" t="str">
        <f>VLOOKUP(B63,[4]Sheet1!$B$16:$C$67,2,0)</f>
        <v>INVESCORE CAPITAL</v>
      </c>
      <c r="D63" s="13" t="s">
        <v>2</v>
      </c>
      <c r="E63" s="13" t="s">
        <v>2</v>
      </c>
      <c r="F63" s="13"/>
      <c r="G63" s="15">
        <f>VLOOKUP(B63,[2]Brokers!$B$9:$I$69,7,0)</f>
        <v>0</v>
      </c>
      <c r="H63" s="15">
        <f>VLOOKUP(B63,[2]Brokers!$B$9:$X$69,23,0)</f>
        <v>0</v>
      </c>
      <c r="I63" s="15">
        <f>VLOOKUP(B63,[2]Brokers!$B$9:$R$69,17,0)</f>
        <v>0</v>
      </c>
      <c r="J63" s="15">
        <f>VLOOKUP(B63,[2]Brokers!$B$9:$M$69,12,0)</f>
        <v>0</v>
      </c>
      <c r="K63" s="15">
        <v>0</v>
      </c>
      <c r="L63" s="15">
        <f t="shared" si="3"/>
        <v>0</v>
      </c>
      <c r="M63" s="30">
        <f>VLOOKUP(B63,[3]Sheet1!$B$16:$M$67,12,0)+L63</f>
        <v>910</v>
      </c>
      <c r="N63" s="32">
        <f t="shared" si="4"/>
        <v>6.6631987221801776E-9</v>
      </c>
    </row>
    <row r="64" spans="1:15" x14ac:dyDescent="0.25">
      <c r="A64" s="11">
        <f t="shared" si="2"/>
        <v>49</v>
      </c>
      <c r="B64" s="12" t="s">
        <v>33</v>
      </c>
      <c r="C64" s="31" t="str">
        <f>VLOOKUP(B64,[4]Sheet1!$B$16:$C$67,2,0)</f>
        <v>MONGOL SECURITIES</v>
      </c>
      <c r="D64" s="13" t="s">
        <v>2</v>
      </c>
      <c r="E64" s="14" t="s">
        <v>2</v>
      </c>
      <c r="F64" s="14"/>
      <c r="G64" s="15">
        <f>VLOOKUP(B64,[2]Brokers!$B$9:$I$69,7,0)</f>
        <v>0</v>
      </c>
      <c r="H64" s="15">
        <f>VLOOKUP(B64,[2]Brokers!$B$9:$X$69,23,0)</f>
        <v>0</v>
      </c>
      <c r="I64" s="15">
        <f>VLOOKUP(B64,[2]Brokers!$B$9:$R$69,17,0)</f>
        <v>0</v>
      </c>
      <c r="J64" s="15">
        <f>VLOOKUP(B64,[2]Brokers!$B$9:$M$69,12,0)</f>
        <v>0</v>
      </c>
      <c r="K64" s="15">
        <v>0</v>
      </c>
      <c r="L64" s="15">
        <f t="shared" si="3"/>
        <v>0</v>
      </c>
      <c r="M64" s="30">
        <f>VLOOKUP(B64,[3]Sheet1!$B$16:$M$67,12,0)+L64</f>
        <v>0</v>
      </c>
      <c r="N64" s="32">
        <f t="shared" si="4"/>
        <v>0</v>
      </c>
    </row>
    <row r="65" spans="1:15" x14ac:dyDescent="0.25">
      <c r="A65" s="11">
        <f t="shared" si="2"/>
        <v>50</v>
      </c>
      <c r="B65" s="12" t="s">
        <v>31</v>
      </c>
      <c r="C65" s="31" t="str">
        <f>VLOOKUP(B65,[4]Sheet1!$B$16:$C$67,2,0)</f>
        <v>CAPITAL MARKET CORPORATION</v>
      </c>
      <c r="D65" s="13" t="s">
        <v>2</v>
      </c>
      <c r="E65" s="14"/>
      <c r="F65" s="14"/>
      <c r="G65" s="15">
        <f>VLOOKUP(B65,[2]Brokers!$B$9:$I$69,7,0)</f>
        <v>0</v>
      </c>
      <c r="H65" s="15">
        <f>VLOOKUP(B65,[2]Brokers!$B$9:$X$69,23,0)</f>
        <v>0</v>
      </c>
      <c r="I65" s="15">
        <f>VLOOKUP(B65,[2]Brokers!$B$9:$R$69,17,0)</f>
        <v>0</v>
      </c>
      <c r="J65" s="15">
        <f>VLOOKUP(B65,[2]Brokers!$B$9:$M$69,12,0)</f>
        <v>0</v>
      </c>
      <c r="K65" s="15">
        <v>0</v>
      </c>
      <c r="L65" s="15">
        <f t="shared" si="3"/>
        <v>0</v>
      </c>
      <c r="M65" s="30">
        <f>VLOOKUP(B65,[3]Sheet1!$B$16:$M$67,12,0)+L65</f>
        <v>0</v>
      </c>
      <c r="N65" s="32">
        <f t="shared" si="4"/>
        <v>0</v>
      </c>
    </row>
    <row r="66" spans="1:15" x14ac:dyDescent="0.25">
      <c r="A66" s="11">
        <f t="shared" si="2"/>
        <v>51</v>
      </c>
      <c r="B66" s="12" t="s">
        <v>42</v>
      </c>
      <c r="C66" s="31" t="str">
        <f>VLOOKUP(B66,[4]Sheet1!$B$16:$C$67,2,0)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VLOOKUP(B66,[2]Brokers!$B$9:$I$69,7,0)</f>
        <v>0</v>
      </c>
      <c r="H66" s="15">
        <f>VLOOKUP(B66,[2]Brokers!$B$9:$X$69,23,0)</f>
        <v>0</v>
      </c>
      <c r="I66" s="15">
        <f>VLOOKUP(B66,[2]Brokers!$B$9:$R$69,17,0)</f>
        <v>0</v>
      </c>
      <c r="J66" s="15">
        <f>VLOOKUP(B66,[2]Brokers!$B$9:$M$69,12,0)</f>
        <v>0</v>
      </c>
      <c r="K66" s="15">
        <v>0</v>
      </c>
      <c r="L66" s="15">
        <f t="shared" si="3"/>
        <v>0</v>
      </c>
      <c r="M66" s="30">
        <f>VLOOKUP(B66,[3]Sheet1!$B$16:$M$67,12,0)+L66</f>
        <v>0</v>
      </c>
      <c r="N66" s="32">
        <f t="shared" si="4"/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t="shared" ref="G67:N67" si="5">SUM(G16:G66)</f>
        <v>10729160121.199999</v>
      </c>
      <c r="H67" s="33">
        <f t="shared" si="5"/>
        <v>4118660880</v>
      </c>
      <c r="I67" s="33">
        <f t="shared" si="5"/>
        <v>0</v>
      </c>
      <c r="J67" s="33">
        <f t="shared" si="5"/>
        <v>17171717920</v>
      </c>
      <c r="K67" s="33">
        <f t="shared" si="5"/>
        <v>0</v>
      </c>
      <c r="L67" s="33">
        <f t="shared" si="5"/>
        <v>32019538921.200001</v>
      </c>
      <c r="M67" s="33">
        <f t="shared" si="5"/>
        <v>136571043119.39999</v>
      </c>
      <c r="N67" s="34">
        <f t="shared" si="5"/>
        <v>0.99999999999999989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2020-01-13T06:52:46Z</cp:lastPrinted>
  <dcterms:created xsi:type="dcterms:W3CDTF">2017-06-09T07:51:20Z</dcterms:created>
  <dcterms:modified xsi:type="dcterms:W3CDTF">2020-01-13T06:52:52Z</dcterms:modified>
</cp:coreProperties>
</file>