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.62\Members\Арилжааны тайлан\2018\"/>
    </mc:Choice>
  </mc:AlternateContent>
  <bookViews>
    <workbookView xWindow="0" yWindow="0" windowWidth="13440" windowHeight="49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Sheet1!$A$1:$N$78</definedName>
  </definedNames>
  <calcPr calcId="152511"/>
</workbook>
</file>

<file path=xl/calcChain.xml><?xml version="1.0" encoding="utf-8"?>
<calcChain xmlns="http://schemas.openxmlformats.org/spreadsheetml/2006/main">
  <c r="M18" i="1" l="1"/>
  <c r="M17" i="1"/>
  <c r="M21" i="1"/>
  <c r="M19" i="1"/>
  <c r="M22" i="1"/>
  <c r="M20" i="1"/>
  <c r="M24" i="1"/>
  <c r="M25" i="1"/>
  <c r="M23" i="1"/>
  <c r="M26" i="1"/>
  <c r="M29" i="1"/>
  <c r="M28" i="1"/>
  <c r="M30" i="1"/>
  <c r="M27" i="1"/>
  <c r="M32" i="1"/>
  <c r="M31" i="1"/>
  <c r="M33" i="1"/>
  <c r="M35" i="1"/>
  <c r="M34" i="1"/>
  <c r="M36" i="1"/>
  <c r="M41" i="1"/>
  <c r="M38" i="1"/>
  <c r="M40" i="1"/>
  <c r="M42" i="1"/>
  <c r="M37" i="1"/>
  <c r="M44" i="1"/>
  <c r="M39" i="1"/>
  <c r="M43" i="1"/>
  <c r="M46" i="1"/>
  <c r="M47" i="1"/>
  <c r="M48" i="1"/>
  <c r="M45" i="1"/>
  <c r="M50" i="1"/>
  <c r="M49" i="1"/>
  <c r="M51" i="1"/>
  <c r="M53" i="1"/>
  <c r="M54" i="1"/>
  <c r="M55" i="1"/>
  <c r="M52" i="1"/>
  <c r="M56" i="1"/>
  <c r="M58" i="1"/>
  <c r="M57" i="1"/>
  <c r="M60" i="1"/>
  <c r="M61" i="1"/>
  <c r="M59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16" i="1"/>
  <c r="J18" i="1"/>
  <c r="J17" i="1"/>
  <c r="J21" i="1"/>
  <c r="J19" i="1"/>
  <c r="J22" i="1"/>
  <c r="J20" i="1"/>
  <c r="J24" i="1"/>
  <c r="J25" i="1"/>
  <c r="J23" i="1"/>
  <c r="J26" i="1"/>
  <c r="J29" i="1"/>
  <c r="J28" i="1"/>
  <c r="J30" i="1"/>
  <c r="J27" i="1"/>
  <c r="J32" i="1"/>
  <c r="J31" i="1"/>
  <c r="J33" i="1"/>
  <c r="J35" i="1"/>
  <c r="J34" i="1"/>
  <c r="J36" i="1"/>
  <c r="J41" i="1"/>
  <c r="J38" i="1"/>
  <c r="J40" i="1"/>
  <c r="J42" i="1"/>
  <c r="J37" i="1"/>
  <c r="J44" i="1"/>
  <c r="J39" i="1"/>
  <c r="J43" i="1"/>
  <c r="J46" i="1"/>
  <c r="J47" i="1"/>
  <c r="J48" i="1"/>
  <c r="J45" i="1"/>
  <c r="J50" i="1"/>
  <c r="J49" i="1"/>
  <c r="J51" i="1"/>
  <c r="J53" i="1"/>
  <c r="J54" i="1"/>
  <c r="J55" i="1"/>
  <c r="J52" i="1"/>
  <c r="J56" i="1"/>
  <c r="J58" i="1"/>
  <c r="J57" i="1"/>
  <c r="J60" i="1"/>
  <c r="J61" i="1"/>
  <c r="J59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16" i="1"/>
  <c r="H18" i="1"/>
  <c r="H17" i="1"/>
  <c r="H21" i="1"/>
  <c r="H19" i="1"/>
  <c r="H22" i="1"/>
  <c r="H20" i="1"/>
  <c r="H24" i="1"/>
  <c r="H25" i="1"/>
  <c r="H23" i="1"/>
  <c r="H26" i="1"/>
  <c r="H29" i="1"/>
  <c r="H28" i="1"/>
  <c r="H30" i="1"/>
  <c r="H27" i="1"/>
  <c r="H32" i="1"/>
  <c r="H31" i="1"/>
  <c r="H33" i="1"/>
  <c r="H35" i="1"/>
  <c r="H34" i="1"/>
  <c r="H36" i="1"/>
  <c r="H41" i="1"/>
  <c r="H38" i="1"/>
  <c r="H40" i="1"/>
  <c r="H42" i="1"/>
  <c r="H37" i="1"/>
  <c r="H44" i="1"/>
  <c r="H39" i="1"/>
  <c r="H43" i="1"/>
  <c r="H46" i="1"/>
  <c r="H47" i="1"/>
  <c r="H48" i="1"/>
  <c r="H45" i="1"/>
  <c r="H50" i="1"/>
  <c r="H49" i="1"/>
  <c r="H51" i="1"/>
  <c r="H53" i="1"/>
  <c r="H54" i="1"/>
  <c r="H55" i="1"/>
  <c r="H52" i="1"/>
  <c r="H56" i="1"/>
  <c r="H58" i="1"/>
  <c r="H57" i="1"/>
  <c r="H60" i="1"/>
  <c r="H61" i="1"/>
  <c r="H59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16" i="1"/>
  <c r="G18" i="1"/>
  <c r="G17" i="1"/>
  <c r="G21" i="1"/>
  <c r="G19" i="1"/>
  <c r="G22" i="1"/>
  <c r="G20" i="1"/>
  <c r="G24" i="1"/>
  <c r="G25" i="1"/>
  <c r="G23" i="1"/>
  <c r="G26" i="1"/>
  <c r="G29" i="1"/>
  <c r="G28" i="1"/>
  <c r="G30" i="1"/>
  <c r="G27" i="1"/>
  <c r="G32" i="1"/>
  <c r="G31" i="1"/>
  <c r="G33" i="1"/>
  <c r="G35" i="1"/>
  <c r="G34" i="1"/>
  <c r="G36" i="1"/>
  <c r="G41" i="1"/>
  <c r="G38" i="1"/>
  <c r="G40" i="1"/>
  <c r="G42" i="1"/>
  <c r="G37" i="1"/>
  <c r="G44" i="1"/>
  <c r="G39" i="1"/>
  <c r="G43" i="1"/>
  <c r="G46" i="1"/>
  <c r="G47" i="1"/>
  <c r="G48" i="1"/>
  <c r="G45" i="1"/>
  <c r="G50" i="1"/>
  <c r="G49" i="1"/>
  <c r="G51" i="1"/>
  <c r="G53" i="1"/>
  <c r="G54" i="1"/>
  <c r="G55" i="1"/>
  <c r="G52" i="1"/>
  <c r="G56" i="1"/>
  <c r="G58" i="1"/>
  <c r="G57" i="1"/>
  <c r="G60" i="1"/>
  <c r="G61" i="1"/>
  <c r="G59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16" i="1"/>
  <c r="I18" i="1" l="1"/>
  <c r="I17" i="1"/>
  <c r="I21" i="1"/>
  <c r="I19" i="1"/>
  <c r="I22" i="1"/>
  <c r="I20" i="1"/>
  <c r="I24" i="1"/>
  <c r="I25" i="1"/>
  <c r="I23" i="1"/>
  <c r="I26" i="1"/>
  <c r="I29" i="1"/>
  <c r="I30" i="1"/>
  <c r="I32" i="1"/>
  <c r="I28" i="1"/>
  <c r="I33" i="1"/>
  <c r="I31" i="1"/>
  <c r="I27" i="1"/>
  <c r="I34" i="1"/>
  <c r="I35" i="1"/>
  <c r="I36" i="1"/>
  <c r="I40" i="1"/>
  <c r="I41" i="1"/>
  <c r="I42" i="1"/>
  <c r="I38" i="1"/>
  <c r="I44" i="1"/>
  <c r="I37" i="1"/>
  <c r="I43" i="1"/>
  <c r="I39" i="1"/>
  <c r="I47" i="1"/>
  <c r="I48" i="1"/>
  <c r="I45" i="1"/>
  <c r="I49" i="1"/>
  <c r="I53" i="1"/>
  <c r="I51" i="1"/>
  <c r="I54" i="1"/>
  <c r="I52" i="1"/>
  <c r="I55" i="1"/>
  <c r="I56" i="1"/>
  <c r="I50" i="1"/>
  <c r="I46" i="1"/>
  <c r="I58" i="1"/>
  <c r="I60" i="1"/>
  <c r="I57" i="1"/>
  <c r="I61" i="1"/>
  <c r="I59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16" i="1"/>
  <c r="K74" i="1" l="1"/>
  <c r="K73" i="1"/>
  <c r="K72" i="1"/>
  <c r="K71" i="1"/>
  <c r="K70" i="1"/>
  <c r="K69" i="1"/>
  <c r="K68" i="1"/>
  <c r="K67" i="1"/>
  <c r="K66" i="1"/>
  <c r="K65" i="1"/>
  <c r="K64" i="1"/>
  <c r="K63" i="1"/>
  <c r="K62" i="1"/>
  <c r="K59" i="1"/>
  <c r="K61" i="1"/>
  <c r="K60" i="1"/>
  <c r="K58" i="1"/>
  <c r="K46" i="1"/>
  <c r="K50" i="1"/>
  <c r="K56" i="1"/>
  <c r="K55" i="1"/>
  <c r="K52" i="1"/>
  <c r="K54" i="1"/>
  <c r="K51" i="1"/>
  <c r="K53" i="1"/>
  <c r="K49" i="1"/>
  <c r="K45" i="1"/>
  <c r="K48" i="1"/>
  <c r="K47" i="1"/>
  <c r="K39" i="1"/>
  <c r="K43" i="1"/>
  <c r="K37" i="1"/>
  <c r="K44" i="1"/>
  <c r="K38" i="1"/>
  <c r="K42" i="1"/>
  <c r="K41" i="1"/>
  <c r="K40" i="1"/>
  <c r="K36" i="1"/>
  <c r="K35" i="1"/>
  <c r="K34" i="1"/>
  <c r="K27" i="1"/>
  <c r="K31" i="1"/>
  <c r="K33" i="1"/>
  <c r="K28" i="1"/>
  <c r="K32" i="1"/>
  <c r="K30" i="1"/>
  <c r="K29" i="1"/>
  <c r="K26" i="1"/>
  <c r="K23" i="1"/>
  <c r="K25" i="1"/>
  <c r="K24" i="1"/>
  <c r="K20" i="1"/>
  <c r="K22" i="1"/>
  <c r="K19" i="1"/>
  <c r="K21" i="1"/>
  <c r="K17" i="1"/>
  <c r="K18" i="1"/>
  <c r="K16" i="1"/>
  <c r="L16" i="1" l="1"/>
  <c r="L17" i="1"/>
  <c r="L19" i="1"/>
  <c r="L20" i="1"/>
  <c r="L25" i="1"/>
  <c r="L26" i="1"/>
  <c r="L30" i="1"/>
  <c r="L28" i="1"/>
  <c r="L31" i="1"/>
  <c r="L34" i="1"/>
  <c r="L38" i="1"/>
  <c r="L37" i="1"/>
  <c r="L49" i="1"/>
  <c r="L51" i="1"/>
  <c r="L46" i="1"/>
  <c r="L63" i="1"/>
  <c r="L65" i="1"/>
  <c r="L67" i="1"/>
  <c r="L69" i="1"/>
  <c r="L71" i="1"/>
  <c r="L73" i="1"/>
  <c r="L18" i="1"/>
  <c r="L21" i="1"/>
  <c r="L22" i="1"/>
  <c r="L24" i="1"/>
  <c r="L23" i="1"/>
  <c r="L29" i="1"/>
  <c r="L32" i="1"/>
  <c r="L33" i="1"/>
  <c r="L27" i="1"/>
  <c r="L57" i="1"/>
  <c r="L36" i="1"/>
  <c r="L41" i="1"/>
  <c r="L39" i="1"/>
  <c r="L48" i="1"/>
  <c r="L52" i="1"/>
  <c r="L56" i="1"/>
  <c r="L60" i="1"/>
  <c r="L59" i="1"/>
  <c r="L35" i="1"/>
  <c r="L40" i="1"/>
  <c r="L42" i="1"/>
  <c r="L44" i="1"/>
  <c r="L43" i="1"/>
  <c r="L47" i="1"/>
  <c r="L45" i="1"/>
  <c r="L53" i="1"/>
  <c r="L54" i="1"/>
  <c r="L55" i="1"/>
  <c r="L50" i="1"/>
  <c r="L58" i="1"/>
  <c r="L61" i="1"/>
  <c r="L62" i="1"/>
  <c r="L64" i="1"/>
  <c r="L66" i="1"/>
  <c r="L68" i="1"/>
  <c r="L70" i="1"/>
  <c r="L72" i="1"/>
  <c r="L74" i="1"/>
  <c r="D75" i="1"/>
  <c r="E75" i="1"/>
  <c r="F75" i="1"/>
  <c r="L75" i="1" l="1"/>
  <c r="K75" i="1"/>
  <c r="M75" i="1"/>
  <c r="N19" i="1" l="1"/>
  <c r="N30" i="1"/>
  <c r="N36" i="1"/>
  <c r="N39" i="1"/>
  <c r="N52" i="1"/>
  <c r="N29" i="1"/>
  <c r="N33" i="1"/>
  <c r="N35" i="1"/>
  <c r="N42" i="1"/>
  <c r="N43" i="1"/>
  <c r="N45" i="1"/>
  <c r="N54" i="1"/>
  <c r="N50" i="1"/>
  <c r="N57" i="1"/>
  <c r="N63" i="1"/>
  <c r="N67" i="1"/>
  <c r="N71" i="1"/>
  <c r="N25" i="1"/>
  <c r="N31" i="1"/>
  <c r="N38" i="1"/>
  <c r="N49" i="1"/>
  <c r="N46" i="1"/>
  <c r="N17" i="1"/>
  <c r="N48" i="1"/>
  <c r="N69" i="1"/>
  <c r="N22" i="1"/>
  <c r="N27" i="1"/>
  <c r="N53" i="1"/>
  <c r="N26" i="1"/>
  <c r="N60" i="1"/>
  <c r="N66" i="1"/>
  <c r="N74" i="1"/>
  <c r="N65" i="1"/>
  <c r="N16" i="1"/>
  <c r="N64" i="1"/>
  <c r="N20" i="1"/>
  <c r="N51" i="1"/>
  <c r="N73" i="1"/>
  <c r="N24" i="1"/>
  <c r="N40" i="1"/>
  <c r="N55" i="1"/>
  <c r="N41" i="1"/>
  <c r="N61" i="1"/>
  <c r="N68" i="1"/>
  <c r="N28" i="1"/>
  <c r="N59" i="1"/>
  <c r="N18" i="1"/>
  <c r="N23" i="1"/>
  <c r="N44" i="1"/>
  <c r="N58" i="1"/>
  <c r="N37" i="1"/>
  <c r="N62" i="1"/>
  <c r="N70" i="1"/>
  <c r="N34" i="1"/>
  <c r="N21" i="1"/>
  <c r="N32" i="1"/>
  <c r="N47" i="1"/>
  <c r="N56" i="1"/>
  <c r="N72" i="1"/>
  <c r="I75" i="1"/>
  <c r="G75" i="1"/>
  <c r="H75" i="1"/>
  <c r="N75" i="1" l="1"/>
  <c r="J75" i="1"/>
</calcChain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<sst xmlns="http://schemas.openxmlformats.org/spreadsheetml/2006/main" count="226" uniqueCount="132">
  <si>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</si>
  <si>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</si>
  <si>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</si>
  <si>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</si>
  <si>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</si>
  <si>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</si>
  <si>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</si>
  <si>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</si>
  <si>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</si>
  <si>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</si>
  <si>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</si>
  <si>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</si>
  <si>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</si>
  <si>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</si>
  <si>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</si>
  <si>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</si>
  <si>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</si>
  <si>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</si>
  <si>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</si>
  <si>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</si>
  <si>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</si>
  <si>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</si>
  <si>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</si>
  <si>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</si>
  <si>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</si>
  <si>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</si>
  <si>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</si>
  <si>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</si>
  <si>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</si>
  <si>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</si>
  <si>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</si>
  <si>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</si>
  <si>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</si>
  <si>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</si>
  <si>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</si>
  <si>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</si>
  <si>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</si>
  <si>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</si>
  <si>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</si>
  <si>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</si>
  <si>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</si>
  <si>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</si>
  <si>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</si>
  <si>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</si>
  <si>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</si>
  <si>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</si>
  <si>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</si>
  <si>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</si>
  <si>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</si>
  <si>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</si>
  <si>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</si>
  <si>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</si>
  <si>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</si>
  <si>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</si>
  <si>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</si>
  <si>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</si>
  <si>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</si>
  <si>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</si>
  <si>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</si>
  <si>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</si>
  <si>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</si>
  <si>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</si>
  <si>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</si>
  <si>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</si>
  <si>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</si>
  <si>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</si>
  <si>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</si>
  <si>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</si>
  <si>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</si>
  <si>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</si>
  <si>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</si>
  <si>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</si>
  <si>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</si>
  <si>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</si>
  <si>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</si>
  <si>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</si>
  <si>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</si>
  <si>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</si>
  <si>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</si>
  <si>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</si>
  <si>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</si>
  <si>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</si>
  <si>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</si>
  <si>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</si>
  <si>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</si>
  <si>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</si>
  <si>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</si>
  <si>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</si>
  <si>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</si>
  <si>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</si>
  <si>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</si>
  <si>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</si>
  <si>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</si>
  <si>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</si>
  <si>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</si>
  <si>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</si>
  <si>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</si>
  <si>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</si>
  <si>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</si>
  <si>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</si>
  <si>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</si>
  <si>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</si>
  <si>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</si>
  <si>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</si>
  <si>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</si>
  <si>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</si>
  <si>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</si>
  <si>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</si>
  <si>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</si>
  <si>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</si>
  <si>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</si>
  <si>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</si>
  <si>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</si>
  <si>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</si>
  <si>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</si>
  <si>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</si>
  <si>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</si>
  <si>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</si>
  <si>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</si>
  <si>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</si>
  <si>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</si>
  <si>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</si>
  <si>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</si>
  <si>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</si>
  <si>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</si>
  <si>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</si>
  <si>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</si>
  <si>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</si>
  <si>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</si>
  <si>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APEX CAPITAL</t>
  </si>
  <si>
    <t>Trading value of September</t>
  </si>
  <si>
    <t>As of  Sep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</si>
</sst>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/>
    </xf>
    <xf numFmtId="43" fontId="8" fillId="4" borderId="5" xfId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3" fontId="7" fillId="3" borderId="4" xfId="1" applyFont="1" applyFill="1" applyBorder="1" applyAlignment="1">
      <alignment vertical="center" wrapText="1"/>
    </xf>
    <xf numFmtId="9" fontId="8" fillId="4" borderId="8" xfId="2" applyFont="1" applyFill="1" applyBorder="1" applyAlignment="1">
      <alignment horizontal="center" vertical="center"/>
    </xf>
    <xf numFmtId="165" fontId="2" fillId="4" borderId="10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3" fontId="2" fillId="4" borderId="11" xfId="1" applyFont="1" applyFill="1" applyBorder="1" applyAlignment="1">
      <alignment horizontal="right"/>
    </xf>
    <xf numFmtId="43" fontId="7" fillId="4" borderId="11" xfId="1" applyFont="1" applyFill="1" applyBorder="1" applyAlignment="1">
      <alignment horizontal="right" vertical="center"/>
    </xf>
    <xf numFmtId="43" fontId="7" fillId="4" borderId="11" xfId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12296867.279999999</v>
          </cell>
          <cell r="F12">
            <v>158807</v>
          </cell>
          <cell r="G12">
            <v>67925046.560000002</v>
          </cell>
          <cell r="H12">
            <v>80221913.840000004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187047421.90000001</v>
          </cell>
          <cell r="H22">
            <v>312973176.89999998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361549964.89999998</v>
          </cell>
          <cell r="F23">
            <v>5582141</v>
          </cell>
          <cell r="G23">
            <v>372842747.69999999</v>
          </cell>
          <cell r="H23">
            <v>734392712.5999999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6152201.5999999996</v>
          </cell>
          <cell r="F29">
            <v>20469</v>
          </cell>
          <cell r="G29">
            <v>7924361.5999999996</v>
          </cell>
          <cell r="H29">
            <v>14076563.199999999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295964116.30000001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6916934.2000000002</v>
          </cell>
          <cell r="H36">
            <v>6948159.2000000002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371653081.19999999</v>
          </cell>
          <cell r="F37">
            <v>1114614</v>
          </cell>
          <cell r="G37">
            <v>168854464.40000001</v>
          </cell>
          <cell r="H37">
            <v>540507545.60000002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407148668.39999998</v>
          </cell>
          <cell r="F46">
            <v>556723</v>
          </cell>
          <cell r="G46">
            <v>337924185.30000001</v>
          </cell>
          <cell r="H46">
            <v>745072853.70000005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12582902.199999999</v>
          </cell>
          <cell r="F49">
            <v>42053</v>
          </cell>
          <cell r="G49">
            <v>22088650.199999999</v>
          </cell>
          <cell r="H49">
            <v>34671552.399999999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61607897.859999999</v>
          </cell>
          <cell r="F51">
            <v>631710</v>
          </cell>
          <cell r="G51">
            <v>90321703.310000002</v>
          </cell>
          <cell r="H51">
            <v>151929601.17000002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90081537.469999999</v>
          </cell>
          <cell r="F58">
            <v>1233069</v>
          </cell>
          <cell r="G58">
            <v>121640755.09999999</v>
          </cell>
          <cell r="H58">
            <v>211722292.56999999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186577890.69999999</v>
          </cell>
          <cell r="H61">
            <v>365514032.69999999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17971855.260000002</v>
          </cell>
          <cell r="F63">
            <v>73375</v>
          </cell>
          <cell r="G63">
            <v>63722364.43</v>
          </cell>
          <cell r="H63">
            <v>81694219.689999998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32207355.579999998</v>
          </cell>
          <cell r="F67">
            <v>10316</v>
          </cell>
          <cell r="G67">
            <v>4070692.2</v>
          </cell>
          <cell r="H67">
            <v>36278047.780000001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59797061.960000001</v>
          </cell>
          <cell r="F12">
            <v>438760</v>
          </cell>
          <cell r="G12">
            <v>80604063.769999996</v>
          </cell>
          <cell r="H12">
            <v>140401125.72999999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83428654.400000006</v>
          </cell>
          <cell r="H14">
            <v>97103831.400000006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5097990320.7799997</v>
          </cell>
          <cell r="F16">
            <v>16453609</v>
          </cell>
          <cell r="G16">
            <v>5128205457.3999996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24379131.300000001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912831373.86000001</v>
          </cell>
          <cell r="F22">
            <v>2406142</v>
          </cell>
          <cell r="G22">
            <v>960800845.00999999</v>
          </cell>
          <cell r="H22">
            <v>1873632218.8699999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595242190.94000006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41597853.390000001</v>
          </cell>
          <cell r="H26">
            <v>48929153.390000001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57663812.299999997</v>
          </cell>
          <cell r="H28">
            <v>73093371.799999997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36178107.890000001</v>
          </cell>
          <cell r="F29">
            <v>461463</v>
          </cell>
          <cell r="G29">
            <v>80843440.390000001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624353001.54999995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684347626.86000001</v>
          </cell>
          <cell r="F37">
            <v>924246</v>
          </cell>
          <cell r="G37">
            <v>193807755.44999999</v>
          </cell>
          <cell r="H37">
            <v>878155382.30999994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212875383.55000001</v>
          </cell>
          <cell r="H38">
            <v>216607173.55000001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11337279.949999999</v>
          </cell>
          <cell r="H40">
            <v>32958660.449999999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11483143.300000001</v>
          </cell>
          <cell r="F43">
            <v>83849</v>
          </cell>
          <cell r="G43">
            <v>38809964.5</v>
          </cell>
          <cell r="H43">
            <v>50293107.799999997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38848820.950000003</v>
          </cell>
          <cell r="F44">
            <v>20000</v>
          </cell>
          <cell r="G44">
            <v>3200000</v>
          </cell>
          <cell r="H44">
            <v>42048820.950000003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69347432.719999999</v>
          </cell>
          <cell r="H46">
            <v>183243254.05000001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20544020.699999999</v>
          </cell>
          <cell r="H48">
            <v>32393305.600000001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31300166.280000001</v>
          </cell>
          <cell r="F49">
            <v>247638</v>
          </cell>
          <cell r="G49">
            <v>68672221.629999995</v>
          </cell>
          <cell r="H49">
            <v>99972387.909999996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138853104.77000001</v>
          </cell>
          <cell r="H51">
            <v>298719042.36000001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9267517.3699999992</v>
          </cell>
          <cell r="H52">
            <v>10660467.369999999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196030326.61000001</v>
          </cell>
          <cell r="F58">
            <v>1706756</v>
          </cell>
          <cell r="G58">
            <v>349631851.14999998</v>
          </cell>
          <cell r="H58">
            <v>545662177.75999999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359538428.50999999</v>
          </cell>
          <cell r="F61">
            <v>749835</v>
          </cell>
          <cell r="G61">
            <v>228019729.03</v>
          </cell>
          <cell r="H61">
            <v>587558157.53999996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51103765.899999999</v>
          </cell>
          <cell r="H63">
            <v>142519295.90000001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23913266.789999999</v>
          </cell>
          <cell r="F67">
            <v>213460</v>
          </cell>
          <cell r="G67">
            <v>124525293.7</v>
          </cell>
          <cell r="H67">
            <v>148438560.49000001</v>
          </cell>
          <cell r="I67">
            <v>12732</v>
          </cell>
          <cell r="J67">
            <v>8148480</v>
          </cell>
          <cell r="K67">
            <v>0</v>
          </cell>
          <cell r="L67">
            <v>0</v>
          </cell>
          <cell r="M67">
            <v>8148480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>
            <v>0</v>
          </cell>
          <cell r="N9"/>
          <cell r="O9"/>
          <cell r="P9"/>
          <cell r="Q9"/>
          <cell r="R9"/>
          <cell r="S9"/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405</v>
          </cell>
          <cell r="E10">
            <v>801650</v>
          </cell>
          <cell r="F10">
            <v>187</v>
          </cell>
          <cell r="G10">
            <v>1260160</v>
          </cell>
          <cell r="H10">
            <v>2061810</v>
          </cell>
          <cell r="I10">
            <v>2083</v>
          </cell>
          <cell r="J10">
            <v>1458100</v>
          </cell>
          <cell r="K10"/>
          <cell r="L10"/>
          <cell r="M10">
            <v>1458100</v>
          </cell>
          <cell r="N10"/>
          <cell r="O10"/>
          <cell r="P10"/>
          <cell r="Q10"/>
          <cell r="R10"/>
          <cell r="S10"/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8113</v>
          </cell>
          <cell r="G11">
            <v>4702130</v>
          </cell>
          <cell r="H11">
            <v>4702130</v>
          </cell>
          <cell r="I11">
            <v>150</v>
          </cell>
          <cell r="J11">
            <v>105000</v>
          </cell>
          <cell r="K11"/>
          <cell r="L11"/>
          <cell r="M11">
            <v>105000</v>
          </cell>
          <cell r="N11"/>
          <cell r="O11"/>
          <cell r="P11"/>
          <cell r="Q11"/>
          <cell r="R11"/>
          <cell r="S11"/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4317272</v>
          </cell>
          <cell r="E12">
            <v>236256957.86000001</v>
          </cell>
          <cell r="F12">
            <v>80788</v>
          </cell>
          <cell r="G12">
            <v>61036477.039999999</v>
          </cell>
          <cell r="H12">
            <v>297293434.90000004</v>
          </cell>
          <cell r="I12">
            <v>431109</v>
          </cell>
          <cell r="J12">
            <v>1116069100</v>
          </cell>
          <cell r="K12"/>
          <cell r="L12"/>
          <cell r="M12">
            <v>1116069100</v>
          </cell>
          <cell r="N12"/>
          <cell r="O12"/>
          <cell r="P12"/>
          <cell r="Q12"/>
          <cell r="R12"/>
          <cell r="S12"/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158000</v>
          </cell>
          <cell r="F13">
            <v>304</v>
          </cell>
          <cell r="G13">
            <v>3348520</v>
          </cell>
          <cell r="H13">
            <v>3506520</v>
          </cell>
          <cell r="I13">
            <v>0</v>
          </cell>
          <cell r="J13">
            <v>0</v>
          </cell>
          <cell r="K13"/>
          <cell r="L13"/>
          <cell r="M13">
            <v>0</v>
          </cell>
          <cell r="N13"/>
          <cell r="O13"/>
          <cell r="P13"/>
          <cell r="Q13"/>
          <cell r="R13"/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14221</v>
          </cell>
          <cell r="E14">
            <v>25376100</v>
          </cell>
          <cell r="F14">
            <v>1000</v>
          </cell>
          <cell r="G14">
            <v>148000</v>
          </cell>
          <cell r="H14">
            <v>25524100</v>
          </cell>
          <cell r="I14">
            <v>0</v>
          </cell>
          <cell r="J14">
            <v>0</v>
          </cell>
          <cell r="K14"/>
          <cell r="L14"/>
          <cell r="M14">
            <v>0</v>
          </cell>
          <cell r="N14"/>
          <cell r="O14"/>
          <cell r="P14"/>
          <cell r="Q14"/>
          <cell r="R14"/>
          <cell r="S14"/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/>
          <cell r="L15"/>
          <cell r="M15">
            <v>0</v>
          </cell>
          <cell r="N15"/>
          <cell r="O15"/>
          <cell r="P15"/>
          <cell r="Q15"/>
          <cell r="R15"/>
          <cell r="S15"/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1124511</v>
          </cell>
          <cell r="E16">
            <v>1394980498.5899999</v>
          </cell>
          <cell r="F16">
            <v>5394652</v>
          </cell>
          <cell r="G16">
            <v>1819881568.23</v>
          </cell>
          <cell r="H16">
            <v>3214862066.8199997</v>
          </cell>
          <cell r="I16">
            <v>2693403</v>
          </cell>
          <cell r="J16">
            <v>2023765600</v>
          </cell>
          <cell r="K16">
            <v>7500000</v>
          </cell>
          <cell r="L16">
            <v>5250000000</v>
          </cell>
          <cell r="M16">
            <v>7273765600</v>
          </cell>
          <cell r="N16"/>
          <cell r="O16"/>
          <cell r="P16"/>
          <cell r="Q16"/>
          <cell r="R16"/>
          <cell r="S16"/>
          <cell r="T16">
            <v>84</v>
          </cell>
          <cell r="U16">
            <v>8400000</v>
          </cell>
          <cell r="V16">
            <v>84</v>
          </cell>
          <cell r="W16">
            <v>8400000</v>
          </cell>
          <cell r="X16">
            <v>16800000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/>
          <cell r="M17">
            <v>0</v>
          </cell>
          <cell r="N17"/>
          <cell r="O17"/>
          <cell r="P17"/>
          <cell r="Q17"/>
          <cell r="R17"/>
          <cell r="S17"/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933</v>
          </cell>
          <cell r="E18">
            <v>7695300</v>
          </cell>
          <cell r="F18">
            <v>0</v>
          </cell>
          <cell r="G18">
            <v>0</v>
          </cell>
          <cell r="H18">
            <v>7695300</v>
          </cell>
          <cell r="I18">
            <v>32246</v>
          </cell>
          <cell r="J18">
            <v>22572200</v>
          </cell>
          <cell r="K18"/>
          <cell r="L18"/>
          <cell r="M18">
            <v>22572200</v>
          </cell>
          <cell r="N18"/>
          <cell r="O18"/>
          <cell r="P18"/>
          <cell r="Q18"/>
          <cell r="R18"/>
          <cell r="S18"/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386</v>
          </cell>
          <cell r="E19">
            <v>10303560</v>
          </cell>
          <cell r="F19">
            <v>9549</v>
          </cell>
          <cell r="G19">
            <v>8285918.9000000004</v>
          </cell>
          <cell r="H19">
            <v>18589478.899999999</v>
          </cell>
          <cell r="I19">
            <v>300</v>
          </cell>
          <cell r="J19">
            <v>1440000</v>
          </cell>
          <cell r="K19"/>
          <cell r="L19"/>
          <cell r="M19">
            <v>1440000</v>
          </cell>
          <cell r="N19"/>
          <cell r="O19"/>
          <cell r="P19"/>
          <cell r="Q19"/>
          <cell r="R19"/>
          <cell r="S19"/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1605</v>
          </cell>
          <cell r="E20">
            <v>2267131</v>
          </cell>
          <cell r="F20">
            <v>4663</v>
          </cell>
          <cell r="G20">
            <v>4395933</v>
          </cell>
          <cell r="H20">
            <v>6663064</v>
          </cell>
          <cell r="I20">
            <v>1884</v>
          </cell>
          <cell r="J20">
            <v>1318800</v>
          </cell>
          <cell r="K20"/>
          <cell r="L20"/>
          <cell r="M20">
            <v>1318800</v>
          </cell>
          <cell r="N20"/>
          <cell r="O20"/>
          <cell r="P20"/>
          <cell r="Q20"/>
          <cell r="R20"/>
          <cell r="S20"/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1437</v>
          </cell>
          <cell r="E21">
            <v>2681590</v>
          </cell>
          <cell r="F21">
            <v>2834</v>
          </cell>
          <cell r="G21">
            <v>14069940</v>
          </cell>
          <cell r="H21">
            <v>16751530</v>
          </cell>
          <cell r="I21">
            <v>33827</v>
          </cell>
          <cell r="J21">
            <v>53030800</v>
          </cell>
          <cell r="K21"/>
          <cell r="L21"/>
          <cell r="M21">
            <v>53030800</v>
          </cell>
          <cell r="N21"/>
          <cell r="O21"/>
          <cell r="P21"/>
          <cell r="Q21"/>
          <cell r="R21"/>
          <cell r="S21"/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981106</v>
          </cell>
          <cell r="E22">
            <v>556859713.72000003</v>
          </cell>
          <cell r="F22">
            <v>968884</v>
          </cell>
          <cell r="G22">
            <v>225965710.78</v>
          </cell>
          <cell r="H22">
            <v>782825424.5</v>
          </cell>
          <cell r="I22">
            <v>4269488</v>
          </cell>
          <cell r="J22">
            <v>3719889600</v>
          </cell>
          <cell r="K22">
            <v>4405600</v>
          </cell>
          <cell r="L22">
            <v>3744760000</v>
          </cell>
          <cell r="M22">
            <v>7464649600</v>
          </cell>
          <cell r="N22"/>
          <cell r="O22"/>
          <cell r="P22"/>
          <cell r="Q22"/>
          <cell r="R22"/>
          <cell r="S22"/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1581406</v>
          </cell>
          <cell r="E23">
            <v>173637083.5</v>
          </cell>
          <cell r="F23">
            <v>1218841</v>
          </cell>
          <cell r="G23">
            <v>155575384.90000001</v>
          </cell>
          <cell r="H23">
            <v>329212468.39999998</v>
          </cell>
          <cell r="I23">
            <v>214117</v>
          </cell>
          <cell r="J23">
            <v>641815500</v>
          </cell>
          <cell r="K23"/>
          <cell r="L23"/>
          <cell r="M23">
            <v>641815500</v>
          </cell>
          <cell r="N23"/>
          <cell r="O23"/>
          <cell r="P23"/>
          <cell r="Q23"/>
          <cell r="R23"/>
          <cell r="S23"/>
          <cell r="T23">
            <v>1944</v>
          </cell>
          <cell r="U23">
            <v>195803240</v>
          </cell>
          <cell r="V23">
            <v>1945</v>
          </cell>
          <cell r="W23">
            <v>195906520</v>
          </cell>
          <cell r="X23">
            <v>391709760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/>
          <cell r="L24"/>
          <cell r="M24">
            <v>0</v>
          </cell>
          <cell r="N24"/>
          <cell r="O24"/>
          <cell r="P24"/>
          <cell r="Q24"/>
          <cell r="R24"/>
          <cell r="S24"/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/>
          <cell r="L25"/>
          <cell r="M25">
            <v>0</v>
          </cell>
          <cell r="N25"/>
          <cell r="O25"/>
          <cell r="P25"/>
          <cell r="Q25"/>
          <cell r="R25"/>
          <cell r="S25"/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42</v>
          </cell>
          <cell r="E26">
            <v>787600</v>
          </cell>
          <cell r="F26">
            <v>1272</v>
          </cell>
          <cell r="G26">
            <v>2919750</v>
          </cell>
          <cell r="H26">
            <v>3707350</v>
          </cell>
          <cell r="I26">
            <v>10404</v>
          </cell>
          <cell r="J26">
            <v>7713300</v>
          </cell>
          <cell r="K26"/>
          <cell r="L26"/>
          <cell r="M26">
            <v>7713300</v>
          </cell>
          <cell r="N26"/>
          <cell r="O26"/>
          <cell r="P26"/>
          <cell r="Q26"/>
          <cell r="R26"/>
          <cell r="S26"/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>
            <v>0</v>
          </cell>
          <cell r="N27"/>
          <cell r="O27"/>
          <cell r="P27"/>
          <cell r="Q27"/>
          <cell r="R27"/>
          <cell r="S27"/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33545</v>
          </cell>
          <cell r="E28">
            <v>27281746</v>
          </cell>
          <cell r="F28">
            <v>43446</v>
          </cell>
          <cell r="G28">
            <v>29165284</v>
          </cell>
          <cell r="H28">
            <v>56447030</v>
          </cell>
          <cell r="I28">
            <v>1000</v>
          </cell>
          <cell r="J28">
            <v>850000</v>
          </cell>
          <cell r="K28"/>
          <cell r="L28"/>
          <cell r="M28">
            <v>850000</v>
          </cell>
          <cell r="N28"/>
          <cell r="O28"/>
          <cell r="P28"/>
          <cell r="Q28"/>
          <cell r="R28"/>
          <cell r="S28"/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31538</v>
          </cell>
          <cell r="G29">
            <v>10945623.199999999</v>
          </cell>
          <cell r="H29">
            <v>10945623.199999999</v>
          </cell>
          <cell r="I29">
            <v>2216</v>
          </cell>
          <cell r="J29">
            <v>1551200</v>
          </cell>
          <cell r="K29"/>
          <cell r="L29"/>
          <cell r="M29">
            <v>1551200</v>
          </cell>
          <cell r="N29"/>
          <cell r="O29"/>
          <cell r="P29"/>
          <cell r="Q29"/>
          <cell r="R29"/>
          <cell r="S29"/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/>
          <cell r="L30"/>
          <cell r="M30">
            <v>0</v>
          </cell>
          <cell r="N30"/>
          <cell r="O30"/>
          <cell r="P30"/>
          <cell r="Q30"/>
          <cell r="R30"/>
          <cell r="S30"/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>
            <v>0</v>
          </cell>
          <cell r="N31"/>
          <cell r="O31"/>
          <cell r="P31"/>
          <cell r="Q31"/>
          <cell r="R31"/>
          <cell r="S31"/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>
            <v>0</v>
          </cell>
          <cell r="N32"/>
          <cell r="O32"/>
          <cell r="P32"/>
          <cell r="Q32"/>
          <cell r="R32"/>
          <cell r="S32"/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200</v>
          </cell>
          <cell r="E33">
            <v>108200</v>
          </cell>
          <cell r="F33">
            <v>1000</v>
          </cell>
          <cell r="G33">
            <v>650000</v>
          </cell>
          <cell r="H33">
            <v>758200</v>
          </cell>
          <cell r="I33">
            <v>0</v>
          </cell>
          <cell r="J33">
            <v>0</v>
          </cell>
          <cell r="K33"/>
          <cell r="L33"/>
          <cell r="M33">
            <v>0</v>
          </cell>
          <cell r="N33"/>
          <cell r="O33"/>
          <cell r="P33"/>
          <cell r="Q33"/>
          <cell r="R33"/>
          <cell r="S33"/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665350</v>
          </cell>
          <cell r="E34">
            <v>221223705.53</v>
          </cell>
          <cell r="F34">
            <v>206983</v>
          </cell>
          <cell r="G34">
            <v>87567938.269999996</v>
          </cell>
          <cell r="H34">
            <v>308791643.80000001</v>
          </cell>
          <cell r="I34">
            <v>51543</v>
          </cell>
          <cell r="J34">
            <v>62218250</v>
          </cell>
          <cell r="K34"/>
          <cell r="L34"/>
          <cell r="M34">
            <v>62218250</v>
          </cell>
          <cell r="N34"/>
          <cell r="O34"/>
          <cell r="P34"/>
          <cell r="Q34"/>
          <cell r="R34"/>
          <cell r="S34"/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11421</v>
          </cell>
          <cell r="J35">
            <v>7994700</v>
          </cell>
          <cell r="K35"/>
          <cell r="L35"/>
          <cell r="M35">
            <v>7994700</v>
          </cell>
          <cell r="N35"/>
          <cell r="O35"/>
          <cell r="P35"/>
          <cell r="Q35"/>
          <cell r="R35"/>
          <cell r="S35"/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6656</v>
          </cell>
          <cell r="E36">
            <v>3396905</v>
          </cell>
          <cell r="F36">
            <v>128402</v>
          </cell>
          <cell r="G36">
            <v>70771207.170000002</v>
          </cell>
          <cell r="H36">
            <v>74168112.170000002</v>
          </cell>
          <cell r="I36">
            <v>112067</v>
          </cell>
          <cell r="J36">
            <v>83030700</v>
          </cell>
          <cell r="K36"/>
          <cell r="L36"/>
          <cell r="M36">
            <v>83030700</v>
          </cell>
          <cell r="N36"/>
          <cell r="O36"/>
          <cell r="P36"/>
          <cell r="Q36"/>
          <cell r="R36"/>
          <cell r="S36"/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515886</v>
          </cell>
          <cell r="E37">
            <v>324964942.44999999</v>
          </cell>
          <cell r="F37">
            <v>664815</v>
          </cell>
          <cell r="G37">
            <v>426073201.16000003</v>
          </cell>
          <cell r="H37">
            <v>751038143.61000001</v>
          </cell>
          <cell r="I37">
            <v>878283</v>
          </cell>
          <cell r="J37">
            <v>3618062000</v>
          </cell>
          <cell r="K37">
            <v>1560754</v>
          </cell>
          <cell r="L37">
            <v>7491619200</v>
          </cell>
          <cell r="M37">
            <v>11109681200</v>
          </cell>
          <cell r="N37"/>
          <cell r="O37"/>
          <cell r="P37"/>
          <cell r="Q37"/>
          <cell r="R37"/>
          <cell r="S37"/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4961</v>
          </cell>
          <cell r="E38">
            <v>8802279</v>
          </cell>
          <cell r="F38">
            <v>30416</v>
          </cell>
          <cell r="G38">
            <v>19264638</v>
          </cell>
          <cell r="H38">
            <v>28066917</v>
          </cell>
          <cell r="I38">
            <v>2068</v>
          </cell>
          <cell r="J38">
            <v>9926400</v>
          </cell>
          <cell r="K38"/>
          <cell r="L38"/>
          <cell r="M38">
            <v>9926400</v>
          </cell>
          <cell r="N38"/>
          <cell r="O38"/>
          <cell r="P38"/>
          <cell r="Q38"/>
          <cell r="R38"/>
          <cell r="S38"/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/>
          <cell r="L39"/>
          <cell r="M39">
            <v>0</v>
          </cell>
          <cell r="N39"/>
          <cell r="O39"/>
          <cell r="P39"/>
          <cell r="Q39"/>
          <cell r="R39"/>
          <cell r="S39"/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932</v>
          </cell>
          <cell r="E40">
            <v>6474640</v>
          </cell>
          <cell r="F40">
            <v>21388</v>
          </cell>
          <cell r="G40">
            <v>18610263</v>
          </cell>
          <cell r="H40">
            <v>25084903</v>
          </cell>
          <cell r="I40">
            <v>50291</v>
          </cell>
          <cell r="J40">
            <v>112962900</v>
          </cell>
          <cell r="K40"/>
          <cell r="L40"/>
          <cell r="M40">
            <v>112962900</v>
          </cell>
          <cell r="N40"/>
          <cell r="O40"/>
          <cell r="P40"/>
          <cell r="Q40"/>
          <cell r="R40"/>
          <cell r="S40"/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>
            <v>0</v>
          </cell>
          <cell r="N41"/>
          <cell r="O41"/>
          <cell r="P41"/>
          <cell r="Q41"/>
          <cell r="R41"/>
          <cell r="S41"/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3838</v>
          </cell>
          <cell r="E42">
            <v>20308730</v>
          </cell>
          <cell r="F42">
            <v>17504</v>
          </cell>
          <cell r="G42">
            <v>9702613</v>
          </cell>
          <cell r="H42">
            <v>30011343</v>
          </cell>
          <cell r="I42">
            <v>3620</v>
          </cell>
          <cell r="J42">
            <v>10582300</v>
          </cell>
          <cell r="K42"/>
          <cell r="L42"/>
          <cell r="M42">
            <v>10582300</v>
          </cell>
          <cell r="N42"/>
          <cell r="O42"/>
          <cell r="P42"/>
          <cell r="Q42"/>
          <cell r="R42"/>
          <cell r="S42"/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1221</v>
          </cell>
          <cell r="E43">
            <v>676170</v>
          </cell>
          <cell r="F43">
            <v>4629</v>
          </cell>
          <cell r="G43">
            <v>2572302</v>
          </cell>
          <cell r="H43">
            <v>3248472</v>
          </cell>
          <cell r="I43">
            <v>6895</v>
          </cell>
          <cell r="J43">
            <v>4838800</v>
          </cell>
          <cell r="K43"/>
          <cell r="L43"/>
          <cell r="M43">
            <v>4838800</v>
          </cell>
          <cell r="N43"/>
          <cell r="O43"/>
          <cell r="P43"/>
          <cell r="Q43"/>
          <cell r="R43"/>
          <cell r="S43"/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35601</v>
          </cell>
          <cell r="E44">
            <v>24075900</v>
          </cell>
          <cell r="F44">
            <v>55457</v>
          </cell>
          <cell r="G44">
            <v>19973520</v>
          </cell>
          <cell r="H44">
            <v>44049420</v>
          </cell>
          <cell r="I44">
            <v>1716</v>
          </cell>
          <cell r="J44">
            <v>8236800</v>
          </cell>
          <cell r="K44"/>
          <cell r="L44"/>
          <cell r="M44">
            <v>8236800</v>
          </cell>
          <cell r="N44"/>
          <cell r="O44"/>
          <cell r="P44"/>
          <cell r="Q44"/>
          <cell r="R44"/>
          <cell r="S44"/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4500</v>
          </cell>
          <cell r="E45">
            <v>535500</v>
          </cell>
          <cell r="F45">
            <v>2000</v>
          </cell>
          <cell r="G45">
            <v>1103700</v>
          </cell>
          <cell r="H45">
            <v>1639200</v>
          </cell>
          <cell r="I45">
            <v>0</v>
          </cell>
          <cell r="J45">
            <v>0</v>
          </cell>
          <cell r="K45"/>
          <cell r="L45"/>
          <cell r="M45">
            <v>0</v>
          </cell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98263</v>
          </cell>
          <cell r="E46">
            <v>101088803.31</v>
          </cell>
          <cell r="F46">
            <v>100616</v>
          </cell>
          <cell r="G46">
            <v>63887850.130000003</v>
          </cell>
          <cell r="H46">
            <v>164976653.44</v>
          </cell>
          <cell r="I46">
            <v>3100029</v>
          </cell>
          <cell r="J46">
            <v>2471072450</v>
          </cell>
          <cell r="K46"/>
          <cell r="L46"/>
          <cell r="M46">
            <v>2471072450</v>
          </cell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6315</v>
          </cell>
          <cell r="J47">
            <v>4420500</v>
          </cell>
          <cell r="K47"/>
          <cell r="L47"/>
          <cell r="M47">
            <v>4420500</v>
          </cell>
          <cell r="N47"/>
          <cell r="O47"/>
          <cell r="P47"/>
          <cell r="Q47"/>
          <cell r="R47"/>
          <cell r="S47"/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523</v>
          </cell>
          <cell r="E48">
            <v>5381980</v>
          </cell>
          <cell r="F48">
            <v>42019</v>
          </cell>
          <cell r="G48">
            <v>3218824.5</v>
          </cell>
          <cell r="H48">
            <v>8600804.5</v>
          </cell>
          <cell r="I48">
            <v>2757</v>
          </cell>
          <cell r="J48">
            <v>1929900</v>
          </cell>
          <cell r="K48"/>
          <cell r="L48"/>
          <cell r="M48">
            <v>1929900</v>
          </cell>
          <cell r="N48"/>
          <cell r="O48"/>
          <cell r="P48"/>
          <cell r="Q48"/>
          <cell r="R48"/>
          <cell r="S48"/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38402</v>
          </cell>
          <cell r="E49">
            <v>21860637.620000001</v>
          </cell>
          <cell r="F49">
            <v>94871</v>
          </cell>
          <cell r="G49">
            <v>40178579.799999997</v>
          </cell>
          <cell r="H49">
            <v>62039217.420000002</v>
          </cell>
          <cell r="I49">
            <v>356850</v>
          </cell>
          <cell r="J49">
            <v>418227100</v>
          </cell>
          <cell r="K49"/>
          <cell r="L49"/>
          <cell r="M49">
            <v>418227100</v>
          </cell>
          <cell r="N49"/>
          <cell r="O49"/>
          <cell r="P49"/>
          <cell r="Q49"/>
          <cell r="R49"/>
          <cell r="S49"/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>
            <v>0</v>
          </cell>
          <cell r="N50"/>
          <cell r="O50"/>
          <cell r="P50"/>
          <cell r="Q50"/>
          <cell r="R50"/>
          <cell r="S50"/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472294</v>
          </cell>
          <cell r="E51">
            <v>219456903.75999999</v>
          </cell>
          <cell r="F51">
            <v>363523</v>
          </cell>
          <cell r="G51">
            <v>118485720.03</v>
          </cell>
          <cell r="H51">
            <v>337942623.78999996</v>
          </cell>
          <cell r="I51">
            <v>404960</v>
          </cell>
          <cell r="J51">
            <v>424455350</v>
          </cell>
          <cell r="K51"/>
          <cell r="L51"/>
          <cell r="M51">
            <v>424455350</v>
          </cell>
          <cell r="N51"/>
          <cell r="O51"/>
          <cell r="P51"/>
          <cell r="Q51"/>
          <cell r="R51"/>
          <cell r="S51"/>
          <cell r="T51">
            <v>1000</v>
          </cell>
          <cell r="U51">
            <v>100000000</v>
          </cell>
          <cell r="V51">
            <v>1000</v>
          </cell>
          <cell r="W51">
            <v>100000000</v>
          </cell>
          <cell r="X51">
            <v>200000000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4350</v>
          </cell>
          <cell r="E52">
            <v>8222347</v>
          </cell>
          <cell r="F52">
            <v>25379</v>
          </cell>
          <cell r="G52">
            <v>30443237</v>
          </cell>
          <cell r="H52">
            <v>38665584</v>
          </cell>
          <cell r="I52">
            <v>2417</v>
          </cell>
          <cell r="J52">
            <v>7620500</v>
          </cell>
          <cell r="K52"/>
          <cell r="L52"/>
          <cell r="M52">
            <v>7620500</v>
          </cell>
          <cell r="N52"/>
          <cell r="O52"/>
          <cell r="P52"/>
          <cell r="Q52"/>
          <cell r="R52"/>
          <cell r="S52"/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>
            <v>0</v>
          </cell>
          <cell r="N53"/>
          <cell r="O53"/>
          <cell r="P53"/>
          <cell r="Q53"/>
          <cell r="R53"/>
          <cell r="S53"/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141</v>
          </cell>
          <cell r="E54">
            <v>876730</v>
          </cell>
          <cell r="F54">
            <v>253283</v>
          </cell>
          <cell r="G54">
            <v>138618955.72999999</v>
          </cell>
          <cell r="H54">
            <v>139495685.72999999</v>
          </cell>
          <cell r="I54">
            <v>3134</v>
          </cell>
          <cell r="J54">
            <v>2193800</v>
          </cell>
          <cell r="K54"/>
          <cell r="L54"/>
          <cell r="M54">
            <v>2193800</v>
          </cell>
          <cell r="N54"/>
          <cell r="O54"/>
          <cell r="P54"/>
          <cell r="Q54"/>
          <cell r="R54"/>
          <cell r="S54"/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1055</v>
          </cell>
          <cell r="J55">
            <v>738500</v>
          </cell>
          <cell r="K55"/>
          <cell r="L55"/>
          <cell r="M55">
            <v>738500</v>
          </cell>
          <cell r="N55"/>
          <cell r="O55"/>
          <cell r="P55"/>
          <cell r="Q55"/>
          <cell r="R55"/>
          <cell r="S55"/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/>
          <cell r="M56">
            <v>0</v>
          </cell>
          <cell r="N56"/>
          <cell r="O56"/>
          <cell r="P56"/>
          <cell r="Q56"/>
          <cell r="R56"/>
          <cell r="S56"/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1896</v>
          </cell>
          <cell r="E57">
            <v>2513555.65</v>
          </cell>
          <cell r="F57">
            <v>16960</v>
          </cell>
          <cell r="G57">
            <v>1844108.5</v>
          </cell>
          <cell r="H57">
            <v>4357664.1500000004</v>
          </cell>
          <cell r="I57">
            <v>4346</v>
          </cell>
          <cell r="J57">
            <v>9011800</v>
          </cell>
          <cell r="K57"/>
          <cell r="L57"/>
          <cell r="M57">
            <v>9011800</v>
          </cell>
          <cell r="N57"/>
          <cell r="O57"/>
          <cell r="P57"/>
          <cell r="Q57"/>
          <cell r="R57"/>
          <cell r="S57"/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337456</v>
          </cell>
          <cell r="E58">
            <v>147088439.5</v>
          </cell>
          <cell r="F58">
            <v>350185</v>
          </cell>
          <cell r="G58">
            <v>152392095.94999999</v>
          </cell>
          <cell r="H58">
            <v>299480535.44999999</v>
          </cell>
          <cell r="I58">
            <v>221613</v>
          </cell>
          <cell r="J58">
            <v>503870100</v>
          </cell>
          <cell r="K58"/>
          <cell r="L58"/>
          <cell r="M58">
            <v>503870100</v>
          </cell>
          <cell r="N58"/>
          <cell r="O58"/>
          <cell r="P58"/>
          <cell r="Q58"/>
          <cell r="R58"/>
          <cell r="S58"/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240</v>
          </cell>
          <cell r="E59">
            <v>3345500</v>
          </cell>
          <cell r="F59">
            <v>167</v>
          </cell>
          <cell r="G59">
            <v>5064560</v>
          </cell>
          <cell r="H59">
            <v>8410060</v>
          </cell>
          <cell r="I59">
            <v>2180</v>
          </cell>
          <cell r="J59">
            <v>1526000</v>
          </cell>
          <cell r="K59"/>
          <cell r="L59"/>
          <cell r="M59">
            <v>1526000</v>
          </cell>
          <cell r="N59"/>
          <cell r="O59"/>
          <cell r="P59"/>
          <cell r="Q59"/>
          <cell r="R59"/>
          <cell r="S59"/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2204</v>
          </cell>
          <cell r="E60">
            <v>3395678</v>
          </cell>
          <cell r="F60">
            <v>8403</v>
          </cell>
          <cell r="G60">
            <v>22694890</v>
          </cell>
          <cell r="H60">
            <v>26090568</v>
          </cell>
          <cell r="I60">
            <v>25664</v>
          </cell>
          <cell r="J60">
            <v>35115100</v>
          </cell>
          <cell r="K60"/>
          <cell r="L60"/>
          <cell r="M60">
            <v>35115100</v>
          </cell>
          <cell r="N60"/>
          <cell r="O60"/>
          <cell r="P60"/>
          <cell r="Q60"/>
          <cell r="R60"/>
          <cell r="S60"/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456104</v>
          </cell>
          <cell r="E61">
            <v>227558147.31</v>
          </cell>
          <cell r="F61">
            <v>589013</v>
          </cell>
          <cell r="G61">
            <v>241567643.41</v>
          </cell>
          <cell r="H61">
            <v>469125790.72000003</v>
          </cell>
          <cell r="I61">
            <v>279690</v>
          </cell>
          <cell r="J61">
            <v>483559250</v>
          </cell>
          <cell r="K61"/>
          <cell r="L61"/>
          <cell r="M61">
            <v>483559250</v>
          </cell>
          <cell r="N61"/>
          <cell r="O61"/>
          <cell r="P61"/>
          <cell r="Q61"/>
          <cell r="R61"/>
          <cell r="S61"/>
          <cell r="T61">
            <v>1</v>
          </cell>
          <cell r="U61">
            <v>103280</v>
          </cell>
          <cell r="V61">
            <v>0</v>
          </cell>
          <cell r="W61">
            <v>0</v>
          </cell>
          <cell r="X61">
            <v>103280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6572</v>
          </cell>
          <cell r="E62">
            <v>8557500</v>
          </cell>
          <cell r="F62">
            <v>5940</v>
          </cell>
          <cell r="G62">
            <v>3159573</v>
          </cell>
          <cell r="H62">
            <v>11717073</v>
          </cell>
          <cell r="I62">
            <v>53608</v>
          </cell>
          <cell r="J62">
            <v>40034800</v>
          </cell>
          <cell r="K62"/>
          <cell r="L62"/>
          <cell r="M62">
            <v>40034800</v>
          </cell>
          <cell r="N62"/>
          <cell r="O62"/>
          <cell r="P62"/>
          <cell r="Q62"/>
          <cell r="R62"/>
          <cell r="S62"/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151016</v>
          </cell>
          <cell r="E63">
            <v>83767629.099999994</v>
          </cell>
          <cell r="F63">
            <v>41801</v>
          </cell>
          <cell r="G63">
            <v>21331435.200000003</v>
          </cell>
          <cell r="H63">
            <v>105099064.3</v>
          </cell>
          <cell r="I63">
            <v>172721</v>
          </cell>
          <cell r="J63">
            <v>559145500</v>
          </cell>
          <cell r="K63"/>
          <cell r="L63"/>
          <cell r="M63">
            <v>559145500</v>
          </cell>
          <cell r="N63"/>
          <cell r="O63"/>
          <cell r="P63"/>
          <cell r="Q63"/>
          <cell r="R63"/>
          <cell r="S63"/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1035</v>
          </cell>
          <cell r="E64">
            <v>709550</v>
          </cell>
          <cell r="F64">
            <v>2091</v>
          </cell>
          <cell r="G64">
            <v>13421934</v>
          </cell>
          <cell r="H64">
            <v>14131484</v>
          </cell>
          <cell r="I64">
            <v>1925</v>
          </cell>
          <cell r="J64">
            <v>1663200</v>
          </cell>
          <cell r="K64"/>
          <cell r="L64"/>
          <cell r="M64">
            <v>1663200</v>
          </cell>
          <cell r="N64"/>
          <cell r="O64"/>
          <cell r="P64"/>
          <cell r="Q64"/>
          <cell r="R64"/>
          <cell r="S64"/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>
            <v>0</v>
          </cell>
          <cell r="N65"/>
          <cell r="O65"/>
          <cell r="P65"/>
          <cell r="Q65"/>
          <cell r="R65"/>
          <cell r="S65"/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17000</v>
          </cell>
          <cell r="G66">
            <v>9603762</v>
          </cell>
          <cell r="H66">
            <v>9603762</v>
          </cell>
          <cell r="I66">
            <v>0</v>
          </cell>
          <cell r="J66">
            <v>0</v>
          </cell>
          <cell r="K66"/>
          <cell r="L66"/>
          <cell r="M66">
            <v>0</v>
          </cell>
          <cell r="N66"/>
          <cell r="O66"/>
          <cell r="P66"/>
          <cell r="Q66"/>
          <cell r="R66"/>
          <cell r="S66"/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3300</v>
          </cell>
          <cell r="E67">
            <v>7207192</v>
          </cell>
          <cell r="F67">
            <v>59914</v>
          </cell>
          <cell r="G67">
            <v>26781544</v>
          </cell>
          <cell r="H67">
            <v>33988736</v>
          </cell>
          <cell r="I67">
            <v>16959</v>
          </cell>
          <cell r="J67">
            <v>12363300</v>
          </cell>
          <cell r="K67"/>
          <cell r="L67"/>
          <cell r="M67">
            <v>12363300</v>
          </cell>
          <cell r="N67"/>
          <cell r="O67"/>
          <cell r="P67"/>
          <cell r="Q67"/>
          <cell r="R67"/>
          <cell r="S67"/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ACE</v>
          </cell>
        </row>
      </sheetData>
      <sheetData sheetId="8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>
            <v>0</v>
          </cell>
          <cell r="N9"/>
          <cell r="O9"/>
          <cell r="P9"/>
          <cell r="Q9"/>
          <cell r="R9"/>
          <cell r="S9"/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405</v>
          </cell>
          <cell r="E10">
            <v>801650</v>
          </cell>
          <cell r="F10">
            <v>187</v>
          </cell>
          <cell r="G10">
            <v>1260160</v>
          </cell>
          <cell r="H10">
            <v>2061810</v>
          </cell>
          <cell r="I10">
            <v>2083</v>
          </cell>
          <cell r="J10">
            <v>1458100</v>
          </cell>
          <cell r="K10"/>
          <cell r="L10"/>
          <cell r="M10">
            <v>1458100</v>
          </cell>
          <cell r="N10"/>
          <cell r="O10"/>
          <cell r="P10"/>
          <cell r="Q10"/>
          <cell r="R10"/>
          <cell r="S10"/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2675</v>
          </cell>
          <cell r="Z10">
            <v>3519910</v>
          </cell>
          <cell r="AA10">
            <v>79288513.719999999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8113</v>
          </cell>
          <cell r="G11">
            <v>4702130</v>
          </cell>
          <cell r="H11">
            <v>4702130</v>
          </cell>
          <cell r="I11">
            <v>150</v>
          </cell>
          <cell r="J11">
            <v>105000</v>
          </cell>
          <cell r="K11"/>
          <cell r="L11"/>
          <cell r="M11">
            <v>105000</v>
          </cell>
          <cell r="N11"/>
          <cell r="O11"/>
          <cell r="P11"/>
          <cell r="Q11"/>
          <cell r="R11"/>
          <cell r="S11"/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8263</v>
          </cell>
          <cell r="Z11">
            <v>4807130</v>
          </cell>
          <cell r="AA11">
            <v>107414587.40000001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4317272</v>
          </cell>
          <cell r="E12">
            <v>236256957.86000001</v>
          </cell>
          <cell r="F12">
            <v>80788</v>
          </cell>
          <cell r="G12">
            <v>61036477.039999999</v>
          </cell>
          <cell r="H12">
            <v>297293434.90000004</v>
          </cell>
          <cell r="I12">
            <v>431109</v>
          </cell>
          <cell r="J12">
            <v>1116069100</v>
          </cell>
          <cell r="K12"/>
          <cell r="L12"/>
          <cell r="M12">
            <v>1116069100</v>
          </cell>
          <cell r="N12"/>
          <cell r="O12"/>
          <cell r="P12"/>
          <cell r="Q12"/>
          <cell r="R12"/>
          <cell r="S12"/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4829169</v>
          </cell>
          <cell r="Z12">
            <v>1413362534.9000001</v>
          </cell>
          <cell r="AA12">
            <v>4095595426.5800004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158000</v>
          </cell>
          <cell r="F13">
            <v>304</v>
          </cell>
          <cell r="G13">
            <v>3348520</v>
          </cell>
          <cell r="H13">
            <v>3506520</v>
          </cell>
          <cell r="I13">
            <v>0</v>
          </cell>
          <cell r="J13">
            <v>0</v>
          </cell>
          <cell r="K13"/>
          <cell r="L13"/>
          <cell r="M13">
            <v>0</v>
          </cell>
          <cell r="N13"/>
          <cell r="O13"/>
          <cell r="P13"/>
          <cell r="Q13"/>
          <cell r="R13"/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324</v>
          </cell>
          <cell r="Z13">
            <v>3506520</v>
          </cell>
          <cell r="AA13">
            <v>18259802.5</v>
          </cell>
        </row>
        <row r="14">
          <cell r="B14" t="str">
            <v>BATS</v>
          </cell>
          <cell r="C14" t="str">
            <v>Батс ХХК</v>
          </cell>
          <cell r="D14">
            <v>14221</v>
          </cell>
          <cell r="E14">
            <v>25376100</v>
          </cell>
          <cell r="F14">
            <v>1000</v>
          </cell>
          <cell r="G14">
            <v>148000</v>
          </cell>
          <cell r="H14">
            <v>25524100</v>
          </cell>
          <cell r="I14">
            <v>0</v>
          </cell>
          <cell r="J14">
            <v>0</v>
          </cell>
          <cell r="K14"/>
          <cell r="L14"/>
          <cell r="M14">
            <v>0</v>
          </cell>
          <cell r="N14"/>
          <cell r="O14"/>
          <cell r="P14"/>
          <cell r="Q14"/>
          <cell r="R14"/>
          <cell r="S14"/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15221</v>
          </cell>
          <cell r="Z14">
            <v>25524100</v>
          </cell>
          <cell r="AA14">
            <v>873879902.00999999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/>
          <cell r="L15"/>
          <cell r="M15">
            <v>0</v>
          </cell>
          <cell r="N15"/>
          <cell r="O15"/>
          <cell r="P15"/>
          <cell r="Q15"/>
          <cell r="R15"/>
          <cell r="S15"/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1124511</v>
          </cell>
          <cell r="E16">
            <v>1394980498.5899999</v>
          </cell>
          <cell r="F16">
            <v>5394652</v>
          </cell>
          <cell r="G16">
            <v>1819881568.23</v>
          </cell>
          <cell r="H16">
            <v>3214862066.8199997</v>
          </cell>
          <cell r="I16">
            <v>2693403</v>
          </cell>
          <cell r="J16">
            <v>2023765600</v>
          </cell>
          <cell r="K16">
            <v>7500000</v>
          </cell>
          <cell r="L16">
            <v>5250000000</v>
          </cell>
          <cell r="M16">
            <v>7273765600</v>
          </cell>
          <cell r="N16"/>
          <cell r="O16"/>
          <cell r="P16"/>
          <cell r="Q16"/>
          <cell r="R16"/>
          <cell r="S16"/>
          <cell r="T16">
            <v>84</v>
          </cell>
          <cell r="U16">
            <v>8400000</v>
          </cell>
          <cell r="V16">
            <v>84</v>
          </cell>
          <cell r="W16">
            <v>8400000</v>
          </cell>
          <cell r="X16">
            <v>16800000</v>
          </cell>
          <cell r="Y16">
            <v>16712734</v>
          </cell>
          <cell r="Z16">
            <v>10505427666.82</v>
          </cell>
          <cell r="AA16">
            <v>34300637937.669998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/>
          <cell r="M17">
            <v>0</v>
          </cell>
          <cell r="N17"/>
          <cell r="O17"/>
          <cell r="P17"/>
          <cell r="Q17"/>
          <cell r="R17"/>
          <cell r="S17"/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933</v>
          </cell>
          <cell r="E18">
            <v>7695300</v>
          </cell>
          <cell r="F18">
            <v>0</v>
          </cell>
          <cell r="G18">
            <v>0</v>
          </cell>
          <cell r="H18">
            <v>7695300</v>
          </cell>
          <cell r="I18">
            <v>32246</v>
          </cell>
          <cell r="J18">
            <v>22572200</v>
          </cell>
          <cell r="K18"/>
          <cell r="L18"/>
          <cell r="M18">
            <v>22572200</v>
          </cell>
          <cell r="N18"/>
          <cell r="O18"/>
          <cell r="P18"/>
          <cell r="Q18"/>
          <cell r="R18"/>
          <cell r="S18"/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33179</v>
          </cell>
          <cell r="Z18">
            <v>30267500</v>
          </cell>
          <cell r="AA18">
            <v>81564304.120000005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386</v>
          </cell>
          <cell r="E19">
            <v>10303560</v>
          </cell>
          <cell r="F19">
            <v>9549</v>
          </cell>
          <cell r="G19">
            <v>8285918.9000000004</v>
          </cell>
          <cell r="H19">
            <v>18589478.899999999</v>
          </cell>
          <cell r="I19">
            <v>300</v>
          </cell>
          <cell r="J19">
            <v>1440000</v>
          </cell>
          <cell r="K19"/>
          <cell r="L19"/>
          <cell r="M19">
            <v>1440000</v>
          </cell>
          <cell r="N19"/>
          <cell r="O19"/>
          <cell r="P19"/>
          <cell r="Q19"/>
          <cell r="R19"/>
          <cell r="S19"/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10235</v>
          </cell>
          <cell r="Z19">
            <v>20029478.899999999</v>
          </cell>
          <cell r="AA19">
            <v>1334656457.4699998</v>
          </cell>
        </row>
        <row r="20">
          <cell r="B20" t="str">
            <v>BSK</v>
          </cell>
          <cell r="C20" t="str">
            <v>BLUE SKY</v>
          </cell>
          <cell r="D20">
            <v>1605</v>
          </cell>
          <cell r="E20">
            <v>2267131</v>
          </cell>
          <cell r="F20">
            <v>4663</v>
          </cell>
          <cell r="G20">
            <v>4395933</v>
          </cell>
          <cell r="H20">
            <v>6663064</v>
          </cell>
          <cell r="I20">
            <v>1884</v>
          </cell>
          <cell r="J20">
            <v>1318800</v>
          </cell>
          <cell r="K20"/>
          <cell r="L20"/>
          <cell r="M20">
            <v>1318800</v>
          </cell>
          <cell r="N20"/>
          <cell r="O20"/>
          <cell r="P20"/>
          <cell r="Q20"/>
          <cell r="R20"/>
          <cell r="S20"/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8152</v>
          </cell>
          <cell r="Z20">
            <v>7981864</v>
          </cell>
          <cell r="AA20">
            <v>85575685.23999998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1437</v>
          </cell>
          <cell r="E21">
            <v>2681590</v>
          </cell>
          <cell r="F21">
            <v>2834</v>
          </cell>
          <cell r="G21">
            <v>14069940</v>
          </cell>
          <cell r="H21">
            <v>16751530</v>
          </cell>
          <cell r="I21">
            <v>33827</v>
          </cell>
          <cell r="J21">
            <v>53030800</v>
          </cell>
          <cell r="K21"/>
          <cell r="L21"/>
          <cell r="M21">
            <v>53030800</v>
          </cell>
          <cell r="N21"/>
          <cell r="O21"/>
          <cell r="P21"/>
          <cell r="Q21"/>
          <cell r="R21"/>
          <cell r="S21"/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38098</v>
          </cell>
          <cell r="Z21">
            <v>69782330</v>
          </cell>
          <cell r="AA21">
            <v>190232349.91</v>
          </cell>
        </row>
        <row r="22">
          <cell r="B22" t="str">
            <v>BUMB</v>
          </cell>
          <cell r="C22" t="str">
            <v>Бумбат-Алтай ХХК</v>
          </cell>
          <cell r="D22">
            <v>981106</v>
          </cell>
          <cell r="E22">
            <v>556859713.72000003</v>
          </cell>
          <cell r="F22">
            <v>968884</v>
          </cell>
          <cell r="G22">
            <v>225965710.78</v>
          </cell>
          <cell r="H22">
            <v>782825424.5</v>
          </cell>
          <cell r="I22">
            <v>4269488</v>
          </cell>
          <cell r="J22">
            <v>3719889600</v>
          </cell>
          <cell r="K22">
            <v>4405600</v>
          </cell>
          <cell r="L22">
            <v>3744760000</v>
          </cell>
          <cell r="M22">
            <v>7464649600</v>
          </cell>
          <cell r="N22"/>
          <cell r="O22"/>
          <cell r="P22"/>
          <cell r="Q22"/>
          <cell r="R22"/>
          <cell r="S22"/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10625078</v>
          </cell>
          <cell r="Z22">
            <v>8247475024.5</v>
          </cell>
          <cell r="AA22">
            <v>21308771705.610001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1581406</v>
          </cell>
          <cell r="E23">
            <v>173637083.5</v>
          </cell>
          <cell r="F23">
            <v>1218841</v>
          </cell>
          <cell r="G23">
            <v>155575384.90000001</v>
          </cell>
          <cell r="H23">
            <v>329212468.39999998</v>
          </cell>
          <cell r="I23">
            <v>214117</v>
          </cell>
          <cell r="J23">
            <v>641815500</v>
          </cell>
          <cell r="K23"/>
          <cell r="L23"/>
          <cell r="M23">
            <v>641815500</v>
          </cell>
          <cell r="N23"/>
          <cell r="O23"/>
          <cell r="P23"/>
          <cell r="Q23"/>
          <cell r="R23"/>
          <cell r="S23"/>
          <cell r="T23">
            <v>1944</v>
          </cell>
          <cell r="U23">
            <v>195803240</v>
          </cell>
          <cell r="V23">
            <v>1945</v>
          </cell>
          <cell r="W23">
            <v>195906520</v>
          </cell>
          <cell r="X23">
            <v>391709760</v>
          </cell>
          <cell r="Y23">
            <v>3018253</v>
          </cell>
          <cell r="Z23">
            <v>1362737728.4000001</v>
          </cell>
          <cell r="AA23">
            <v>48003858218.039993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/>
          <cell r="L24"/>
          <cell r="M24">
            <v>0</v>
          </cell>
          <cell r="N24"/>
          <cell r="O24"/>
          <cell r="P24"/>
          <cell r="Q24"/>
          <cell r="R24"/>
          <cell r="S24"/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/>
          <cell r="L25"/>
          <cell r="M25">
            <v>0</v>
          </cell>
          <cell r="N25"/>
          <cell r="O25"/>
          <cell r="P25"/>
          <cell r="Q25"/>
          <cell r="R25"/>
          <cell r="S25"/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42</v>
          </cell>
          <cell r="E26">
            <v>787600</v>
          </cell>
          <cell r="F26">
            <v>1272</v>
          </cell>
          <cell r="G26">
            <v>2919750</v>
          </cell>
          <cell r="H26">
            <v>3707350</v>
          </cell>
          <cell r="I26">
            <v>10404</v>
          </cell>
          <cell r="J26">
            <v>7713300</v>
          </cell>
          <cell r="K26"/>
          <cell r="L26"/>
          <cell r="M26">
            <v>7713300</v>
          </cell>
          <cell r="N26"/>
          <cell r="O26"/>
          <cell r="P26"/>
          <cell r="Q26"/>
          <cell r="R26"/>
          <cell r="S26"/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11718</v>
          </cell>
          <cell r="Z26">
            <v>11420650</v>
          </cell>
          <cell r="AA26">
            <v>7833375671.7400007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>
            <v>0</v>
          </cell>
          <cell r="N27"/>
          <cell r="O27"/>
          <cell r="P27"/>
          <cell r="Q27"/>
          <cell r="R27"/>
          <cell r="S27"/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33545</v>
          </cell>
          <cell r="E28">
            <v>27281746</v>
          </cell>
          <cell r="F28">
            <v>43446</v>
          </cell>
          <cell r="G28">
            <v>29165284</v>
          </cell>
          <cell r="H28">
            <v>56447030</v>
          </cell>
          <cell r="I28">
            <v>1000</v>
          </cell>
          <cell r="J28">
            <v>850000</v>
          </cell>
          <cell r="K28"/>
          <cell r="L28"/>
          <cell r="M28">
            <v>850000</v>
          </cell>
          <cell r="N28"/>
          <cell r="O28"/>
          <cell r="P28"/>
          <cell r="Q28"/>
          <cell r="R28"/>
          <cell r="S28"/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77991</v>
          </cell>
          <cell r="Z28">
            <v>57297030</v>
          </cell>
          <cell r="AA28">
            <v>381340349.83999997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31538</v>
          </cell>
          <cell r="G29">
            <v>10945623.199999999</v>
          </cell>
          <cell r="H29">
            <v>10945623.199999999</v>
          </cell>
          <cell r="I29">
            <v>2216</v>
          </cell>
          <cell r="J29">
            <v>1551200</v>
          </cell>
          <cell r="K29"/>
          <cell r="L29"/>
          <cell r="M29">
            <v>1551200</v>
          </cell>
          <cell r="N29"/>
          <cell r="O29"/>
          <cell r="P29"/>
          <cell r="Q29"/>
          <cell r="R29"/>
          <cell r="S29"/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33754</v>
          </cell>
          <cell r="Z29">
            <v>12496823.199999999</v>
          </cell>
          <cell r="AA29">
            <v>654464750.97000003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/>
          <cell r="L30"/>
          <cell r="M30">
            <v>0</v>
          </cell>
          <cell r="N30"/>
          <cell r="O30"/>
          <cell r="P30"/>
          <cell r="Q30"/>
          <cell r="R30"/>
          <cell r="S30"/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>
            <v>0</v>
          </cell>
          <cell r="N31"/>
          <cell r="O31"/>
          <cell r="P31"/>
          <cell r="Q31"/>
          <cell r="R31"/>
          <cell r="S31"/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>
            <v>0</v>
          </cell>
          <cell r="N32"/>
          <cell r="O32"/>
          <cell r="P32"/>
          <cell r="Q32"/>
          <cell r="R32"/>
          <cell r="S32"/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200</v>
          </cell>
          <cell r="E33">
            <v>108200</v>
          </cell>
          <cell r="F33">
            <v>1000</v>
          </cell>
          <cell r="G33">
            <v>650000</v>
          </cell>
          <cell r="H33">
            <v>758200</v>
          </cell>
          <cell r="I33">
            <v>0</v>
          </cell>
          <cell r="J33">
            <v>0</v>
          </cell>
          <cell r="K33"/>
          <cell r="L33"/>
          <cell r="M33">
            <v>0</v>
          </cell>
          <cell r="N33"/>
          <cell r="O33"/>
          <cell r="P33"/>
          <cell r="Q33"/>
          <cell r="R33"/>
          <cell r="S33"/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1200</v>
          </cell>
          <cell r="Z33">
            <v>758200</v>
          </cell>
          <cell r="AA33">
            <v>45685035.030000001</v>
          </cell>
        </row>
        <row r="34">
          <cell r="B34" t="str">
            <v>GAUL</v>
          </cell>
          <cell r="C34" t="str">
            <v>Гаүли ХХК</v>
          </cell>
          <cell r="D34">
            <v>665350</v>
          </cell>
          <cell r="E34">
            <v>221223705.53</v>
          </cell>
          <cell r="F34">
            <v>206983</v>
          </cell>
          <cell r="G34">
            <v>87567938.269999996</v>
          </cell>
          <cell r="H34">
            <v>308791643.80000001</v>
          </cell>
          <cell r="I34">
            <v>51543</v>
          </cell>
          <cell r="J34">
            <v>62218250</v>
          </cell>
          <cell r="K34"/>
          <cell r="L34"/>
          <cell r="M34">
            <v>62218250</v>
          </cell>
          <cell r="N34"/>
          <cell r="O34"/>
          <cell r="P34"/>
          <cell r="Q34"/>
          <cell r="R34"/>
          <cell r="S34"/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923876</v>
          </cell>
          <cell r="Z34">
            <v>371009893.80000001</v>
          </cell>
          <cell r="AA34">
            <v>18017155673.999996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11421</v>
          </cell>
          <cell r="J35">
            <v>7994700</v>
          </cell>
          <cell r="K35"/>
          <cell r="L35"/>
          <cell r="M35">
            <v>7994700</v>
          </cell>
          <cell r="N35"/>
          <cell r="O35"/>
          <cell r="P35"/>
          <cell r="Q35"/>
          <cell r="R35"/>
          <cell r="S35"/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11421</v>
          </cell>
          <cell r="Z35">
            <v>7994700</v>
          </cell>
          <cell r="AA35">
            <v>308590521.88000005</v>
          </cell>
        </row>
        <row r="36">
          <cell r="B36" t="str">
            <v>GDSC</v>
          </cell>
          <cell r="C36" t="str">
            <v>Гүүдсек ХХК</v>
          </cell>
          <cell r="D36">
            <v>6656</v>
          </cell>
          <cell r="E36">
            <v>3396905</v>
          </cell>
          <cell r="F36">
            <v>128402</v>
          </cell>
          <cell r="G36">
            <v>70771207.170000002</v>
          </cell>
          <cell r="H36">
            <v>74168112.170000002</v>
          </cell>
          <cell r="I36">
            <v>112067</v>
          </cell>
          <cell r="J36">
            <v>83030700</v>
          </cell>
          <cell r="K36"/>
          <cell r="L36"/>
          <cell r="M36">
            <v>83030700</v>
          </cell>
          <cell r="N36"/>
          <cell r="O36"/>
          <cell r="P36"/>
          <cell r="Q36"/>
          <cell r="R36"/>
          <cell r="S36"/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247125</v>
          </cell>
          <cell r="Z36">
            <v>157198812.17000002</v>
          </cell>
          <cell r="AA36">
            <v>409787267.74000001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515886</v>
          </cell>
          <cell r="E37">
            <v>324964942.44999999</v>
          </cell>
          <cell r="F37">
            <v>664815</v>
          </cell>
          <cell r="G37">
            <v>426073201.16000003</v>
          </cell>
          <cell r="H37">
            <v>751038143.61000001</v>
          </cell>
          <cell r="I37">
            <v>878283</v>
          </cell>
          <cell r="J37">
            <v>3618062000</v>
          </cell>
          <cell r="K37">
            <v>1560754</v>
          </cell>
          <cell r="L37">
            <v>7491619200</v>
          </cell>
          <cell r="M37">
            <v>11109681200</v>
          </cell>
          <cell r="N37"/>
          <cell r="O37"/>
          <cell r="P37"/>
          <cell r="Q37"/>
          <cell r="R37"/>
          <cell r="S37"/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3619738</v>
          </cell>
          <cell r="Z37">
            <v>11860719343.610001</v>
          </cell>
          <cell r="AA37">
            <v>19668951959.800003</v>
          </cell>
        </row>
        <row r="38">
          <cell r="B38" t="str">
            <v>GNDX</v>
          </cell>
          <cell r="C38" t="str">
            <v>Гендекс ХХК</v>
          </cell>
          <cell r="D38">
            <v>4961</v>
          </cell>
          <cell r="E38">
            <v>8802279</v>
          </cell>
          <cell r="F38">
            <v>30416</v>
          </cell>
          <cell r="G38">
            <v>19264638</v>
          </cell>
          <cell r="H38">
            <v>28066917</v>
          </cell>
          <cell r="I38">
            <v>2068</v>
          </cell>
          <cell r="J38">
            <v>9926400</v>
          </cell>
          <cell r="K38"/>
          <cell r="L38"/>
          <cell r="M38">
            <v>9926400</v>
          </cell>
          <cell r="N38"/>
          <cell r="O38"/>
          <cell r="P38"/>
          <cell r="Q38"/>
          <cell r="R38"/>
          <cell r="S38"/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37445</v>
          </cell>
          <cell r="Z38">
            <v>37993317</v>
          </cell>
          <cell r="AA38">
            <v>761383362.33999991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/>
          <cell r="L39"/>
          <cell r="M39">
            <v>0</v>
          </cell>
          <cell r="N39"/>
          <cell r="O39"/>
          <cell r="P39"/>
          <cell r="Q39"/>
          <cell r="R39"/>
          <cell r="S39"/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932</v>
          </cell>
          <cell r="E40">
            <v>6474640</v>
          </cell>
          <cell r="F40">
            <v>21388</v>
          </cell>
          <cell r="G40">
            <v>18610263</v>
          </cell>
          <cell r="H40">
            <v>25084903</v>
          </cell>
          <cell r="I40">
            <v>50291</v>
          </cell>
          <cell r="J40">
            <v>112962900</v>
          </cell>
          <cell r="K40"/>
          <cell r="L40"/>
          <cell r="M40">
            <v>112962900</v>
          </cell>
          <cell r="N40"/>
          <cell r="O40"/>
          <cell r="P40"/>
          <cell r="Q40"/>
          <cell r="R40"/>
          <cell r="S40"/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72611</v>
          </cell>
          <cell r="Z40">
            <v>138047803</v>
          </cell>
          <cell r="AA40">
            <v>375979131.45999998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>
            <v>0</v>
          </cell>
          <cell r="N41"/>
          <cell r="O41"/>
          <cell r="P41"/>
          <cell r="Q41"/>
          <cell r="R41"/>
          <cell r="S41"/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3838</v>
          </cell>
          <cell r="E42">
            <v>20308730</v>
          </cell>
          <cell r="F42">
            <v>17504</v>
          </cell>
          <cell r="G42">
            <v>9702613</v>
          </cell>
          <cell r="H42">
            <v>30011343</v>
          </cell>
          <cell r="I42">
            <v>3620</v>
          </cell>
          <cell r="J42">
            <v>10582300</v>
          </cell>
          <cell r="K42"/>
          <cell r="L42"/>
          <cell r="M42">
            <v>10582300</v>
          </cell>
          <cell r="N42"/>
          <cell r="O42"/>
          <cell r="P42"/>
          <cell r="Q42"/>
          <cell r="R42"/>
          <cell r="S42"/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24962</v>
          </cell>
          <cell r="Z42">
            <v>40593643</v>
          </cell>
          <cell r="AA42">
            <v>475609069.31000006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1221</v>
          </cell>
          <cell r="E43">
            <v>676170</v>
          </cell>
          <cell r="F43">
            <v>4629</v>
          </cell>
          <cell r="G43">
            <v>2572302</v>
          </cell>
          <cell r="H43">
            <v>3248472</v>
          </cell>
          <cell r="I43">
            <v>6895</v>
          </cell>
          <cell r="J43">
            <v>4838800</v>
          </cell>
          <cell r="K43"/>
          <cell r="L43"/>
          <cell r="M43">
            <v>4838800</v>
          </cell>
          <cell r="N43"/>
          <cell r="O43"/>
          <cell r="P43"/>
          <cell r="Q43"/>
          <cell r="R43"/>
          <cell r="S43"/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12745</v>
          </cell>
          <cell r="Z43">
            <v>8087272</v>
          </cell>
          <cell r="AA43">
            <v>256100733.36000001</v>
          </cell>
        </row>
        <row r="44">
          <cell r="B44" t="str">
            <v>MIBG</v>
          </cell>
          <cell r="C44" t="str">
            <v>Эм Ай Би Жи ХХК</v>
          </cell>
          <cell r="D44">
            <v>35601</v>
          </cell>
          <cell r="E44">
            <v>24075900</v>
          </cell>
          <cell r="F44">
            <v>55457</v>
          </cell>
          <cell r="G44">
            <v>19973520</v>
          </cell>
          <cell r="H44">
            <v>44049420</v>
          </cell>
          <cell r="I44">
            <v>1716</v>
          </cell>
          <cell r="J44">
            <v>8236800</v>
          </cell>
          <cell r="K44"/>
          <cell r="L44"/>
          <cell r="M44">
            <v>8236800</v>
          </cell>
          <cell r="N44"/>
          <cell r="O44"/>
          <cell r="P44"/>
          <cell r="Q44"/>
          <cell r="R44"/>
          <cell r="S44"/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92774</v>
          </cell>
          <cell r="Z44">
            <v>52286220</v>
          </cell>
          <cell r="AA44">
            <v>262418853.94999999</v>
          </cell>
        </row>
        <row r="45">
          <cell r="B45" t="str">
            <v>MICC</v>
          </cell>
          <cell r="C45" t="str">
            <v>Эм Ай Си Си ХХК</v>
          </cell>
          <cell r="D45">
            <v>4500</v>
          </cell>
          <cell r="E45">
            <v>535500</v>
          </cell>
          <cell r="F45">
            <v>2000</v>
          </cell>
          <cell r="G45">
            <v>1103700</v>
          </cell>
          <cell r="H45">
            <v>1639200</v>
          </cell>
          <cell r="I45">
            <v>0</v>
          </cell>
          <cell r="J45">
            <v>0</v>
          </cell>
          <cell r="K45"/>
          <cell r="L45"/>
          <cell r="M45">
            <v>0</v>
          </cell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6500</v>
          </cell>
          <cell r="Z45">
            <v>1639200</v>
          </cell>
          <cell r="AA45">
            <v>64291744.969999999</v>
          </cell>
        </row>
        <row r="46">
          <cell r="B46" t="str">
            <v>MNET</v>
          </cell>
          <cell r="C46" t="str">
            <v>Ард секюритиз ХХК</v>
          </cell>
          <cell r="D46">
            <v>98263</v>
          </cell>
          <cell r="E46">
            <v>101088803.31</v>
          </cell>
          <cell r="F46">
            <v>100616</v>
          </cell>
          <cell r="G46">
            <v>63887850.130000003</v>
          </cell>
          <cell r="H46">
            <v>164976653.44</v>
          </cell>
          <cell r="I46">
            <v>3100029</v>
          </cell>
          <cell r="J46">
            <v>2471072450</v>
          </cell>
          <cell r="K46"/>
          <cell r="L46"/>
          <cell r="M46">
            <v>2471072450</v>
          </cell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3298908</v>
          </cell>
          <cell r="Z46">
            <v>2636049103.4400001</v>
          </cell>
          <cell r="AA46">
            <v>6481144204.3900013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6315</v>
          </cell>
          <cell r="J47">
            <v>4420500</v>
          </cell>
          <cell r="K47"/>
          <cell r="L47"/>
          <cell r="M47">
            <v>4420500</v>
          </cell>
          <cell r="N47"/>
          <cell r="O47"/>
          <cell r="P47"/>
          <cell r="Q47"/>
          <cell r="R47"/>
          <cell r="S47"/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6315</v>
          </cell>
          <cell r="Z47">
            <v>4420500</v>
          </cell>
          <cell r="AA47">
            <v>176331062</v>
          </cell>
        </row>
        <row r="48">
          <cell r="B48" t="str">
            <v>MSDQ</v>
          </cell>
          <cell r="C48" t="str">
            <v>Масдак ХХК</v>
          </cell>
          <cell r="D48">
            <v>523</v>
          </cell>
          <cell r="E48">
            <v>5381980</v>
          </cell>
          <cell r="F48">
            <v>42019</v>
          </cell>
          <cell r="G48">
            <v>3218824.5</v>
          </cell>
          <cell r="H48">
            <v>8600804.5</v>
          </cell>
          <cell r="I48">
            <v>2757</v>
          </cell>
          <cell r="J48">
            <v>1929900</v>
          </cell>
          <cell r="K48"/>
          <cell r="L48"/>
          <cell r="M48">
            <v>1929900</v>
          </cell>
          <cell r="N48"/>
          <cell r="O48"/>
          <cell r="P48"/>
          <cell r="Q48"/>
          <cell r="R48"/>
          <cell r="S48"/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45299</v>
          </cell>
          <cell r="Z48">
            <v>10530704.5</v>
          </cell>
          <cell r="AA48">
            <v>135767444.64000002</v>
          </cell>
        </row>
        <row r="49">
          <cell r="B49" t="str">
            <v>MSEC</v>
          </cell>
          <cell r="C49" t="str">
            <v>Монсек ХХК</v>
          </cell>
          <cell r="D49">
            <v>38402</v>
          </cell>
          <cell r="E49">
            <v>21860637.620000001</v>
          </cell>
          <cell r="F49">
            <v>94871</v>
          </cell>
          <cell r="G49">
            <v>40178579.799999997</v>
          </cell>
          <cell r="H49">
            <v>62039217.420000002</v>
          </cell>
          <cell r="I49">
            <v>356850</v>
          </cell>
          <cell r="J49">
            <v>418227100</v>
          </cell>
          <cell r="K49"/>
          <cell r="L49"/>
          <cell r="M49">
            <v>418227100</v>
          </cell>
          <cell r="N49"/>
          <cell r="O49"/>
          <cell r="P49"/>
          <cell r="Q49"/>
          <cell r="R49"/>
          <cell r="S49"/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490123</v>
          </cell>
          <cell r="Z49">
            <v>480266317.42000002</v>
          </cell>
          <cell r="AA49">
            <v>1395465529.8199999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>
            <v>0</v>
          </cell>
          <cell r="N50"/>
          <cell r="O50"/>
          <cell r="P50"/>
          <cell r="Q50"/>
          <cell r="R50"/>
          <cell r="S50"/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472294</v>
          </cell>
          <cell r="E51">
            <v>219456903.75999999</v>
          </cell>
          <cell r="F51">
            <v>363523</v>
          </cell>
          <cell r="G51">
            <v>118485720.03</v>
          </cell>
          <cell r="H51">
            <v>337942623.78999996</v>
          </cell>
          <cell r="I51">
            <v>404960</v>
          </cell>
          <cell r="J51">
            <v>424455350</v>
          </cell>
          <cell r="K51"/>
          <cell r="L51"/>
          <cell r="M51">
            <v>424455350</v>
          </cell>
          <cell r="N51"/>
          <cell r="O51"/>
          <cell r="P51"/>
          <cell r="Q51"/>
          <cell r="R51"/>
          <cell r="S51"/>
          <cell r="T51">
            <v>1000</v>
          </cell>
          <cell r="U51">
            <v>100000000</v>
          </cell>
          <cell r="V51">
            <v>1000</v>
          </cell>
          <cell r="W51">
            <v>100000000</v>
          </cell>
          <cell r="X51">
            <v>200000000</v>
          </cell>
          <cell r="Y51">
            <v>1242777</v>
          </cell>
          <cell r="Z51">
            <v>962397973.78999996</v>
          </cell>
          <cell r="AA51">
            <v>26754401493.050003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4350</v>
          </cell>
          <cell r="E52">
            <v>8222347</v>
          </cell>
          <cell r="F52">
            <v>25379</v>
          </cell>
          <cell r="G52">
            <v>30443237</v>
          </cell>
          <cell r="H52">
            <v>38665584</v>
          </cell>
          <cell r="I52">
            <v>2417</v>
          </cell>
          <cell r="J52">
            <v>7620500</v>
          </cell>
          <cell r="K52"/>
          <cell r="L52"/>
          <cell r="M52">
            <v>7620500</v>
          </cell>
          <cell r="N52"/>
          <cell r="O52"/>
          <cell r="P52"/>
          <cell r="Q52"/>
          <cell r="R52"/>
          <cell r="S52"/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32146</v>
          </cell>
          <cell r="Z52">
            <v>46286084</v>
          </cell>
          <cell r="AA52">
            <v>125192567.77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>
            <v>0</v>
          </cell>
          <cell r="N53"/>
          <cell r="O53"/>
          <cell r="P53"/>
          <cell r="Q53"/>
          <cell r="R53"/>
          <cell r="S53"/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141</v>
          </cell>
          <cell r="E54">
            <v>876730</v>
          </cell>
          <cell r="F54">
            <v>253283</v>
          </cell>
          <cell r="G54">
            <v>138618955.72999999</v>
          </cell>
          <cell r="H54">
            <v>139495685.72999999</v>
          </cell>
          <cell r="I54">
            <v>3134</v>
          </cell>
          <cell r="J54">
            <v>2193800</v>
          </cell>
          <cell r="K54"/>
          <cell r="L54"/>
          <cell r="M54">
            <v>2193800</v>
          </cell>
          <cell r="N54"/>
          <cell r="O54"/>
          <cell r="P54"/>
          <cell r="Q54"/>
          <cell r="R54"/>
          <cell r="S54"/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256558</v>
          </cell>
          <cell r="Z54">
            <v>141689485.72999999</v>
          </cell>
          <cell r="AA54">
            <v>797583341.43000007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1055</v>
          </cell>
          <cell r="J55">
            <v>738500</v>
          </cell>
          <cell r="K55"/>
          <cell r="L55"/>
          <cell r="M55">
            <v>738500</v>
          </cell>
          <cell r="N55"/>
          <cell r="O55"/>
          <cell r="P55"/>
          <cell r="Q55"/>
          <cell r="R55"/>
          <cell r="S55"/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1055</v>
          </cell>
          <cell r="Z55">
            <v>738500</v>
          </cell>
          <cell r="AA55">
            <v>57166860.419999994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/>
          <cell r="M56">
            <v>0</v>
          </cell>
          <cell r="N56"/>
          <cell r="O56"/>
          <cell r="P56"/>
          <cell r="Q56"/>
          <cell r="R56"/>
          <cell r="S56"/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1896</v>
          </cell>
          <cell r="E57">
            <v>2513555.65</v>
          </cell>
          <cell r="F57">
            <v>16960</v>
          </cell>
          <cell r="G57">
            <v>1844108.5</v>
          </cell>
          <cell r="H57">
            <v>4357664.1500000004</v>
          </cell>
          <cell r="I57">
            <v>4346</v>
          </cell>
          <cell r="J57">
            <v>9011800</v>
          </cell>
          <cell r="K57"/>
          <cell r="L57"/>
          <cell r="M57">
            <v>9011800</v>
          </cell>
          <cell r="N57"/>
          <cell r="O57"/>
          <cell r="P57"/>
          <cell r="Q57"/>
          <cell r="R57"/>
          <cell r="S57"/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23202</v>
          </cell>
          <cell r="Z57">
            <v>13369464.15</v>
          </cell>
          <cell r="AA57">
            <v>26028587.149999999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337456</v>
          </cell>
          <cell r="E58">
            <v>147088439.5</v>
          </cell>
          <cell r="F58">
            <v>350185</v>
          </cell>
          <cell r="G58">
            <v>152392095.94999999</v>
          </cell>
          <cell r="H58">
            <v>299480535.44999999</v>
          </cell>
          <cell r="I58">
            <v>221613</v>
          </cell>
          <cell r="J58">
            <v>503870100</v>
          </cell>
          <cell r="K58"/>
          <cell r="L58"/>
          <cell r="M58">
            <v>503870100</v>
          </cell>
          <cell r="N58"/>
          <cell r="O58"/>
          <cell r="P58"/>
          <cell r="Q58"/>
          <cell r="R58"/>
          <cell r="S58"/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909254</v>
          </cell>
          <cell r="Z58">
            <v>803350635.45000005</v>
          </cell>
          <cell r="AA58">
            <v>5327005104.79</v>
          </cell>
        </row>
        <row r="59">
          <cell r="B59" t="str">
            <v>TABO</v>
          </cell>
          <cell r="C59" t="str">
            <v>Таван богд ХХК</v>
          </cell>
          <cell r="D59">
            <v>240</v>
          </cell>
          <cell r="E59">
            <v>3345500</v>
          </cell>
          <cell r="F59">
            <v>167</v>
          </cell>
          <cell r="G59">
            <v>5064560</v>
          </cell>
          <cell r="H59">
            <v>8410060</v>
          </cell>
          <cell r="I59">
            <v>2180</v>
          </cell>
          <cell r="J59">
            <v>1526000</v>
          </cell>
          <cell r="K59"/>
          <cell r="L59"/>
          <cell r="M59">
            <v>1526000</v>
          </cell>
          <cell r="N59"/>
          <cell r="O59"/>
          <cell r="P59"/>
          <cell r="Q59"/>
          <cell r="R59"/>
          <cell r="S59"/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2587</v>
          </cell>
          <cell r="Z59">
            <v>9936060</v>
          </cell>
          <cell r="AA59">
            <v>366518305.91999996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2204</v>
          </cell>
          <cell r="E60">
            <v>3395678</v>
          </cell>
          <cell r="F60">
            <v>8403</v>
          </cell>
          <cell r="G60">
            <v>22694890</v>
          </cell>
          <cell r="H60">
            <v>26090568</v>
          </cell>
          <cell r="I60">
            <v>25664</v>
          </cell>
          <cell r="J60">
            <v>35115100</v>
          </cell>
          <cell r="K60"/>
          <cell r="L60"/>
          <cell r="M60">
            <v>35115100</v>
          </cell>
          <cell r="N60"/>
          <cell r="O60"/>
          <cell r="P60"/>
          <cell r="Q60"/>
          <cell r="R60"/>
          <cell r="S60"/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36271</v>
          </cell>
          <cell r="Z60">
            <v>61205668</v>
          </cell>
          <cell r="AA60">
            <v>578092386.98000002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456104</v>
          </cell>
          <cell r="E61">
            <v>227558147.31</v>
          </cell>
          <cell r="F61">
            <v>589013</v>
          </cell>
          <cell r="G61">
            <v>241567643.41</v>
          </cell>
          <cell r="H61">
            <v>469125790.72000003</v>
          </cell>
          <cell r="I61">
            <v>279690</v>
          </cell>
          <cell r="J61">
            <v>483559250</v>
          </cell>
          <cell r="K61"/>
          <cell r="L61"/>
          <cell r="M61">
            <v>483559250</v>
          </cell>
          <cell r="N61"/>
          <cell r="O61"/>
          <cell r="P61"/>
          <cell r="Q61"/>
          <cell r="R61"/>
          <cell r="S61"/>
          <cell r="T61">
            <v>1</v>
          </cell>
          <cell r="U61">
            <v>103280</v>
          </cell>
          <cell r="V61">
            <v>0</v>
          </cell>
          <cell r="W61">
            <v>0</v>
          </cell>
          <cell r="X61">
            <v>103280</v>
          </cell>
          <cell r="Y61">
            <v>1324808</v>
          </cell>
          <cell r="Z61">
            <v>952788320.72000003</v>
          </cell>
          <cell r="AA61">
            <v>6211315235.1399994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6572</v>
          </cell>
          <cell r="E62">
            <v>8557500</v>
          </cell>
          <cell r="F62">
            <v>5940</v>
          </cell>
          <cell r="G62">
            <v>3159573</v>
          </cell>
          <cell r="H62">
            <v>11717073</v>
          </cell>
          <cell r="I62">
            <v>53608</v>
          </cell>
          <cell r="J62">
            <v>40034800</v>
          </cell>
          <cell r="K62"/>
          <cell r="L62"/>
          <cell r="M62">
            <v>40034800</v>
          </cell>
          <cell r="N62"/>
          <cell r="O62"/>
          <cell r="P62"/>
          <cell r="Q62"/>
          <cell r="R62"/>
          <cell r="S62"/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66120</v>
          </cell>
          <cell r="Z62">
            <v>51751873</v>
          </cell>
          <cell r="AA62">
            <v>371537189.32000005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151016</v>
          </cell>
          <cell r="E63">
            <v>83767629.099999994</v>
          </cell>
          <cell r="F63">
            <v>41801</v>
          </cell>
          <cell r="G63">
            <v>21331435.200000003</v>
          </cell>
          <cell r="H63">
            <v>105099064.3</v>
          </cell>
          <cell r="I63">
            <v>172721</v>
          </cell>
          <cell r="J63">
            <v>559145500</v>
          </cell>
          <cell r="K63"/>
          <cell r="L63"/>
          <cell r="M63">
            <v>559145500</v>
          </cell>
          <cell r="N63"/>
          <cell r="O63"/>
          <cell r="P63"/>
          <cell r="Q63"/>
          <cell r="R63"/>
          <cell r="S63"/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365538</v>
          </cell>
          <cell r="Z63">
            <v>664244564.29999995</v>
          </cell>
          <cell r="AA63">
            <v>1400068831.05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1035</v>
          </cell>
          <cell r="E64">
            <v>709550</v>
          </cell>
          <cell r="F64">
            <v>2091</v>
          </cell>
          <cell r="G64">
            <v>13421934</v>
          </cell>
          <cell r="H64">
            <v>14131484</v>
          </cell>
          <cell r="I64">
            <v>1925</v>
          </cell>
          <cell r="J64">
            <v>1663200</v>
          </cell>
          <cell r="K64"/>
          <cell r="L64"/>
          <cell r="M64">
            <v>1663200</v>
          </cell>
          <cell r="N64"/>
          <cell r="O64"/>
          <cell r="P64"/>
          <cell r="Q64"/>
          <cell r="R64"/>
          <cell r="S64"/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5051</v>
          </cell>
          <cell r="Z64">
            <v>15794684</v>
          </cell>
          <cell r="AA64">
            <v>165365166.82999998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>
            <v>0</v>
          </cell>
          <cell r="N65"/>
          <cell r="O65"/>
          <cell r="P65"/>
          <cell r="Q65"/>
          <cell r="R65"/>
          <cell r="S65"/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17000</v>
          </cell>
          <cell r="G66">
            <v>9603762</v>
          </cell>
          <cell r="H66">
            <v>9603762</v>
          </cell>
          <cell r="I66">
            <v>0</v>
          </cell>
          <cell r="J66">
            <v>0</v>
          </cell>
          <cell r="K66"/>
          <cell r="L66"/>
          <cell r="M66">
            <v>0</v>
          </cell>
          <cell r="N66"/>
          <cell r="O66"/>
          <cell r="P66"/>
          <cell r="Q66"/>
          <cell r="R66"/>
          <cell r="S66"/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17000</v>
          </cell>
          <cell r="Z66">
            <v>9603762</v>
          </cell>
          <cell r="AA66">
            <v>9603762</v>
          </cell>
        </row>
        <row r="67">
          <cell r="B67" t="str">
            <v>ZRGD</v>
          </cell>
          <cell r="C67" t="str">
            <v>Зэргэд ХХК</v>
          </cell>
          <cell r="D67">
            <v>3300</v>
          </cell>
          <cell r="E67">
            <v>7207192</v>
          </cell>
          <cell r="F67">
            <v>59914</v>
          </cell>
          <cell r="G67">
            <v>26781544</v>
          </cell>
          <cell r="H67">
            <v>33988736</v>
          </cell>
          <cell r="I67">
            <v>16959</v>
          </cell>
          <cell r="J67">
            <v>12363300</v>
          </cell>
          <cell r="K67"/>
          <cell r="L67"/>
          <cell r="M67">
            <v>12363300</v>
          </cell>
          <cell r="N67"/>
          <cell r="O67"/>
          <cell r="P67"/>
          <cell r="Q67"/>
          <cell r="R67"/>
          <cell r="S67"/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80173</v>
          </cell>
          <cell r="Z67">
            <v>46352036</v>
          </cell>
          <cell r="AA67">
            <v>565900922.46000004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H18" sqref="H18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1" spans="1:16" x14ac:dyDescent="0.25">
      <c r="O1" s="36"/>
    </row>
    <row r="2" spans="1:16" x14ac:dyDescent="0.25">
      <c r="O2" s="36"/>
    </row>
    <row r="3" spans="1:16" x14ac:dyDescent="0.25">
      <c r="O3" s="36"/>
    </row>
    <row r="4" spans="1:16" x14ac:dyDescent="0.25">
      <c r="O4" s="36"/>
    </row>
    <row r="5" spans="1:16" x14ac:dyDescent="0.25">
      <c r="O5" s="36"/>
    </row>
    <row r="6" spans="1:16" ht="13.9" customHeight="1" x14ac:dyDescent="0.25">
      <c r="O6" s="36"/>
    </row>
    <row r="7" spans="1:16" x14ac:dyDescent="0.25">
      <c r="I7" s="5"/>
      <c r="J7" s="5"/>
      <c r="K7" s="5"/>
      <c r="O7" s="36"/>
    </row>
    <row r="8" spans="1:16" x14ac:dyDescent="0.25">
      <c r="H8" s="6"/>
      <c r="I8" s="7"/>
      <c r="J8" s="7"/>
      <c r="K8" s="7"/>
      <c r="L8" s="7"/>
      <c r="O8" s="36"/>
    </row>
    <row r="9" spans="1:16" ht="15" customHeight="1" x14ac:dyDescent="0.25">
      <c r="B9" s="26"/>
      <c r="C9" s="8"/>
      <c r="D9" s="49" t="s">
        <v>117</v>
      </c>
      <c r="E9" s="49"/>
      <c r="F9" s="49"/>
      <c r="G9" s="49"/>
      <c r="H9" s="49"/>
      <c r="I9" s="49"/>
      <c r="J9" s="49"/>
      <c r="K9" s="49"/>
      <c r="L9" s="8"/>
      <c r="M9" s="8"/>
      <c r="N9" s="8"/>
      <c r="O9" s="36"/>
    </row>
    <row r="10" spans="1:16" x14ac:dyDescent="0.25">
      <c r="O10" s="36"/>
    </row>
    <row r="11" spans="1:16" ht="15" customHeight="1" thickBot="1" x14ac:dyDescent="0.3">
      <c r="L11" s="32"/>
      <c r="M11" s="57" t="s">
        <v>131</v>
      </c>
      <c r="N11" s="57"/>
      <c r="O11" s="36"/>
    </row>
    <row r="12" spans="1:16" ht="14.45" customHeight="1" x14ac:dyDescent="0.25">
      <c r="A12" s="50" t="s">
        <v>0</v>
      </c>
      <c r="B12" s="52" t="s">
        <v>60</v>
      </c>
      <c r="C12" s="52" t="s">
        <v>61</v>
      </c>
      <c r="D12" s="52" t="s">
        <v>62</v>
      </c>
      <c r="E12" s="52"/>
      <c r="F12" s="52"/>
      <c r="G12" s="54" t="s">
        <v>130</v>
      </c>
      <c r="H12" s="54"/>
      <c r="I12" s="54"/>
      <c r="J12" s="54"/>
      <c r="K12" s="54"/>
      <c r="L12" s="54"/>
      <c r="M12" s="55" t="s">
        <v>126</v>
      </c>
      <c r="N12" s="56"/>
      <c r="O12" s="36"/>
    </row>
    <row r="13" spans="1:16" s="26" customFormat="1" ht="15.75" customHeight="1" x14ac:dyDescent="0.25">
      <c r="A13" s="51"/>
      <c r="B13" s="53"/>
      <c r="C13" s="53"/>
      <c r="D13" s="53"/>
      <c r="E13" s="53"/>
      <c r="F13" s="53"/>
      <c r="G13" s="43"/>
      <c r="H13" s="43"/>
      <c r="I13" s="43"/>
      <c r="J13" s="43"/>
      <c r="K13" s="43"/>
      <c r="L13" s="43"/>
      <c r="M13" s="44"/>
      <c r="N13" s="45"/>
      <c r="O13" s="37"/>
      <c r="P13" s="9"/>
    </row>
    <row r="14" spans="1:16" s="26" customFormat="1" ht="42" customHeight="1" x14ac:dyDescent="0.25">
      <c r="A14" s="51"/>
      <c r="B14" s="53"/>
      <c r="C14" s="53"/>
      <c r="D14" s="53"/>
      <c r="E14" s="53"/>
      <c r="F14" s="53"/>
      <c r="G14" s="43" t="s">
        <v>118</v>
      </c>
      <c r="H14" s="43"/>
      <c r="I14" s="43"/>
      <c r="J14" s="43" t="s">
        <v>125</v>
      </c>
      <c r="K14" s="43" t="s">
        <v>124</v>
      </c>
      <c r="L14" s="43" t="s">
        <v>119</v>
      </c>
      <c r="M14" s="44" t="s">
        <v>120</v>
      </c>
      <c r="N14" s="45" t="s">
        <v>121</v>
      </c>
      <c r="O14" s="37"/>
      <c r="P14" s="9"/>
    </row>
    <row r="15" spans="1:16" s="26" customFormat="1" ht="42" customHeight="1" x14ac:dyDescent="0.25">
      <c r="A15" s="51"/>
      <c r="B15" s="53"/>
      <c r="C15" s="53"/>
      <c r="D15" s="29" t="s">
        <v>63</v>
      </c>
      <c r="E15" s="29" t="s">
        <v>64</v>
      </c>
      <c r="F15" s="29" t="s">
        <v>65</v>
      </c>
      <c r="G15" s="10" t="s">
        <v>122</v>
      </c>
      <c r="H15" s="27" t="s">
        <v>124</v>
      </c>
      <c r="I15" s="27" t="s">
        <v>123</v>
      </c>
      <c r="J15" s="43"/>
      <c r="K15" s="43"/>
      <c r="L15" s="43"/>
      <c r="M15" s="44"/>
      <c r="N15" s="46"/>
      <c r="O15" s="37"/>
      <c r="P15" s="9"/>
    </row>
    <row r="16" spans="1:16" x14ac:dyDescent="0.2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VLOOKUP(B16,[3]Brokers!$B$9:$H$67,7,0)</f>
        <v>329212468.39999998</v>
      </c>
      <c r="H16" s="16">
        <f>VLOOKUP(B16,[3]Brokers!$B$9:$X$67,23,0)</f>
        <v>391709760</v>
      </c>
      <c r="I16" s="16">
        <f>VLOOKUP(B16,[1]Brokers!$B$9:$R$67,17,0)</f>
        <v>0</v>
      </c>
      <c r="J16" s="16">
        <f>VLOOKUP(B16,[3]Brokers!$B$9:$M$67,12,0)</f>
        <v>641815500</v>
      </c>
      <c r="K16" s="16">
        <f>VLOOKUP(B16,[2]Brokers!$B$9:$T$66,19,0)</f>
        <v>0</v>
      </c>
      <c r="L16" s="33">
        <f>G16+H16+I16+J16+K16</f>
        <v>1362737728.4000001</v>
      </c>
      <c r="M16" s="30">
        <f>VLOOKUP(B16,[4]Sheet9!$B$9:$AA$67,26,0)</f>
        <v>48003858218.039993</v>
      </c>
      <c r="N16" s="35">
        <f>M16/$M$75</f>
        <v>0.22756775598031317</v>
      </c>
      <c r="O16" s="38"/>
    </row>
    <row r="17" spans="1:16" x14ac:dyDescent="0.25">
      <c r="A17" s="11">
        <v>2</v>
      </c>
      <c r="B17" s="12" t="s">
        <v>1</v>
      </c>
      <c r="C17" s="13" t="s">
        <v>66</v>
      </c>
      <c r="D17" s="14" t="s">
        <v>2</v>
      </c>
      <c r="E17" s="15" t="s">
        <v>2</v>
      </c>
      <c r="F17" s="15" t="s">
        <v>2</v>
      </c>
      <c r="G17" s="16">
        <f>VLOOKUP(B17,[3]Brokers!$B$9:$H$67,7,0)</f>
        <v>3214862066.8199997</v>
      </c>
      <c r="H17" s="16">
        <f>VLOOKUP(B17,[3]Brokers!$B$9:$X$67,23,0)</f>
        <v>16800000</v>
      </c>
      <c r="I17" s="16">
        <f>VLOOKUP(B17,[1]Brokers!$B$9:$R$67,17,0)</f>
        <v>0</v>
      </c>
      <c r="J17" s="16">
        <f>VLOOKUP(B17,[3]Brokers!$B$9:$M$67,12,0)</f>
        <v>7273765600</v>
      </c>
      <c r="K17" s="16">
        <f>VLOOKUP(B17,[2]Brokers!$B$9:$T$66,19,0)</f>
        <v>0</v>
      </c>
      <c r="L17" s="33">
        <f>G17+H17+I17+J17+K17</f>
        <v>10505427666.82</v>
      </c>
      <c r="M17" s="30">
        <f>VLOOKUP(B17,[4]Sheet9!$B$9:$AA$67,26,0)</f>
        <v>34300637937.669998</v>
      </c>
      <c r="N17" s="35">
        <f>M17/$M$75</f>
        <v>0.16260607988454032</v>
      </c>
      <c r="O17" s="38"/>
    </row>
    <row r="18" spans="1:16" x14ac:dyDescent="0.25">
      <c r="A18" s="11">
        <v>3</v>
      </c>
      <c r="B18" s="12" t="s">
        <v>3</v>
      </c>
      <c r="C18" s="13" t="s">
        <v>67</v>
      </c>
      <c r="D18" s="14" t="s">
        <v>2</v>
      </c>
      <c r="E18" s="15"/>
      <c r="F18" s="15" t="s">
        <v>2</v>
      </c>
      <c r="G18" s="16">
        <f>VLOOKUP(B18,[3]Brokers!$B$9:$H$67,7,0)</f>
        <v>337942623.78999996</v>
      </c>
      <c r="H18" s="16">
        <f>VLOOKUP(B18,[3]Brokers!$B$9:$X$67,23,0)</f>
        <v>200000000</v>
      </c>
      <c r="I18" s="16">
        <f>VLOOKUP(B18,[1]Brokers!$B$9:$R$67,17,0)</f>
        <v>0</v>
      </c>
      <c r="J18" s="16">
        <f>VLOOKUP(B18,[3]Brokers!$B$9:$M$67,12,0)</f>
        <v>424455350</v>
      </c>
      <c r="K18" s="16">
        <f>VLOOKUP(B18,[2]Brokers!$B$9:$T$66,19,0)</f>
        <v>0</v>
      </c>
      <c r="L18" s="33">
        <f>G18+H18+I18+J18+K18</f>
        <v>962397973.78999996</v>
      </c>
      <c r="M18" s="30">
        <f>VLOOKUP(B18,[4]Sheet9!$B$9:$AA$67,26,0)</f>
        <v>26754401493.050003</v>
      </c>
      <c r="N18" s="35">
        <f>M18/$M$75</f>
        <v>0.12683228674485328</v>
      </c>
      <c r="O18" s="38"/>
    </row>
    <row r="19" spans="1:16" s="28" customFormat="1" x14ac:dyDescent="0.25">
      <c r="A19" s="11">
        <v>4</v>
      </c>
      <c r="B19" s="12" t="s">
        <v>16</v>
      </c>
      <c r="C19" s="13" t="s">
        <v>79</v>
      </c>
      <c r="D19" s="14" t="s">
        <v>2</v>
      </c>
      <c r="E19" s="14" t="s">
        <v>2</v>
      </c>
      <c r="F19" s="15" t="s">
        <v>2</v>
      </c>
      <c r="G19" s="16">
        <f>VLOOKUP(B19,[3]Brokers!$B$9:$H$67,7,0)</f>
        <v>782825424.5</v>
      </c>
      <c r="H19" s="16">
        <f>VLOOKUP(B19,[3]Brokers!$B$9:$X$67,23,0)</f>
        <v>0</v>
      </c>
      <c r="I19" s="16">
        <f>VLOOKUP(B19,[1]Brokers!$B$9:$R$67,17,0)</f>
        <v>0</v>
      </c>
      <c r="J19" s="16">
        <f>VLOOKUP(B19,[3]Brokers!$B$9:$M$67,12,0)</f>
        <v>7464649600</v>
      </c>
      <c r="K19" s="16">
        <f>VLOOKUP(B19,[2]Brokers!$B$9:$T$66,19,0)</f>
        <v>0</v>
      </c>
      <c r="L19" s="33">
        <f>G19+H19+I19+J19+K19</f>
        <v>8247475024.5</v>
      </c>
      <c r="M19" s="30">
        <f>VLOOKUP(B19,[4]Sheet9!$B$9:$AA$67,26,0)</f>
        <v>21308771705.610001</v>
      </c>
      <c r="N19" s="35">
        <f>M19/$M$75</f>
        <v>0.10101665865516032</v>
      </c>
      <c r="O19" s="38"/>
      <c r="P19" s="9"/>
    </row>
    <row r="20" spans="1:16" x14ac:dyDescent="0.25">
      <c r="A20" s="11">
        <v>5</v>
      </c>
      <c r="B20" s="12" t="s">
        <v>5</v>
      </c>
      <c r="C20" s="13" t="s">
        <v>69</v>
      </c>
      <c r="D20" s="14" t="s">
        <v>2</v>
      </c>
      <c r="E20" s="15" t="s">
        <v>2</v>
      </c>
      <c r="F20" s="15" t="s">
        <v>2</v>
      </c>
      <c r="G20" s="16">
        <f>VLOOKUP(B20,[3]Brokers!$B$9:$H$67,7,0)</f>
        <v>751038143.61000001</v>
      </c>
      <c r="H20" s="16">
        <f>VLOOKUP(B20,[3]Brokers!$B$9:$X$67,23,0)</f>
        <v>0</v>
      </c>
      <c r="I20" s="16">
        <f>VLOOKUP(B20,[1]Brokers!$B$9:$R$67,17,0)</f>
        <v>0</v>
      </c>
      <c r="J20" s="16">
        <f>VLOOKUP(B20,[3]Brokers!$B$9:$M$67,12,0)</f>
        <v>11109681200</v>
      </c>
      <c r="K20" s="16">
        <f>VLOOKUP(B20,[2]Brokers!$B$9:$T$66,19,0)</f>
        <v>0</v>
      </c>
      <c r="L20" s="33">
        <f>G20+H20+I20+J20+K20</f>
        <v>11860719343.610001</v>
      </c>
      <c r="M20" s="30">
        <f>VLOOKUP(B20,[4]Sheet9!$B$9:$AA$67,26,0)</f>
        <v>19668951959.800003</v>
      </c>
      <c r="N20" s="35">
        <f>M20/$M$75</f>
        <v>9.3242906427345632E-2</v>
      </c>
      <c r="O20" s="38"/>
    </row>
    <row r="21" spans="1:16" x14ac:dyDescent="0.25">
      <c r="A21" s="11">
        <v>6</v>
      </c>
      <c r="B21" s="12" t="s">
        <v>11</v>
      </c>
      <c r="C21" s="13" t="s">
        <v>75</v>
      </c>
      <c r="D21" s="14" t="s">
        <v>2</v>
      </c>
      <c r="E21" s="15" t="s">
        <v>2</v>
      </c>
      <c r="F21" s="15"/>
      <c r="G21" s="16">
        <f>VLOOKUP(B21,[3]Brokers!$B$9:$H$67,7,0)</f>
        <v>308791643.80000001</v>
      </c>
      <c r="H21" s="16">
        <f>VLOOKUP(B21,[3]Brokers!$B$9:$X$67,23,0)</f>
        <v>0</v>
      </c>
      <c r="I21" s="16">
        <f>VLOOKUP(B21,[1]Brokers!$B$9:$R$67,17,0)</f>
        <v>0</v>
      </c>
      <c r="J21" s="16">
        <f>VLOOKUP(B21,[3]Brokers!$B$9:$M$67,12,0)</f>
        <v>62218250</v>
      </c>
      <c r="K21" s="16">
        <f>VLOOKUP(B21,[2]Brokers!$B$9:$T$66,19,0)</f>
        <v>0</v>
      </c>
      <c r="L21" s="33">
        <f>G21+H21+I21+J21+K21</f>
        <v>371009893.80000001</v>
      </c>
      <c r="M21" s="30">
        <f>VLOOKUP(B21,[4]Sheet9!$B$9:$AA$67,26,0)</f>
        <v>18017155673.999996</v>
      </c>
      <c r="N21" s="35">
        <f>M21/$M$75</f>
        <v>8.541237804796506E-2</v>
      </c>
      <c r="O21" s="38"/>
    </row>
    <row r="22" spans="1:16" x14ac:dyDescent="0.25">
      <c r="A22" s="11">
        <v>7</v>
      </c>
      <c r="B22" s="12" t="s">
        <v>18</v>
      </c>
      <c r="C22" s="13" t="s">
        <v>81</v>
      </c>
      <c r="D22" s="14" t="s">
        <v>2</v>
      </c>
      <c r="E22" s="15"/>
      <c r="F22" s="15"/>
      <c r="G22" s="16">
        <f>VLOOKUP(B22,[3]Brokers!$B$9:$H$67,7,0)</f>
        <v>3707350</v>
      </c>
      <c r="H22" s="16">
        <f>VLOOKUP(B22,[3]Brokers!$B$9:$X$67,23,0)</f>
        <v>0</v>
      </c>
      <c r="I22" s="16">
        <f>VLOOKUP(B22,[1]Brokers!$B$9:$R$67,17,0)</f>
        <v>0</v>
      </c>
      <c r="J22" s="16">
        <f>VLOOKUP(B22,[3]Brokers!$B$9:$M$67,12,0)</f>
        <v>7713300</v>
      </c>
      <c r="K22" s="16">
        <f>VLOOKUP(B22,[2]Brokers!$B$9:$T$66,19,0)</f>
        <v>0</v>
      </c>
      <c r="L22" s="33">
        <f>G22+H22+I22+J22+K22</f>
        <v>11420650</v>
      </c>
      <c r="M22" s="30">
        <f>VLOOKUP(B22,[4]Sheet9!$B$9:$AA$67,26,0)</f>
        <v>7833375671.7400007</v>
      </c>
      <c r="N22" s="35">
        <f>M22/$M$75</f>
        <v>3.7135009341785263E-2</v>
      </c>
      <c r="O22" s="38"/>
    </row>
    <row r="23" spans="1:16" x14ac:dyDescent="0.25">
      <c r="A23" s="11">
        <v>8</v>
      </c>
      <c r="B23" s="12" t="s">
        <v>10</v>
      </c>
      <c r="C23" s="13" t="s">
        <v>74</v>
      </c>
      <c r="D23" s="14" t="s">
        <v>2</v>
      </c>
      <c r="E23" s="15" t="s">
        <v>2</v>
      </c>
      <c r="F23" s="15" t="s">
        <v>2</v>
      </c>
      <c r="G23" s="16">
        <f>VLOOKUP(B23,[3]Brokers!$B$9:$H$67,7,0)</f>
        <v>164976653.44</v>
      </c>
      <c r="H23" s="16">
        <f>VLOOKUP(B23,[3]Brokers!$B$9:$X$67,23,0)</f>
        <v>0</v>
      </c>
      <c r="I23" s="16">
        <f>VLOOKUP(B23,[1]Brokers!$B$9:$R$67,17,0)</f>
        <v>0</v>
      </c>
      <c r="J23" s="16">
        <f>VLOOKUP(B23,[3]Brokers!$B$9:$M$67,12,0)</f>
        <v>2471072450</v>
      </c>
      <c r="K23" s="16">
        <f>VLOOKUP(B23,[2]Brokers!$B$9:$T$66,19,0)</f>
        <v>0</v>
      </c>
      <c r="L23" s="33">
        <f>G23+H23+I23+J23+K23</f>
        <v>2636049103.4400001</v>
      </c>
      <c r="M23" s="30">
        <f>VLOOKUP(B23,[4]Sheet9!$B$9:$AA$67,26,0)</f>
        <v>6481144204.3900013</v>
      </c>
      <c r="N23" s="35">
        <f>M23/$M$75</f>
        <v>3.0724602095078542E-2</v>
      </c>
      <c r="O23" s="38"/>
    </row>
    <row r="24" spans="1:16" x14ac:dyDescent="0.25">
      <c r="A24" s="11">
        <v>9</v>
      </c>
      <c r="B24" s="12" t="s">
        <v>8</v>
      </c>
      <c r="C24" s="13" t="s">
        <v>72</v>
      </c>
      <c r="D24" s="14" t="s">
        <v>2</v>
      </c>
      <c r="E24" s="15" t="s">
        <v>2</v>
      </c>
      <c r="F24" s="15"/>
      <c r="G24" s="16">
        <f>VLOOKUP(B24,[3]Brokers!$B$9:$H$67,7,0)</f>
        <v>469125790.72000003</v>
      </c>
      <c r="H24" s="16">
        <f>VLOOKUP(B24,[3]Brokers!$B$9:$X$67,23,0)</f>
        <v>103280</v>
      </c>
      <c r="I24" s="16">
        <f>VLOOKUP(B24,[1]Brokers!$B$9:$R$67,17,0)</f>
        <v>0</v>
      </c>
      <c r="J24" s="16">
        <f>VLOOKUP(B24,[3]Brokers!$B$9:$M$67,12,0)</f>
        <v>483559250</v>
      </c>
      <c r="K24" s="16">
        <f>VLOOKUP(B24,[2]Brokers!$B$9:$T$66,19,0)</f>
        <v>0</v>
      </c>
      <c r="L24" s="33">
        <f>G24+H24+I24+J24+K24</f>
        <v>952788320.72000003</v>
      </c>
      <c r="M24" s="30">
        <f>VLOOKUP(B24,[4]Sheet9!$B$9:$AA$67,26,0)</f>
        <v>6211315235.1399994</v>
      </c>
      <c r="N24" s="35">
        <f>M24/$M$75</f>
        <v>2.9445447141495499E-2</v>
      </c>
      <c r="O24" s="38"/>
      <c r="P24" s="1"/>
    </row>
    <row r="25" spans="1:16" x14ac:dyDescent="0.25">
      <c r="A25" s="11">
        <v>10</v>
      </c>
      <c r="B25" s="12" t="s">
        <v>9</v>
      </c>
      <c r="C25" s="13" t="s">
        <v>73</v>
      </c>
      <c r="D25" s="14" t="s">
        <v>2</v>
      </c>
      <c r="E25" s="15" t="s">
        <v>2</v>
      </c>
      <c r="F25" s="15" t="s">
        <v>2</v>
      </c>
      <c r="G25" s="16">
        <f>VLOOKUP(B25,[3]Brokers!$B$9:$H$67,7,0)</f>
        <v>299480535.44999999</v>
      </c>
      <c r="H25" s="16">
        <f>VLOOKUP(B25,[3]Brokers!$B$9:$X$67,23,0)</f>
        <v>0</v>
      </c>
      <c r="I25" s="16">
        <f>VLOOKUP(B25,[1]Brokers!$B$9:$R$67,17,0)</f>
        <v>0</v>
      </c>
      <c r="J25" s="16">
        <f>VLOOKUP(B25,[3]Brokers!$B$9:$M$67,12,0)</f>
        <v>503870100</v>
      </c>
      <c r="K25" s="16">
        <f>VLOOKUP(B25,[2]Brokers!$B$9:$T$66,19,0)</f>
        <v>0</v>
      </c>
      <c r="L25" s="33">
        <f>G25+H25+I25+J25+K25</f>
        <v>803350635.45000005</v>
      </c>
      <c r="M25" s="30">
        <f>VLOOKUP(B25,[4]Sheet9!$B$9:$AA$67,26,0)</f>
        <v>5327005104.79</v>
      </c>
      <c r="N25" s="35">
        <f>M25/$M$75</f>
        <v>2.5253274274049175E-2</v>
      </c>
      <c r="O25" s="38"/>
    </row>
    <row r="26" spans="1:16" x14ac:dyDescent="0.2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VLOOKUP(B26,[3]Brokers!$B$9:$H$67,7,0)</f>
        <v>297293434.90000004</v>
      </c>
      <c r="H26" s="16">
        <f>VLOOKUP(B26,[3]Brokers!$B$9:$X$67,23,0)</f>
        <v>0</v>
      </c>
      <c r="I26" s="16">
        <f>VLOOKUP(B26,[1]Brokers!$B$9:$R$67,17,0)</f>
        <v>0</v>
      </c>
      <c r="J26" s="16">
        <f>VLOOKUP(B26,[3]Brokers!$B$9:$M$67,12,0)</f>
        <v>1116069100</v>
      </c>
      <c r="K26" s="16">
        <f>VLOOKUP(B26,[2]Brokers!$B$9:$T$66,19,0)</f>
        <v>0</v>
      </c>
      <c r="L26" s="33">
        <f>G26+H26+I26+J26+K26</f>
        <v>1413362534.9000001</v>
      </c>
      <c r="M26" s="30">
        <f>VLOOKUP(B26,[4]Sheet9!$B$9:$AA$67,26,0)</f>
        <v>4095595426.5800004</v>
      </c>
      <c r="N26" s="35">
        <f>M26/$M$75</f>
        <v>1.941563647648193E-2</v>
      </c>
      <c r="O26" s="38"/>
    </row>
    <row r="27" spans="1:16" x14ac:dyDescent="0.25">
      <c r="A27" s="11">
        <v>12</v>
      </c>
      <c r="B27" s="12" t="s">
        <v>35</v>
      </c>
      <c r="C27" s="13" t="s">
        <v>129</v>
      </c>
      <c r="D27" s="14" t="s">
        <v>2</v>
      </c>
      <c r="E27" s="15"/>
      <c r="F27" s="15"/>
      <c r="G27" s="16">
        <f>VLOOKUP(B27,[3]Brokers!$B$9:$H$67,7,0)</f>
        <v>105099064.3</v>
      </c>
      <c r="H27" s="16">
        <f>VLOOKUP(B27,[3]Brokers!$B$9:$X$67,23,0)</f>
        <v>0</v>
      </c>
      <c r="I27" s="16">
        <f>VLOOKUP(B27,[1]Brokers!$B$9:$R$67,17,0)</f>
        <v>0</v>
      </c>
      <c r="J27" s="16">
        <f>VLOOKUP(B27,[3]Brokers!$B$9:$M$67,12,0)</f>
        <v>559145500</v>
      </c>
      <c r="K27" s="16">
        <f>VLOOKUP(B27,[2]Brokers!$B$9:$T$66,19,0)</f>
        <v>0</v>
      </c>
      <c r="L27" s="33">
        <f>G27+H27+I27+J27+K27</f>
        <v>664244564.29999995</v>
      </c>
      <c r="M27" s="30">
        <f>VLOOKUP(B27,[4]Sheet9!$B$9:$AA$67,26,0)</f>
        <v>1400068831.05</v>
      </c>
      <c r="N27" s="35">
        <f>M27/$M$75</f>
        <v>6.6371857164658887E-3</v>
      </c>
      <c r="O27" s="38"/>
    </row>
    <row r="28" spans="1:16" x14ac:dyDescent="0.25">
      <c r="A28" s="11">
        <v>13</v>
      </c>
      <c r="B28" s="12" t="s">
        <v>13</v>
      </c>
      <c r="C28" s="13" t="s">
        <v>76</v>
      </c>
      <c r="D28" s="14" t="s">
        <v>2</v>
      </c>
      <c r="E28" s="15" t="s">
        <v>2</v>
      </c>
      <c r="F28" s="15"/>
      <c r="G28" s="16">
        <f>VLOOKUP(B28,[3]Brokers!$B$9:$H$67,7,0)</f>
        <v>62039217.420000002</v>
      </c>
      <c r="H28" s="16">
        <f>VLOOKUP(B28,[3]Brokers!$B$9:$X$67,23,0)</f>
        <v>0</v>
      </c>
      <c r="I28" s="16">
        <f>VLOOKUP(B28,[1]Brokers!$B$9:$R$67,17,0)</f>
        <v>0</v>
      </c>
      <c r="J28" s="16">
        <f>VLOOKUP(B28,[3]Brokers!$B$9:$M$67,12,0)</f>
        <v>418227100</v>
      </c>
      <c r="K28" s="16">
        <f>VLOOKUP(B28,[2]Brokers!$B$9:$T$66,19,0)</f>
        <v>0</v>
      </c>
      <c r="L28" s="33">
        <f>G28+H28+I28+J28+K28</f>
        <v>480266317.42000002</v>
      </c>
      <c r="M28" s="30">
        <f>VLOOKUP(B28,[4]Sheet9!$B$9:$AA$67,26,0)</f>
        <v>1395465529.8199999</v>
      </c>
      <c r="N28" s="35">
        <f>M28/$M$75</f>
        <v>6.6153632428169098E-3</v>
      </c>
      <c r="O28" s="38"/>
    </row>
    <row r="29" spans="1:16" x14ac:dyDescent="0.25">
      <c r="A29" s="11">
        <v>14</v>
      </c>
      <c r="B29" s="12" t="s">
        <v>21</v>
      </c>
      <c r="C29" s="13" t="s">
        <v>84</v>
      </c>
      <c r="D29" s="14" t="s">
        <v>2</v>
      </c>
      <c r="E29" s="15" t="s">
        <v>2</v>
      </c>
      <c r="F29" s="15"/>
      <c r="G29" s="16">
        <f>VLOOKUP(B29,[3]Brokers!$B$9:$H$67,7,0)</f>
        <v>18589478.899999999</v>
      </c>
      <c r="H29" s="16">
        <f>VLOOKUP(B29,[3]Brokers!$B$9:$X$67,23,0)</f>
        <v>0</v>
      </c>
      <c r="I29" s="16">
        <f>VLOOKUP(B29,[1]Brokers!$B$9:$R$67,17,0)</f>
        <v>0</v>
      </c>
      <c r="J29" s="16">
        <f>VLOOKUP(B29,[3]Brokers!$B$9:$M$67,12,0)</f>
        <v>1440000</v>
      </c>
      <c r="K29" s="16">
        <f>VLOOKUP(B29,[2]Brokers!$B$9:$T$66,19,0)</f>
        <v>0</v>
      </c>
      <c r="L29" s="33">
        <f>G29+H29+I29+J29+K29</f>
        <v>20029478.899999999</v>
      </c>
      <c r="M29" s="30">
        <f>VLOOKUP(B29,[4]Sheet9!$B$9:$AA$67,26,0)</f>
        <v>1334656457.4699998</v>
      </c>
      <c r="N29" s="35">
        <f>M29/$M$75</f>
        <v>6.3270909111414189E-3</v>
      </c>
      <c r="O29" s="39"/>
    </row>
    <row r="30" spans="1:16" x14ac:dyDescent="0.25">
      <c r="A30" s="11">
        <v>15</v>
      </c>
      <c r="B30" s="12" t="s">
        <v>50</v>
      </c>
      <c r="C30" s="13" t="s">
        <v>50</v>
      </c>
      <c r="D30" s="14" t="s">
        <v>2</v>
      </c>
      <c r="E30" s="15"/>
      <c r="F30" s="15"/>
      <c r="G30" s="16">
        <f>VLOOKUP(B30,[3]Brokers!$B$9:$H$67,7,0)</f>
        <v>25524100</v>
      </c>
      <c r="H30" s="16">
        <f>VLOOKUP(B30,[3]Brokers!$B$9:$X$67,23,0)</f>
        <v>0</v>
      </c>
      <c r="I30" s="16">
        <f>VLOOKUP(B30,[1]Brokers!$B$9:$R$67,17,0)</f>
        <v>0</v>
      </c>
      <c r="J30" s="16">
        <f>VLOOKUP(B30,[3]Brokers!$B$9:$M$67,12,0)</f>
        <v>0</v>
      </c>
      <c r="K30" s="16">
        <f>VLOOKUP(B30,[2]Brokers!$B$9:$T$66,19,0)</f>
        <v>0</v>
      </c>
      <c r="L30" s="33">
        <f>G30+H30+I30+J30+K30</f>
        <v>25524100</v>
      </c>
      <c r="M30" s="30">
        <f>VLOOKUP(B30,[4]Sheet9!$B$9:$AA$67,26,0)</f>
        <v>873879902.00999999</v>
      </c>
      <c r="N30" s="35">
        <f>M30/$M$75</f>
        <v>4.142727182332542E-3</v>
      </c>
      <c r="O30" s="39"/>
    </row>
    <row r="31" spans="1:16" x14ac:dyDescent="0.25">
      <c r="A31" s="11">
        <v>16</v>
      </c>
      <c r="B31" s="12" t="s">
        <v>29</v>
      </c>
      <c r="C31" s="13" t="s">
        <v>92</v>
      </c>
      <c r="D31" s="14" t="s">
        <v>2</v>
      </c>
      <c r="E31" s="15"/>
      <c r="F31" s="15"/>
      <c r="G31" s="16">
        <f>VLOOKUP(B31,[3]Brokers!$B$9:$H$67,7,0)</f>
        <v>139495685.72999999</v>
      </c>
      <c r="H31" s="16">
        <f>VLOOKUP(B31,[3]Brokers!$B$9:$X$67,23,0)</f>
        <v>0</v>
      </c>
      <c r="I31" s="16">
        <f>VLOOKUP(B31,[1]Brokers!$B$9:$R$67,17,0)</f>
        <v>0</v>
      </c>
      <c r="J31" s="16">
        <f>VLOOKUP(B31,[3]Brokers!$B$9:$M$67,12,0)</f>
        <v>2193800</v>
      </c>
      <c r="K31" s="16">
        <f>VLOOKUP(B31,[2]Brokers!$B$9:$T$66,19,0)</f>
        <v>0</v>
      </c>
      <c r="L31" s="33">
        <f>G31+H31+I31+J31+K31</f>
        <v>141689485.72999999</v>
      </c>
      <c r="M31" s="30">
        <f>VLOOKUP(B31,[4]Sheet9!$B$9:$AA$67,26,0)</f>
        <v>797583341.43000007</v>
      </c>
      <c r="N31" s="35">
        <f>M31/$M$75</f>
        <v>3.7810346491752456E-3</v>
      </c>
      <c r="O31" s="40"/>
    </row>
    <row r="32" spans="1:16" x14ac:dyDescent="0.25">
      <c r="A32" s="11">
        <v>17</v>
      </c>
      <c r="B32" s="12" t="s">
        <v>37</v>
      </c>
      <c r="C32" s="13" t="s">
        <v>99</v>
      </c>
      <c r="D32" s="14" t="s">
        <v>2</v>
      </c>
      <c r="E32" s="15"/>
      <c r="F32" s="15"/>
      <c r="G32" s="16">
        <f>VLOOKUP(B32,[3]Brokers!$B$9:$H$67,7,0)</f>
        <v>28066917</v>
      </c>
      <c r="H32" s="16">
        <f>VLOOKUP(B32,[3]Brokers!$B$9:$X$67,23,0)</f>
        <v>0</v>
      </c>
      <c r="I32" s="16">
        <f>VLOOKUP(B32,[1]Brokers!$B$9:$R$67,17,0)</f>
        <v>0</v>
      </c>
      <c r="J32" s="16">
        <f>VLOOKUP(B32,[3]Brokers!$B$9:$M$67,12,0)</f>
        <v>9926400</v>
      </c>
      <c r="K32" s="16">
        <f>VLOOKUP(B32,[2]Brokers!$B$9:$T$66,19,0)</f>
        <v>0</v>
      </c>
      <c r="L32" s="33">
        <f>G32+H32+I32+J32+K32</f>
        <v>37993317</v>
      </c>
      <c r="M32" s="30">
        <f>VLOOKUP(B32,[4]Sheet9!$B$9:$AA$67,26,0)</f>
        <v>761383362.33999991</v>
      </c>
      <c r="N32" s="35">
        <f>M32/$M$75</f>
        <v>3.6094245262841287E-3</v>
      </c>
      <c r="O32" s="38"/>
      <c r="P32" s="1"/>
    </row>
    <row r="33" spans="1:16" x14ac:dyDescent="0.25">
      <c r="A33" s="11">
        <v>18</v>
      </c>
      <c r="B33" s="12" t="s">
        <v>26</v>
      </c>
      <c r="C33" s="13" t="s">
        <v>89</v>
      </c>
      <c r="D33" s="14" t="s">
        <v>2</v>
      </c>
      <c r="E33" s="15" t="s">
        <v>2</v>
      </c>
      <c r="F33" s="15" t="s">
        <v>2</v>
      </c>
      <c r="G33" s="16">
        <f>VLOOKUP(B33,[3]Brokers!$B$9:$H$67,7,0)</f>
        <v>10945623.199999999</v>
      </c>
      <c r="H33" s="16">
        <f>VLOOKUP(B33,[3]Brokers!$B$9:$X$67,23,0)</f>
        <v>0</v>
      </c>
      <c r="I33" s="16">
        <f>VLOOKUP(B33,[1]Brokers!$B$9:$R$67,17,0)</f>
        <v>0</v>
      </c>
      <c r="J33" s="16">
        <f>VLOOKUP(B33,[3]Brokers!$B$9:$M$67,12,0)</f>
        <v>1551200</v>
      </c>
      <c r="K33" s="16">
        <f>VLOOKUP(B33,[2]Brokers!$B$9:$T$66,19,0)</f>
        <v>0</v>
      </c>
      <c r="L33" s="33">
        <f>G33+H33+I33+J33+K33</f>
        <v>12496823.199999999</v>
      </c>
      <c r="M33" s="30">
        <f>VLOOKUP(B33,[4]Sheet9!$B$9:$AA$67,26,0)</f>
        <v>654464750.97000003</v>
      </c>
      <c r="N33" s="35">
        <f>M33/$M$75</f>
        <v>3.1025646744887508E-3</v>
      </c>
      <c r="O33" s="38"/>
      <c r="P33" s="1"/>
    </row>
    <row r="34" spans="1:16" x14ac:dyDescent="0.25">
      <c r="A34" s="11">
        <v>19</v>
      </c>
      <c r="B34" s="12" t="s">
        <v>25</v>
      </c>
      <c r="C34" s="13" t="s">
        <v>88</v>
      </c>
      <c r="D34" s="14" t="s">
        <v>2</v>
      </c>
      <c r="E34" s="15"/>
      <c r="F34" s="15"/>
      <c r="G34" s="16">
        <f>VLOOKUP(B34,[3]Brokers!$B$9:$H$67,7,0)</f>
        <v>26090568</v>
      </c>
      <c r="H34" s="16">
        <f>VLOOKUP(B34,[3]Brokers!$B$9:$X$67,23,0)</f>
        <v>0</v>
      </c>
      <c r="I34" s="16">
        <f>VLOOKUP(B34,[1]Brokers!$B$9:$R$67,17,0)</f>
        <v>0</v>
      </c>
      <c r="J34" s="16">
        <f>VLOOKUP(B34,[3]Brokers!$B$9:$M$67,12,0)</f>
        <v>35115100</v>
      </c>
      <c r="K34" s="16">
        <f>VLOOKUP(B34,[2]Brokers!$B$9:$T$66,19,0)</f>
        <v>0</v>
      </c>
      <c r="L34" s="33">
        <f>G34+H34+I34+J34+K34</f>
        <v>61205668</v>
      </c>
      <c r="M34" s="30">
        <f>VLOOKUP(B34,[4]Sheet9!$B$9:$AA$67,26,0)</f>
        <v>578092386.98000002</v>
      </c>
      <c r="N34" s="35">
        <f>M34/$M$75</f>
        <v>2.7405127866347747E-3</v>
      </c>
      <c r="O34" s="38"/>
      <c r="P34" s="1"/>
    </row>
    <row r="35" spans="1:16" x14ac:dyDescent="0.25">
      <c r="A35" s="11">
        <v>20</v>
      </c>
      <c r="B35" s="12" t="s">
        <v>19</v>
      </c>
      <c r="C35" s="13" t="s">
        <v>82</v>
      </c>
      <c r="D35" s="14" t="s">
        <v>2</v>
      </c>
      <c r="E35" s="15"/>
      <c r="F35" s="15"/>
      <c r="G35" s="16">
        <f>VLOOKUP(B35,[3]Brokers!$B$9:$H$67,7,0)</f>
        <v>33988736</v>
      </c>
      <c r="H35" s="16">
        <f>VLOOKUP(B35,[3]Brokers!$B$9:$X$67,23,0)</f>
        <v>0</v>
      </c>
      <c r="I35" s="16">
        <f>VLOOKUP(B35,[1]Brokers!$B$9:$R$67,17,0)</f>
        <v>0</v>
      </c>
      <c r="J35" s="16">
        <f>VLOOKUP(B35,[3]Brokers!$B$9:$M$67,12,0)</f>
        <v>12363300</v>
      </c>
      <c r="K35" s="16">
        <f>VLOOKUP(B35,[2]Brokers!$B$9:$T$67,19,0)</f>
        <v>0</v>
      </c>
      <c r="L35" s="33">
        <f>G35+H35+I35+J35+K35</f>
        <v>46352036</v>
      </c>
      <c r="M35" s="30">
        <f>VLOOKUP(B35,[4]Sheet9!$B$9:$AA$67,26,0)</f>
        <v>565900922.46000004</v>
      </c>
      <c r="N35" s="35">
        <f>M35/$M$75</f>
        <v>2.6827177608614635E-3</v>
      </c>
      <c r="O35" s="38"/>
      <c r="P35" s="1"/>
    </row>
    <row r="36" spans="1:16" x14ac:dyDescent="0.25">
      <c r="A36" s="11">
        <v>21</v>
      </c>
      <c r="B36" s="12" t="s">
        <v>17</v>
      </c>
      <c r="C36" s="13" t="s">
        <v>80</v>
      </c>
      <c r="D36" s="14" t="s">
        <v>2</v>
      </c>
      <c r="E36" s="15" t="s">
        <v>2</v>
      </c>
      <c r="F36" s="15"/>
      <c r="G36" s="16">
        <f>VLOOKUP(B36,[3]Brokers!$B$9:$H$67,7,0)</f>
        <v>30011343</v>
      </c>
      <c r="H36" s="16">
        <f>VLOOKUP(B36,[3]Brokers!$B$9:$X$67,23,0)</f>
        <v>0</v>
      </c>
      <c r="I36" s="16">
        <f>VLOOKUP(B36,[1]Brokers!$B$9:$R$67,17,0)</f>
        <v>0</v>
      </c>
      <c r="J36" s="16">
        <f>VLOOKUP(B36,[3]Brokers!$B$9:$M$67,12,0)</f>
        <v>10582300</v>
      </c>
      <c r="K36" s="16">
        <f>VLOOKUP(B36,[2]Brokers!$B$9:$T$66,19,0)</f>
        <v>0</v>
      </c>
      <c r="L36" s="33">
        <f>G36+H36+I36+J36+K36</f>
        <v>40593643</v>
      </c>
      <c r="M36" s="30">
        <f>VLOOKUP(B36,[4]Sheet9!$B$9:$AA$67,26,0)</f>
        <v>475609069.31000006</v>
      </c>
      <c r="N36" s="35">
        <f>M36/$M$75</f>
        <v>2.2546789496617494E-3</v>
      </c>
      <c r="O36" s="38"/>
      <c r="P36" s="1"/>
    </row>
    <row r="37" spans="1:16" x14ac:dyDescent="0.25">
      <c r="A37" s="11">
        <v>22</v>
      </c>
      <c r="B37" s="12" t="s">
        <v>43</v>
      </c>
      <c r="C37" s="13" t="s">
        <v>104</v>
      </c>
      <c r="D37" s="14" t="s">
        <v>2</v>
      </c>
      <c r="E37" s="15" t="s">
        <v>2</v>
      </c>
      <c r="F37" s="15" t="s">
        <v>2</v>
      </c>
      <c r="G37" s="16">
        <f>VLOOKUP(B37,[3]Brokers!$B$9:$H$67,7,0)</f>
        <v>74168112.170000002</v>
      </c>
      <c r="H37" s="16">
        <f>VLOOKUP(B37,[3]Brokers!$B$9:$X$67,23,0)</f>
        <v>0</v>
      </c>
      <c r="I37" s="16">
        <f>VLOOKUP(B37,[1]Brokers!$B$9:$R$67,17,0)</f>
        <v>0</v>
      </c>
      <c r="J37" s="16">
        <f>VLOOKUP(B37,[3]Brokers!$B$9:$M$67,12,0)</f>
        <v>83030700</v>
      </c>
      <c r="K37" s="16">
        <f>VLOOKUP(B37,[2]Brokers!$B$9:$T$66,19,0)</f>
        <v>0</v>
      </c>
      <c r="L37" s="33">
        <f>G37+H37+I37+J37+K37</f>
        <v>157198812.17000002</v>
      </c>
      <c r="M37" s="30">
        <f>VLOOKUP(B37,[4]Sheet9!$B$9:$AA$67,26,0)</f>
        <v>409787267.74000001</v>
      </c>
      <c r="N37" s="35">
        <f>M37/$M$75</f>
        <v>1.9426432043299869E-3</v>
      </c>
      <c r="O37" s="38"/>
      <c r="P37" s="1"/>
    </row>
    <row r="38" spans="1:16" x14ac:dyDescent="0.25">
      <c r="A38" s="11">
        <v>23</v>
      </c>
      <c r="B38" s="12" t="s">
        <v>30</v>
      </c>
      <c r="C38" s="13" t="s">
        <v>93</v>
      </c>
      <c r="D38" s="14" t="s">
        <v>2</v>
      </c>
      <c r="E38" s="15"/>
      <c r="F38" s="15"/>
      <c r="G38" s="16">
        <f>VLOOKUP(B38,[3]Brokers!$B$9:$H$67,7,0)</f>
        <v>56447030</v>
      </c>
      <c r="H38" s="16">
        <f>VLOOKUP(B38,[3]Brokers!$B$9:$X$67,23,0)</f>
        <v>0</v>
      </c>
      <c r="I38" s="16">
        <f>VLOOKUP(B38,[1]Brokers!$B$9:$R$67,17,0)</f>
        <v>0</v>
      </c>
      <c r="J38" s="16">
        <f>VLOOKUP(B38,[3]Brokers!$B$9:$M$67,12,0)</f>
        <v>850000</v>
      </c>
      <c r="K38" s="16">
        <f>VLOOKUP(B38,[2]Brokers!$B$9:$T$66,19,0)</f>
        <v>0</v>
      </c>
      <c r="L38" s="33">
        <f>G38+H38+I38+J38+K38</f>
        <v>57297030</v>
      </c>
      <c r="M38" s="30">
        <f>VLOOKUP(B38,[4]Sheet9!$B$9:$AA$67,26,0)</f>
        <v>381340349.83999997</v>
      </c>
      <c r="N38" s="35">
        <f>M38/$M$75</f>
        <v>1.8077873508347273E-3</v>
      </c>
      <c r="O38" s="38"/>
      <c r="P38" s="1"/>
    </row>
    <row r="39" spans="1:16" x14ac:dyDescent="0.25">
      <c r="A39" s="11">
        <v>24</v>
      </c>
      <c r="B39" s="12" t="s">
        <v>57</v>
      </c>
      <c r="C39" s="13" t="s">
        <v>112</v>
      </c>
      <c r="D39" s="14" t="s">
        <v>2</v>
      </c>
      <c r="E39" s="15"/>
      <c r="F39" s="15"/>
      <c r="G39" s="16">
        <f>VLOOKUP(B39,[3]Brokers!$B$9:$H$67,7,0)</f>
        <v>25084903</v>
      </c>
      <c r="H39" s="16">
        <f>VLOOKUP(B39,[3]Brokers!$B$9:$X$67,23,0)</f>
        <v>0</v>
      </c>
      <c r="I39" s="16">
        <f>VLOOKUP(B39,[1]Brokers!$B$9:$R$67,17,0)</f>
        <v>0</v>
      </c>
      <c r="J39" s="16">
        <f>VLOOKUP(B39,[3]Brokers!$B$9:$M$67,12,0)</f>
        <v>112962900</v>
      </c>
      <c r="K39" s="16">
        <f>VLOOKUP(B39,[2]Brokers!$B$9:$T$66,19,0)</f>
        <v>0</v>
      </c>
      <c r="L39" s="33">
        <f>G39+H39+I39+J39+K39</f>
        <v>138047803</v>
      </c>
      <c r="M39" s="30">
        <f>VLOOKUP(B39,[4]Sheet9!$B$9:$AA$67,26,0)</f>
        <v>375979131.45999998</v>
      </c>
      <c r="N39" s="35">
        <f>M39/$M$75</f>
        <v>1.7823718846337519E-3</v>
      </c>
      <c r="O39" s="38"/>
      <c r="P39" s="1"/>
    </row>
    <row r="40" spans="1:16" x14ac:dyDescent="0.25">
      <c r="A40" s="11">
        <v>25</v>
      </c>
      <c r="B40" s="12" t="s">
        <v>4</v>
      </c>
      <c r="C40" s="13" t="s">
        <v>68</v>
      </c>
      <c r="D40" s="14" t="s">
        <v>2</v>
      </c>
      <c r="E40" s="15" t="s">
        <v>2</v>
      </c>
      <c r="F40" s="15" t="s">
        <v>2</v>
      </c>
      <c r="G40" s="16">
        <f>VLOOKUP(B40,[3]Brokers!$B$9:$H$67,7,0)</f>
        <v>11717073</v>
      </c>
      <c r="H40" s="16">
        <f>VLOOKUP(B40,[3]Brokers!$B$9:$X$67,23,0)</f>
        <v>0</v>
      </c>
      <c r="I40" s="16">
        <f>VLOOKUP(B40,[1]Brokers!$B$9:$R$67,17,0)</f>
        <v>0</v>
      </c>
      <c r="J40" s="16">
        <f>VLOOKUP(B40,[3]Brokers!$B$9:$M$67,12,0)</f>
        <v>40034800</v>
      </c>
      <c r="K40" s="16">
        <f>VLOOKUP(B40,[2]Brokers!$B$9:$T$66,19,0)</f>
        <v>0</v>
      </c>
      <c r="L40" s="33">
        <f>G40+H40+I40+J40+K40</f>
        <v>51751873</v>
      </c>
      <c r="M40" s="30">
        <f>VLOOKUP(B40,[4]Sheet9!$B$9:$AA$67,26,0)</f>
        <v>371537189.32000005</v>
      </c>
      <c r="N40" s="35">
        <f>M40/$M$75</f>
        <v>1.7613143521245361E-3</v>
      </c>
      <c r="O40" s="38"/>
      <c r="P40" s="1"/>
    </row>
    <row r="41" spans="1:16" x14ac:dyDescent="0.25">
      <c r="A41" s="11">
        <v>26</v>
      </c>
      <c r="B41" s="12" t="s">
        <v>23</v>
      </c>
      <c r="C41" s="13" t="s">
        <v>86</v>
      </c>
      <c r="D41" s="14" t="s">
        <v>2</v>
      </c>
      <c r="E41" s="15"/>
      <c r="F41" s="15"/>
      <c r="G41" s="16">
        <f>VLOOKUP(B41,[3]Brokers!$B$9:$H$67,7,0)</f>
        <v>8410060</v>
      </c>
      <c r="H41" s="16">
        <f>VLOOKUP(B41,[3]Brokers!$B$9:$X$67,23,0)</f>
        <v>0</v>
      </c>
      <c r="I41" s="16">
        <f>VLOOKUP(B41,[1]Brokers!$B$9:$R$67,17,0)</f>
        <v>0</v>
      </c>
      <c r="J41" s="16">
        <f>VLOOKUP(B41,[3]Brokers!$B$9:$M$67,12,0)</f>
        <v>1526000</v>
      </c>
      <c r="K41" s="16">
        <f>VLOOKUP(B41,[2]Brokers!$B$9:$T$66,19,0)</f>
        <v>0</v>
      </c>
      <c r="L41" s="33">
        <f>G41+H41+I41+J41+K41</f>
        <v>9936060</v>
      </c>
      <c r="M41" s="30">
        <f>VLOOKUP(B41,[4]Sheet9!$B$9:$AA$67,26,0)</f>
        <v>366518305.91999996</v>
      </c>
      <c r="N41" s="35">
        <f>M41/$M$75</f>
        <v>1.7375217638772094E-3</v>
      </c>
      <c r="O41" s="38"/>
      <c r="P41" s="1"/>
    </row>
    <row r="42" spans="1:16" x14ac:dyDescent="0.25">
      <c r="A42" s="11">
        <v>27</v>
      </c>
      <c r="B42" s="12" t="s">
        <v>34</v>
      </c>
      <c r="C42" s="13" t="s">
        <v>97</v>
      </c>
      <c r="D42" s="14" t="s">
        <v>2</v>
      </c>
      <c r="E42" s="15"/>
      <c r="F42" s="15"/>
      <c r="G42" s="16">
        <f>VLOOKUP(B42,[3]Brokers!$B$9:$H$67,7,0)</f>
        <v>0</v>
      </c>
      <c r="H42" s="16">
        <f>VLOOKUP(B42,[3]Brokers!$B$9:$X$67,23,0)</f>
        <v>0</v>
      </c>
      <c r="I42" s="16">
        <f>VLOOKUP(B42,[1]Brokers!$B$9:$R$67,17,0)</f>
        <v>0</v>
      </c>
      <c r="J42" s="16">
        <f>VLOOKUP(B42,[3]Brokers!$B$9:$M$67,12,0)</f>
        <v>7994700</v>
      </c>
      <c r="K42" s="16">
        <f>VLOOKUP(B42,[2]Brokers!$B$9:$T$66,19,0)</f>
        <v>0</v>
      </c>
      <c r="L42" s="33">
        <f>G42+H42+I42+J42+K42</f>
        <v>7994700</v>
      </c>
      <c r="M42" s="30">
        <f>VLOOKUP(B42,[4]Sheet9!$B$9:$AA$67,26,0)</f>
        <v>308590521.88000005</v>
      </c>
      <c r="N42" s="35">
        <f>M42/$M$75</f>
        <v>1.4629085075214745E-3</v>
      </c>
      <c r="O42" s="38"/>
      <c r="P42" s="1"/>
    </row>
    <row r="43" spans="1:16" x14ac:dyDescent="0.25">
      <c r="A43" s="11">
        <v>28</v>
      </c>
      <c r="B43" s="12" t="s">
        <v>12</v>
      </c>
      <c r="C43" s="13" t="s">
        <v>12</v>
      </c>
      <c r="D43" s="14" t="s">
        <v>2</v>
      </c>
      <c r="E43" s="15" t="s">
        <v>2</v>
      </c>
      <c r="F43" s="15"/>
      <c r="G43" s="16">
        <f>VLOOKUP(B43,[3]Brokers!$B$9:$H$67,7,0)</f>
        <v>44049420</v>
      </c>
      <c r="H43" s="16">
        <f>VLOOKUP(B43,[3]Brokers!$B$9:$X$67,23,0)</f>
        <v>0</v>
      </c>
      <c r="I43" s="16">
        <f>VLOOKUP(B43,[1]Brokers!$B$9:$R$67,17,0)</f>
        <v>0</v>
      </c>
      <c r="J43" s="16">
        <f>VLOOKUP(B43,[3]Brokers!$B$9:$M$67,12,0)</f>
        <v>8236800</v>
      </c>
      <c r="K43" s="16">
        <f>VLOOKUP(B43,[2]Brokers!$B$9:$T$66,19,0)</f>
        <v>0</v>
      </c>
      <c r="L43" s="33">
        <f>G43+H43+I43+J43+K43</f>
        <v>52286220</v>
      </c>
      <c r="M43" s="30">
        <f>VLOOKUP(B43,[4]Sheet9!$B$9:$AA$67,26,0)</f>
        <v>262418853.94999999</v>
      </c>
      <c r="N43" s="35">
        <f>M43/$M$75</f>
        <v>1.2440264582292433E-3</v>
      </c>
      <c r="O43" s="38"/>
      <c r="P43" s="1"/>
    </row>
    <row r="44" spans="1:16" x14ac:dyDescent="0.25">
      <c r="A44" s="11">
        <v>29</v>
      </c>
      <c r="B44" s="12" t="s">
        <v>32</v>
      </c>
      <c r="C44" s="13" t="s">
        <v>95</v>
      </c>
      <c r="D44" s="14" t="s">
        <v>2</v>
      </c>
      <c r="E44" s="15"/>
      <c r="F44" s="15"/>
      <c r="G44" s="16">
        <f>VLOOKUP(B44,[3]Brokers!$B$9:$H$67,7,0)</f>
        <v>3248472</v>
      </c>
      <c r="H44" s="16">
        <f>VLOOKUP(B44,[3]Brokers!$B$9:$X$67,23,0)</f>
        <v>0</v>
      </c>
      <c r="I44" s="16">
        <f>VLOOKUP(B44,[1]Brokers!$B$9:$R$67,17,0)</f>
        <v>0</v>
      </c>
      <c r="J44" s="16">
        <f>VLOOKUP(B44,[3]Brokers!$B$9:$M$67,12,0)</f>
        <v>4838800</v>
      </c>
      <c r="K44" s="16">
        <f>VLOOKUP(B44,[2]Brokers!$B$9:$T$66,19,0)</f>
        <v>0</v>
      </c>
      <c r="L44" s="33">
        <f>G44+H44+I44+J44+K44</f>
        <v>8087272</v>
      </c>
      <c r="M44" s="30">
        <f>VLOOKUP(B44,[4]Sheet9!$B$9:$AA$67,26,0)</f>
        <v>256100733.36000001</v>
      </c>
      <c r="N44" s="35">
        <f>M44/$M$75</f>
        <v>1.2140746881413344E-3</v>
      </c>
      <c r="O44" s="38"/>
      <c r="P44" s="1"/>
    </row>
    <row r="45" spans="1:16" x14ac:dyDescent="0.25">
      <c r="A45" s="11">
        <v>30</v>
      </c>
      <c r="B45" s="12" t="s">
        <v>20</v>
      </c>
      <c r="C45" s="13" t="s">
        <v>83</v>
      </c>
      <c r="D45" s="14" t="s">
        <v>2</v>
      </c>
      <c r="E45" s="15"/>
      <c r="F45" s="15"/>
      <c r="G45" s="16">
        <f>VLOOKUP(B45,[3]Brokers!$B$9:$H$67,7,0)</f>
        <v>16751530</v>
      </c>
      <c r="H45" s="16">
        <f>VLOOKUP(B45,[3]Brokers!$B$9:$X$67,23,0)</f>
        <v>0</v>
      </c>
      <c r="I45" s="16">
        <f>VLOOKUP(B45,[1]Brokers!$B$9:$R$67,17,0)</f>
        <v>0</v>
      </c>
      <c r="J45" s="16">
        <f>VLOOKUP(B45,[3]Brokers!$B$9:$M$67,12,0)</f>
        <v>53030800</v>
      </c>
      <c r="K45" s="16">
        <f>VLOOKUP(B45,[2]Brokers!$B$9:$T$66,19,0)</f>
        <v>0</v>
      </c>
      <c r="L45" s="33">
        <f>G45+H45+I45+J45+K45</f>
        <v>69782330</v>
      </c>
      <c r="M45" s="30">
        <f>VLOOKUP(B45,[4]Sheet9!$B$9:$AA$67,26,0)</f>
        <v>190232349.91</v>
      </c>
      <c r="N45" s="35">
        <f>M45/$M$75</f>
        <v>9.0181811610325188E-4</v>
      </c>
      <c r="O45" s="38"/>
      <c r="P45" s="1"/>
    </row>
    <row r="46" spans="1:16" x14ac:dyDescent="0.25">
      <c r="A46" s="11">
        <v>31</v>
      </c>
      <c r="B46" s="12" t="s">
        <v>33</v>
      </c>
      <c r="C46" s="13" t="s">
        <v>96</v>
      </c>
      <c r="D46" s="14" t="s">
        <v>2</v>
      </c>
      <c r="E46" s="15"/>
      <c r="F46" s="15"/>
      <c r="G46" s="16">
        <f>VLOOKUP(B46,[3]Brokers!$B$9:$H$67,7,0)</f>
        <v>0</v>
      </c>
      <c r="H46" s="16">
        <f>VLOOKUP(B46,[3]Brokers!$B$9:$X$67,23,0)</f>
        <v>0</v>
      </c>
      <c r="I46" s="16">
        <f>VLOOKUP(B46,[1]Brokers!$B$9:$R$67,17,0)</f>
        <v>0</v>
      </c>
      <c r="J46" s="16">
        <f>VLOOKUP(B46,[3]Brokers!$B$9:$M$67,12,0)</f>
        <v>4420500</v>
      </c>
      <c r="K46" s="16">
        <f>VLOOKUP(B46,[2]Brokers!$B$9:$T$66,19,0)</f>
        <v>0</v>
      </c>
      <c r="L46" s="33">
        <f>G46+H46+I46+J46+K46</f>
        <v>4420500</v>
      </c>
      <c r="M46" s="30">
        <f>VLOOKUP(B46,[4]Sheet9!$B$9:$AA$67,26,0)</f>
        <v>176331062</v>
      </c>
      <c r="N46" s="35">
        <f>M46/$M$75</f>
        <v>8.359174778556764E-4</v>
      </c>
      <c r="O46" s="38"/>
      <c r="P46" s="1"/>
    </row>
    <row r="47" spans="1:16" x14ac:dyDescent="0.25">
      <c r="A47" s="11">
        <v>32</v>
      </c>
      <c r="B47" s="12" t="s">
        <v>22</v>
      </c>
      <c r="C47" s="13" t="s">
        <v>85</v>
      </c>
      <c r="D47" s="14" t="s">
        <v>2</v>
      </c>
      <c r="E47" s="15"/>
      <c r="F47" s="15"/>
      <c r="G47" s="16">
        <f>VLOOKUP(B47,[3]Brokers!$B$9:$H$67,7,0)</f>
        <v>14131484</v>
      </c>
      <c r="H47" s="16">
        <f>VLOOKUP(B47,[3]Brokers!$B$9:$X$67,23,0)</f>
        <v>0</v>
      </c>
      <c r="I47" s="16">
        <f>VLOOKUP(B47,[1]Brokers!$B$9:$R$67,17,0)</f>
        <v>0</v>
      </c>
      <c r="J47" s="16">
        <f>VLOOKUP(B47,[3]Brokers!$B$9:$M$67,12,0)</f>
        <v>1663200</v>
      </c>
      <c r="K47" s="16">
        <f>VLOOKUP(B47,[2]Brokers!$B$9:$T$66,19,0)</f>
        <v>0</v>
      </c>
      <c r="L47" s="33">
        <f>G47+H47+I47+J47+K47</f>
        <v>15794684</v>
      </c>
      <c r="M47" s="30">
        <f>VLOOKUP(B47,[4]Sheet9!$B$9:$AA$67,26,0)</f>
        <v>165365166.82999998</v>
      </c>
      <c r="N47" s="35">
        <f>M47/$M$75</f>
        <v>7.8393240313902682E-4</v>
      </c>
      <c r="O47" s="38"/>
      <c r="P47" s="1"/>
    </row>
    <row r="48" spans="1:16" x14ac:dyDescent="0.25">
      <c r="A48" s="11">
        <v>33</v>
      </c>
      <c r="B48" s="12" t="s">
        <v>36</v>
      </c>
      <c r="C48" s="13" t="s">
        <v>98</v>
      </c>
      <c r="D48" s="14" t="s">
        <v>2</v>
      </c>
      <c r="E48" s="15"/>
      <c r="F48" s="15"/>
      <c r="G48" s="16">
        <f>VLOOKUP(B48,[3]Brokers!$B$9:$H$67,7,0)</f>
        <v>8600804.5</v>
      </c>
      <c r="H48" s="16">
        <f>VLOOKUP(B48,[3]Brokers!$B$9:$X$67,23,0)</f>
        <v>0</v>
      </c>
      <c r="I48" s="16">
        <f>VLOOKUP(B48,[1]Brokers!$B$9:$R$67,17,0)</f>
        <v>0</v>
      </c>
      <c r="J48" s="16">
        <f>VLOOKUP(B48,[3]Brokers!$B$9:$M$67,12,0)</f>
        <v>1929900</v>
      </c>
      <c r="K48" s="16">
        <f>VLOOKUP(B48,[2]Brokers!$B$9:$T$66,19,0)</f>
        <v>0</v>
      </c>
      <c r="L48" s="33">
        <f>G48+H48+I48+J48+K48</f>
        <v>10530704.5</v>
      </c>
      <c r="M48" s="30">
        <f>VLOOKUP(B48,[4]Sheet9!$B$9:$AA$67,26,0)</f>
        <v>135767444.64000002</v>
      </c>
      <c r="N48" s="35">
        <f>M48/$M$75</f>
        <v>6.4362103086737477E-4</v>
      </c>
      <c r="O48" s="38"/>
    </row>
    <row r="49" spans="1:16" x14ac:dyDescent="0.25">
      <c r="A49" s="11">
        <v>34</v>
      </c>
      <c r="B49" s="12" t="s">
        <v>14</v>
      </c>
      <c r="C49" s="13" t="s">
        <v>77</v>
      </c>
      <c r="D49" s="14" t="s">
        <v>2</v>
      </c>
      <c r="E49" s="15" t="s">
        <v>2</v>
      </c>
      <c r="F49" s="15" t="s">
        <v>2</v>
      </c>
      <c r="G49" s="16">
        <f>VLOOKUP(B49,[3]Brokers!$B$9:$H$67,7,0)</f>
        <v>38665584</v>
      </c>
      <c r="H49" s="16">
        <f>VLOOKUP(B49,[3]Brokers!$B$9:$X$67,23,0)</f>
        <v>0</v>
      </c>
      <c r="I49" s="16">
        <f>VLOOKUP(B49,[1]Brokers!$B$9:$R$67,17,0)</f>
        <v>0</v>
      </c>
      <c r="J49" s="16">
        <f>VLOOKUP(B49,[3]Brokers!$B$9:$M$67,12,0)</f>
        <v>7620500</v>
      </c>
      <c r="K49" s="16">
        <f>VLOOKUP(B49,[2]Brokers!$B$9:$T$66,19,0)</f>
        <v>0</v>
      </c>
      <c r="L49" s="33">
        <f>G49+H49+I49+J49+K49</f>
        <v>46286084</v>
      </c>
      <c r="M49" s="30">
        <f>VLOOKUP(B49,[4]Sheet9!$B$9:$AA$67,26,0)</f>
        <v>125192567.77</v>
      </c>
      <c r="N49" s="35">
        <f>M49/$M$75</f>
        <v>5.9348962292630114E-4</v>
      </c>
      <c r="O49" s="38"/>
    </row>
    <row r="50" spans="1:16" s="18" customFormat="1" x14ac:dyDescent="0.25">
      <c r="A50" s="11">
        <v>35</v>
      </c>
      <c r="B50" s="12" t="s">
        <v>15</v>
      </c>
      <c r="C50" s="13" t="s">
        <v>78</v>
      </c>
      <c r="D50" s="14" t="s">
        <v>2</v>
      </c>
      <c r="E50" s="15"/>
      <c r="F50" s="15"/>
      <c r="G50" s="16">
        <f>VLOOKUP(B50,[3]Brokers!$B$9:$H$67,7,0)</f>
        <v>4702130</v>
      </c>
      <c r="H50" s="16">
        <f>VLOOKUP(B50,[3]Brokers!$B$9:$X$67,23,0)</f>
        <v>0</v>
      </c>
      <c r="I50" s="16">
        <f>VLOOKUP(B50,[1]Brokers!$B$9:$R$67,17,0)</f>
        <v>0</v>
      </c>
      <c r="J50" s="16">
        <f>VLOOKUP(B50,[3]Brokers!$B$9:$M$67,12,0)</f>
        <v>105000</v>
      </c>
      <c r="K50" s="16">
        <f>VLOOKUP(B50,[2]Brokers!$B$9:$T$66,19,0)</f>
        <v>0</v>
      </c>
      <c r="L50" s="33">
        <f>G50+H50+I50+J50+K50</f>
        <v>4807130</v>
      </c>
      <c r="M50" s="30">
        <f>VLOOKUP(B50,[4]Sheet9!$B$9:$AA$67,26,0)</f>
        <v>107414587.40000001</v>
      </c>
      <c r="N50" s="35">
        <f>M50/$M$75</f>
        <v>5.0921108264133364E-4</v>
      </c>
      <c r="O50" s="38"/>
      <c r="P50" s="17"/>
    </row>
    <row r="51" spans="1:16" x14ac:dyDescent="0.25">
      <c r="A51" s="11">
        <v>36</v>
      </c>
      <c r="B51" s="12" t="s">
        <v>40</v>
      </c>
      <c r="C51" s="13" t="s">
        <v>101</v>
      </c>
      <c r="D51" s="14" t="s">
        <v>2</v>
      </c>
      <c r="E51" s="15"/>
      <c r="F51" s="15"/>
      <c r="G51" s="16">
        <f>VLOOKUP(B51,[3]Brokers!$B$9:$H$67,7,0)</f>
        <v>6663064</v>
      </c>
      <c r="H51" s="16">
        <f>VLOOKUP(B51,[3]Brokers!$B$9:$X$67,23,0)</f>
        <v>0</v>
      </c>
      <c r="I51" s="16">
        <f>VLOOKUP(B51,[1]Brokers!$B$9:$R$67,17,0)</f>
        <v>0</v>
      </c>
      <c r="J51" s="16">
        <f>VLOOKUP(B51,[3]Brokers!$B$9:$M$67,12,0)</f>
        <v>1318800</v>
      </c>
      <c r="K51" s="16">
        <f>VLOOKUP(B51,[2]Brokers!$B$9:$T$66,19,0)</f>
        <v>0</v>
      </c>
      <c r="L51" s="33">
        <f>G51+H51+I51+J51+K51</f>
        <v>7981864</v>
      </c>
      <c r="M51" s="30">
        <f>VLOOKUP(B51,[4]Sheet9!$B$9:$AA$67,26,0)</f>
        <v>85575685.23999998</v>
      </c>
      <c r="N51" s="35">
        <f>M51/$M$75</f>
        <v>4.0568128020230501E-4</v>
      </c>
      <c r="O51" s="38"/>
    </row>
    <row r="52" spans="1:16" x14ac:dyDescent="0.25">
      <c r="A52" s="11">
        <v>37</v>
      </c>
      <c r="B52" s="12" t="s">
        <v>27</v>
      </c>
      <c r="C52" s="13" t="s">
        <v>90</v>
      </c>
      <c r="D52" s="14" t="s">
        <v>2</v>
      </c>
      <c r="E52" s="15"/>
      <c r="F52" s="15"/>
      <c r="G52" s="16">
        <f>VLOOKUP(B52,[3]Brokers!$B$9:$H$67,7,0)</f>
        <v>7695300</v>
      </c>
      <c r="H52" s="16">
        <f>VLOOKUP(B52,[3]Brokers!$B$9:$X$67,23,0)</f>
        <v>0</v>
      </c>
      <c r="I52" s="16">
        <f>VLOOKUP(B52,[1]Brokers!$B$9:$R$67,17,0)</f>
        <v>0</v>
      </c>
      <c r="J52" s="16">
        <f>VLOOKUP(B52,[3]Brokers!$B$9:$M$67,12,0)</f>
        <v>22572200</v>
      </c>
      <c r="K52" s="16">
        <f>VLOOKUP(B52,[2]Brokers!$B$9:$T$66,19,0)</f>
        <v>0</v>
      </c>
      <c r="L52" s="33">
        <f>G52+H52+I52+J52+K52</f>
        <v>30267500</v>
      </c>
      <c r="M52" s="30">
        <f>VLOOKUP(B52,[4]Sheet9!$B$9:$AA$67,26,0)</f>
        <v>81564304.120000005</v>
      </c>
      <c r="N52" s="35">
        <f>M52/$M$75</f>
        <v>3.8666487123547048E-4</v>
      </c>
      <c r="O52" s="38"/>
    </row>
    <row r="53" spans="1:16" x14ac:dyDescent="0.25">
      <c r="A53" s="11">
        <v>38</v>
      </c>
      <c r="B53" s="12" t="s">
        <v>28</v>
      </c>
      <c r="C53" s="13" t="s">
        <v>91</v>
      </c>
      <c r="D53" s="14" t="s">
        <v>2</v>
      </c>
      <c r="E53" s="15"/>
      <c r="F53" s="15"/>
      <c r="G53" s="16">
        <f>VLOOKUP(B53,[3]Brokers!$B$9:$H$67,7,0)</f>
        <v>2061810</v>
      </c>
      <c r="H53" s="16">
        <f>VLOOKUP(B53,[3]Brokers!$B$9:$X$67,23,0)</f>
        <v>0</v>
      </c>
      <c r="I53" s="16">
        <f>VLOOKUP(B53,[1]Brokers!$B$9:$R$67,17,0)</f>
        <v>0</v>
      </c>
      <c r="J53" s="16">
        <f>VLOOKUP(B53,[3]Brokers!$B$9:$M$67,12,0)</f>
        <v>1458100</v>
      </c>
      <c r="K53" s="16">
        <f>VLOOKUP(B53,[2]Brokers!$B$9:$T$66,19,0)</f>
        <v>0</v>
      </c>
      <c r="L53" s="33">
        <f>G53+H53+I53+J53+K53</f>
        <v>3519910</v>
      </c>
      <c r="M53" s="30">
        <f>VLOOKUP(B53,[4]Sheet9!$B$9:$AA$67,26,0)</f>
        <v>79288513.719999999</v>
      </c>
      <c r="N53" s="35">
        <f>M53/$M$75</f>
        <v>3.7587622770483619E-4</v>
      </c>
      <c r="O53" s="38"/>
    </row>
    <row r="54" spans="1:16" x14ac:dyDescent="0.25">
      <c r="A54" s="11">
        <v>39</v>
      </c>
      <c r="B54" s="12" t="s">
        <v>38</v>
      </c>
      <c r="C54" s="13" t="s">
        <v>38</v>
      </c>
      <c r="D54" s="14" t="s">
        <v>2</v>
      </c>
      <c r="E54" s="15" t="s">
        <v>2</v>
      </c>
      <c r="F54" s="15"/>
      <c r="G54" s="16">
        <f>VLOOKUP(B54,[3]Brokers!$B$9:$H$67,7,0)</f>
        <v>1639200</v>
      </c>
      <c r="H54" s="16">
        <f>VLOOKUP(B54,[3]Brokers!$B$9:$X$67,23,0)</f>
        <v>0</v>
      </c>
      <c r="I54" s="16">
        <f>VLOOKUP(B54,[1]Brokers!$B$9:$R$67,17,0)</f>
        <v>0</v>
      </c>
      <c r="J54" s="16">
        <f>VLOOKUP(B54,[3]Brokers!$B$9:$M$67,12,0)</f>
        <v>0</v>
      </c>
      <c r="K54" s="16">
        <f>VLOOKUP(B54,[2]Brokers!$B$9:$T$66,19,0)</f>
        <v>0</v>
      </c>
      <c r="L54" s="33">
        <f>G54+H54+I54+J54+K54</f>
        <v>1639200</v>
      </c>
      <c r="M54" s="30">
        <f>VLOOKUP(B54,[4]Sheet9!$B$9:$AA$67,26,0)</f>
        <v>64291744.969999999</v>
      </c>
      <c r="N54" s="35">
        <f>M54/$M$75</f>
        <v>3.04782337795157E-4</v>
      </c>
      <c r="O54" s="38"/>
    </row>
    <row r="55" spans="1:16" x14ac:dyDescent="0.25">
      <c r="A55" s="11">
        <v>40</v>
      </c>
      <c r="B55" s="12" t="s">
        <v>24</v>
      </c>
      <c r="C55" s="13" t="s">
        <v>87</v>
      </c>
      <c r="D55" s="14" t="s">
        <v>2</v>
      </c>
      <c r="E55" s="15" t="s">
        <v>2</v>
      </c>
      <c r="F55" s="15"/>
      <c r="G55" s="16">
        <f>VLOOKUP(B55,[3]Brokers!$B$9:$H$67,7,0)</f>
        <v>0</v>
      </c>
      <c r="H55" s="16">
        <f>VLOOKUP(B55,[3]Brokers!$B$9:$X$67,23,0)</f>
        <v>0</v>
      </c>
      <c r="I55" s="16">
        <f>VLOOKUP(B55,[1]Brokers!$B$9:$R$67,17,0)</f>
        <v>0</v>
      </c>
      <c r="J55" s="16">
        <f>VLOOKUP(B55,[3]Brokers!$B$9:$M$67,12,0)</f>
        <v>738500</v>
      </c>
      <c r="K55" s="16">
        <f>VLOOKUP(B55,[2]Brokers!$B$9:$T$66,19,0)</f>
        <v>0</v>
      </c>
      <c r="L55" s="33">
        <f>G55+H55+I55+J55+K55</f>
        <v>738500</v>
      </c>
      <c r="M55" s="30">
        <f>VLOOKUP(B55,[4]Sheet9!$B$9:$AA$67,26,0)</f>
        <v>57166860.419999994</v>
      </c>
      <c r="N55" s="35">
        <f>M55/$M$75</f>
        <v>2.7100601129036406E-4</v>
      </c>
      <c r="O55" s="38"/>
    </row>
    <row r="56" spans="1:16" x14ac:dyDescent="0.25">
      <c r="A56" s="11">
        <v>41</v>
      </c>
      <c r="B56" s="12" t="s">
        <v>41</v>
      </c>
      <c r="C56" s="13" t="s">
        <v>102</v>
      </c>
      <c r="D56" s="14" t="s">
        <v>2</v>
      </c>
      <c r="E56" s="15"/>
      <c r="F56" s="15"/>
      <c r="G56" s="16">
        <f>VLOOKUP(B56,[3]Brokers!$B$9:$H$67,7,0)</f>
        <v>758200</v>
      </c>
      <c r="H56" s="16">
        <f>VLOOKUP(B56,[3]Brokers!$B$9:$X$67,23,0)</f>
        <v>0</v>
      </c>
      <c r="I56" s="16">
        <f>VLOOKUP(B56,[1]Brokers!$B$9:$R$67,17,0)</f>
        <v>0</v>
      </c>
      <c r="J56" s="16">
        <f>VLOOKUP(B56,[3]Brokers!$B$9:$M$67,12,0)</f>
        <v>0</v>
      </c>
      <c r="K56" s="16">
        <f>VLOOKUP(B56,[2]Brokers!$B$9:$T$66,19,0)</f>
        <v>0</v>
      </c>
      <c r="L56" s="33">
        <f>G56+H56+I56+J56+K56</f>
        <v>758200</v>
      </c>
      <c r="M56" s="30">
        <f>VLOOKUP(B56,[4]Sheet9!$B$9:$AA$67,26,0)</f>
        <v>45685035.030000001</v>
      </c>
      <c r="N56" s="35">
        <f>M56/$M$75</f>
        <v>2.1657511061792294E-4</v>
      </c>
      <c r="O56" s="38"/>
    </row>
    <row r="57" spans="1:16" x14ac:dyDescent="0.25">
      <c r="A57" s="11">
        <v>42</v>
      </c>
      <c r="B57" s="12" t="s">
        <v>127</v>
      </c>
      <c r="C57" s="13" t="s">
        <v>128</v>
      </c>
      <c r="D57" s="14" t="s">
        <v>2</v>
      </c>
      <c r="E57" s="15"/>
      <c r="F57" s="15"/>
      <c r="G57" s="16">
        <f>VLOOKUP(B57,[3]Brokers!$B$9:$H$67,7,0)</f>
        <v>4357664.1500000004</v>
      </c>
      <c r="H57" s="16">
        <f>VLOOKUP(B57,[3]Brokers!$B$9:$X$67,23,0)</f>
        <v>0</v>
      </c>
      <c r="I57" s="16">
        <f>VLOOKUP(B57,[1]Brokers!$B$9:$R$67,17,0)</f>
        <v>0</v>
      </c>
      <c r="J57" s="16">
        <f>VLOOKUP(B57,[3]Brokers!$B$9:$M$67,12,0)</f>
        <v>9011800</v>
      </c>
      <c r="K57" s="16"/>
      <c r="L57" s="33">
        <f>G57+H57+I57+J57+K57</f>
        <v>13369464.15</v>
      </c>
      <c r="M57" s="30">
        <f>VLOOKUP(B57,[4]Sheet9!$B$9:$AA$67,26,0)</f>
        <v>26028587.149999999</v>
      </c>
      <c r="N57" s="35">
        <f>M57/$M$75</f>
        <v>1.2339148120468229E-4</v>
      </c>
      <c r="O57" s="38"/>
    </row>
    <row r="58" spans="1:16" x14ac:dyDescent="0.25">
      <c r="A58" s="11">
        <v>43</v>
      </c>
      <c r="B58" s="12" t="s">
        <v>39</v>
      </c>
      <c r="C58" s="13" t="s">
        <v>100</v>
      </c>
      <c r="D58" s="14" t="s">
        <v>2</v>
      </c>
      <c r="E58" s="15"/>
      <c r="F58" s="15"/>
      <c r="G58" s="16">
        <f>VLOOKUP(B58,[3]Brokers!$B$9:$H$67,7,0)</f>
        <v>3506520</v>
      </c>
      <c r="H58" s="16">
        <f>VLOOKUP(B58,[3]Brokers!$B$9:$X$67,23,0)</f>
        <v>0</v>
      </c>
      <c r="I58" s="16">
        <f>VLOOKUP(B58,[1]Brokers!$B$9:$R$67,17,0)</f>
        <v>0</v>
      </c>
      <c r="J58" s="16">
        <f>VLOOKUP(B58,[3]Brokers!$B$9:$M$67,12,0)</f>
        <v>0</v>
      </c>
      <c r="K58" s="16">
        <f>VLOOKUP(B58,[2]Brokers!$B$9:$T$66,19,0)</f>
        <v>0</v>
      </c>
      <c r="L58" s="33">
        <f>G58+H58+I58+J58+K58</f>
        <v>3506520</v>
      </c>
      <c r="M58" s="30">
        <f>VLOOKUP(B58,[4]Sheet9!$B$9:$AA$67,26,0)</f>
        <v>18259802.5</v>
      </c>
      <c r="N58" s="35">
        <f>M58/$M$75</f>
        <v>8.6562672956298382E-5</v>
      </c>
      <c r="O58" s="38"/>
    </row>
    <row r="59" spans="1:16" x14ac:dyDescent="0.25">
      <c r="A59" s="11">
        <v>44</v>
      </c>
      <c r="B59" s="12" t="s">
        <v>44</v>
      </c>
      <c r="C59" s="13" t="s">
        <v>44</v>
      </c>
      <c r="D59" s="14" t="s">
        <v>2</v>
      </c>
      <c r="E59" s="15"/>
      <c r="F59" s="15"/>
      <c r="G59" s="16">
        <f>VLOOKUP(B59,[3]Brokers!$B$9:$H$67,7,0)</f>
        <v>9603762</v>
      </c>
      <c r="H59" s="16">
        <f>VLOOKUP(B59,[3]Brokers!$B$9:$X$67,23,0)</f>
        <v>0</v>
      </c>
      <c r="I59" s="16">
        <f>VLOOKUP(B59,[1]Brokers!$B$9:$R$67,17,0)</f>
        <v>0</v>
      </c>
      <c r="J59" s="16">
        <f>VLOOKUP(B59,[3]Brokers!$B$9:$M$67,12,0)</f>
        <v>0</v>
      </c>
      <c r="K59" s="16">
        <f>VLOOKUP(B59,[2]Brokers!$B$9:$T$66,19,0)</f>
        <v>0</v>
      </c>
      <c r="L59" s="33">
        <f>G59+H59+I59+J59+K59</f>
        <v>9603762</v>
      </c>
      <c r="M59" s="30">
        <f>VLOOKUP(B59,[4]Sheet9!$B$9:$AA$67,26,0)</f>
        <v>9603762</v>
      </c>
      <c r="N59" s="35">
        <f>M59/$M$75</f>
        <v>4.5527727321044469E-5</v>
      </c>
      <c r="O59" s="38"/>
    </row>
    <row r="60" spans="1:16" x14ac:dyDescent="0.25">
      <c r="A60" s="11">
        <v>45</v>
      </c>
      <c r="B60" s="12" t="s">
        <v>49</v>
      </c>
      <c r="C60" s="13" t="s">
        <v>49</v>
      </c>
      <c r="D60" s="14" t="s">
        <v>2</v>
      </c>
      <c r="E60" s="14" t="s">
        <v>2</v>
      </c>
      <c r="F60" s="15"/>
      <c r="G60" s="16">
        <f>VLOOKUP(B60,[3]Brokers!$B$9:$H$67,7,0)</f>
        <v>0</v>
      </c>
      <c r="H60" s="16">
        <f>VLOOKUP(B60,[3]Brokers!$B$9:$X$67,23,0)</f>
        <v>0</v>
      </c>
      <c r="I60" s="16">
        <f>VLOOKUP(B60,[1]Brokers!$B$9:$R$67,17,0)</f>
        <v>0</v>
      </c>
      <c r="J60" s="16">
        <f>VLOOKUP(B60,[3]Brokers!$B$9:$M$67,12,0)</f>
        <v>0</v>
      </c>
      <c r="K60" s="16">
        <f>VLOOKUP(B60,[2]Brokers!$B$9:$T$66,19,0)</f>
        <v>0</v>
      </c>
      <c r="L60" s="33">
        <f>G60+H60+I60+J60+K60</f>
        <v>0</v>
      </c>
      <c r="M60" s="30">
        <f>VLOOKUP(B60,[4]Sheet9!$B$9:$AA$67,26,0)</f>
        <v>3788300</v>
      </c>
      <c r="N60" s="35">
        <f>M60/$M$75</f>
        <v>1.7958867515699864E-5</v>
      </c>
      <c r="O60" s="38"/>
    </row>
    <row r="61" spans="1:16" x14ac:dyDescent="0.25">
      <c r="A61" s="11">
        <v>46</v>
      </c>
      <c r="B61" s="12" t="s">
        <v>31</v>
      </c>
      <c r="C61" s="13" t="s">
        <v>94</v>
      </c>
      <c r="D61" s="14" t="s">
        <v>2</v>
      </c>
      <c r="E61" s="15" t="s">
        <v>2</v>
      </c>
      <c r="F61" s="15"/>
      <c r="G61" s="16">
        <f>VLOOKUP(B61,[3]Brokers!$B$9:$H$67,7,0)</f>
        <v>0</v>
      </c>
      <c r="H61" s="16">
        <f>VLOOKUP(B61,[3]Brokers!$B$9:$X$67,23,0)</f>
        <v>0</v>
      </c>
      <c r="I61" s="16">
        <f>VLOOKUP(B61,[1]Brokers!$B$9:$R$67,17,0)</f>
        <v>0</v>
      </c>
      <c r="J61" s="16">
        <f>VLOOKUP(B61,[3]Brokers!$B$9:$M$67,12,0)</f>
        <v>0</v>
      </c>
      <c r="K61" s="16">
        <f>VLOOKUP(B61,[2]Brokers!$B$9:$T$66,19,0)</f>
        <v>0</v>
      </c>
      <c r="L61" s="33">
        <f>G61+H61+I61+J61+K61</f>
        <v>0</v>
      </c>
      <c r="M61" s="30">
        <f>VLOOKUP(B61,[4]Sheet9!$B$9:$AA$67,26,0)</f>
        <v>0</v>
      </c>
      <c r="N61" s="35">
        <f>M61/$M$75</f>
        <v>0</v>
      </c>
      <c r="O61" s="38"/>
    </row>
    <row r="62" spans="1:16" x14ac:dyDescent="0.25">
      <c r="A62" s="11">
        <v>47</v>
      </c>
      <c r="B62" s="12" t="s">
        <v>42</v>
      </c>
      <c r="C62" s="13" t="s">
        <v>103</v>
      </c>
      <c r="D62" s="14" t="s">
        <v>2</v>
      </c>
      <c r="E62" s="15" t="s">
        <v>2</v>
      </c>
      <c r="F62" s="15" t="s">
        <v>2</v>
      </c>
      <c r="G62" s="16">
        <f>VLOOKUP(B62,[3]Brokers!$B$9:$H$67,7,0)</f>
        <v>0</v>
      </c>
      <c r="H62" s="16">
        <f>VLOOKUP(B62,[3]Brokers!$B$9:$X$67,23,0)</f>
        <v>0</v>
      </c>
      <c r="I62" s="16">
        <f>VLOOKUP(B62,[1]Brokers!$B$9:$R$67,17,0)</f>
        <v>0</v>
      </c>
      <c r="J62" s="16">
        <f>VLOOKUP(B62,[3]Brokers!$B$9:$M$67,12,0)</f>
        <v>0</v>
      </c>
      <c r="K62" s="16">
        <f>VLOOKUP(B62,[2]Brokers!$B$9:$T$66,19,0)</f>
        <v>0</v>
      </c>
      <c r="L62" s="33">
        <f>G62+H62+I62+J62+K62</f>
        <v>0</v>
      </c>
      <c r="M62" s="30">
        <f>VLOOKUP(B62,[4]Sheet9!$B$9:$AA$67,26,0)</f>
        <v>0</v>
      </c>
      <c r="N62" s="35">
        <f>M62/$M$75</f>
        <v>0</v>
      </c>
      <c r="O62" s="38"/>
    </row>
    <row r="63" spans="1:16" x14ac:dyDescent="0.25">
      <c r="A63" s="11">
        <v>48</v>
      </c>
      <c r="B63" s="12" t="s">
        <v>45</v>
      </c>
      <c r="C63" s="13" t="s">
        <v>105</v>
      </c>
      <c r="D63" s="14" t="s">
        <v>2</v>
      </c>
      <c r="E63" s="15" t="s">
        <v>2</v>
      </c>
      <c r="F63" s="15" t="s">
        <v>2</v>
      </c>
      <c r="G63" s="16">
        <f>VLOOKUP(B63,[3]Brokers!$B$9:$H$67,7,0)</f>
        <v>0</v>
      </c>
      <c r="H63" s="16">
        <f>VLOOKUP(B63,[3]Brokers!$B$9:$X$67,23,0)</f>
        <v>0</v>
      </c>
      <c r="I63" s="16">
        <f>VLOOKUP(B63,[1]Brokers!$B$9:$R$67,17,0)</f>
        <v>0</v>
      </c>
      <c r="J63" s="16">
        <f>VLOOKUP(B63,[3]Brokers!$B$9:$M$67,12,0)</f>
        <v>0</v>
      </c>
      <c r="K63" s="16">
        <f>VLOOKUP(B63,[2]Brokers!$B$9:$T$66,19,0)</f>
        <v>0</v>
      </c>
      <c r="L63" s="33">
        <f>G63+H63+I63+J63+K63</f>
        <v>0</v>
      </c>
      <c r="M63" s="30">
        <f>VLOOKUP(B63,[4]Sheet9!$B$9:$AA$67,26,0)</f>
        <v>0</v>
      </c>
      <c r="N63" s="35">
        <f>M63/$M$75</f>
        <v>0</v>
      </c>
      <c r="O63" s="38"/>
    </row>
    <row r="64" spans="1:16" x14ac:dyDescent="0.25">
      <c r="A64" s="11">
        <v>49</v>
      </c>
      <c r="B64" s="12" t="s">
        <v>47</v>
      </c>
      <c r="C64" s="13" t="s">
        <v>107</v>
      </c>
      <c r="D64" s="14" t="s">
        <v>2</v>
      </c>
      <c r="E64" s="15"/>
      <c r="F64" s="15"/>
      <c r="G64" s="16">
        <f>VLOOKUP(B64,[3]Brokers!$B$9:$H$67,7,0)</f>
        <v>0</v>
      </c>
      <c r="H64" s="16">
        <f>VLOOKUP(B64,[3]Brokers!$B$9:$X$67,23,0)</f>
        <v>0</v>
      </c>
      <c r="I64" s="16">
        <f>VLOOKUP(B64,[1]Brokers!$B$9:$R$67,17,0)</f>
        <v>0</v>
      </c>
      <c r="J64" s="16">
        <f>VLOOKUP(B64,[3]Brokers!$B$9:$M$67,12,0)</f>
        <v>0</v>
      </c>
      <c r="K64" s="16">
        <f>VLOOKUP(B64,[2]Brokers!$B$9:$T$66,19,0)</f>
        <v>0</v>
      </c>
      <c r="L64" s="33">
        <f>G64+H64+I64+J64+K64</f>
        <v>0</v>
      </c>
      <c r="M64" s="30">
        <f>VLOOKUP(B64,[4]Sheet9!$B$9:$AA$67,26,0)</f>
        <v>0</v>
      </c>
      <c r="N64" s="35">
        <f>M64/$M$75</f>
        <v>0</v>
      </c>
      <c r="O64" s="38"/>
    </row>
    <row r="65" spans="1:16" x14ac:dyDescent="0.25">
      <c r="A65" s="11">
        <v>50</v>
      </c>
      <c r="B65" s="12" t="s">
        <v>52</v>
      </c>
      <c r="C65" s="13" t="s">
        <v>52</v>
      </c>
      <c r="D65" s="14" t="s">
        <v>2</v>
      </c>
      <c r="E65" s="15"/>
      <c r="F65" s="15"/>
      <c r="G65" s="16">
        <f>VLOOKUP(B65,[3]Brokers!$B$9:$H$67,7,0)</f>
        <v>0</v>
      </c>
      <c r="H65" s="16">
        <f>VLOOKUP(B65,[3]Brokers!$B$9:$X$67,23,0)</f>
        <v>0</v>
      </c>
      <c r="I65" s="16">
        <f>VLOOKUP(B65,[1]Brokers!$B$9:$R$67,17,0)</f>
        <v>0</v>
      </c>
      <c r="J65" s="16">
        <f>VLOOKUP(B65,[3]Brokers!$B$9:$M$67,12,0)</f>
        <v>0</v>
      </c>
      <c r="K65" s="16">
        <f>VLOOKUP(B65,[2]Brokers!$B$9:$T$66,19,0)</f>
        <v>0</v>
      </c>
      <c r="L65" s="33">
        <f>G65+H65+I65+J65+K65</f>
        <v>0</v>
      </c>
      <c r="M65" s="30">
        <f>VLOOKUP(B65,[4]Sheet9!$B$9:$AA$67,26,0)</f>
        <v>0</v>
      </c>
      <c r="N65" s="35">
        <f>M65/$M$75</f>
        <v>0</v>
      </c>
      <c r="O65" s="38"/>
      <c r="P65" s="19"/>
    </row>
    <row r="66" spans="1:16" x14ac:dyDescent="0.25">
      <c r="A66" s="11">
        <v>51</v>
      </c>
      <c r="B66" s="12" t="s">
        <v>55</v>
      </c>
      <c r="C66" s="13" t="s">
        <v>110</v>
      </c>
      <c r="D66" s="14"/>
      <c r="E66" s="15"/>
      <c r="F66" s="15"/>
      <c r="G66" s="16">
        <f>VLOOKUP(B66,[3]Brokers!$B$9:$H$67,7,0)</f>
        <v>0</v>
      </c>
      <c r="H66" s="16">
        <f>VLOOKUP(B66,[3]Brokers!$B$9:$X$67,23,0)</f>
        <v>0</v>
      </c>
      <c r="I66" s="16">
        <f>VLOOKUP(B66,[1]Brokers!$B$9:$R$67,17,0)</f>
        <v>0</v>
      </c>
      <c r="J66" s="16">
        <f>VLOOKUP(B66,[3]Brokers!$B$9:$M$67,12,0)</f>
        <v>0</v>
      </c>
      <c r="K66" s="16">
        <f>VLOOKUP(B66,[2]Brokers!$B$9:$T$66,19,0)</f>
        <v>0</v>
      </c>
      <c r="L66" s="33">
        <f>G66+H66+I66+J66+K66</f>
        <v>0</v>
      </c>
      <c r="M66" s="30">
        <f>VLOOKUP(B66,[4]Sheet9!$B$9:$AA$67,26,0)</f>
        <v>0</v>
      </c>
      <c r="N66" s="35">
        <f>M66/$M$75</f>
        <v>0</v>
      </c>
      <c r="O66" s="38"/>
    </row>
    <row r="67" spans="1:16" x14ac:dyDescent="0.25">
      <c r="A67" s="11">
        <v>52</v>
      </c>
      <c r="B67" s="12" t="s">
        <v>56</v>
      </c>
      <c r="C67" s="13" t="s">
        <v>111</v>
      </c>
      <c r="D67" s="14"/>
      <c r="E67" s="15"/>
      <c r="F67" s="15"/>
      <c r="G67" s="16">
        <f>VLOOKUP(B67,[3]Brokers!$B$9:$H$67,7,0)</f>
        <v>0</v>
      </c>
      <c r="H67" s="16">
        <f>VLOOKUP(B67,[3]Brokers!$B$9:$X$67,23,0)</f>
        <v>0</v>
      </c>
      <c r="I67" s="16">
        <f>VLOOKUP(B67,[1]Brokers!$B$9:$R$67,17,0)</f>
        <v>0</v>
      </c>
      <c r="J67" s="16">
        <f>VLOOKUP(B67,[3]Brokers!$B$9:$M$67,12,0)</f>
        <v>0</v>
      </c>
      <c r="K67" s="16">
        <f>VLOOKUP(B67,[2]Brokers!$B$9:$T$66,19,0)</f>
        <v>0</v>
      </c>
      <c r="L67" s="33">
        <f>G67+H67+I67+J67+K67</f>
        <v>0</v>
      </c>
      <c r="M67" s="30">
        <f>VLOOKUP(B67,[4]Sheet9!$B$9:$AA$67,26,0)</f>
        <v>0</v>
      </c>
      <c r="N67" s="35">
        <f>M67/$M$75</f>
        <v>0</v>
      </c>
      <c r="O67" s="38"/>
    </row>
    <row r="68" spans="1:16" x14ac:dyDescent="0.25">
      <c r="A68" s="11">
        <v>53</v>
      </c>
      <c r="B68" s="12" t="s">
        <v>53</v>
      </c>
      <c r="C68" s="13" t="s">
        <v>109</v>
      </c>
      <c r="D68" s="14"/>
      <c r="E68" s="15"/>
      <c r="F68" s="15"/>
      <c r="G68" s="16">
        <f>VLOOKUP(B68,[3]Brokers!$B$9:$H$67,7,0)</f>
        <v>0</v>
      </c>
      <c r="H68" s="16">
        <f>VLOOKUP(B68,[3]Brokers!$B$9:$X$67,23,0)</f>
        <v>0</v>
      </c>
      <c r="I68" s="16">
        <f>VLOOKUP(B68,[1]Brokers!$B$9:$R$67,17,0)</f>
        <v>0</v>
      </c>
      <c r="J68" s="16">
        <f>VLOOKUP(B68,[3]Brokers!$B$9:$M$67,12,0)</f>
        <v>0</v>
      </c>
      <c r="K68" s="16">
        <f>VLOOKUP(B68,[2]Brokers!$B$9:$T$66,19,0)</f>
        <v>0</v>
      </c>
      <c r="L68" s="33">
        <f>G68+H68+I68+J68+K68</f>
        <v>0</v>
      </c>
      <c r="M68" s="30">
        <f>VLOOKUP(B68,[4]Sheet9!$B$9:$AA$67,26,0)</f>
        <v>0</v>
      </c>
      <c r="N68" s="35">
        <f>M68/$M$75</f>
        <v>0</v>
      </c>
      <c r="O68" s="38"/>
    </row>
    <row r="69" spans="1:16" x14ac:dyDescent="0.25">
      <c r="A69" s="11">
        <v>54</v>
      </c>
      <c r="B69" s="12" t="s">
        <v>54</v>
      </c>
      <c r="C69" s="13" t="s">
        <v>54</v>
      </c>
      <c r="D69" s="14"/>
      <c r="E69" s="15"/>
      <c r="F69" s="15"/>
      <c r="G69" s="16">
        <f>VLOOKUP(B69,[3]Brokers!$B$9:$H$67,7,0)</f>
        <v>0</v>
      </c>
      <c r="H69" s="16">
        <f>VLOOKUP(B69,[3]Brokers!$B$9:$X$67,23,0)</f>
        <v>0</v>
      </c>
      <c r="I69" s="16">
        <f>VLOOKUP(B69,[1]Brokers!$B$9:$R$67,17,0)</f>
        <v>0</v>
      </c>
      <c r="J69" s="16">
        <f>VLOOKUP(B69,[3]Brokers!$B$9:$M$67,12,0)</f>
        <v>0</v>
      </c>
      <c r="K69" s="16">
        <f>VLOOKUP(B69,[2]Brokers!$B$9:$T$66,19,0)</f>
        <v>0</v>
      </c>
      <c r="L69" s="33">
        <f>G69+H69+I69+J69+K69</f>
        <v>0</v>
      </c>
      <c r="M69" s="30">
        <f>VLOOKUP(B69,[4]Sheet9!$B$9:$AA$67,26,0)</f>
        <v>0</v>
      </c>
      <c r="N69" s="35">
        <f>M69/$M$75</f>
        <v>0</v>
      </c>
      <c r="O69" s="38"/>
    </row>
    <row r="70" spans="1:16" x14ac:dyDescent="0.25">
      <c r="A70" s="11">
        <v>55</v>
      </c>
      <c r="B70" s="12" t="s">
        <v>51</v>
      </c>
      <c r="C70" s="13" t="s">
        <v>108</v>
      </c>
      <c r="D70" s="14"/>
      <c r="E70" s="15"/>
      <c r="F70" s="15"/>
      <c r="G70" s="16">
        <f>VLOOKUP(B70,[3]Brokers!$B$9:$H$67,7,0)</f>
        <v>0</v>
      </c>
      <c r="H70" s="16">
        <f>VLOOKUP(B70,[3]Brokers!$B$9:$X$67,23,0)</f>
        <v>0</v>
      </c>
      <c r="I70" s="16">
        <f>VLOOKUP(B70,[1]Brokers!$B$9:$R$67,17,0)</f>
        <v>0</v>
      </c>
      <c r="J70" s="16">
        <f>VLOOKUP(B70,[3]Brokers!$B$9:$M$67,12,0)</f>
        <v>0</v>
      </c>
      <c r="K70" s="16">
        <f>VLOOKUP(B70,[2]Brokers!$B$9:$T$66,19,0)</f>
        <v>0</v>
      </c>
      <c r="L70" s="33">
        <f>G70+H70+I70+J70+K70</f>
        <v>0</v>
      </c>
      <c r="M70" s="30">
        <f>VLOOKUP(B70,[4]Sheet9!$B$9:$AA$67,26,0)</f>
        <v>0</v>
      </c>
      <c r="N70" s="35">
        <f>M70/$M$75</f>
        <v>0</v>
      </c>
      <c r="O70" s="38"/>
    </row>
    <row r="71" spans="1:16" x14ac:dyDescent="0.25">
      <c r="A71" s="11">
        <v>56</v>
      </c>
      <c r="B71" s="12" t="s">
        <v>48</v>
      </c>
      <c r="C71" s="13" t="s">
        <v>48</v>
      </c>
      <c r="D71" s="14"/>
      <c r="E71" s="15"/>
      <c r="F71" s="15"/>
      <c r="G71" s="16">
        <f>VLOOKUP(B71,[3]Brokers!$B$9:$H$67,7,0)</f>
        <v>0</v>
      </c>
      <c r="H71" s="16">
        <f>VLOOKUP(B71,[3]Brokers!$B$9:$X$67,23,0)</f>
        <v>0</v>
      </c>
      <c r="I71" s="16">
        <f>VLOOKUP(B71,[1]Brokers!$B$9:$R$67,17,0)</f>
        <v>0</v>
      </c>
      <c r="J71" s="16">
        <f>VLOOKUP(B71,[3]Brokers!$B$9:$M$67,12,0)</f>
        <v>0</v>
      </c>
      <c r="K71" s="16">
        <f>VLOOKUP(B71,[2]Brokers!$B$9:$T$66,19,0)</f>
        <v>0</v>
      </c>
      <c r="L71" s="33">
        <f>G71+H71+I71+J71+K71</f>
        <v>0</v>
      </c>
      <c r="M71" s="30">
        <f>VLOOKUP(B71,[4]Sheet9!$B$9:$AA$67,26,0)</f>
        <v>0</v>
      </c>
      <c r="N71" s="35">
        <f>M71/$M$75</f>
        <v>0</v>
      </c>
      <c r="O71" s="38"/>
    </row>
    <row r="72" spans="1:16" x14ac:dyDescent="0.25">
      <c r="A72" s="11">
        <v>57</v>
      </c>
      <c r="B72" s="12" t="s">
        <v>46</v>
      </c>
      <c r="C72" s="13" t="s">
        <v>106</v>
      </c>
      <c r="D72" s="14"/>
      <c r="E72" s="15"/>
      <c r="F72" s="15"/>
      <c r="G72" s="16">
        <f>VLOOKUP(B72,[3]Brokers!$B$9:$H$67,7,0)</f>
        <v>0</v>
      </c>
      <c r="H72" s="16">
        <f>VLOOKUP(B72,[3]Brokers!$B$9:$X$67,23,0)</f>
        <v>0</v>
      </c>
      <c r="I72" s="16">
        <f>VLOOKUP(B72,[1]Brokers!$B$9:$R$67,17,0)</f>
        <v>0</v>
      </c>
      <c r="J72" s="16">
        <f>VLOOKUP(B72,[3]Brokers!$B$9:$M$67,12,0)</f>
        <v>0</v>
      </c>
      <c r="K72" s="16">
        <f>VLOOKUP(B72,[2]Brokers!$B$9:$T$66,19,0)</f>
        <v>0</v>
      </c>
      <c r="L72" s="33">
        <f>G72+H72+I72+J72+K72</f>
        <v>0</v>
      </c>
      <c r="M72" s="30">
        <f>VLOOKUP(B72,[4]Sheet9!$B$9:$AA$67,26,0)</f>
        <v>0</v>
      </c>
      <c r="N72" s="35">
        <f>M72/$M$75</f>
        <v>0</v>
      </c>
      <c r="O72" s="38"/>
      <c r="P72" s="19"/>
    </row>
    <row r="73" spans="1:16" x14ac:dyDescent="0.25">
      <c r="A73" s="11">
        <v>58</v>
      </c>
      <c r="B73" s="12" t="s">
        <v>58</v>
      </c>
      <c r="C73" s="13" t="s">
        <v>113</v>
      </c>
      <c r="D73" s="14"/>
      <c r="E73" s="15"/>
      <c r="F73" s="15"/>
      <c r="G73" s="16">
        <f>VLOOKUP(B73,[3]Brokers!$B$9:$H$67,7,0)</f>
        <v>0</v>
      </c>
      <c r="H73" s="16">
        <f>VLOOKUP(B73,[3]Brokers!$B$9:$X$67,23,0)</f>
        <v>0</v>
      </c>
      <c r="I73" s="16">
        <f>VLOOKUP(B73,[1]Brokers!$B$9:$R$67,17,0)</f>
        <v>0</v>
      </c>
      <c r="J73" s="16">
        <f>VLOOKUP(B73,[3]Brokers!$B$9:$M$67,12,0)</f>
        <v>0</v>
      </c>
      <c r="K73" s="16">
        <f>VLOOKUP(B73,[2]Brokers!$B$9:$T$66,19,0)</f>
        <v>0</v>
      </c>
      <c r="L73" s="33">
        <f>G73+H73+I73+J73+K73</f>
        <v>0</v>
      </c>
      <c r="M73" s="30">
        <f>VLOOKUP(B73,[4]Sheet9!$B$9:$AA$67,26,0)</f>
        <v>0</v>
      </c>
      <c r="N73" s="35">
        <f>M73/$M$75</f>
        <v>0</v>
      </c>
      <c r="O73" s="38"/>
      <c r="P73" s="19"/>
    </row>
    <row r="74" spans="1:16" ht="16.5" customHeight="1" x14ac:dyDescent="0.25">
      <c r="A74" s="11">
        <v>59</v>
      </c>
      <c r="B74" s="12" t="s">
        <v>59</v>
      </c>
      <c r="C74" s="13" t="s">
        <v>114</v>
      </c>
      <c r="D74" s="14"/>
      <c r="E74" s="15"/>
      <c r="F74" s="15"/>
      <c r="G74" s="16">
        <f>VLOOKUP(B74,[3]Brokers!$B$9:$H$67,7,0)</f>
        <v>0</v>
      </c>
      <c r="H74" s="16">
        <f>VLOOKUP(B74,[3]Brokers!$B$9:$X$67,23,0)</f>
        <v>0</v>
      </c>
      <c r="I74" s="16">
        <f>VLOOKUP(B74,[1]Brokers!$B$9:$R$67,17,0)</f>
        <v>0</v>
      </c>
      <c r="J74" s="16">
        <f>VLOOKUP(B74,[3]Brokers!$B$9:$M$67,12,0)</f>
        <v>0</v>
      </c>
      <c r="K74" s="16">
        <f>VLOOKUP(B74,[2]Brokers!$B$9:$T$66,19,0)</f>
        <v>0</v>
      </c>
      <c r="L74" s="33">
        <f>G74+H74+I74+J74+K74</f>
        <v>0</v>
      </c>
      <c r="M74" s="30">
        <f>VLOOKUP(B74,[4]Sheet9!$B$9:$AA$67,26,0)</f>
        <v>0</v>
      </c>
      <c r="N74" s="35">
        <f>M74/$M$75</f>
        <v>0</v>
      </c>
      <c r="O74" s="36"/>
      <c r="P74" s="19"/>
    </row>
    <row r="75" spans="1:16" ht="16.5" customHeight="1" thickBot="1" x14ac:dyDescent="0.3">
      <c r="A75" s="47" t="s">
        <v>115</v>
      </c>
      <c r="B75" s="48"/>
      <c r="C75" s="48"/>
      <c r="D75" s="20">
        <f>COUNTA(D16:D74)</f>
        <v>50</v>
      </c>
      <c r="E75" s="20">
        <f>COUNTA(E16:E74)</f>
        <v>23</v>
      </c>
      <c r="F75" s="20">
        <f>COUNTA(F16:F74)</f>
        <v>13</v>
      </c>
      <c r="G75" s="21">
        <f t="shared" ref="G75:N75" si="0">SUM(G16:G74)</f>
        <v>7781368991.7999983</v>
      </c>
      <c r="H75" s="21">
        <f t="shared" si="0"/>
        <v>608613040</v>
      </c>
      <c r="I75" s="21">
        <f t="shared" si="0"/>
        <v>0</v>
      </c>
      <c r="J75" s="21">
        <f t="shared" si="0"/>
        <v>32972758400</v>
      </c>
      <c r="K75" s="21">
        <f t="shared" si="0"/>
        <v>0</v>
      </c>
      <c r="L75" s="21">
        <f t="shared" si="0"/>
        <v>41362740431.800003</v>
      </c>
      <c r="M75" s="31">
        <f t="shared" si="0"/>
        <v>210943145311.81998</v>
      </c>
      <c r="N75" s="34">
        <f t="shared" si="0"/>
        <v>1.0000000000000004</v>
      </c>
      <c r="O75" s="22"/>
      <c r="P75" s="19"/>
    </row>
    <row r="76" spans="1:16" x14ac:dyDescent="0.25">
      <c r="K76" s="23"/>
      <c r="L76" s="24"/>
      <c r="N76" s="23"/>
      <c r="O76" s="22"/>
      <c r="P76" s="19"/>
    </row>
    <row r="77" spans="1:16" ht="27.6" customHeight="1" x14ac:dyDescent="0.25">
      <c r="B77" s="41" t="s">
        <v>116</v>
      </c>
      <c r="C77" s="41"/>
      <c r="D77" s="41"/>
      <c r="E77" s="41"/>
      <c r="F77" s="41"/>
      <c r="H77" s="25"/>
      <c r="K77" s="23"/>
      <c r="L77" s="23"/>
      <c r="O77" s="22"/>
      <c r="P77" s="19"/>
    </row>
    <row r="78" spans="1:16" ht="27.6" customHeight="1" x14ac:dyDescent="0.25">
      <c r="C78" s="42"/>
      <c r="D78" s="42"/>
      <c r="E78" s="42"/>
      <c r="F78" s="42"/>
      <c r="O78" s="22"/>
      <c r="P78" s="19"/>
    </row>
    <row r="79" spans="1:16" x14ac:dyDescent="0.25">
      <c r="O79" s="22"/>
      <c r="P79" s="19"/>
    </row>
    <row r="80" spans="1:16" x14ac:dyDescent="0.25">
      <c r="O80" s="22"/>
      <c r="P80" s="19"/>
    </row>
  </sheetData>
  <sortState ref="B16:N74">
    <sortCondition descending="1" ref="N74"/>
  </sortState>
  <mergeCells count="17">
    <mergeCell ref="N14:N15"/>
    <mergeCell ref="A75:C75"/>
    <mergeCell ref="D9:K9"/>
    <mergeCell ref="A12:A15"/>
    <mergeCell ref="B12:B15"/>
    <mergeCell ref="C12:C15"/>
    <mergeCell ref="D12:F14"/>
    <mergeCell ref="G12:L13"/>
    <mergeCell ref="M12:N13"/>
    <mergeCell ref="M11:N11"/>
    <mergeCell ref="B77:F77"/>
    <mergeCell ref="C78:F78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Өлзийбат .Д</cp:lastModifiedBy>
  <cp:lastPrinted>2018-10-10T02:04:01Z</cp:lastPrinted>
  <dcterms:created xsi:type="dcterms:W3CDTF">2017-06-09T07:51:20Z</dcterms:created>
  <dcterms:modified xsi:type="dcterms:W3CDTF">2018-10-10T02:04:19Z</dcterms:modified>
</cp:coreProperties>
</file>