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.62\Members\Арилжааны тайлан\2018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Sheet1!$A$1:$N$78</definedName>
  </definedNames>
  <calcPr calcId="152511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6" i="1"/>
  <c r="M27" i="1"/>
  <c r="M29" i="1"/>
  <c r="M31" i="1"/>
  <c r="M28" i="1"/>
  <c r="M33" i="1"/>
  <c r="M30" i="1"/>
  <c r="M32" i="1"/>
  <c r="M35" i="1"/>
  <c r="M34" i="1"/>
  <c r="M36" i="1"/>
  <c r="M37" i="1"/>
  <c r="M39" i="1"/>
  <c r="M38" i="1"/>
  <c r="M40" i="1"/>
  <c r="M42" i="1"/>
  <c r="M41" i="1"/>
  <c r="M43" i="1"/>
  <c r="M44" i="1"/>
  <c r="M46" i="1"/>
  <c r="M47" i="1"/>
  <c r="M48" i="1"/>
  <c r="M49" i="1"/>
  <c r="M50" i="1"/>
  <c r="M52" i="1"/>
  <c r="M51" i="1"/>
  <c r="M53" i="1"/>
  <c r="M55" i="1"/>
  <c r="M54" i="1"/>
  <c r="M56" i="1"/>
  <c r="M57" i="1"/>
  <c r="M45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16" i="1"/>
  <c r="H17" i="1"/>
  <c r="H18" i="1"/>
  <c r="H19" i="1"/>
  <c r="H20" i="1"/>
  <c r="H21" i="1"/>
  <c r="H22" i="1"/>
  <c r="H23" i="1"/>
  <c r="H24" i="1"/>
  <c r="H25" i="1"/>
  <c r="H26" i="1"/>
  <c r="H27" i="1"/>
  <c r="H29" i="1"/>
  <c r="H31" i="1"/>
  <c r="H28" i="1"/>
  <c r="H33" i="1"/>
  <c r="H30" i="1"/>
  <c r="H32" i="1"/>
  <c r="H35" i="1"/>
  <c r="H34" i="1"/>
  <c r="H36" i="1"/>
  <c r="H37" i="1"/>
  <c r="H39" i="1"/>
  <c r="H38" i="1"/>
  <c r="H40" i="1"/>
  <c r="H42" i="1"/>
  <c r="H41" i="1"/>
  <c r="H43" i="1"/>
  <c r="H44" i="1"/>
  <c r="H46" i="1"/>
  <c r="H47" i="1"/>
  <c r="H48" i="1"/>
  <c r="H49" i="1"/>
  <c r="H50" i="1"/>
  <c r="H52" i="1"/>
  <c r="H51" i="1"/>
  <c r="H53" i="1"/>
  <c r="H55" i="1"/>
  <c r="H54" i="1"/>
  <c r="H56" i="1"/>
  <c r="H57" i="1"/>
  <c r="H45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16" i="1"/>
  <c r="G17" i="1"/>
  <c r="G18" i="1"/>
  <c r="G19" i="1"/>
  <c r="G20" i="1"/>
  <c r="G21" i="1"/>
  <c r="G22" i="1"/>
  <c r="G23" i="1"/>
  <c r="G24" i="1"/>
  <c r="G25" i="1"/>
  <c r="G26" i="1"/>
  <c r="G27" i="1"/>
  <c r="G29" i="1"/>
  <c r="G31" i="1"/>
  <c r="G28" i="1"/>
  <c r="G33" i="1"/>
  <c r="G30" i="1"/>
  <c r="G32" i="1"/>
  <c r="G35" i="1"/>
  <c r="G34" i="1"/>
  <c r="G36" i="1"/>
  <c r="G37" i="1"/>
  <c r="G39" i="1"/>
  <c r="G38" i="1"/>
  <c r="G40" i="1"/>
  <c r="G42" i="1"/>
  <c r="G41" i="1"/>
  <c r="G43" i="1"/>
  <c r="G44" i="1"/>
  <c r="G46" i="1"/>
  <c r="G47" i="1"/>
  <c r="G48" i="1"/>
  <c r="G49" i="1"/>
  <c r="G50" i="1"/>
  <c r="G52" i="1"/>
  <c r="G51" i="1"/>
  <c r="G53" i="1"/>
  <c r="G55" i="1"/>
  <c r="G54" i="1"/>
  <c r="G56" i="1"/>
  <c r="G57" i="1"/>
  <c r="G45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16" i="1"/>
  <c r="J74" i="1" l="1"/>
  <c r="J17" i="1"/>
  <c r="J18" i="1"/>
  <c r="J19" i="1"/>
  <c r="J20" i="1"/>
  <c r="J21" i="1"/>
  <c r="J22" i="1"/>
  <c r="J23" i="1"/>
  <c r="J24" i="1"/>
  <c r="J25" i="1"/>
  <c r="J26" i="1"/>
  <c r="J27" i="1"/>
  <c r="J29" i="1"/>
  <c r="J31" i="1"/>
  <c r="J28" i="1"/>
  <c r="J33" i="1"/>
  <c r="J32" i="1"/>
  <c r="J30" i="1"/>
  <c r="J35" i="1"/>
  <c r="J34" i="1"/>
  <c r="J36" i="1"/>
  <c r="J39" i="1"/>
  <c r="J37" i="1"/>
  <c r="J40" i="1"/>
  <c r="J38" i="1"/>
  <c r="J42" i="1"/>
  <c r="J41" i="1"/>
  <c r="J44" i="1"/>
  <c r="J43" i="1"/>
  <c r="J46" i="1"/>
  <c r="J47" i="1"/>
  <c r="J48" i="1"/>
  <c r="J50" i="1"/>
  <c r="J52" i="1"/>
  <c r="J51" i="1"/>
  <c r="J53" i="1"/>
  <c r="J55" i="1"/>
  <c r="J54" i="1"/>
  <c r="J56" i="1"/>
  <c r="J49" i="1"/>
  <c r="J45" i="1"/>
  <c r="J57" i="1"/>
  <c r="J59" i="1"/>
  <c r="J58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16" i="1"/>
  <c r="I17" i="1"/>
  <c r="I18" i="1"/>
  <c r="I19" i="1"/>
  <c r="I20" i="1"/>
  <c r="I21" i="1"/>
  <c r="I22" i="1"/>
  <c r="I23" i="1"/>
  <c r="I24" i="1"/>
  <c r="I25" i="1"/>
  <c r="I26" i="1"/>
  <c r="I27" i="1"/>
  <c r="I29" i="1"/>
  <c r="I31" i="1"/>
  <c r="I28" i="1"/>
  <c r="I33" i="1"/>
  <c r="I32" i="1"/>
  <c r="I30" i="1"/>
  <c r="I35" i="1"/>
  <c r="I34" i="1"/>
  <c r="I36" i="1"/>
  <c r="I39" i="1"/>
  <c r="I37" i="1"/>
  <c r="I40" i="1"/>
  <c r="I38" i="1"/>
  <c r="I42" i="1"/>
  <c r="I41" i="1"/>
  <c r="I44" i="1"/>
  <c r="I43" i="1"/>
  <c r="I46" i="1"/>
  <c r="I47" i="1"/>
  <c r="I48" i="1"/>
  <c r="I50" i="1"/>
  <c r="I52" i="1"/>
  <c r="I51" i="1"/>
  <c r="I53" i="1"/>
  <c r="I55" i="1"/>
  <c r="I54" i="1"/>
  <c r="I56" i="1"/>
  <c r="I49" i="1"/>
  <c r="I45" i="1"/>
  <c r="I57" i="1"/>
  <c r="I59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16" i="1"/>
  <c r="K74" i="1" l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7" i="1"/>
  <c r="K45" i="1"/>
  <c r="K49" i="1"/>
  <c r="K56" i="1"/>
  <c r="K54" i="1"/>
  <c r="K55" i="1"/>
  <c r="K53" i="1"/>
  <c r="K51" i="1"/>
  <c r="K52" i="1"/>
  <c r="K50" i="1"/>
  <c r="K48" i="1"/>
  <c r="K47" i="1"/>
  <c r="K46" i="1"/>
  <c r="K43" i="1"/>
  <c r="K44" i="1"/>
  <c r="K41" i="1"/>
  <c r="K42" i="1"/>
  <c r="K38" i="1"/>
  <c r="K40" i="1"/>
  <c r="K37" i="1"/>
  <c r="K39" i="1"/>
  <c r="K36" i="1"/>
  <c r="K34" i="1"/>
  <c r="K35" i="1"/>
  <c r="K30" i="1"/>
  <c r="K32" i="1"/>
  <c r="K33" i="1"/>
  <c r="K28" i="1"/>
  <c r="K31" i="1"/>
  <c r="K29" i="1"/>
  <c r="K27" i="1"/>
  <c r="K26" i="1"/>
  <c r="K25" i="1"/>
  <c r="K24" i="1"/>
  <c r="K23" i="1"/>
  <c r="K22" i="1"/>
  <c r="K21" i="1"/>
  <c r="K20" i="1"/>
  <c r="K19" i="1"/>
  <c r="K18" i="1"/>
  <c r="K17" i="1"/>
  <c r="K16" i="1"/>
  <c r="L16" i="1" l="1"/>
  <c r="L18" i="1"/>
  <c r="L20" i="1"/>
  <c r="L22" i="1"/>
  <c r="L24" i="1"/>
  <c r="L26" i="1"/>
  <c r="L29" i="1"/>
  <c r="L28" i="1"/>
  <c r="L32" i="1"/>
  <c r="L35" i="1"/>
  <c r="L38" i="1"/>
  <c r="L41" i="1"/>
  <c r="L50" i="1"/>
  <c r="L51" i="1"/>
  <c r="L45" i="1"/>
  <c r="L63" i="1"/>
  <c r="L65" i="1"/>
  <c r="L67" i="1"/>
  <c r="L69" i="1"/>
  <c r="L71" i="1"/>
  <c r="L73" i="1"/>
  <c r="L17" i="1"/>
  <c r="L19" i="1"/>
  <c r="L21" i="1"/>
  <c r="L23" i="1"/>
  <c r="L25" i="1"/>
  <c r="L27" i="1"/>
  <c r="L31" i="1"/>
  <c r="L33" i="1"/>
  <c r="L30" i="1"/>
  <c r="L58" i="1"/>
  <c r="L36" i="1"/>
  <c r="L37" i="1"/>
  <c r="L43" i="1"/>
  <c r="L47" i="1"/>
  <c r="L55" i="1"/>
  <c r="L56" i="1"/>
  <c r="L59" i="1"/>
  <c r="L61" i="1"/>
  <c r="L34" i="1"/>
  <c r="L39" i="1"/>
  <c r="L40" i="1"/>
  <c r="L42" i="1"/>
  <c r="L44" i="1"/>
  <c r="L46" i="1"/>
  <c r="L48" i="1"/>
  <c r="L52" i="1"/>
  <c r="L53" i="1"/>
  <c r="L54" i="1"/>
  <c r="L49" i="1"/>
  <c r="L57" i="1"/>
  <c r="L60" i="1"/>
  <c r="L62" i="1"/>
  <c r="L64" i="1"/>
  <c r="L66" i="1"/>
  <c r="L68" i="1"/>
  <c r="L70" i="1"/>
  <c r="L72" i="1"/>
  <c r="L74" i="1"/>
  <c r="D75" i="1"/>
  <c r="E75" i="1"/>
  <c r="F75" i="1"/>
  <c r="L75" i="1" l="1"/>
  <c r="K75" i="1"/>
  <c r="M75" i="1"/>
  <c r="N20" i="1" l="1"/>
  <c r="N29" i="1"/>
  <c r="N36" i="1"/>
  <c r="N43" i="1"/>
  <c r="N55" i="1"/>
  <c r="N27" i="1"/>
  <c r="N33" i="1"/>
  <c r="N34" i="1"/>
  <c r="N40" i="1"/>
  <c r="N44" i="1"/>
  <c r="N48" i="1"/>
  <c r="N53" i="1"/>
  <c r="N49" i="1"/>
  <c r="N58" i="1"/>
  <c r="N63" i="1"/>
  <c r="N67" i="1"/>
  <c r="N71" i="1"/>
  <c r="N24" i="1"/>
  <c r="N32" i="1"/>
  <c r="N38" i="1"/>
  <c r="N50" i="1"/>
  <c r="N45" i="1"/>
  <c r="N18" i="1"/>
  <c r="N47" i="1"/>
  <c r="N69" i="1"/>
  <c r="N21" i="1"/>
  <c r="N30" i="1"/>
  <c r="N52" i="1"/>
  <c r="N26" i="1"/>
  <c r="N59" i="1"/>
  <c r="N66" i="1"/>
  <c r="N74" i="1"/>
  <c r="N65" i="1"/>
  <c r="N16" i="1"/>
  <c r="N64" i="1"/>
  <c r="N22" i="1"/>
  <c r="N51" i="1"/>
  <c r="N73" i="1"/>
  <c r="N23" i="1"/>
  <c r="N39" i="1"/>
  <c r="N54" i="1"/>
  <c r="N37" i="1"/>
  <c r="N60" i="1"/>
  <c r="N68" i="1"/>
  <c r="N28" i="1"/>
  <c r="N61" i="1"/>
  <c r="N17" i="1"/>
  <c r="N25" i="1"/>
  <c r="N42" i="1"/>
  <c r="N57" i="1"/>
  <c r="N41" i="1"/>
  <c r="N62" i="1"/>
  <c r="N70" i="1"/>
  <c r="N35" i="1"/>
  <c r="N19" i="1"/>
  <c r="N31" i="1"/>
  <c r="N46" i="1"/>
  <c r="N56" i="1"/>
  <c r="N72" i="1"/>
  <c r="I75" i="1"/>
  <c r="G75" i="1"/>
  <c r="H75" i="1"/>
  <c r="N75" i="1" l="1"/>
  <c r="J75" i="1"/>
</calcChain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<sst xmlns="http://schemas.openxmlformats.org/spreadsheetml/2006/main" count="226" uniqueCount="132">
  <si>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</si>
  <si>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</si>
  <si>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</si>
  <si>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</si>
  <si>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</si>
  <si>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</si>
  <si>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</si>
  <si>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</si>
  <si>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</si>
  <si>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</si>
  <si>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</si>
  <si>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</si>
  <si>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</si>
  <si>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</si>
  <si>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</si>
  <si>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</si>
  <si>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</si>
  <si>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</si>
  <si>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</si>
  <si>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</si>
  <si>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</si>
  <si>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</si>
  <si>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</si>
  <si>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</si>
  <si>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</si>
  <si>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</si>
  <si>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</si>
  <si>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</si>
  <si>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</si>
  <si>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</si>
  <si>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</si>
  <si>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</si>
  <si>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</si>
  <si>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</si>
  <si>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</si>
  <si>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</si>
  <si>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</si>
  <si>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</si>
  <si>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</si>
  <si>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</si>
  <si>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</si>
  <si>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</si>
  <si>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</si>
  <si>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</si>
  <si>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</si>
  <si>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</si>
  <si>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</si>
  <si>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</si>
  <si>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</si>
  <si>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</si>
  <si>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</si>
  <si>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</si>
  <si>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</si>
  <si>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</si>
  <si>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</si>
  <si>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</si>
  <si>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</si>
  <si>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</si>
  <si>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</si>
  <si>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</si>
  <si>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</si>
  <si>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</si>
  <si>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</si>
  <si>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</si>
  <si>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</si>
  <si>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</si>
  <si>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</si>
  <si>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</si>
  <si>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</si>
  <si>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</si>
  <si>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</si>
  <si>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</si>
  <si>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</si>
  <si>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</si>
  <si>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</si>
  <si>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</si>
  <si>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</si>
  <si>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</si>
  <si>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</si>
  <si>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</si>
  <si>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</si>
  <si>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</si>
  <si>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</si>
  <si>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</si>
  <si>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</si>
  <si>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</si>
  <si>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</si>
  <si>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</si>
  <si>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</si>
  <si>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</si>
  <si>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</si>
  <si>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</si>
  <si>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</si>
  <si>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</si>
  <si>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</si>
  <si>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</si>
  <si>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</si>
  <si>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</si>
  <si>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</si>
  <si>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</si>
  <si>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</si>
  <si>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</si>
  <si>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</si>
  <si>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</si>
  <si>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</si>
  <si>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</si>
  <si>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</si>
  <si>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</si>
  <si>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</si>
  <si>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</si>
  <si>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</si>
  <si>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</si>
  <si>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</si>
  <si>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</si>
  <si>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</si>
  <si>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</si>
  <si>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</si>
  <si>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</si>
  <si>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</si>
  <si>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</si>
  <si>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</si>
  <si>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</si>
  <si>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</si>
  <si>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</si>
  <si>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</si>
  <si>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</si>
  <si>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</si>
  <si>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SILS</t>
  </si>
  <si>
    <t>SILVER LIGHT SECURITIES</t>
  </si>
  <si>
    <t>APEX CAPITAL</t>
  </si>
  <si>
    <t>Trading value of August</t>
  </si>
  <si>
    <t>As of  Aug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</si>
</sst>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2" fillId="4" borderId="4" xfId="1" applyFont="1" applyFill="1" applyBorder="1" applyAlignment="1">
      <alignment horizontal="center" vertical="center"/>
    </xf>
    <xf numFmtId="43" fontId="8" fillId="4" borderId="5" xfId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3" fontId="7" fillId="3" borderId="4" xfId="1" applyFont="1" applyFill="1" applyBorder="1" applyAlignment="1">
      <alignment vertical="center" wrapText="1"/>
    </xf>
    <xf numFmtId="9" fontId="8" fillId="4" borderId="8" xfId="2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5" fontId="2" fillId="4" borderId="10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3" fontId="2" fillId="4" borderId="11" xfId="1" applyFont="1" applyFill="1" applyBorder="1" applyAlignment="1">
      <alignment horizontal="right"/>
    </xf>
    <xf numFmtId="43" fontId="7" fillId="4" borderId="11" xfId="1" applyFont="1" applyFill="1" applyBorder="1" applyAlignment="1">
      <alignment horizontal="right" vertical="center"/>
    </xf>
    <xf numFmtId="43" fontId="7" fillId="4" borderId="11" xfId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12296867.279999999</v>
          </cell>
          <cell r="F12">
            <v>158807</v>
          </cell>
          <cell r="G12">
            <v>67925046.560000002</v>
          </cell>
          <cell r="H12">
            <v>80221913.840000004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187047421.90000001</v>
          </cell>
          <cell r="H22">
            <v>312973176.89999998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361549964.89999998</v>
          </cell>
          <cell r="F23">
            <v>5582141</v>
          </cell>
          <cell r="G23">
            <v>372842747.69999999</v>
          </cell>
          <cell r="H23">
            <v>734392712.5999999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6152201.5999999996</v>
          </cell>
          <cell r="F29">
            <v>20469</v>
          </cell>
          <cell r="G29">
            <v>7924361.5999999996</v>
          </cell>
          <cell r="H29">
            <v>14076563.199999999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295964116.30000001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6916934.2000000002</v>
          </cell>
          <cell r="H36">
            <v>6948159.2000000002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371653081.19999999</v>
          </cell>
          <cell r="F37">
            <v>1114614</v>
          </cell>
          <cell r="G37">
            <v>168854464.40000001</v>
          </cell>
          <cell r="H37">
            <v>540507545.60000002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407148668.39999998</v>
          </cell>
          <cell r="F46">
            <v>556723</v>
          </cell>
          <cell r="G46">
            <v>337924185.30000001</v>
          </cell>
          <cell r="H46">
            <v>745072853.70000005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12582902.199999999</v>
          </cell>
          <cell r="F49">
            <v>42053</v>
          </cell>
          <cell r="G49">
            <v>22088650.199999999</v>
          </cell>
          <cell r="H49">
            <v>34671552.399999999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61607897.859999999</v>
          </cell>
          <cell r="F51">
            <v>631710</v>
          </cell>
          <cell r="G51">
            <v>90321703.310000002</v>
          </cell>
          <cell r="H51">
            <v>151929601.17000002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90081537.469999999</v>
          </cell>
          <cell r="F58">
            <v>1233069</v>
          </cell>
          <cell r="G58">
            <v>121640755.09999999</v>
          </cell>
          <cell r="H58">
            <v>211722292.56999999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186577890.69999999</v>
          </cell>
          <cell r="H61">
            <v>365514032.69999999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17971855.260000002</v>
          </cell>
          <cell r="F63">
            <v>73375</v>
          </cell>
          <cell r="G63">
            <v>63722364.43</v>
          </cell>
          <cell r="H63">
            <v>81694219.689999998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/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32207355.579999998</v>
          </cell>
          <cell r="F67">
            <v>10316</v>
          </cell>
          <cell r="G67">
            <v>4070692.2</v>
          </cell>
          <cell r="H67">
            <v>36278047.780000001</v>
          </cell>
          <cell r="I67"/>
          <cell r="J67"/>
          <cell r="K67"/>
          <cell r="L67"/>
          <cell r="M67"/>
          <cell r="N67"/>
          <cell r="O67"/>
          <cell r="P67"/>
          <cell r="Q67"/>
          <cell r="R67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K11">
            <v>0</v>
          </cell>
          <cell r="L11">
            <v>0</v>
          </cell>
          <cell r="M11">
            <v>4977920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59797061.960000001</v>
          </cell>
          <cell r="F12">
            <v>438760</v>
          </cell>
          <cell r="G12">
            <v>80604063.769999996</v>
          </cell>
          <cell r="H12">
            <v>140401125.72999999</v>
          </cell>
          <cell r="I12">
            <v>265811</v>
          </cell>
          <cell r="J12">
            <v>170119040</v>
          </cell>
          <cell r="K12">
            <v>0</v>
          </cell>
          <cell r="L12">
            <v>0</v>
          </cell>
          <cell r="M12">
            <v>170119040</v>
          </cell>
          <cell r="N12">
            <v>0</v>
          </cell>
          <cell r="O12">
            <v>0</v>
          </cell>
          <cell r="P12">
            <v>11</v>
          </cell>
          <cell r="Q12">
            <v>1100000</v>
          </cell>
          <cell r="R12">
            <v>1100000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83428654.400000006</v>
          </cell>
          <cell r="H14">
            <v>97103831.400000006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5097990320.7799997</v>
          </cell>
          <cell r="F16">
            <v>16453609</v>
          </cell>
          <cell r="G16">
            <v>5128205457.3999996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K19">
            <v>0</v>
          </cell>
          <cell r="L19">
            <v>0</v>
          </cell>
          <cell r="M19">
            <v>27868160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K20">
            <v>0</v>
          </cell>
          <cell r="L20">
            <v>0</v>
          </cell>
          <cell r="M20">
            <v>3350400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24379131.300000001</v>
          </cell>
          <cell r="I21">
            <v>24319</v>
          </cell>
          <cell r="J21">
            <v>15564160</v>
          </cell>
          <cell r="K21">
            <v>0</v>
          </cell>
          <cell r="L21">
            <v>0</v>
          </cell>
          <cell r="M21">
            <v>15564160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912831373.86000001</v>
          </cell>
          <cell r="F22">
            <v>2406142</v>
          </cell>
          <cell r="G22">
            <v>960800845.00999999</v>
          </cell>
          <cell r="H22">
            <v>1873632218.8699999</v>
          </cell>
          <cell r="I22">
            <v>155420</v>
          </cell>
          <cell r="J22">
            <v>99468800</v>
          </cell>
          <cell r="K22">
            <v>0</v>
          </cell>
          <cell r="L22">
            <v>0</v>
          </cell>
          <cell r="M22">
            <v>99468800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595242190.94000006</v>
          </cell>
          <cell r="I23">
            <v>113520</v>
          </cell>
          <cell r="J23">
            <v>72652800</v>
          </cell>
          <cell r="K23">
            <v>0</v>
          </cell>
          <cell r="L23">
            <v>0</v>
          </cell>
          <cell r="M23">
            <v>72652800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41597853.390000001</v>
          </cell>
          <cell r="H26">
            <v>48929153.390000001</v>
          </cell>
          <cell r="I26">
            <v>15658</v>
          </cell>
          <cell r="J26">
            <v>10021120</v>
          </cell>
          <cell r="K26">
            <v>0</v>
          </cell>
          <cell r="L26">
            <v>0</v>
          </cell>
          <cell r="M26">
            <v>10021120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57663812.299999997</v>
          </cell>
          <cell r="H28">
            <v>73093371.799999997</v>
          </cell>
          <cell r="I28">
            <v>38756</v>
          </cell>
          <cell r="J28">
            <v>24803840</v>
          </cell>
          <cell r="K28">
            <v>0</v>
          </cell>
          <cell r="L28">
            <v>0</v>
          </cell>
          <cell r="M28">
            <v>24803840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36178107.890000001</v>
          </cell>
          <cell r="F29">
            <v>461463</v>
          </cell>
          <cell r="G29">
            <v>80843440.390000001</v>
          </cell>
          <cell r="H29">
            <v>117021548.28</v>
          </cell>
          <cell r="I29">
            <v>50310</v>
          </cell>
          <cell r="J29">
            <v>32198400</v>
          </cell>
          <cell r="K29">
            <v>0</v>
          </cell>
          <cell r="L29">
            <v>0</v>
          </cell>
          <cell r="M29">
            <v>32198400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K30">
            <v>0</v>
          </cell>
          <cell r="L30">
            <v>0</v>
          </cell>
          <cell r="M30">
            <v>640000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K33">
            <v>0</v>
          </cell>
          <cell r="L33">
            <v>0</v>
          </cell>
          <cell r="M33">
            <v>9034880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624353001.54999995</v>
          </cell>
          <cell r="I34">
            <v>131429</v>
          </cell>
          <cell r="J34">
            <v>84114560</v>
          </cell>
          <cell r="K34">
            <v>0</v>
          </cell>
          <cell r="L34">
            <v>0</v>
          </cell>
          <cell r="M34">
            <v>84114560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K36">
            <v>0</v>
          </cell>
          <cell r="L36">
            <v>0</v>
          </cell>
          <cell r="M36">
            <v>18503040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684347626.86000001</v>
          </cell>
          <cell r="F37">
            <v>924246</v>
          </cell>
          <cell r="G37">
            <v>193807755.44999999</v>
          </cell>
          <cell r="H37">
            <v>878155382.30999994</v>
          </cell>
          <cell r="I37">
            <v>396113</v>
          </cell>
          <cell r="J37">
            <v>253512320</v>
          </cell>
          <cell r="K37">
            <v>0</v>
          </cell>
          <cell r="L37">
            <v>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212875383.55000001</v>
          </cell>
          <cell r="H38">
            <v>216607173.55000001</v>
          </cell>
          <cell r="I38">
            <v>70590</v>
          </cell>
          <cell r="J38">
            <v>45177600</v>
          </cell>
          <cell r="K38">
            <v>0</v>
          </cell>
          <cell r="L38">
            <v>0</v>
          </cell>
          <cell r="M38">
            <v>45177600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11337279.949999999</v>
          </cell>
          <cell r="H40">
            <v>32958660.449999999</v>
          </cell>
          <cell r="I40">
            <v>4947</v>
          </cell>
          <cell r="J40">
            <v>3166080</v>
          </cell>
          <cell r="K40">
            <v>0</v>
          </cell>
          <cell r="L40">
            <v>0</v>
          </cell>
          <cell r="M40">
            <v>3166080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K42">
            <v>0</v>
          </cell>
          <cell r="L42">
            <v>0</v>
          </cell>
          <cell r="M42">
            <v>1424000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11483143.300000001</v>
          </cell>
          <cell r="F43">
            <v>83849</v>
          </cell>
          <cell r="G43">
            <v>38809964.5</v>
          </cell>
          <cell r="H43">
            <v>50293107.799999997</v>
          </cell>
          <cell r="I43">
            <v>63160</v>
          </cell>
          <cell r="J43">
            <v>40422400</v>
          </cell>
          <cell r="K43">
            <v>0</v>
          </cell>
          <cell r="L43">
            <v>0</v>
          </cell>
          <cell r="M43">
            <v>40422400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38848820.950000003</v>
          </cell>
          <cell r="F44">
            <v>20000</v>
          </cell>
          <cell r="G44">
            <v>3200000</v>
          </cell>
          <cell r="H44">
            <v>42048820.950000003</v>
          </cell>
          <cell r="I44">
            <v>147031</v>
          </cell>
          <cell r="J44">
            <v>94099840</v>
          </cell>
          <cell r="K44">
            <v>0</v>
          </cell>
          <cell r="L44">
            <v>0</v>
          </cell>
          <cell r="M44">
            <v>94099840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K45">
            <v>0</v>
          </cell>
          <cell r="L45">
            <v>0</v>
          </cell>
          <cell r="M45">
            <v>1952000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69347432.719999999</v>
          </cell>
          <cell r="H46">
            <v>183243254.05000001</v>
          </cell>
          <cell r="I46">
            <v>67515</v>
          </cell>
          <cell r="J46">
            <v>43209600</v>
          </cell>
          <cell r="K46">
            <v>0</v>
          </cell>
          <cell r="L46">
            <v>0</v>
          </cell>
          <cell r="M46">
            <v>43209600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K47">
            <v>0</v>
          </cell>
          <cell r="L47">
            <v>0</v>
          </cell>
          <cell r="M47">
            <v>1939200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20544020.699999999</v>
          </cell>
          <cell r="H48">
            <v>32393305.600000001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31300166.280000001</v>
          </cell>
          <cell r="F49">
            <v>247638</v>
          </cell>
          <cell r="G49">
            <v>68672221.629999995</v>
          </cell>
          <cell r="H49">
            <v>99972387.909999996</v>
          </cell>
          <cell r="I49">
            <v>97244</v>
          </cell>
          <cell r="J49">
            <v>62236160</v>
          </cell>
          <cell r="K49">
            <v>0</v>
          </cell>
          <cell r="L49">
            <v>0</v>
          </cell>
          <cell r="M49">
            <v>62236160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138853104.77000001</v>
          </cell>
          <cell r="H51">
            <v>298719042.36000001</v>
          </cell>
          <cell r="I51">
            <v>338700</v>
          </cell>
          <cell r="J51">
            <v>216768000</v>
          </cell>
          <cell r="K51">
            <v>0</v>
          </cell>
          <cell r="L51">
            <v>0</v>
          </cell>
          <cell r="M51">
            <v>216768000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9267517.3699999992</v>
          </cell>
          <cell r="H52">
            <v>10660467.369999999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K54">
            <v>0</v>
          </cell>
          <cell r="L54">
            <v>0</v>
          </cell>
          <cell r="M54">
            <v>138880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K57">
            <v>0</v>
          </cell>
          <cell r="L57">
            <v>0</v>
          </cell>
          <cell r="M57">
            <v>2599680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196030326.61000001</v>
          </cell>
          <cell r="F58">
            <v>1706756</v>
          </cell>
          <cell r="G58">
            <v>349631851.14999998</v>
          </cell>
          <cell r="H58">
            <v>545662177.75999999</v>
          </cell>
          <cell r="I58">
            <v>271954</v>
          </cell>
          <cell r="J58">
            <v>174050560</v>
          </cell>
          <cell r="K58">
            <v>0</v>
          </cell>
          <cell r="L58">
            <v>0</v>
          </cell>
          <cell r="M58">
            <v>174050560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K59">
            <v>0</v>
          </cell>
          <cell r="L59">
            <v>0</v>
          </cell>
          <cell r="M59">
            <v>44689920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K60">
            <v>0</v>
          </cell>
          <cell r="L60">
            <v>0</v>
          </cell>
          <cell r="M60">
            <v>47763200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359538428.50999999</v>
          </cell>
          <cell r="F61">
            <v>749835</v>
          </cell>
          <cell r="G61">
            <v>228019729.03</v>
          </cell>
          <cell r="H61">
            <v>587558157.53999996</v>
          </cell>
          <cell r="I61">
            <v>266302</v>
          </cell>
          <cell r="J61">
            <v>170433280</v>
          </cell>
          <cell r="K61">
            <v>0</v>
          </cell>
          <cell r="L61">
            <v>0</v>
          </cell>
          <cell r="M61">
            <v>170433280</v>
          </cell>
          <cell r="N61">
            <v>11</v>
          </cell>
          <cell r="O61">
            <v>1100000</v>
          </cell>
          <cell r="P61">
            <v>0</v>
          </cell>
          <cell r="Q61">
            <v>0</v>
          </cell>
          <cell r="R61">
            <v>1100000</v>
          </cell>
          <cell r="S61">
            <v>0</v>
          </cell>
          <cell r="T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K62">
            <v>0</v>
          </cell>
          <cell r="L62">
            <v>0</v>
          </cell>
          <cell r="M62">
            <v>8344960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51103765.899999999</v>
          </cell>
          <cell r="H63">
            <v>142519295.90000001</v>
          </cell>
          <cell r="I63">
            <v>40008</v>
          </cell>
          <cell r="J63">
            <v>25605120</v>
          </cell>
          <cell r="K63">
            <v>0</v>
          </cell>
          <cell r="L63">
            <v>0</v>
          </cell>
          <cell r="M63">
            <v>25605120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K64">
            <v>0</v>
          </cell>
          <cell r="L64">
            <v>0</v>
          </cell>
          <cell r="M64">
            <v>8028160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23913266.789999999</v>
          </cell>
          <cell r="F67">
            <v>213460</v>
          </cell>
          <cell r="G67">
            <v>124525293.7</v>
          </cell>
          <cell r="H67">
            <v>148438560.49000001</v>
          </cell>
          <cell r="I67">
            <v>12732</v>
          </cell>
          <cell r="J67">
            <v>8148480</v>
          </cell>
          <cell r="K67">
            <v>0</v>
          </cell>
          <cell r="L67">
            <v>0</v>
          </cell>
          <cell r="M67">
            <v>8148480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4378</v>
          </cell>
          <cell r="G10">
            <v>3536562</v>
          </cell>
          <cell r="H10">
            <v>3536562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61</v>
          </cell>
          <cell r="E11">
            <v>528660</v>
          </cell>
          <cell r="F11">
            <v>166</v>
          </cell>
          <cell r="G11">
            <v>489720</v>
          </cell>
          <cell r="H11">
            <v>1018380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127467</v>
          </cell>
          <cell r="E12">
            <v>37182441</v>
          </cell>
          <cell r="F12">
            <v>58874</v>
          </cell>
          <cell r="G12">
            <v>81911772</v>
          </cell>
          <cell r="H12">
            <v>119094213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169000</v>
          </cell>
          <cell r="F13">
            <v>2491</v>
          </cell>
          <cell r="G13">
            <v>1634700</v>
          </cell>
          <cell r="H13">
            <v>1803700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21000</v>
          </cell>
          <cell r="E14">
            <v>1534000</v>
          </cell>
          <cell r="F14">
            <v>125</v>
          </cell>
          <cell r="G14">
            <v>987550</v>
          </cell>
          <cell r="H14">
            <v>2521550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510297</v>
          </cell>
          <cell r="E16">
            <v>178067217</v>
          </cell>
          <cell r="F16">
            <v>299851</v>
          </cell>
          <cell r="G16">
            <v>112910069</v>
          </cell>
          <cell r="H16">
            <v>290977286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6379</v>
          </cell>
          <cell r="E19">
            <v>10428540</v>
          </cell>
          <cell r="F19">
            <v>51927</v>
          </cell>
          <cell r="G19">
            <v>16425635</v>
          </cell>
          <cell r="H19">
            <v>26854175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BSK</v>
          </cell>
          <cell r="C20" t="str">
            <v>BLUE SKY</v>
          </cell>
          <cell r="D20">
            <v>3155</v>
          </cell>
          <cell r="E20">
            <v>3819692</v>
          </cell>
          <cell r="F20">
            <v>25185</v>
          </cell>
          <cell r="G20">
            <v>1830355</v>
          </cell>
          <cell r="H20">
            <v>5650047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6762</v>
          </cell>
          <cell r="E21">
            <v>578489</v>
          </cell>
          <cell r="F21">
            <v>761</v>
          </cell>
          <cell r="G21">
            <v>1723334</v>
          </cell>
          <cell r="H21">
            <v>2301823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1210468</v>
          </cell>
          <cell r="E22">
            <v>205938884</v>
          </cell>
          <cell r="F22">
            <v>1506043</v>
          </cell>
          <cell r="G22">
            <v>267499469</v>
          </cell>
          <cell r="H22">
            <v>473438353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3181180</v>
          </cell>
          <cell r="E23">
            <v>265788324</v>
          </cell>
          <cell r="F23">
            <v>3365607</v>
          </cell>
          <cell r="G23">
            <v>257066520</v>
          </cell>
          <cell r="H23">
            <v>522854844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>
            <v>10716</v>
          </cell>
          <cell r="T23">
            <v>1133813800</v>
          </cell>
          <cell r="U23">
            <v>10716</v>
          </cell>
          <cell r="V23">
            <v>1133813800</v>
          </cell>
          <cell r="W23">
            <v>2267627600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70</v>
          </cell>
          <cell r="E26">
            <v>1540000</v>
          </cell>
          <cell r="F26">
            <v>4935</v>
          </cell>
          <cell r="G26">
            <v>26602035</v>
          </cell>
          <cell r="H26">
            <v>28142035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13673</v>
          </cell>
          <cell r="E28">
            <v>7593642</v>
          </cell>
          <cell r="F28">
            <v>25727</v>
          </cell>
          <cell r="G28">
            <v>9681109</v>
          </cell>
          <cell r="H28">
            <v>17274751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10115</v>
          </cell>
          <cell r="E29">
            <v>1692500</v>
          </cell>
          <cell r="F29">
            <v>32496</v>
          </cell>
          <cell r="G29">
            <v>5932750</v>
          </cell>
          <cell r="H29">
            <v>7625250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500</v>
          </cell>
          <cell r="E33">
            <v>314020</v>
          </cell>
          <cell r="F33">
            <v>1000</v>
          </cell>
          <cell r="G33">
            <v>625000</v>
          </cell>
          <cell r="H33">
            <v>939020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1250356</v>
          </cell>
          <cell r="E34">
            <v>232159519</v>
          </cell>
          <cell r="F34">
            <v>376329</v>
          </cell>
          <cell r="G34">
            <v>91773396</v>
          </cell>
          <cell r="H34">
            <v>323932915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7225</v>
          </cell>
          <cell r="E36">
            <v>6817588</v>
          </cell>
          <cell r="F36">
            <v>16440</v>
          </cell>
          <cell r="G36">
            <v>4889154</v>
          </cell>
          <cell r="H36">
            <v>11706742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1188370</v>
          </cell>
          <cell r="E37">
            <v>343547534</v>
          </cell>
          <cell r="F37">
            <v>1591536</v>
          </cell>
          <cell r="G37">
            <v>208933345</v>
          </cell>
          <cell r="H37">
            <v>552480879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>
            <v>697</v>
          </cell>
          <cell r="T37">
            <v>70730850</v>
          </cell>
          <cell r="U37">
            <v>697</v>
          </cell>
          <cell r="V37">
            <v>70730850</v>
          </cell>
          <cell r="W37">
            <v>141461700</v>
          </cell>
        </row>
        <row r="38">
          <cell r="B38" t="str">
            <v>GNDX</v>
          </cell>
          <cell r="C38" t="str">
            <v>Гендекс ХХК</v>
          </cell>
          <cell r="D38">
            <v>15</v>
          </cell>
          <cell r="E38">
            <v>124650</v>
          </cell>
          <cell r="F38">
            <v>33698</v>
          </cell>
          <cell r="G38">
            <v>19943621</v>
          </cell>
          <cell r="H38">
            <v>20068271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3205</v>
          </cell>
          <cell r="E40">
            <v>11996250</v>
          </cell>
          <cell r="F40">
            <v>17784</v>
          </cell>
          <cell r="G40">
            <v>4161140</v>
          </cell>
          <cell r="H40">
            <v>16157390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10216</v>
          </cell>
          <cell r="E42">
            <v>1724768</v>
          </cell>
          <cell r="F42">
            <v>37233</v>
          </cell>
          <cell r="G42">
            <v>2619986</v>
          </cell>
          <cell r="H42">
            <v>4344754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1292</v>
          </cell>
          <cell r="E43">
            <v>479397</v>
          </cell>
          <cell r="F43">
            <v>10179</v>
          </cell>
          <cell r="G43">
            <v>6343412</v>
          </cell>
          <cell r="H43">
            <v>6822809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349</v>
          </cell>
          <cell r="E44">
            <v>349000</v>
          </cell>
          <cell r="F44">
            <v>60064</v>
          </cell>
          <cell r="G44">
            <v>13163289</v>
          </cell>
          <cell r="H44">
            <v>13512289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6780</v>
          </cell>
          <cell r="E45">
            <v>493782</v>
          </cell>
          <cell r="F45">
            <v>0</v>
          </cell>
          <cell r="G45">
            <v>0</v>
          </cell>
          <cell r="H45">
            <v>493782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471040</v>
          </cell>
          <cell r="E46">
            <v>100522520</v>
          </cell>
          <cell r="F46">
            <v>240691</v>
          </cell>
          <cell r="G46">
            <v>72711344</v>
          </cell>
          <cell r="H46">
            <v>173233864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836</v>
          </cell>
          <cell r="E47">
            <v>5778150</v>
          </cell>
          <cell r="F47">
            <v>349265</v>
          </cell>
          <cell r="G47">
            <v>153915227</v>
          </cell>
          <cell r="H47">
            <v>159693377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6061</v>
          </cell>
          <cell r="E48">
            <v>899313</v>
          </cell>
          <cell r="F48">
            <v>16887</v>
          </cell>
          <cell r="G48">
            <v>3715943</v>
          </cell>
          <cell r="H48">
            <v>4615256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217069</v>
          </cell>
          <cell r="E49">
            <v>126133924</v>
          </cell>
          <cell r="F49">
            <v>132800</v>
          </cell>
          <cell r="G49">
            <v>86507385</v>
          </cell>
          <cell r="H49">
            <v>212641309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455311</v>
          </cell>
          <cell r="E51">
            <v>134235670</v>
          </cell>
          <cell r="F51">
            <v>175120</v>
          </cell>
          <cell r="G51">
            <v>58927791</v>
          </cell>
          <cell r="H51">
            <v>193163461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>
            <v>201</v>
          </cell>
          <cell r="T51">
            <v>21147210</v>
          </cell>
          <cell r="U51">
            <v>201</v>
          </cell>
          <cell r="V51">
            <v>21147210</v>
          </cell>
          <cell r="W51">
            <v>42294420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175</v>
          </cell>
          <cell r="E52">
            <v>1464500</v>
          </cell>
          <cell r="F52">
            <v>0</v>
          </cell>
          <cell r="G52">
            <v>0</v>
          </cell>
          <cell r="H52">
            <v>1464500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6217</v>
          </cell>
          <cell r="E54">
            <v>1021764</v>
          </cell>
          <cell r="F54">
            <v>120121</v>
          </cell>
          <cell r="G54">
            <v>78618100</v>
          </cell>
          <cell r="H54">
            <v>79639864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4990</v>
          </cell>
          <cell r="G55">
            <v>7984000</v>
          </cell>
          <cell r="H55">
            <v>7984000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3547</v>
          </cell>
          <cell r="E57">
            <v>6278502</v>
          </cell>
          <cell r="F57">
            <v>1000</v>
          </cell>
          <cell r="G57">
            <v>120666</v>
          </cell>
          <cell r="H57">
            <v>6399168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200252</v>
          </cell>
          <cell r="E58">
            <v>78477809</v>
          </cell>
          <cell r="F58">
            <v>752514</v>
          </cell>
          <cell r="G58">
            <v>161391307</v>
          </cell>
          <cell r="H58">
            <v>239869116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71</v>
          </cell>
          <cell r="E59">
            <v>1349000</v>
          </cell>
          <cell r="F59">
            <v>2708</v>
          </cell>
          <cell r="G59">
            <v>14229587</v>
          </cell>
          <cell r="H59">
            <v>15578587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2934</v>
          </cell>
          <cell r="E60">
            <v>2809472</v>
          </cell>
          <cell r="F60">
            <v>33386</v>
          </cell>
          <cell r="G60">
            <v>9256996</v>
          </cell>
          <cell r="H60">
            <v>12066468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1156554</v>
          </cell>
          <cell r="E61">
            <v>248604556</v>
          </cell>
          <cell r="F61">
            <v>590513</v>
          </cell>
          <cell r="G61">
            <v>158018340</v>
          </cell>
          <cell r="H61">
            <v>406622896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3533</v>
          </cell>
          <cell r="E62">
            <v>888540</v>
          </cell>
          <cell r="F62">
            <v>27496</v>
          </cell>
          <cell r="G62">
            <v>6810303</v>
          </cell>
          <cell r="H62">
            <v>7698843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58713</v>
          </cell>
          <cell r="E63">
            <v>23162559</v>
          </cell>
          <cell r="F63">
            <v>161548</v>
          </cell>
          <cell r="G63">
            <v>79121698</v>
          </cell>
          <cell r="H63">
            <v>102284257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114</v>
          </cell>
          <cell r="E64">
            <v>104690</v>
          </cell>
          <cell r="F64">
            <v>2691</v>
          </cell>
          <cell r="G64">
            <v>7715328</v>
          </cell>
          <cell r="H64">
            <v>7820018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15159</v>
          </cell>
          <cell r="E67">
            <v>6616529</v>
          </cell>
          <cell r="F67">
            <v>21982</v>
          </cell>
          <cell r="G67">
            <v>11487459</v>
          </cell>
          <cell r="H67">
            <v>18103988</v>
          </cell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 t="str">
            <v>ACE</v>
          </cell>
        </row>
      </sheetData>
      <sheetData sheetId="7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4378</v>
          </cell>
          <cell r="G10">
            <v>3536562</v>
          </cell>
          <cell r="H10">
            <v>3536562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4378</v>
          </cell>
          <cell r="Y10">
            <v>3536562</v>
          </cell>
          <cell r="Z10">
            <v>75768603.719999999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61</v>
          </cell>
          <cell r="E11">
            <v>528660</v>
          </cell>
          <cell r="F11">
            <v>166</v>
          </cell>
          <cell r="G11">
            <v>489720</v>
          </cell>
          <cell r="H11">
            <v>1018380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227</v>
          </cell>
          <cell r="Y11">
            <v>1018380</v>
          </cell>
          <cell r="Z11">
            <v>102607457.40000001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127467</v>
          </cell>
          <cell r="E12">
            <v>37182441</v>
          </cell>
          <cell r="F12">
            <v>58874</v>
          </cell>
          <cell r="G12">
            <v>81911772</v>
          </cell>
          <cell r="H12">
            <v>119094213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186341</v>
          </cell>
          <cell r="Y12">
            <v>119094213</v>
          </cell>
          <cell r="Z12">
            <v>2682232891.6800003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169000</v>
          </cell>
          <cell r="F13">
            <v>2491</v>
          </cell>
          <cell r="G13">
            <v>1634700</v>
          </cell>
          <cell r="H13">
            <v>1803700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2511</v>
          </cell>
          <cell r="Y13">
            <v>1803700</v>
          </cell>
          <cell r="Z13">
            <v>14753282.5</v>
          </cell>
        </row>
        <row r="14">
          <cell r="B14" t="str">
            <v>BATS</v>
          </cell>
          <cell r="C14" t="str">
            <v>Батс ХХК</v>
          </cell>
          <cell r="D14">
            <v>21000</v>
          </cell>
          <cell r="E14">
            <v>1534000</v>
          </cell>
          <cell r="F14">
            <v>125</v>
          </cell>
          <cell r="G14">
            <v>987550</v>
          </cell>
          <cell r="H14">
            <v>2521550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21125</v>
          </cell>
          <cell r="Y14">
            <v>2521550</v>
          </cell>
          <cell r="Z14">
            <v>848355802.00999999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510297</v>
          </cell>
          <cell r="E16">
            <v>178067217</v>
          </cell>
          <cell r="F16">
            <v>299851</v>
          </cell>
          <cell r="G16">
            <v>112910069</v>
          </cell>
          <cell r="H16">
            <v>290977286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810148</v>
          </cell>
          <cell r="Y16">
            <v>290977286</v>
          </cell>
          <cell r="Z16">
            <v>23795210270.849998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51296804.119999997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6379</v>
          </cell>
          <cell r="E19">
            <v>10428540</v>
          </cell>
          <cell r="F19">
            <v>51927</v>
          </cell>
          <cell r="G19">
            <v>16425635</v>
          </cell>
          <cell r="H19">
            <v>26854175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58306</v>
          </cell>
          <cell r="Y19">
            <v>26854175</v>
          </cell>
          <cell r="Z19">
            <v>1314626978.5699997</v>
          </cell>
        </row>
        <row r="20">
          <cell r="B20" t="str">
            <v>BSK</v>
          </cell>
          <cell r="C20" t="str">
            <v>BLUE SKY</v>
          </cell>
          <cell r="D20">
            <v>3155</v>
          </cell>
          <cell r="E20">
            <v>3819692</v>
          </cell>
          <cell r="F20">
            <v>25185</v>
          </cell>
          <cell r="G20">
            <v>1830355</v>
          </cell>
          <cell r="H20">
            <v>5650047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28340</v>
          </cell>
          <cell r="Y20">
            <v>5650047</v>
          </cell>
          <cell r="Z20">
            <v>77593821.23999998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6762</v>
          </cell>
          <cell r="E21">
            <v>578489</v>
          </cell>
          <cell r="F21">
            <v>761</v>
          </cell>
          <cell r="G21">
            <v>1723334</v>
          </cell>
          <cell r="H21">
            <v>2301823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7523</v>
          </cell>
          <cell r="Y21">
            <v>2301823</v>
          </cell>
          <cell r="Z21">
            <v>120450019.91</v>
          </cell>
        </row>
        <row r="22">
          <cell r="B22" t="str">
            <v>BUMB</v>
          </cell>
          <cell r="C22" t="str">
            <v>Бумбат-Алтай ХХК</v>
          </cell>
          <cell r="D22">
            <v>1210468</v>
          </cell>
          <cell r="E22">
            <v>205938884</v>
          </cell>
          <cell r="F22">
            <v>1506043</v>
          </cell>
          <cell r="G22">
            <v>267499469</v>
          </cell>
          <cell r="H22">
            <v>473438353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2716511</v>
          </cell>
          <cell r="Y22">
            <v>473438353</v>
          </cell>
          <cell r="Z22">
            <v>13061296681.109999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3181180</v>
          </cell>
          <cell r="E23">
            <v>265788324</v>
          </cell>
          <cell r="F23">
            <v>3365607</v>
          </cell>
          <cell r="G23">
            <v>257066520</v>
          </cell>
          <cell r="H23">
            <v>522854844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>
            <v>10716</v>
          </cell>
          <cell r="T23">
            <v>1133813800</v>
          </cell>
          <cell r="U23">
            <v>10716</v>
          </cell>
          <cell r="V23">
            <v>1133813800</v>
          </cell>
          <cell r="W23">
            <v>2267627600</v>
          </cell>
          <cell r="X23">
            <v>6568219</v>
          </cell>
          <cell r="Y23">
            <v>2790482444</v>
          </cell>
          <cell r="Z23">
            <v>46641120489.639992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70</v>
          </cell>
          <cell r="E26">
            <v>1540000</v>
          </cell>
          <cell r="F26">
            <v>4935</v>
          </cell>
          <cell r="G26">
            <v>26602035</v>
          </cell>
          <cell r="H26">
            <v>28142035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5005</v>
          </cell>
          <cell r="Y26">
            <v>28142035</v>
          </cell>
          <cell r="Z26">
            <v>7821955021.7400007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13673</v>
          </cell>
          <cell r="E28">
            <v>7593642</v>
          </cell>
          <cell r="F28">
            <v>25727</v>
          </cell>
          <cell r="G28">
            <v>9681109</v>
          </cell>
          <cell r="H28">
            <v>17274751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39400</v>
          </cell>
          <cell r="Y28">
            <v>17274751</v>
          </cell>
          <cell r="Z28">
            <v>324043319.83999997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10115</v>
          </cell>
          <cell r="E29">
            <v>1692500</v>
          </cell>
          <cell r="F29">
            <v>32496</v>
          </cell>
          <cell r="G29">
            <v>5932750</v>
          </cell>
          <cell r="H29">
            <v>7625250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42611</v>
          </cell>
          <cell r="Y29">
            <v>7625250</v>
          </cell>
          <cell r="Z29">
            <v>641967927.76999998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500</v>
          </cell>
          <cell r="E33">
            <v>314020</v>
          </cell>
          <cell r="F33">
            <v>1000</v>
          </cell>
          <cell r="G33">
            <v>625000</v>
          </cell>
          <cell r="H33">
            <v>939020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1500</v>
          </cell>
          <cell r="Y33">
            <v>939020</v>
          </cell>
          <cell r="Z33">
            <v>44926835.030000001</v>
          </cell>
        </row>
        <row r="34">
          <cell r="B34" t="str">
            <v>GAUL</v>
          </cell>
          <cell r="C34" t="str">
            <v>Гаүли ХХК</v>
          </cell>
          <cell r="D34">
            <v>1250356</v>
          </cell>
          <cell r="E34">
            <v>232159519</v>
          </cell>
          <cell r="F34">
            <v>376329</v>
          </cell>
          <cell r="G34">
            <v>91773396</v>
          </cell>
          <cell r="H34">
            <v>323932915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1626685</v>
          </cell>
          <cell r="Y34">
            <v>323932915</v>
          </cell>
          <cell r="Z34">
            <v>17646145780.199997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300595821.88000005</v>
          </cell>
        </row>
        <row r="36">
          <cell r="B36" t="str">
            <v>GDSC</v>
          </cell>
          <cell r="C36" t="str">
            <v>Гүүдсек ХХК</v>
          </cell>
          <cell r="D36">
            <v>7225</v>
          </cell>
          <cell r="E36">
            <v>6817588</v>
          </cell>
          <cell r="F36">
            <v>16440</v>
          </cell>
          <cell r="G36">
            <v>4889154</v>
          </cell>
          <cell r="H36">
            <v>11706742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23665</v>
          </cell>
          <cell r="Y36">
            <v>11706742</v>
          </cell>
          <cell r="Z36">
            <v>252588455.56999999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1188370</v>
          </cell>
          <cell r="E37">
            <v>343547534</v>
          </cell>
          <cell r="F37">
            <v>1591536</v>
          </cell>
          <cell r="G37">
            <v>208933345</v>
          </cell>
          <cell r="H37">
            <v>552480879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>
            <v>697</v>
          </cell>
          <cell r="T37">
            <v>70730850</v>
          </cell>
          <cell r="U37">
            <v>697</v>
          </cell>
          <cell r="V37">
            <v>70730850</v>
          </cell>
          <cell r="W37">
            <v>141461700</v>
          </cell>
          <cell r="X37">
            <v>2781300</v>
          </cell>
          <cell r="Y37">
            <v>693942579</v>
          </cell>
          <cell r="Z37">
            <v>7808232616.1900005</v>
          </cell>
        </row>
        <row r="38">
          <cell r="B38" t="str">
            <v>GNDX</v>
          </cell>
          <cell r="C38" t="str">
            <v>Гендекс ХХК</v>
          </cell>
          <cell r="D38">
            <v>15</v>
          </cell>
          <cell r="E38">
            <v>124650</v>
          </cell>
          <cell r="F38">
            <v>33698</v>
          </cell>
          <cell r="G38">
            <v>19943621</v>
          </cell>
          <cell r="H38">
            <v>20068271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33713</v>
          </cell>
          <cell r="Y38">
            <v>20068271</v>
          </cell>
          <cell r="Z38">
            <v>723390045.33999991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3205</v>
          </cell>
          <cell r="E40">
            <v>11996250</v>
          </cell>
          <cell r="F40">
            <v>17784</v>
          </cell>
          <cell r="G40">
            <v>4161140</v>
          </cell>
          <cell r="H40">
            <v>16157390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20989</v>
          </cell>
          <cell r="Y40">
            <v>16157390</v>
          </cell>
          <cell r="Z40">
            <v>237931328.45999998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10216</v>
          </cell>
          <cell r="E42">
            <v>1724768</v>
          </cell>
          <cell r="F42">
            <v>37233</v>
          </cell>
          <cell r="G42">
            <v>2619986</v>
          </cell>
          <cell r="H42">
            <v>4344754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47449</v>
          </cell>
          <cell r="Y42">
            <v>4344754</v>
          </cell>
          <cell r="Z42">
            <v>435015426.31000006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1292</v>
          </cell>
          <cell r="E43">
            <v>479397</v>
          </cell>
          <cell r="F43">
            <v>10179</v>
          </cell>
          <cell r="G43">
            <v>6343412</v>
          </cell>
          <cell r="H43">
            <v>6822809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11471</v>
          </cell>
          <cell r="Y43">
            <v>6822809</v>
          </cell>
          <cell r="Z43">
            <v>248013461.36000001</v>
          </cell>
        </row>
        <row r="44">
          <cell r="B44" t="str">
            <v>MIBG</v>
          </cell>
          <cell r="C44" t="str">
            <v>Эм Ай Би Жи ХХК</v>
          </cell>
          <cell r="D44">
            <v>349</v>
          </cell>
          <cell r="E44">
            <v>349000</v>
          </cell>
          <cell r="F44">
            <v>60064</v>
          </cell>
          <cell r="G44">
            <v>13163289</v>
          </cell>
          <cell r="H44">
            <v>13512289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60413</v>
          </cell>
          <cell r="Y44">
            <v>13512289</v>
          </cell>
          <cell r="Z44">
            <v>210132633.94999999</v>
          </cell>
        </row>
        <row r="45">
          <cell r="B45" t="str">
            <v>MICC</v>
          </cell>
          <cell r="C45" t="str">
            <v>Эм Ай Си Си ХХК</v>
          </cell>
          <cell r="D45">
            <v>6780</v>
          </cell>
          <cell r="E45">
            <v>493782</v>
          </cell>
          <cell r="F45">
            <v>0</v>
          </cell>
          <cell r="G45">
            <v>0</v>
          </cell>
          <cell r="H45">
            <v>493782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6780</v>
          </cell>
          <cell r="Y45">
            <v>493782</v>
          </cell>
          <cell r="Z45">
            <v>62652544.969999999</v>
          </cell>
        </row>
        <row r="46">
          <cell r="B46" t="str">
            <v>MNET</v>
          </cell>
          <cell r="C46" t="str">
            <v>Ард секюритиз ХХК</v>
          </cell>
          <cell r="D46">
            <v>471040</v>
          </cell>
          <cell r="E46">
            <v>100522520</v>
          </cell>
          <cell r="F46">
            <v>240691</v>
          </cell>
          <cell r="G46">
            <v>72711344</v>
          </cell>
          <cell r="H46">
            <v>173233864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711731</v>
          </cell>
          <cell r="Y46">
            <v>173233864</v>
          </cell>
          <cell r="Z46">
            <v>3845095100.9500008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836</v>
          </cell>
          <cell r="E47">
            <v>5778150</v>
          </cell>
          <cell r="F47">
            <v>349265</v>
          </cell>
          <cell r="G47">
            <v>153915227</v>
          </cell>
          <cell r="H47">
            <v>159693377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350101</v>
          </cell>
          <cell r="Y47">
            <v>159693377</v>
          </cell>
          <cell r="Z47">
            <v>171910562</v>
          </cell>
        </row>
        <row r="48">
          <cell r="B48" t="str">
            <v>MSDQ</v>
          </cell>
          <cell r="C48" t="str">
            <v>Масдак ХХК</v>
          </cell>
          <cell r="D48">
            <v>6061</v>
          </cell>
          <cell r="E48">
            <v>899313</v>
          </cell>
          <cell r="F48">
            <v>16887</v>
          </cell>
          <cell r="G48">
            <v>3715943</v>
          </cell>
          <cell r="H48">
            <v>4615256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22948</v>
          </cell>
          <cell r="Y48">
            <v>4615256</v>
          </cell>
          <cell r="Z48">
            <v>125236740.14000002</v>
          </cell>
        </row>
        <row r="49">
          <cell r="B49" t="str">
            <v>MSEC</v>
          </cell>
          <cell r="C49" t="str">
            <v>Монсек ХХК</v>
          </cell>
          <cell r="D49">
            <v>217069</v>
          </cell>
          <cell r="E49">
            <v>126133924</v>
          </cell>
          <cell r="F49">
            <v>132800</v>
          </cell>
          <cell r="G49">
            <v>86507385</v>
          </cell>
          <cell r="H49">
            <v>212641309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349869</v>
          </cell>
          <cell r="Y49">
            <v>212641309</v>
          </cell>
          <cell r="Z49">
            <v>915199212.39999998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455311</v>
          </cell>
          <cell r="E51">
            <v>134235670</v>
          </cell>
          <cell r="F51">
            <v>175120</v>
          </cell>
          <cell r="G51">
            <v>58927791</v>
          </cell>
          <cell r="H51">
            <v>193163461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>
            <v>201</v>
          </cell>
          <cell r="T51">
            <v>21147210</v>
          </cell>
          <cell r="U51">
            <v>201</v>
          </cell>
          <cell r="V51">
            <v>21147210</v>
          </cell>
          <cell r="W51">
            <v>42294420</v>
          </cell>
          <cell r="X51">
            <v>630833</v>
          </cell>
          <cell r="Y51">
            <v>235457881</v>
          </cell>
          <cell r="Z51">
            <v>25792003519.260002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175</v>
          </cell>
          <cell r="E52">
            <v>1464500</v>
          </cell>
          <cell r="F52">
            <v>0</v>
          </cell>
          <cell r="G52">
            <v>0</v>
          </cell>
          <cell r="H52">
            <v>1464500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175</v>
          </cell>
          <cell r="Y52">
            <v>1464500</v>
          </cell>
          <cell r="Z52">
            <v>78906483.769999996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6217</v>
          </cell>
          <cell r="E54">
            <v>1021764</v>
          </cell>
          <cell r="F54">
            <v>120121</v>
          </cell>
          <cell r="G54">
            <v>78618100</v>
          </cell>
          <cell r="H54">
            <v>79639864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126338</v>
          </cell>
          <cell r="Y54">
            <v>79639864</v>
          </cell>
          <cell r="Z54">
            <v>655893855.70000005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4990</v>
          </cell>
          <cell r="G55">
            <v>7984000</v>
          </cell>
          <cell r="H55">
            <v>7984000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4990</v>
          </cell>
          <cell r="Y55">
            <v>7984000</v>
          </cell>
          <cell r="Z55">
            <v>56428360.419999994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3547</v>
          </cell>
          <cell r="E57">
            <v>6278502</v>
          </cell>
          <cell r="F57">
            <v>1000</v>
          </cell>
          <cell r="G57">
            <v>120666</v>
          </cell>
          <cell r="H57">
            <v>6399168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4547</v>
          </cell>
          <cell r="Y57">
            <v>6399168</v>
          </cell>
          <cell r="Z57">
            <v>12659123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200252</v>
          </cell>
          <cell r="E58">
            <v>78477809</v>
          </cell>
          <cell r="F58">
            <v>752514</v>
          </cell>
          <cell r="G58">
            <v>161391307</v>
          </cell>
          <cell r="H58">
            <v>239869116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952766</v>
          </cell>
          <cell r="Y58">
            <v>239869116</v>
          </cell>
          <cell r="Z58">
            <v>4523654469.3400002</v>
          </cell>
        </row>
        <row r="59">
          <cell r="B59" t="str">
            <v>TABO</v>
          </cell>
          <cell r="C59" t="str">
            <v>Таван богд ХХК</v>
          </cell>
          <cell r="D59">
            <v>71</v>
          </cell>
          <cell r="E59">
            <v>1349000</v>
          </cell>
          <cell r="F59">
            <v>2708</v>
          </cell>
          <cell r="G59">
            <v>14229587</v>
          </cell>
          <cell r="H59">
            <v>15578587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2779</v>
          </cell>
          <cell r="Y59">
            <v>15578587</v>
          </cell>
          <cell r="Z59">
            <v>356582245.91999996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2934</v>
          </cell>
          <cell r="E60">
            <v>2809472</v>
          </cell>
          <cell r="F60">
            <v>33386</v>
          </cell>
          <cell r="G60">
            <v>9256996</v>
          </cell>
          <cell r="H60">
            <v>12066468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36320</v>
          </cell>
          <cell r="Y60">
            <v>12066468</v>
          </cell>
          <cell r="Z60">
            <v>516886718.98000002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1156554</v>
          </cell>
          <cell r="E61">
            <v>248604556</v>
          </cell>
          <cell r="F61">
            <v>590513</v>
          </cell>
          <cell r="G61">
            <v>158018340</v>
          </cell>
          <cell r="H61">
            <v>406622896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1747067</v>
          </cell>
          <cell r="Y61">
            <v>406622896</v>
          </cell>
          <cell r="Z61">
            <v>5258526914.4199991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3533</v>
          </cell>
          <cell r="E62">
            <v>888540</v>
          </cell>
          <cell r="F62">
            <v>27496</v>
          </cell>
          <cell r="G62">
            <v>6810303</v>
          </cell>
          <cell r="H62">
            <v>7698843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31029</v>
          </cell>
          <cell r="Y62">
            <v>7698843</v>
          </cell>
          <cell r="Z62">
            <v>319785316.32000005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58713</v>
          </cell>
          <cell r="E63">
            <v>23162559</v>
          </cell>
          <cell r="F63">
            <v>161548</v>
          </cell>
          <cell r="G63">
            <v>79121698</v>
          </cell>
          <cell r="H63">
            <v>102284257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220261</v>
          </cell>
          <cell r="Y63">
            <v>102284257</v>
          </cell>
          <cell r="Z63">
            <v>735824266.75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114</v>
          </cell>
          <cell r="E64">
            <v>104690</v>
          </cell>
          <cell r="F64">
            <v>2691</v>
          </cell>
          <cell r="G64">
            <v>7715328</v>
          </cell>
          <cell r="H64">
            <v>7820018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2805</v>
          </cell>
          <cell r="Y64">
            <v>7820018</v>
          </cell>
          <cell r="Z64">
            <v>149570482.82999998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15159</v>
          </cell>
          <cell r="E67">
            <v>6616529</v>
          </cell>
          <cell r="F67">
            <v>21982</v>
          </cell>
          <cell r="G67">
            <v>11487459</v>
          </cell>
          <cell r="H67">
            <v>18103988</v>
          </cell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37141</v>
          </cell>
          <cell r="Y67">
            <v>18103988</v>
          </cell>
          <cell r="Z67">
            <v>519548886.46000004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view="pageBreakPreview" zoomScale="70" zoomScaleNormal="70" zoomScaleSheetLayoutView="70" workbookViewId="0">
      <pane xSplit="3" ySplit="15" topLeftCell="H16" activePane="bottomRight" state="frozen"/>
      <selection pane="topRight" activeCell="D1" sqref="D1"/>
      <selection pane="bottomLeft" activeCell="A16" sqref="A16"/>
      <selection pane="bottomRight" activeCell="N74" sqref="B16:N74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1" spans="1:16" x14ac:dyDescent="0.25">
      <c r="O1" s="53"/>
    </row>
    <row r="2" spans="1:16" x14ac:dyDescent="0.25">
      <c r="O2" s="53"/>
    </row>
    <row r="3" spans="1:16" x14ac:dyDescent="0.25">
      <c r="O3" s="53"/>
    </row>
    <row r="4" spans="1:16" x14ac:dyDescent="0.25">
      <c r="O4" s="53"/>
    </row>
    <row r="5" spans="1:16" x14ac:dyDescent="0.25">
      <c r="O5" s="53"/>
    </row>
    <row r="6" spans="1:16" ht="13.9" customHeight="1" x14ac:dyDescent="0.25">
      <c r="O6" s="53"/>
    </row>
    <row r="7" spans="1:16" x14ac:dyDescent="0.25">
      <c r="I7" s="5"/>
      <c r="J7" s="5"/>
      <c r="K7" s="5"/>
      <c r="O7" s="53"/>
    </row>
    <row r="8" spans="1:16" x14ac:dyDescent="0.25">
      <c r="H8" s="6"/>
      <c r="I8" s="7"/>
      <c r="J8" s="7"/>
      <c r="K8" s="7"/>
      <c r="L8" s="7"/>
      <c r="O8" s="53"/>
    </row>
    <row r="9" spans="1:16" ht="15" customHeight="1" x14ac:dyDescent="0.25">
      <c r="B9" s="26"/>
      <c r="C9" s="8"/>
      <c r="D9" s="37" t="s">
        <v>117</v>
      </c>
      <c r="E9" s="37"/>
      <c r="F9" s="37"/>
      <c r="G9" s="37"/>
      <c r="H9" s="37"/>
      <c r="I9" s="37"/>
      <c r="J9" s="37"/>
      <c r="K9" s="37"/>
      <c r="L9" s="8"/>
      <c r="M9" s="8"/>
      <c r="N9" s="8"/>
      <c r="O9" s="53"/>
    </row>
    <row r="10" spans="1:16" x14ac:dyDescent="0.25">
      <c r="O10" s="53"/>
    </row>
    <row r="11" spans="1:16" ht="15" customHeight="1" thickBot="1" x14ac:dyDescent="0.3">
      <c r="L11" s="32"/>
      <c r="M11" s="46" t="s">
        <v>131</v>
      </c>
      <c r="N11" s="46"/>
      <c r="O11" s="53"/>
    </row>
    <row r="12" spans="1:16" ht="14.45" customHeight="1" x14ac:dyDescent="0.25">
      <c r="A12" s="38" t="s">
        <v>0</v>
      </c>
      <c r="B12" s="40" t="s">
        <v>60</v>
      </c>
      <c r="C12" s="40" t="s">
        <v>61</v>
      </c>
      <c r="D12" s="40" t="s">
        <v>62</v>
      </c>
      <c r="E12" s="40"/>
      <c r="F12" s="40"/>
      <c r="G12" s="42" t="s">
        <v>130</v>
      </c>
      <c r="H12" s="42"/>
      <c r="I12" s="42"/>
      <c r="J12" s="42"/>
      <c r="K12" s="42"/>
      <c r="L12" s="42"/>
      <c r="M12" s="44" t="s">
        <v>126</v>
      </c>
      <c r="N12" s="49"/>
      <c r="O12" s="53"/>
    </row>
    <row r="13" spans="1:16" s="26" customFormat="1" ht="15.75" customHeight="1" x14ac:dyDescent="0.25">
      <c r="A13" s="39"/>
      <c r="B13" s="41"/>
      <c r="C13" s="41"/>
      <c r="D13" s="41"/>
      <c r="E13" s="41"/>
      <c r="F13" s="41"/>
      <c r="G13" s="43"/>
      <c r="H13" s="43"/>
      <c r="I13" s="43"/>
      <c r="J13" s="43"/>
      <c r="K13" s="43"/>
      <c r="L13" s="43"/>
      <c r="M13" s="45"/>
      <c r="N13" s="50"/>
      <c r="O13" s="54"/>
      <c r="P13" s="9"/>
    </row>
    <row r="14" spans="1:16" s="26" customFormat="1" ht="42" customHeight="1" x14ac:dyDescent="0.25">
      <c r="A14" s="39"/>
      <c r="B14" s="41"/>
      <c r="C14" s="41"/>
      <c r="D14" s="41"/>
      <c r="E14" s="41"/>
      <c r="F14" s="41"/>
      <c r="G14" s="43" t="s">
        <v>118</v>
      </c>
      <c r="H14" s="43"/>
      <c r="I14" s="43"/>
      <c r="J14" s="43" t="s">
        <v>125</v>
      </c>
      <c r="K14" s="43" t="s">
        <v>124</v>
      </c>
      <c r="L14" s="43" t="s">
        <v>119</v>
      </c>
      <c r="M14" s="45" t="s">
        <v>120</v>
      </c>
      <c r="N14" s="50" t="s">
        <v>121</v>
      </c>
      <c r="O14" s="54"/>
      <c r="P14" s="9"/>
    </row>
    <row r="15" spans="1:16" s="26" customFormat="1" ht="42" customHeight="1" x14ac:dyDescent="0.25">
      <c r="A15" s="39"/>
      <c r="B15" s="41"/>
      <c r="C15" s="41"/>
      <c r="D15" s="29" t="s">
        <v>63</v>
      </c>
      <c r="E15" s="29" t="s">
        <v>64</v>
      </c>
      <c r="F15" s="29" t="s">
        <v>65</v>
      </c>
      <c r="G15" s="10" t="s">
        <v>122</v>
      </c>
      <c r="H15" s="27" t="s">
        <v>124</v>
      </c>
      <c r="I15" s="27" t="s">
        <v>123</v>
      </c>
      <c r="J15" s="43"/>
      <c r="K15" s="43"/>
      <c r="L15" s="43"/>
      <c r="M15" s="45"/>
      <c r="N15" s="51"/>
      <c r="O15" s="54"/>
      <c r="P15" s="9"/>
    </row>
    <row r="16" spans="1:16" x14ac:dyDescent="0.25">
      <c r="A16" s="11">
        <v>1</v>
      </c>
      <c r="B16" s="12" t="s">
        <v>6</v>
      </c>
      <c r="C16" s="13" t="s">
        <v>70</v>
      </c>
      <c r="D16" s="14" t="s">
        <v>2</v>
      </c>
      <c r="E16" s="15" t="s">
        <v>2</v>
      </c>
      <c r="F16" s="15" t="s">
        <v>2</v>
      </c>
      <c r="G16" s="16">
        <f>VLOOKUP(B16,[3]Brokers!$B$9:$H$67,7,0)</f>
        <v>522854844</v>
      </c>
      <c r="H16" s="16">
        <f>VLOOKUP(B16,[3]Brokers!$B$9:$W$67,22,0)</f>
        <v>2267627600</v>
      </c>
      <c r="I16" s="16">
        <f>VLOOKUP(B16,[1]Brokers!$B$9:$R$67,17,0)</f>
        <v>0</v>
      </c>
      <c r="J16" s="16">
        <f>VLOOKUP(B16,[1]Brokers!$B$9:$M$67,12,0)</f>
        <v>0</v>
      </c>
      <c r="K16" s="16">
        <f>VLOOKUP(B16,[2]Brokers!$B$9:$T$66,19,0)</f>
        <v>0</v>
      </c>
      <c r="L16" s="33">
        <f>G16+H16+I16+J16+K16</f>
        <v>2790482444</v>
      </c>
      <c r="M16" s="30">
        <f>VLOOKUP(B16,[4]Sheet8!$B$9:$Z$67,25,0)</f>
        <v>46641120489.639992</v>
      </c>
      <c r="N16" s="52">
        <f>M16/$M$75</f>
        <v>0.2750383838429864</v>
      </c>
      <c r="O16" s="55"/>
    </row>
    <row r="17" spans="1:16" x14ac:dyDescent="0.25">
      <c r="A17" s="11">
        <v>2</v>
      </c>
      <c r="B17" s="12" t="s">
        <v>3</v>
      </c>
      <c r="C17" s="13" t="s">
        <v>67</v>
      </c>
      <c r="D17" s="14" t="s">
        <v>2</v>
      </c>
      <c r="E17" s="15"/>
      <c r="F17" s="15" t="s">
        <v>2</v>
      </c>
      <c r="G17" s="16">
        <f>VLOOKUP(B17,[3]Brokers!$B$9:$H$67,7,0)</f>
        <v>193163461</v>
      </c>
      <c r="H17" s="16">
        <f>VLOOKUP(B17,[3]Brokers!$B$9:$W$67,22,0)</f>
        <v>42294420</v>
      </c>
      <c r="I17" s="16">
        <f>VLOOKUP(B17,[1]Brokers!$B$9:$R$67,17,0)</f>
        <v>0</v>
      </c>
      <c r="J17" s="16">
        <f>VLOOKUP(B17,[1]Brokers!$B$9:$M$67,12,0)</f>
        <v>0</v>
      </c>
      <c r="K17" s="16">
        <f>VLOOKUP(B17,[2]Brokers!$B$9:$T$66,19,0)</f>
        <v>0</v>
      </c>
      <c r="L17" s="33">
        <f>G17+H17+I17+J17+K17</f>
        <v>235457881</v>
      </c>
      <c r="M17" s="30">
        <f>VLOOKUP(B17,[4]Sheet8!$B$9:$Z$67,25,0)</f>
        <v>25792003519.260002</v>
      </c>
      <c r="N17" s="52">
        <f>M17/$M$75</f>
        <v>0.15209306486505988</v>
      </c>
      <c r="O17" s="55"/>
    </row>
    <row r="18" spans="1:16" x14ac:dyDescent="0.25">
      <c r="A18" s="11">
        <v>3</v>
      </c>
      <c r="B18" s="12" t="s">
        <v>1</v>
      </c>
      <c r="C18" s="13" t="s">
        <v>66</v>
      </c>
      <c r="D18" s="14" t="s">
        <v>2</v>
      </c>
      <c r="E18" s="15" t="s">
        <v>2</v>
      </c>
      <c r="F18" s="15" t="s">
        <v>2</v>
      </c>
      <c r="G18" s="16">
        <f>VLOOKUP(B18,[3]Brokers!$B$9:$H$67,7,0)</f>
        <v>290977286</v>
      </c>
      <c r="H18" s="16">
        <f>VLOOKUP(B18,[3]Brokers!$B$9:$W$67,22,0)</f>
        <v>0</v>
      </c>
      <c r="I18" s="16">
        <f>VLOOKUP(B18,[1]Brokers!$B$9:$R$67,17,0)</f>
        <v>0</v>
      </c>
      <c r="J18" s="16">
        <f>VLOOKUP(B18,[1]Brokers!$B$9:$M$67,12,0)</f>
        <v>0</v>
      </c>
      <c r="K18" s="16">
        <f>VLOOKUP(B18,[2]Brokers!$B$9:$T$66,19,0)</f>
        <v>0</v>
      </c>
      <c r="L18" s="33">
        <f>G18+H18+I18+J18+K18</f>
        <v>290977286</v>
      </c>
      <c r="M18" s="30">
        <f>VLOOKUP(B18,[4]Sheet8!$B$9:$Z$67,25,0)</f>
        <v>23795210270.849998</v>
      </c>
      <c r="N18" s="52">
        <f>M18/$M$75</f>
        <v>0.14031815932793279</v>
      </c>
      <c r="O18" s="55"/>
    </row>
    <row r="19" spans="1:16" s="28" customFormat="1" x14ac:dyDescent="0.25">
      <c r="A19" s="11">
        <v>4</v>
      </c>
      <c r="B19" s="12" t="s">
        <v>11</v>
      </c>
      <c r="C19" s="13" t="s">
        <v>75</v>
      </c>
      <c r="D19" s="14" t="s">
        <v>2</v>
      </c>
      <c r="E19" s="15" t="s">
        <v>2</v>
      </c>
      <c r="F19" s="15"/>
      <c r="G19" s="16">
        <f>VLOOKUP(B19,[3]Brokers!$B$9:$H$67,7,0)</f>
        <v>323932915</v>
      </c>
      <c r="H19" s="16">
        <f>VLOOKUP(B19,[3]Brokers!$B$9:$W$67,22,0)</f>
        <v>0</v>
      </c>
      <c r="I19" s="16">
        <f>VLOOKUP(B19,[1]Brokers!$B$9:$R$67,17,0)</f>
        <v>0</v>
      </c>
      <c r="J19" s="16">
        <f>VLOOKUP(B19,[1]Brokers!$B$9:$M$67,12,0)</f>
        <v>0</v>
      </c>
      <c r="K19" s="16">
        <f>VLOOKUP(B19,[2]Brokers!$B$9:$T$66,19,0)</f>
        <v>0</v>
      </c>
      <c r="L19" s="33">
        <f>G19+H19+I19+J19+K19</f>
        <v>323932915</v>
      </c>
      <c r="M19" s="30">
        <f>VLOOKUP(B19,[4]Sheet8!$B$9:$Z$67,25,0)</f>
        <v>17646145780.199997</v>
      </c>
      <c r="N19" s="52">
        <f>M19/$M$75</f>
        <v>0.10405769341501948</v>
      </c>
      <c r="O19" s="55"/>
      <c r="P19" s="9"/>
    </row>
    <row r="20" spans="1:16" x14ac:dyDescent="0.25">
      <c r="A20" s="11">
        <v>5</v>
      </c>
      <c r="B20" s="12" t="s">
        <v>16</v>
      </c>
      <c r="C20" s="13" t="s">
        <v>79</v>
      </c>
      <c r="D20" s="14" t="s">
        <v>2</v>
      </c>
      <c r="E20" s="14" t="s">
        <v>2</v>
      </c>
      <c r="F20" s="15" t="s">
        <v>2</v>
      </c>
      <c r="G20" s="16">
        <f>VLOOKUP(B20,[3]Brokers!$B$9:$H$67,7,0)</f>
        <v>473438353</v>
      </c>
      <c r="H20" s="16">
        <f>VLOOKUP(B20,[3]Brokers!$B$9:$W$67,22,0)</f>
        <v>0</v>
      </c>
      <c r="I20" s="16">
        <f>VLOOKUP(B20,[1]Brokers!$B$9:$R$67,17,0)</f>
        <v>0</v>
      </c>
      <c r="J20" s="16">
        <f>VLOOKUP(B20,[1]Brokers!$B$9:$M$67,12,0)</f>
        <v>0</v>
      </c>
      <c r="K20" s="16">
        <f>VLOOKUP(B20,[2]Brokers!$B$9:$T$66,19,0)</f>
        <v>0</v>
      </c>
      <c r="L20" s="33">
        <f>G20+H20+I20+J20+K20</f>
        <v>473438353</v>
      </c>
      <c r="M20" s="30">
        <f>VLOOKUP(B20,[4]Sheet8!$B$9:$Z$67,25,0)</f>
        <v>13061296681.109999</v>
      </c>
      <c r="N20" s="52">
        <f>M20/$M$75</f>
        <v>7.7021261332351501E-2</v>
      </c>
      <c r="O20" s="55"/>
    </row>
    <row r="21" spans="1:16" x14ac:dyDescent="0.25">
      <c r="A21" s="11">
        <v>6</v>
      </c>
      <c r="B21" s="12" t="s">
        <v>18</v>
      </c>
      <c r="C21" s="13" t="s">
        <v>81</v>
      </c>
      <c r="D21" s="14" t="s">
        <v>2</v>
      </c>
      <c r="E21" s="15"/>
      <c r="F21" s="15"/>
      <c r="G21" s="16">
        <f>VLOOKUP(B21,[3]Brokers!$B$9:$H$67,7,0)</f>
        <v>28142035</v>
      </c>
      <c r="H21" s="16">
        <f>VLOOKUP(B21,[3]Brokers!$B$9:$W$67,22,0)</f>
        <v>0</v>
      </c>
      <c r="I21" s="16">
        <f>VLOOKUP(B21,[1]Brokers!$B$9:$R$67,17,0)</f>
        <v>0</v>
      </c>
      <c r="J21" s="16">
        <f>VLOOKUP(B21,[1]Brokers!$B$9:$M$67,12,0)</f>
        <v>0</v>
      </c>
      <c r="K21" s="16">
        <f>VLOOKUP(B21,[2]Brokers!$B$9:$T$66,19,0)</f>
        <v>0</v>
      </c>
      <c r="L21" s="33">
        <f>G21+H21+I21+J21+K21</f>
        <v>28142035</v>
      </c>
      <c r="M21" s="30">
        <f>VLOOKUP(B21,[4]Sheet8!$B$9:$Z$67,25,0)</f>
        <v>7821955021.7400007</v>
      </c>
      <c r="N21" s="52">
        <f>M21/$M$75</f>
        <v>4.6125347013259689E-2</v>
      </c>
      <c r="O21" s="55"/>
    </row>
    <row r="22" spans="1:16" x14ac:dyDescent="0.25">
      <c r="A22" s="11">
        <v>7</v>
      </c>
      <c r="B22" s="12" t="s">
        <v>5</v>
      </c>
      <c r="C22" s="13" t="s">
        <v>69</v>
      </c>
      <c r="D22" s="14" t="s">
        <v>2</v>
      </c>
      <c r="E22" s="15" t="s">
        <v>2</v>
      </c>
      <c r="F22" s="15" t="s">
        <v>2</v>
      </c>
      <c r="G22" s="16">
        <f>VLOOKUP(B22,[3]Brokers!$B$9:$H$67,7,0)</f>
        <v>552480879</v>
      </c>
      <c r="H22" s="16">
        <f>VLOOKUP(B22,[3]Brokers!$B$9:$W$67,22,0)</f>
        <v>141461700</v>
      </c>
      <c r="I22" s="16">
        <f>VLOOKUP(B22,[1]Brokers!$B$9:$R$67,17,0)</f>
        <v>0</v>
      </c>
      <c r="J22" s="16">
        <f>VLOOKUP(B22,[1]Brokers!$B$9:$M$67,12,0)</f>
        <v>0</v>
      </c>
      <c r="K22" s="16">
        <f>VLOOKUP(B22,[2]Brokers!$B$9:$T$66,19,0)</f>
        <v>0</v>
      </c>
      <c r="L22" s="33">
        <f>G22+H22+I22+J22+K22</f>
        <v>693942579</v>
      </c>
      <c r="M22" s="30">
        <f>VLOOKUP(B22,[4]Sheet8!$B$9:$Z$67,25,0)</f>
        <v>7808232616.1900005</v>
      </c>
      <c r="N22" s="52">
        <f>M22/$M$75</f>
        <v>4.6044427253929543E-2</v>
      </c>
      <c r="O22" s="55"/>
    </row>
    <row r="23" spans="1:16" x14ac:dyDescent="0.25">
      <c r="A23" s="11">
        <v>8</v>
      </c>
      <c r="B23" s="12" t="s">
        <v>8</v>
      </c>
      <c r="C23" s="13" t="s">
        <v>72</v>
      </c>
      <c r="D23" s="14" t="s">
        <v>2</v>
      </c>
      <c r="E23" s="15" t="s">
        <v>2</v>
      </c>
      <c r="F23" s="15"/>
      <c r="G23" s="16">
        <f>VLOOKUP(B23,[3]Brokers!$B$9:$H$67,7,0)</f>
        <v>406622896</v>
      </c>
      <c r="H23" s="16">
        <f>VLOOKUP(B23,[3]Brokers!$B$9:$W$67,22,0)</f>
        <v>0</v>
      </c>
      <c r="I23" s="16">
        <f>VLOOKUP(B23,[1]Brokers!$B$9:$R$67,17,0)</f>
        <v>0</v>
      </c>
      <c r="J23" s="16">
        <f>VLOOKUP(B23,[1]Brokers!$B$9:$M$67,12,0)</f>
        <v>0</v>
      </c>
      <c r="K23" s="16">
        <f>VLOOKUP(B23,[2]Brokers!$B$9:$T$66,19,0)</f>
        <v>0</v>
      </c>
      <c r="L23" s="33">
        <f>G23+H23+I23+J23+K23</f>
        <v>406622896</v>
      </c>
      <c r="M23" s="30">
        <f>VLOOKUP(B23,[4]Sheet8!$B$9:$Z$67,25,0)</f>
        <v>5258526914.4199991</v>
      </c>
      <c r="N23" s="52">
        <f>M23/$M$75</f>
        <v>3.1009047997853669E-2</v>
      </c>
      <c r="O23" s="55"/>
    </row>
    <row r="24" spans="1:16" x14ac:dyDescent="0.25">
      <c r="A24" s="11">
        <v>9</v>
      </c>
      <c r="B24" s="12" t="s">
        <v>9</v>
      </c>
      <c r="C24" s="13" t="s">
        <v>73</v>
      </c>
      <c r="D24" s="14" t="s">
        <v>2</v>
      </c>
      <c r="E24" s="15" t="s">
        <v>2</v>
      </c>
      <c r="F24" s="15" t="s">
        <v>2</v>
      </c>
      <c r="G24" s="16">
        <f>VLOOKUP(B24,[3]Brokers!$B$9:$H$67,7,0)</f>
        <v>239869116</v>
      </c>
      <c r="H24" s="16">
        <f>VLOOKUP(B24,[3]Brokers!$B$9:$W$67,22,0)</f>
        <v>0</v>
      </c>
      <c r="I24" s="16">
        <f>VLOOKUP(B24,[1]Brokers!$B$9:$R$67,17,0)</f>
        <v>0</v>
      </c>
      <c r="J24" s="16">
        <f>VLOOKUP(B24,[1]Brokers!$B$9:$M$67,12,0)</f>
        <v>0</v>
      </c>
      <c r="K24" s="16">
        <f>VLOOKUP(B24,[2]Brokers!$B$9:$T$66,19,0)</f>
        <v>0</v>
      </c>
      <c r="L24" s="33">
        <f>G24+H24+I24+J24+K24</f>
        <v>239869116</v>
      </c>
      <c r="M24" s="30">
        <f>VLOOKUP(B24,[4]Sheet8!$B$9:$Z$67,25,0)</f>
        <v>4523654469.3400002</v>
      </c>
      <c r="N24" s="52">
        <f>M24/$M$75</f>
        <v>2.6675572997602728E-2</v>
      </c>
      <c r="O24" s="55"/>
      <c r="P24" s="1"/>
    </row>
    <row r="25" spans="1:16" x14ac:dyDescent="0.25">
      <c r="A25" s="11">
        <v>10</v>
      </c>
      <c r="B25" s="12" t="s">
        <v>10</v>
      </c>
      <c r="C25" s="13" t="s">
        <v>74</v>
      </c>
      <c r="D25" s="14" t="s">
        <v>2</v>
      </c>
      <c r="E25" s="15" t="s">
        <v>2</v>
      </c>
      <c r="F25" s="15" t="s">
        <v>2</v>
      </c>
      <c r="G25" s="16">
        <f>VLOOKUP(B25,[3]Brokers!$B$9:$H$67,7,0)</f>
        <v>173233864</v>
      </c>
      <c r="H25" s="16">
        <f>VLOOKUP(B25,[3]Brokers!$B$9:$W$67,22,0)</f>
        <v>0</v>
      </c>
      <c r="I25" s="16">
        <f>VLOOKUP(B25,[1]Brokers!$B$9:$R$67,17,0)</f>
        <v>0</v>
      </c>
      <c r="J25" s="16">
        <f>VLOOKUP(B25,[1]Brokers!$B$9:$M$67,12,0)</f>
        <v>0</v>
      </c>
      <c r="K25" s="16">
        <f>VLOOKUP(B25,[2]Brokers!$B$9:$T$66,19,0)</f>
        <v>0</v>
      </c>
      <c r="L25" s="33">
        <f>G25+H25+I25+J25+K25</f>
        <v>173233864</v>
      </c>
      <c r="M25" s="30">
        <f>VLOOKUP(B25,[4]Sheet8!$B$9:$Z$67,25,0)</f>
        <v>3845095100.9500008</v>
      </c>
      <c r="N25" s="52">
        <f>M25/$M$75</f>
        <v>2.2674171014454455E-2</v>
      </c>
      <c r="O25" s="55"/>
    </row>
    <row r="26" spans="1:16" x14ac:dyDescent="0.25">
      <c r="A26" s="11">
        <v>11</v>
      </c>
      <c r="B26" s="12" t="s">
        <v>7</v>
      </c>
      <c r="C26" s="13" t="s">
        <v>71</v>
      </c>
      <c r="D26" s="14" t="s">
        <v>2</v>
      </c>
      <c r="E26" s="15" t="s">
        <v>2</v>
      </c>
      <c r="F26" s="15"/>
      <c r="G26" s="16">
        <f>VLOOKUP(B26,[3]Brokers!$B$9:$H$67,7,0)</f>
        <v>119094213</v>
      </c>
      <c r="H26" s="16">
        <f>VLOOKUP(B26,[3]Brokers!$B$9:$W$67,22,0)</f>
        <v>0</v>
      </c>
      <c r="I26" s="16">
        <f>VLOOKUP(B26,[1]Brokers!$B$9:$R$67,17,0)</f>
        <v>0</v>
      </c>
      <c r="J26" s="16">
        <f>VLOOKUP(B26,[1]Brokers!$B$9:$M$67,12,0)</f>
        <v>0</v>
      </c>
      <c r="K26" s="16">
        <f>VLOOKUP(B26,[2]Brokers!$B$9:$T$66,19,0)</f>
        <v>0</v>
      </c>
      <c r="L26" s="33">
        <f>G26+H26+I26+J26+K26</f>
        <v>119094213</v>
      </c>
      <c r="M26" s="30">
        <f>VLOOKUP(B26,[4]Sheet8!$B$9:$Z$67,25,0)</f>
        <v>2682232891.6800003</v>
      </c>
      <c r="N26" s="52">
        <f>M26/$M$75</f>
        <v>1.581687986638379E-2</v>
      </c>
      <c r="O26" s="55"/>
    </row>
    <row r="27" spans="1:16" x14ac:dyDescent="0.25">
      <c r="A27" s="11">
        <v>12</v>
      </c>
      <c r="B27" s="12" t="s">
        <v>21</v>
      </c>
      <c r="C27" s="13" t="s">
        <v>84</v>
      </c>
      <c r="D27" s="14" t="s">
        <v>2</v>
      </c>
      <c r="E27" s="15" t="s">
        <v>2</v>
      </c>
      <c r="F27" s="15"/>
      <c r="G27" s="16">
        <f>VLOOKUP(B27,[3]Brokers!$B$9:$H$67,7,0)</f>
        <v>26854175</v>
      </c>
      <c r="H27" s="16">
        <f>VLOOKUP(B27,[3]Brokers!$B$9:$W$67,22,0)</f>
        <v>0</v>
      </c>
      <c r="I27" s="16">
        <f>VLOOKUP(B27,[1]Brokers!$B$9:$R$67,17,0)</f>
        <v>0</v>
      </c>
      <c r="J27" s="16">
        <f>VLOOKUP(B27,[1]Brokers!$B$9:$M$67,12,0)</f>
        <v>0</v>
      </c>
      <c r="K27" s="16">
        <f>VLOOKUP(B27,[2]Brokers!$B$9:$T$66,19,0)</f>
        <v>0</v>
      </c>
      <c r="L27" s="33">
        <f>G27+H27+I27+J27+K27</f>
        <v>26854175</v>
      </c>
      <c r="M27" s="30">
        <f>VLOOKUP(B27,[4]Sheet8!$B$9:$Z$67,25,0)</f>
        <v>1314626978.5699997</v>
      </c>
      <c r="N27" s="52">
        <f>M27/$M$75</f>
        <v>7.7522339889453179E-3</v>
      </c>
      <c r="O27" s="55"/>
    </row>
    <row r="28" spans="1:16" x14ac:dyDescent="0.25">
      <c r="A28" s="11">
        <v>13</v>
      </c>
      <c r="B28" s="12" t="s">
        <v>13</v>
      </c>
      <c r="C28" s="13" t="s">
        <v>76</v>
      </c>
      <c r="D28" s="14" t="s">
        <v>2</v>
      </c>
      <c r="E28" s="15" t="s">
        <v>2</v>
      </c>
      <c r="F28" s="15"/>
      <c r="G28" s="16">
        <f>VLOOKUP(B28,[3]Brokers!$B$9:$H$67,7,0)</f>
        <v>212641309</v>
      </c>
      <c r="H28" s="16">
        <f>VLOOKUP(B28,[3]Brokers!$B$9:$W$67,22,0)</f>
        <v>0</v>
      </c>
      <c r="I28" s="16">
        <f>VLOOKUP(B28,[1]Brokers!$B$9:$R$67,17,0)</f>
        <v>0</v>
      </c>
      <c r="J28" s="16">
        <f>VLOOKUP(B28,[1]Brokers!$B$9:$M$67,12,0)</f>
        <v>0</v>
      </c>
      <c r="K28" s="16">
        <f>VLOOKUP(B28,[2]Brokers!$B$9:$T$66,19,0)</f>
        <v>0</v>
      </c>
      <c r="L28" s="33">
        <f>G28+H28+I28+J28+K28</f>
        <v>212641309</v>
      </c>
      <c r="M28" s="30">
        <f>VLOOKUP(B28,[4]Sheet8!$B$9:$Z$67,25,0)</f>
        <v>915199212.39999998</v>
      </c>
      <c r="N28" s="52">
        <f>M28/$M$75</f>
        <v>5.396845307967706E-3</v>
      </c>
      <c r="O28" s="55"/>
    </row>
    <row r="29" spans="1:16" x14ac:dyDescent="0.25">
      <c r="A29" s="11">
        <v>14</v>
      </c>
      <c r="B29" s="12" t="s">
        <v>50</v>
      </c>
      <c r="C29" s="13" t="s">
        <v>50</v>
      </c>
      <c r="D29" s="14" t="s">
        <v>2</v>
      </c>
      <c r="E29" s="15"/>
      <c r="F29" s="15"/>
      <c r="G29" s="16">
        <f>VLOOKUP(B29,[3]Brokers!$B$9:$H$67,7,0)</f>
        <v>2521550</v>
      </c>
      <c r="H29" s="16">
        <f>VLOOKUP(B29,[3]Brokers!$B$9:$W$67,22,0)</f>
        <v>0</v>
      </c>
      <c r="I29" s="16">
        <f>VLOOKUP(B29,[1]Brokers!$B$9:$R$67,17,0)</f>
        <v>0</v>
      </c>
      <c r="J29" s="16">
        <f>VLOOKUP(B29,[1]Brokers!$B$9:$M$67,12,0)</f>
        <v>0</v>
      </c>
      <c r="K29" s="16">
        <f>VLOOKUP(B29,[2]Brokers!$B$9:$T$66,19,0)</f>
        <v>0</v>
      </c>
      <c r="L29" s="33">
        <f>G29+H29+I29+J29+K29</f>
        <v>2521550</v>
      </c>
      <c r="M29" s="30">
        <f>VLOOKUP(B29,[4]Sheet8!$B$9:$Z$67,25,0)</f>
        <v>848355802.00999999</v>
      </c>
      <c r="N29" s="52">
        <f>M29/$M$75</f>
        <v>5.0026758846944668E-3</v>
      </c>
      <c r="O29" s="56"/>
    </row>
    <row r="30" spans="1:16" x14ac:dyDescent="0.25">
      <c r="A30" s="11">
        <v>15</v>
      </c>
      <c r="B30" s="12" t="s">
        <v>35</v>
      </c>
      <c r="C30" s="13" t="s">
        <v>129</v>
      </c>
      <c r="D30" s="14" t="s">
        <v>2</v>
      </c>
      <c r="E30" s="15"/>
      <c r="F30" s="15"/>
      <c r="G30" s="16">
        <f>VLOOKUP(B30,[3]Brokers!$B$9:$H$67,7,0)</f>
        <v>102284257</v>
      </c>
      <c r="H30" s="16">
        <f>VLOOKUP(B30,[3]Brokers!$B$9:$W$67,22,0)</f>
        <v>0</v>
      </c>
      <c r="I30" s="16">
        <f>VLOOKUP(B30,[1]Brokers!$B$9:$R$67,17,0)</f>
        <v>0</v>
      </c>
      <c r="J30" s="16">
        <f>VLOOKUP(B30,[1]Brokers!$B$9:$M$67,12,0)</f>
        <v>0</v>
      </c>
      <c r="K30" s="16">
        <f>VLOOKUP(B30,[2]Brokers!$B$9:$T$66,19,0)</f>
        <v>0</v>
      </c>
      <c r="L30" s="33">
        <f>G30+H30+I30+J30+K30</f>
        <v>102284257</v>
      </c>
      <c r="M30" s="30">
        <f>VLOOKUP(B30,[4]Sheet8!$B$9:$Z$67,25,0)</f>
        <v>735824266.75</v>
      </c>
      <c r="N30" s="52">
        <f>M30/$M$75</f>
        <v>4.3390878048121398E-3</v>
      </c>
      <c r="O30" s="56"/>
    </row>
    <row r="31" spans="1:16" x14ac:dyDescent="0.25">
      <c r="A31" s="11">
        <v>16</v>
      </c>
      <c r="B31" s="12" t="s">
        <v>37</v>
      </c>
      <c r="C31" s="13" t="s">
        <v>99</v>
      </c>
      <c r="D31" s="14" t="s">
        <v>2</v>
      </c>
      <c r="E31" s="15"/>
      <c r="F31" s="15"/>
      <c r="G31" s="16">
        <f>VLOOKUP(B31,[3]Brokers!$B$9:$H$67,7,0)</f>
        <v>20068271</v>
      </c>
      <c r="H31" s="16">
        <f>VLOOKUP(B31,[3]Brokers!$B$9:$W$67,22,0)</f>
        <v>0</v>
      </c>
      <c r="I31" s="16">
        <f>VLOOKUP(B31,[1]Brokers!$B$9:$R$67,17,0)</f>
        <v>0</v>
      </c>
      <c r="J31" s="16">
        <f>VLOOKUP(B31,[1]Brokers!$B$9:$M$67,12,0)</f>
        <v>0</v>
      </c>
      <c r="K31" s="16">
        <f>VLOOKUP(B31,[2]Brokers!$B$9:$T$66,19,0)</f>
        <v>0</v>
      </c>
      <c r="L31" s="33">
        <f>G31+H31+I31+J31+K31</f>
        <v>20068271</v>
      </c>
      <c r="M31" s="30">
        <f>VLOOKUP(B31,[4]Sheet8!$B$9:$Z$67,25,0)</f>
        <v>723390045.33999991</v>
      </c>
      <c r="N31" s="52">
        <f>M31/$M$75</f>
        <v>4.2657643484918335E-3</v>
      </c>
      <c r="O31" s="57"/>
    </row>
    <row r="32" spans="1:16" x14ac:dyDescent="0.25">
      <c r="A32" s="11">
        <v>17</v>
      </c>
      <c r="B32" s="12" t="s">
        <v>29</v>
      </c>
      <c r="C32" s="13" t="s">
        <v>92</v>
      </c>
      <c r="D32" s="14" t="s">
        <v>2</v>
      </c>
      <c r="E32" s="15"/>
      <c r="F32" s="15"/>
      <c r="G32" s="16">
        <f>VLOOKUP(B32,[3]Brokers!$B$9:$H$67,7,0)</f>
        <v>79639864</v>
      </c>
      <c r="H32" s="16">
        <f>VLOOKUP(B32,[3]Brokers!$B$9:$W$67,22,0)</f>
        <v>0</v>
      </c>
      <c r="I32" s="16">
        <f>VLOOKUP(B32,[1]Brokers!$B$9:$R$67,17,0)</f>
        <v>0</v>
      </c>
      <c r="J32" s="16">
        <f>VLOOKUP(B32,[1]Brokers!$B$9:$M$67,12,0)</f>
        <v>0</v>
      </c>
      <c r="K32" s="16">
        <f>VLOOKUP(B32,[2]Brokers!$B$9:$T$66,19,0)</f>
        <v>0</v>
      </c>
      <c r="L32" s="33">
        <f>G32+H32+I32+J32+K32</f>
        <v>79639864</v>
      </c>
      <c r="M32" s="30">
        <f>VLOOKUP(B32,[4]Sheet8!$B$9:$Z$67,25,0)</f>
        <v>655893855.70000005</v>
      </c>
      <c r="N32" s="52">
        <f>M32/$M$75</f>
        <v>3.8677455462148005E-3</v>
      </c>
      <c r="O32" s="55"/>
      <c r="P32" s="1"/>
    </row>
    <row r="33" spans="1:16" x14ac:dyDescent="0.25">
      <c r="A33" s="11">
        <v>18</v>
      </c>
      <c r="B33" s="12" t="s">
        <v>26</v>
      </c>
      <c r="C33" s="13" t="s">
        <v>89</v>
      </c>
      <c r="D33" s="14" t="s">
        <v>2</v>
      </c>
      <c r="E33" s="15" t="s">
        <v>2</v>
      </c>
      <c r="F33" s="15" t="s">
        <v>2</v>
      </c>
      <c r="G33" s="16">
        <f>VLOOKUP(B33,[3]Brokers!$B$9:$H$67,7,0)</f>
        <v>7625250</v>
      </c>
      <c r="H33" s="16">
        <f>VLOOKUP(B33,[3]Brokers!$B$9:$W$67,22,0)</f>
        <v>0</v>
      </c>
      <c r="I33" s="16">
        <f>VLOOKUP(B33,[1]Brokers!$B$9:$R$67,17,0)</f>
        <v>0</v>
      </c>
      <c r="J33" s="16">
        <f>VLOOKUP(B33,[1]Brokers!$B$9:$M$67,12,0)</f>
        <v>0</v>
      </c>
      <c r="K33" s="16">
        <f>VLOOKUP(B33,[2]Brokers!$B$9:$T$66,19,0)</f>
        <v>0</v>
      </c>
      <c r="L33" s="33">
        <f>G33+H33+I33+J33+K33</f>
        <v>7625250</v>
      </c>
      <c r="M33" s="30">
        <f>VLOOKUP(B33,[4]Sheet8!$B$9:$Z$67,25,0)</f>
        <v>641967927.76999998</v>
      </c>
      <c r="N33" s="52">
        <f>M33/$M$75</f>
        <v>3.7856256341892761E-3</v>
      </c>
      <c r="O33" s="55"/>
      <c r="P33" s="1"/>
    </row>
    <row r="34" spans="1:16" x14ac:dyDescent="0.25">
      <c r="A34" s="11">
        <v>19</v>
      </c>
      <c r="B34" s="12" t="s">
        <v>19</v>
      </c>
      <c r="C34" s="13" t="s">
        <v>82</v>
      </c>
      <c r="D34" s="14" t="s">
        <v>2</v>
      </c>
      <c r="E34" s="15"/>
      <c r="F34" s="15"/>
      <c r="G34" s="16">
        <f>VLOOKUP(B34,[3]Brokers!$B$9:$H$67,7,0)</f>
        <v>18103988</v>
      </c>
      <c r="H34" s="16">
        <f>VLOOKUP(B34,[3]Brokers!$B$9:$W$67,22,0)</f>
        <v>0</v>
      </c>
      <c r="I34" s="16">
        <f>VLOOKUP(B34,[1]Brokers!$B$9:$R$67,17,0)</f>
        <v>0</v>
      </c>
      <c r="J34" s="16">
        <f>VLOOKUP(B34,[1]Brokers!$B$9:$M$67,12,0)</f>
        <v>0</v>
      </c>
      <c r="K34" s="16">
        <f>VLOOKUP(B34,[2]Brokers!$B$9:$T$67,19,0)</f>
        <v>0</v>
      </c>
      <c r="L34" s="33">
        <f>G34+H34+I34+J34+K34</f>
        <v>18103988</v>
      </c>
      <c r="M34" s="30">
        <f>VLOOKUP(B34,[4]Sheet8!$B$9:$Z$67,25,0)</f>
        <v>519548886.46000004</v>
      </c>
      <c r="N34" s="52">
        <f>M34/$M$75</f>
        <v>3.0637318434732276E-3</v>
      </c>
      <c r="O34" s="55"/>
      <c r="P34" s="1"/>
    </row>
    <row r="35" spans="1:16" x14ac:dyDescent="0.25">
      <c r="A35" s="11">
        <v>20</v>
      </c>
      <c r="B35" s="12" t="s">
        <v>25</v>
      </c>
      <c r="C35" s="13" t="s">
        <v>88</v>
      </c>
      <c r="D35" s="14" t="s">
        <v>2</v>
      </c>
      <c r="E35" s="15"/>
      <c r="F35" s="15"/>
      <c r="G35" s="16">
        <f>VLOOKUP(B35,[3]Brokers!$B$9:$H$67,7,0)</f>
        <v>12066468</v>
      </c>
      <c r="H35" s="16">
        <f>VLOOKUP(B35,[3]Brokers!$B$9:$W$67,22,0)</f>
        <v>0</v>
      </c>
      <c r="I35" s="16">
        <f>VLOOKUP(B35,[1]Brokers!$B$9:$R$67,17,0)</f>
        <v>0</v>
      </c>
      <c r="J35" s="16">
        <f>VLOOKUP(B35,[1]Brokers!$B$9:$M$67,12,0)</f>
        <v>0</v>
      </c>
      <c r="K35" s="16">
        <f>VLOOKUP(B35,[2]Brokers!$B$9:$T$66,19,0)</f>
        <v>0</v>
      </c>
      <c r="L35" s="33">
        <f>G35+H35+I35+J35+K35</f>
        <v>12066468</v>
      </c>
      <c r="M35" s="30">
        <f>VLOOKUP(B35,[4]Sheet8!$B$9:$Z$67,25,0)</f>
        <v>516886718.98000002</v>
      </c>
      <c r="N35" s="52">
        <f>M35/$M$75</f>
        <v>3.0480332874880385E-3</v>
      </c>
      <c r="O35" s="55"/>
      <c r="P35" s="1"/>
    </row>
    <row r="36" spans="1:16" x14ac:dyDescent="0.25">
      <c r="A36" s="11">
        <v>21</v>
      </c>
      <c r="B36" s="12" t="s">
        <v>17</v>
      </c>
      <c r="C36" s="13" t="s">
        <v>80</v>
      </c>
      <c r="D36" s="14" t="s">
        <v>2</v>
      </c>
      <c r="E36" s="15" t="s">
        <v>2</v>
      </c>
      <c r="F36" s="15"/>
      <c r="G36" s="16">
        <f>VLOOKUP(B36,[3]Brokers!$B$9:$H$67,7,0)</f>
        <v>4344754</v>
      </c>
      <c r="H36" s="16">
        <f>VLOOKUP(B36,[3]Brokers!$B$9:$W$67,22,0)</f>
        <v>0</v>
      </c>
      <c r="I36" s="16">
        <f>VLOOKUP(B36,[1]Brokers!$B$9:$R$67,17,0)</f>
        <v>0</v>
      </c>
      <c r="J36" s="16">
        <f>VLOOKUP(B36,[1]Brokers!$B$9:$M$67,12,0)</f>
        <v>0</v>
      </c>
      <c r="K36" s="16">
        <f>VLOOKUP(B36,[2]Brokers!$B$9:$T$66,19,0)</f>
        <v>0</v>
      </c>
      <c r="L36" s="33">
        <f>G36+H36+I36+J36+K36</f>
        <v>4344754</v>
      </c>
      <c r="M36" s="30">
        <f>VLOOKUP(B36,[4]Sheet8!$B$9:$Z$67,25,0)</f>
        <v>435015426.31000006</v>
      </c>
      <c r="N36" s="52">
        <f>M36/$M$75</f>
        <v>2.5652458290672097E-3</v>
      </c>
      <c r="O36" s="55"/>
      <c r="P36" s="1"/>
    </row>
    <row r="37" spans="1:16" x14ac:dyDescent="0.25">
      <c r="A37" s="11">
        <v>22</v>
      </c>
      <c r="B37" s="12" t="s">
        <v>23</v>
      </c>
      <c r="C37" s="13" t="s">
        <v>86</v>
      </c>
      <c r="D37" s="14" t="s">
        <v>2</v>
      </c>
      <c r="E37" s="15"/>
      <c r="F37" s="15"/>
      <c r="G37" s="16">
        <f>VLOOKUP(B37,[3]Brokers!$B$9:$H$67,7,0)</f>
        <v>15578587</v>
      </c>
      <c r="H37" s="16">
        <f>VLOOKUP(B37,[3]Brokers!$B$9:$W$67,22,0)</f>
        <v>0</v>
      </c>
      <c r="I37" s="16">
        <f>VLOOKUP(B37,[1]Brokers!$B$9:$R$67,17,0)</f>
        <v>0</v>
      </c>
      <c r="J37" s="16">
        <f>VLOOKUP(B37,[1]Brokers!$B$9:$M$67,12,0)</f>
        <v>0</v>
      </c>
      <c r="K37" s="16">
        <f>VLOOKUP(B37,[2]Brokers!$B$9:$T$66,19,0)</f>
        <v>0</v>
      </c>
      <c r="L37" s="33">
        <f>G37+H37+I37+J37+K37</f>
        <v>15578587</v>
      </c>
      <c r="M37" s="30">
        <f>VLOOKUP(B37,[4]Sheet8!$B$9:$Z$67,25,0)</f>
        <v>356582245.91999996</v>
      </c>
      <c r="N37" s="52">
        <f>M37/$M$75</f>
        <v>2.1027326015189418E-3</v>
      </c>
      <c r="O37" s="55"/>
      <c r="P37" s="1"/>
    </row>
    <row r="38" spans="1:16" x14ac:dyDescent="0.25">
      <c r="A38" s="11">
        <v>23</v>
      </c>
      <c r="B38" s="12" t="s">
        <v>30</v>
      </c>
      <c r="C38" s="13" t="s">
        <v>93</v>
      </c>
      <c r="D38" s="14" t="s">
        <v>2</v>
      </c>
      <c r="E38" s="15"/>
      <c r="F38" s="15"/>
      <c r="G38" s="16">
        <f>VLOOKUP(B38,[3]Brokers!$B$9:$H$67,7,0)</f>
        <v>17274751</v>
      </c>
      <c r="H38" s="16">
        <f>VLOOKUP(B38,[3]Brokers!$B$9:$W$67,22,0)</f>
        <v>0</v>
      </c>
      <c r="I38" s="16">
        <f>VLOOKUP(B38,[1]Brokers!$B$9:$R$67,17,0)</f>
        <v>0</v>
      </c>
      <c r="J38" s="16">
        <f>VLOOKUP(B38,[1]Brokers!$B$9:$M$67,12,0)</f>
        <v>0</v>
      </c>
      <c r="K38" s="16">
        <f>VLOOKUP(B38,[2]Brokers!$B$9:$T$66,19,0)</f>
        <v>0</v>
      </c>
      <c r="L38" s="33">
        <f>G38+H38+I38+J38+K38</f>
        <v>17274751</v>
      </c>
      <c r="M38" s="30">
        <f>VLOOKUP(B38,[4]Sheet8!$B$9:$Z$67,25,0)</f>
        <v>324043319.83999997</v>
      </c>
      <c r="N38" s="52">
        <f>M38/$M$75</f>
        <v>1.9108535568673995E-3</v>
      </c>
      <c r="O38" s="55"/>
      <c r="P38" s="1"/>
    </row>
    <row r="39" spans="1:16" x14ac:dyDescent="0.25">
      <c r="A39" s="11">
        <v>24</v>
      </c>
      <c r="B39" s="12" t="s">
        <v>4</v>
      </c>
      <c r="C39" s="13" t="s">
        <v>68</v>
      </c>
      <c r="D39" s="14" t="s">
        <v>2</v>
      </c>
      <c r="E39" s="15" t="s">
        <v>2</v>
      </c>
      <c r="F39" s="15" t="s">
        <v>2</v>
      </c>
      <c r="G39" s="16">
        <f>VLOOKUP(B39,[3]Brokers!$B$9:$H$67,7,0)</f>
        <v>7698843</v>
      </c>
      <c r="H39" s="16">
        <f>VLOOKUP(B39,[3]Brokers!$B$9:$W$67,22,0)</f>
        <v>0</v>
      </c>
      <c r="I39" s="16">
        <f>VLOOKUP(B39,[1]Brokers!$B$9:$R$67,17,0)</f>
        <v>0</v>
      </c>
      <c r="J39" s="16">
        <f>VLOOKUP(B39,[1]Brokers!$B$9:$M$67,12,0)</f>
        <v>0</v>
      </c>
      <c r="K39" s="16">
        <f>VLOOKUP(B39,[2]Brokers!$B$9:$T$66,19,0)</f>
        <v>0</v>
      </c>
      <c r="L39" s="33">
        <f>G39+H39+I39+J39+K39</f>
        <v>7698843</v>
      </c>
      <c r="M39" s="30">
        <f>VLOOKUP(B39,[4]Sheet8!$B$9:$Z$67,25,0)</f>
        <v>319785316.32000005</v>
      </c>
      <c r="N39" s="52">
        <f>M39/$M$75</f>
        <v>1.8857445030058258E-3</v>
      </c>
      <c r="O39" s="55"/>
      <c r="P39" s="1"/>
    </row>
    <row r="40" spans="1:16" x14ac:dyDescent="0.25">
      <c r="A40" s="11">
        <v>25</v>
      </c>
      <c r="B40" s="12" t="s">
        <v>34</v>
      </c>
      <c r="C40" s="13" t="s">
        <v>97</v>
      </c>
      <c r="D40" s="14" t="s">
        <v>2</v>
      </c>
      <c r="E40" s="15"/>
      <c r="F40" s="15"/>
      <c r="G40" s="16">
        <f>VLOOKUP(B40,[3]Brokers!$B$9:$H$67,7,0)</f>
        <v>0</v>
      </c>
      <c r="H40" s="16">
        <f>VLOOKUP(B40,[3]Brokers!$B$9:$W$67,22,0)</f>
        <v>0</v>
      </c>
      <c r="I40" s="16">
        <f>VLOOKUP(B40,[1]Brokers!$B$9:$R$67,17,0)</f>
        <v>0</v>
      </c>
      <c r="J40" s="16">
        <f>VLOOKUP(B40,[1]Brokers!$B$9:$M$67,12,0)</f>
        <v>0</v>
      </c>
      <c r="K40" s="16">
        <f>VLOOKUP(B40,[2]Brokers!$B$9:$T$66,19,0)</f>
        <v>0</v>
      </c>
      <c r="L40" s="33">
        <f>G40+H40+I40+J40+K40</f>
        <v>0</v>
      </c>
      <c r="M40" s="30">
        <f>VLOOKUP(B40,[4]Sheet8!$B$9:$Z$67,25,0)</f>
        <v>300595821.88000005</v>
      </c>
      <c r="N40" s="52">
        <f>M40/$M$75</f>
        <v>1.7725858249523279E-3</v>
      </c>
      <c r="O40" s="55"/>
      <c r="P40" s="1"/>
    </row>
    <row r="41" spans="1:16" x14ac:dyDescent="0.25">
      <c r="A41" s="11">
        <v>26</v>
      </c>
      <c r="B41" s="12" t="s">
        <v>43</v>
      </c>
      <c r="C41" s="13" t="s">
        <v>104</v>
      </c>
      <c r="D41" s="14" t="s">
        <v>2</v>
      </c>
      <c r="E41" s="15" t="s">
        <v>2</v>
      </c>
      <c r="F41" s="15" t="s">
        <v>2</v>
      </c>
      <c r="G41" s="16">
        <f>VLOOKUP(B41,[3]Brokers!$B$9:$H$67,7,0)</f>
        <v>11706742</v>
      </c>
      <c r="H41" s="16">
        <f>VLOOKUP(B41,[3]Brokers!$B$9:$W$67,22,0)</f>
        <v>0</v>
      </c>
      <c r="I41" s="16">
        <f>VLOOKUP(B41,[1]Brokers!$B$9:$R$67,17,0)</f>
        <v>0</v>
      </c>
      <c r="J41" s="16">
        <f>VLOOKUP(B41,[1]Brokers!$B$9:$M$67,12,0)</f>
        <v>0</v>
      </c>
      <c r="K41" s="16">
        <f>VLOOKUP(B41,[2]Brokers!$B$9:$T$66,19,0)</f>
        <v>0</v>
      </c>
      <c r="L41" s="33">
        <f>G41+H41+I41+J41+K41</f>
        <v>11706742</v>
      </c>
      <c r="M41" s="30">
        <f>VLOOKUP(B41,[4]Sheet8!$B$9:$Z$67,25,0)</f>
        <v>252588455.56999999</v>
      </c>
      <c r="N41" s="52">
        <f>M41/$M$75</f>
        <v>1.4894908155733504E-3</v>
      </c>
      <c r="O41" s="55"/>
      <c r="P41" s="1"/>
    </row>
    <row r="42" spans="1:16" x14ac:dyDescent="0.25">
      <c r="A42" s="11">
        <v>27</v>
      </c>
      <c r="B42" s="12" t="s">
        <v>32</v>
      </c>
      <c r="C42" s="13" t="s">
        <v>95</v>
      </c>
      <c r="D42" s="14" t="s">
        <v>2</v>
      </c>
      <c r="E42" s="15"/>
      <c r="F42" s="15"/>
      <c r="G42" s="16">
        <f>VLOOKUP(B42,[3]Brokers!$B$9:$H$67,7,0)</f>
        <v>6822809</v>
      </c>
      <c r="H42" s="16">
        <f>VLOOKUP(B42,[3]Brokers!$B$9:$W$67,22,0)</f>
        <v>0</v>
      </c>
      <c r="I42" s="16">
        <f>VLOOKUP(B42,[1]Brokers!$B$9:$R$67,17,0)</f>
        <v>0</v>
      </c>
      <c r="J42" s="16">
        <f>VLOOKUP(B42,[1]Brokers!$B$9:$M$67,12,0)</f>
        <v>0</v>
      </c>
      <c r="K42" s="16">
        <f>VLOOKUP(B42,[2]Brokers!$B$9:$T$66,19,0)</f>
        <v>0</v>
      </c>
      <c r="L42" s="33">
        <f>G42+H42+I42+J42+K42</f>
        <v>6822809</v>
      </c>
      <c r="M42" s="30">
        <f>VLOOKUP(B42,[4]Sheet8!$B$9:$Z$67,25,0)</f>
        <v>248013461.36000001</v>
      </c>
      <c r="N42" s="52">
        <f>M42/$M$75</f>
        <v>1.4625124968623128E-3</v>
      </c>
      <c r="O42" s="55"/>
      <c r="P42" s="1"/>
    </row>
    <row r="43" spans="1:16" x14ac:dyDescent="0.25">
      <c r="A43" s="11">
        <v>28</v>
      </c>
      <c r="B43" s="12" t="s">
        <v>57</v>
      </c>
      <c r="C43" s="13" t="s">
        <v>112</v>
      </c>
      <c r="D43" s="14" t="s">
        <v>2</v>
      </c>
      <c r="E43" s="15"/>
      <c r="F43" s="15"/>
      <c r="G43" s="16">
        <f>VLOOKUP(B43,[3]Brokers!$B$9:$H$67,7,0)</f>
        <v>16157390</v>
      </c>
      <c r="H43" s="16">
        <f>VLOOKUP(B43,[3]Brokers!$B$9:$W$67,22,0)</f>
        <v>0</v>
      </c>
      <c r="I43" s="16">
        <f>VLOOKUP(B43,[1]Brokers!$B$9:$R$67,17,0)</f>
        <v>0</v>
      </c>
      <c r="J43" s="16">
        <f>VLOOKUP(B43,[1]Brokers!$B$9:$M$67,12,0)</f>
        <v>0</v>
      </c>
      <c r="K43" s="16">
        <f>VLOOKUP(B43,[2]Brokers!$B$9:$T$66,19,0)</f>
        <v>0</v>
      </c>
      <c r="L43" s="33">
        <f>G43+H43+I43+J43+K43</f>
        <v>16157390</v>
      </c>
      <c r="M43" s="30">
        <f>VLOOKUP(B43,[4]Sheet8!$B$9:$Z$67,25,0)</f>
        <v>237931328.45999998</v>
      </c>
      <c r="N43" s="52">
        <f>M43/$M$75</f>
        <v>1.4030590894528114E-3</v>
      </c>
      <c r="O43" s="55"/>
      <c r="P43" s="1"/>
    </row>
    <row r="44" spans="1:16" x14ac:dyDescent="0.25">
      <c r="A44" s="11">
        <v>29</v>
      </c>
      <c r="B44" s="12" t="s">
        <v>12</v>
      </c>
      <c r="C44" s="13" t="s">
        <v>12</v>
      </c>
      <c r="D44" s="14" t="s">
        <v>2</v>
      </c>
      <c r="E44" s="15" t="s">
        <v>2</v>
      </c>
      <c r="F44" s="15"/>
      <c r="G44" s="16">
        <f>VLOOKUP(B44,[3]Brokers!$B$9:$H$67,7,0)</f>
        <v>13512289</v>
      </c>
      <c r="H44" s="16">
        <f>VLOOKUP(B44,[3]Brokers!$B$9:$W$67,22,0)</f>
        <v>0</v>
      </c>
      <c r="I44" s="16">
        <f>VLOOKUP(B44,[1]Brokers!$B$9:$R$67,17,0)</f>
        <v>0</v>
      </c>
      <c r="J44" s="16">
        <f>VLOOKUP(B44,[1]Brokers!$B$9:$M$67,12,0)</f>
        <v>0</v>
      </c>
      <c r="K44" s="16">
        <f>VLOOKUP(B44,[2]Brokers!$B$9:$T$66,19,0)</f>
        <v>0</v>
      </c>
      <c r="L44" s="33">
        <f>G44+H44+I44+J44+K44</f>
        <v>13512289</v>
      </c>
      <c r="M44" s="30">
        <f>VLOOKUP(B44,[4]Sheet8!$B$9:$Z$67,25,0)</f>
        <v>210132633.94999999</v>
      </c>
      <c r="N44" s="52">
        <f>M44/$M$75</f>
        <v>1.239132752977392E-3</v>
      </c>
      <c r="O44" s="55"/>
      <c r="P44" s="1"/>
    </row>
    <row r="45" spans="1:16" x14ac:dyDescent="0.25">
      <c r="A45" s="11">
        <v>30</v>
      </c>
      <c r="B45" s="12" t="s">
        <v>33</v>
      </c>
      <c r="C45" s="13" t="s">
        <v>96</v>
      </c>
      <c r="D45" s="14" t="s">
        <v>2</v>
      </c>
      <c r="E45" s="15"/>
      <c r="F45" s="15"/>
      <c r="G45" s="16">
        <f>VLOOKUP(B45,[3]Brokers!$B$9:$H$67,7,0)</f>
        <v>159693377</v>
      </c>
      <c r="H45" s="16">
        <f>VLOOKUP(B45,[3]Brokers!$B$9:$W$67,22,0)</f>
        <v>0</v>
      </c>
      <c r="I45" s="16">
        <f>VLOOKUP(B45,[1]Brokers!$B$9:$R$67,17,0)</f>
        <v>0</v>
      </c>
      <c r="J45" s="16">
        <f>VLOOKUP(B45,[1]Brokers!$B$9:$M$67,12,0)</f>
        <v>0</v>
      </c>
      <c r="K45" s="16">
        <f>VLOOKUP(B45,[2]Brokers!$B$9:$T$66,19,0)</f>
        <v>0</v>
      </c>
      <c r="L45" s="33">
        <f>G45+H45+I45+J45+K45</f>
        <v>159693377</v>
      </c>
      <c r="M45" s="30">
        <f>VLOOKUP(B45,[4]Sheet8!$B$9:$Z$67,25,0)</f>
        <v>171910562</v>
      </c>
      <c r="N45" s="52">
        <f>M45/$M$75</f>
        <v>1.0137407215275172E-3</v>
      </c>
      <c r="O45" s="55"/>
      <c r="P45" s="1"/>
    </row>
    <row r="46" spans="1:16" x14ac:dyDescent="0.25">
      <c r="A46" s="11">
        <v>31</v>
      </c>
      <c r="B46" s="12" t="s">
        <v>22</v>
      </c>
      <c r="C46" s="13" t="s">
        <v>85</v>
      </c>
      <c r="D46" s="14" t="s">
        <v>2</v>
      </c>
      <c r="E46" s="15"/>
      <c r="F46" s="15"/>
      <c r="G46" s="16">
        <f>VLOOKUP(B46,[3]Brokers!$B$9:$H$67,7,0)</f>
        <v>7820018</v>
      </c>
      <c r="H46" s="16">
        <f>VLOOKUP(B46,[3]Brokers!$B$9:$W$67,22,0)</f>
        <v>0</v>
      </c>
      <c r="I46" s="16">
        <f>VLOOKUP(B46,[1]Brokers!$B$9:$R$67,17,0)</f>
        <v>0</v>
      </c>
      <c r="J46" s="16">
        <f>VLOOKUP(B46,[1]Brokers!$B$9:$M$67,12,0)</f>
        <v>0</v>
      </c>
      <c r="K46" s="16">
        <f>VLOOKUP(B46,[2]Brokers!$B$9:$T$66,19,0)</f>
        <v>0</v>
      </c>
      <c r="L46" s="33">
        <f>G46+H46+I46+J46+K46</f>
        <v>7820018</v>
      </c>
      <c r="M46" s="30">
        <f>VLOOKUP(B46,[4]Sheet8!$B$9:$Z$67,25,0)</f>
        <v>149570482.82999998</v>
      </c>
      <c r="N46" s="52">
        <f>M46/$M$75</f>
        <v>8.8200333603297338E-4</v>
      </c>
      <c r="O46" s="55"/>
      <c r="P46" s="1"/>
    </row>
    <row r="47" spans="1:16" x14ac:dyDescent="0.25">
      <c r="A47" s="11">
        <v>32</v>
      </c>
      <c r="B47" s="12" t="s">
        <v>36</v>
      </c>
      <c r="C47" s="13" t="s">
        <v>98</v>
      </c>
      <c r="D47" s="14" t="s">
        <v>2</v>
      </c>
      <c r="E47" s="15"/>
      <c r="F47" s="15"/>
      <c r="G47" s="16">
        <f>VLOOKUP(B47,[3]Brokers!$B$9:$H$67,7,0)</f>
        <v>4615256</v>
      </c>
      <c r="H47" s="16">
        <f>VLOOKUP(B47,[3]Brokers!$B$9:$W$67,22,0)</f>
        <v>0</v>
      </c>
      <c r="I47" s="16">
        <f>VLOOKUP(B47,[1]Brokers!$B$9:$R$67,17,0)</f>
        <v>0</v>
      </c>
      <c r="J47" s="16">
        <f>VLOOKUP(B47,[1]Brokers!$B$9:$M$67,12,0)</f>
        <v>0</v>
      </c>
      <c r="K47" s="16">
        <f>VLOOKUP(B47,[2]Brokers!$B$9:$T$66,19,0)</f>
        <v>0</v>
      </c>
      <c r="L47" s="33">
        <f>G47+H47+I47+J47+K47</f>
        <v>4615256</v>
      </c>
      <c r="M47" s="30">
        <f>VLOOKUP(B47,[4]Sheet8!$B$9:$Z$67,25,0)</f>
        <v>125236740.14000002</v>
      </c>
      <c r="N47" s="52">
        <f>M47/$M$75</f>
        <v>7.3850950072094923E-4</v>
      </c>
      <c r="O47" s="55"/>
      <c r="P47" s="1"/>
    </row>
    <row r="48" spans="1:16" x14ac:dyDescent="0.25">
      <c r="A48" s="11">
        <v>33</v>
      </c>
      <c r="B48" s="12" t="s">
        <v>20</v>
      </c>
      <c r="C48" s="13" t="s">
        <v>83</v>
      </c>
      <c r="D48" s="14" t="s">
        <v>2</v>
      </c>
      <c r="E48" s="15"/>
      <c r="F48" s="15"/>
      <c r="G48" s="16">
        <f>VLOOKUP(B48,[3]Brokers!$B$9:$H$67,7,0)</f>
        <v>2301823</v>
      </c>
      <c r="H48" s="16">
        <f>VLOOKUP(B48,[3]Brokers!$B$9:$W$67,22,0)</f>
        <v>0</v>
      </c>
      <c r="I48" s="16">
        <f>VLOOKUP(B48,[1]Brokers!$B$9:$R$67,17,0)</f>
        <v>0</v>
      </c>
      <c r="J48" s="16">
        <f>VLOOKUP(B48,[1]Brokers!$B$9:$M$67,12,0)</f>
        <v>0</v>
      </c>
      <c r="K48" s="16">
        <f>VLOOKUP(B48,[2]Brokers!$B$9:$T$66,19,0)</f>
        <v>0</v>
      </c>
      <c r="L48" s="33">
        <f>G48+H48+I48+J48+K48</f>
        <v>2301823</v>
      </c>
      <c r="M48" s="30">
        <f>VLOOKUP(B48,[4]Sheet8!$B$9:$Z$67,25,0)</f>
        <v>120450019.91</v>
      </c>
      <c r="N48" s="52">
        <f>M48/$M$75</f>
        <v>7.1028265320642256E-4</v>
      </c>
      <c r="O48" s="55"/>
    </row>
    <row r="49" spans="1:16" x14ac:dyDescent="0.25">
      <c r="A49" s="11">
        <v>34</v>
      </c>
      <c r="B49" s="12" t="s">
        <v>15</v>
      </c>
      <c r="C49" s="13" t="s">
        <v>78</v>
      </c>
      <c r="D49" s="14" t="s">
        <v>2</v>
      </c>
      <c r="E49" s="15"/>
      <c r="F49" s="15"/>
      <c r="G49" s="16">
        <f>VLOOKUP(B49,[3]Brokers!$B$9:$H$67,7,0)</f>
        <v>1018380</v>
      </c>
      <c r="H49" s="16">
        <f>VLOOKUP(B49,[3]Brokers!$B$9:$W$67,22,0)</f>
        <v>0</v>
      </c>
      <c r="I49" s="16">
        <f>VLOOKUP(B49,[1]Brokers!$B$9:$R$67,17,0)</f>
        <v>0</v>
      </c>
      <c r="J49" s="16">
        <f>VLOOKUP(B49,[1]Brokers!$B$9:$M$67,12,0)</f>
        <v>0</v>
      </c>
      <c r="K49" s="16">
        <f>VLOOKUP(B49,[2]Brokers!$B$9:$T$66,19,0)</f>
        <v>0</v>
      </c>
      <c r="L49" s="33">
        <f>G49+H49+I49+J49+K49</f>
        <v>1018380</v>
      </c>
      <c r="M49" s="30">
        <f>VLOOKUP(B49,[4]Sheet8!$B$9:$Z$67,25,0)</f>
        <v>102607457.40000001</v>
      </c>
      <c r="N49" s="52">
        <f>M49/$M$75</f>
        <v>6.0506670845960004E-4</v>
      </c>
      <c r="O49" s="55"/>
    </row>
    <row r="50" spans="1:16" s="18" customFormat="1" x14ac:dyDescent="0.25">
      <c r="A50" s="11">
        <v>35</v>
      </c>
      <c r="B50" s="12" t="s">
        <v>14</v>
      </c>
      <c r="C50" s="13" t="s">
        <v>77</v>
      </c>
      <c r="D50" s="14" t="s">
        <v>2</v>
      </c>
      <c r="E50" s="15" t="s">
        <v>2</v>
      </c>
      <c r="F50" s="15" t="s">
        <v>2</v>
      </c>
      <c r="G50" s="16">
        <f>VLOOKUP(B50,[3]Brokers!$B$9:$H$67,7,0)</f>
        <v>1464500</v>
      </c>
      <c r="H50" s="16">
        <f>VLOOKUP(B50,[3]Brokers!$B$9:$W$67,22,0)</f>
        <v>0</v>
      </c>
      <c r="I50" s="16">
        <f>VLOOKUP(B50,[1]Brokers!$B$9:$R$67,17,0)</f>
        <v>0</v>
      </c>
      <c r="J50" s="16">
        <f>VLOOKUP(B50,[1]Brokers!$B$9:$M$67,12,0)</f>
        <v>0</v>
      </c>
      <c r="K50" s="16">
        <f>VLOOKUP(B50,[2]Brokers!$B$9:$T$66,19,0)</f>
        <v>0</v>
      </c>
      <c r="L50" s="33">
        <f>G50+H50+I50+J50+K50</f>
        <v>1464500</v>
      </c>
      <c r="M50" s="30">
        <f>VLOOKUP(B50,[4]Sheet8!$B$9:$Z$67,25,0)</f>
        <v>78906483.769999996</v>
      </c>
      <c r="N50" s="52">
        <f>M50/$M$75</f>
        <v>4.6530425390732609E-4</v>
      </c>
      <c r="O50" s="55"/>
      <c r="P50" s="17"/>
    </row>
    <row r="51" spans="1:16" x14ac:dyDescent="0.25">
      <c r="A51" s="11">
        <v>36</v>
      </c>
      <c r="B51" s="12" t="s">
        <v>40</v>
      </c>
      <c r="C51" s="13" t="s">
        <v>101</v>
      </c>
      <c r="D51" s="14" t="s">
        <v>2</v>
      </c>
      <c r="E51" s="15"/>
      <c r="F51" s="15"/>
      <c r="G51" s="16">
        <f>VLOOKUP(B51,[3]Brokers!$B$9:$H$67,7,0)</f>
        <v>5650047</v>
      </c>
      <c r="H51" s="16">
        <f>VLOOKUP(B51,[3]Brokers!$B$9:$W$67,22,0)</f>
        <v>0</v>
      </c>
      <c r="I51" s="16">
        <f>VLOOKUP(B51,[1]Brokers!$B$9:$R$67,17,0)</f>
        <v>0</v>
      </c>
      <c r="J51" s="16">
        <f>VLOOKUP(B51,[1]Brokers!$B$9:$M$67,12,0)</f>
        <v>0</v>
      </c>
      <c r="K51" s="16">
        <f>VLOOKUP(B51,[2]Brokers!$B$9:$T$66,19,0)</f>
        <v>0</v>
      </c>
      <c r="L51" s="33">
        <f>G51+H51+I51+J51+K51</f>
        <v>5650047</v>
      </c>
      <c r="M51" s="30">
        <f>VLOOKUP(B51,[4]Sheet8!$B$9:$Z$67,25,0)</f>
        <v>77593821.23999998</v>
      </c>
      <c r="N51" s="52">
        <f>M51/$M$75</f>
        <v>4.5756360409033371E-4</v>
      </c>
      <c r="O51" s="55"/>
    </row>
    <row r="52" spans="1:16" x14ac:dyDescent="0.25">
      <c r="A52" s="11">
        <v>37</v>
      </c>
      <c r="B52" s="12" t="s">
        <v>28</v>
      </c>
      <c r="C52" s="13" t="s">
        <v>91</v>
      </c>
      <c r="D52" s="14" t="s">
        <v>2</v>
      </c>
      <c r="E52" s="15"/>
      <c r="F52" s="15"/>
      <c r="G52" s="16">
        <f>VLOOKUP(B52,[3]Brokers!$B$9:$H$67,7,0)</f>
        <v>3536562</v>
      </c>
      <c r="H52" s="16">
        <f>VLOOKUP(B52,[3]Brokers!$B$9:$W$67,22,0)</f>
        <v>0</v>
      </c>
      <c r="I52" s="16">
        <f>VLOOKUP(B52,[1]Brokers!$B$9:$R$67,17,0)</f>
        <v>0</v>
      </c>
      <c r="J52" s="16">
        <f>VLOOKUP(B52,[1]Brokers!$B$9:$M$67,12,0)</f>
        <v>0</v>
      </c>
      <c r="K52" s="16">
        <f>VLOOKUP(B52,[2]Brokers!$B$9:$T$66,19,0)</f>
        <v>0</v>
      </c>
      <c r="L52" s="33">
        <f>G52+H52+I52+J52+K52</f>
        <v>3536562</v>
      </c>
      <c r="M52" s="30">
        <f>VLOOKUP(B52,[4]Sheet8!$B$9:$Z$67,25,0)</f>
        <v>75768603.719999999</v>
      </c>
      <c r="N52" s="52">
        <f>M52/$M$75</f>
        <v>4.4680046479194995E-4</v>
      </c>
      <c r="O52" s="55"/>
    </row>
    <row r="53" spans="1:16" x14ac:dyDescent="0.25">
      <c r="A53" s="11">
        <v>38</v>
      </c>
      <c r="B53" s="12" t="s">
        <v>38</v>
      </c>
      <c r="C53" s="13" t="s">
        <v>38</v>
      </c>
      <c r="D53" s="14" t="s">
        <v>2</v>
      </c>
      <c r="E53" s="15" t="s">
        <v>2</v>
      </c>
      <c r="F53" s="15"/>
      <c r="G53" s="16">
        <f>VLOOKUP(B53,[3]Brokers!$B$9:$H$67,7,0)</f>
        <v>493782</v>
      </c>
      <c r="H53" s="16">
        <f>VLOOKUP(B53,[3]Brokers!$B$9:$W$67,22,0)</f>
        <v>0</v>
      </c>
      <c r="I53" s="16">
        <f>VLOOKUP(B53,[1]Brokers!$B$9:$R$67,17,0)</f>
        <v>0</v>
      </c>
      <c r="J53" s="16">
        <f>VLOOKUP(B53,[1]Brokers!$B$9:$M$67,12,0)</f>
        <v>0</v>
      </c>
      <c r="K53" s="16">
        <f>VLOOKUP(B53,[2]Brokers!$B$9:$T$66,19,0)</f>
        <v>0</v>
      </c>
      <c r="L53" s="33">
        <f>G53+H53+I53+J53+K53</f>
        <v>493782</v>
      </c>
      <c r="M53" s="30">
        <f>VLOOKUP(B53,[4]Sheet8!$B$9:$Z$67,25,0)</f>
        <v>62652544.969999999</v>
      </c>
      <c r="N53" s="52">
        <f>M53/$M$75</f>
        <v>3.6945627659237725E-4</v>
      </c>
      <c r="O53" s="55"/>
    </row>
    <row r="54" spans="1:16" x14ac:dyDescent="0.25">
      <c r="A54" s="11">
        <v>39</v>
      </c>
      <c r="B54" s="12" t="s">
        <v>24</v>
      </c>
      <c r="C54" s="13" t="s">
        <v>87</v>
      </c>
      <c r="D54" s="14" t="s">
        <v>2</v>
      </c>
      <c r="E54" s="15" t="s">
        <v>2</v>
      </c>
      <c r="F54" s="15"/>
      <c r="G54" s="16">
        <f>VLOOKUP(B54,[3]Brokers!$B$9:$H$67,7,0)</f>
        <v>7984000</v>
      </c>
      <c r="H54" s="16">
        <f>VLOOKUP(B54,[3]Brokers!$B$9:$W$67,22,0)</f>
        <v>0</v>
      </c>
      <c r="I54" s="16">
        <f>VLOOKUP(B54,[1]Brokers!$B$9:$R$67,17,0)</f>
        <v>0</v>
      </c>
      <c r="J54" s="16">
        <f>VLOOKUP(B54,[1]Brokers!$B$9:$M$67,12,0)</f>
        <v>0</v>
      </c>
      <c r="K54" s="16">
        <f>VLOOKUP(B54,[2]Brokers!$B$9:$T$66,19,0)</f>
        <v>0</v>
      </c>
      <c r="L54" s="33">
        <f>G54+H54+I54+J54+K54</f>
        <v>7984000</v>
      </c>
      <c r="M54" s="30">
        <f>VLOOKUP(B54,[4]Sheet8!$B$9:$Z$67,25,0)</f>
        <v>56428360.419999994</v>
      </c>
      <c r="N54" s="52">
        <f>M54/$M$75</f>
        <v>3.3275283462097917E-4</v>
      </c>
      <c r="O54" s="55"/>
    </row>
    <row r="55" spans="1:16" x14ac:dyDescent="0.25">
      <c r="A55" s="11">
        <v>40</v>
      </c>
      <c r="B55" s="12" t="s">
        <v>27</v>
      </c>
      <c r="C55" s="13" t="s">
        <v>90</v>
      </c>
      <c r="D55" s="14" t="s">
        <v>2</v>
      </c>
      <c r="E55" s="15"/>
      <c r="F55" s="15"/>
      <c r="G55" s="16">
        <f>VLOOKUP(B55,[3]Brokers!$B$9:$H$67,7,0)</f>
        <v>0</v>
      </c>
      <c r="H55" s="16">
        <f>VLOOKUP(B55,[3]Brokers!$B$9:$W$67,22,0)</f>
        <v>0</v>
      </c>
      <c r="I55" s="16">
        <f>VLOOKUP(B55,[1]Brokers!$B$9:$R$67,17,0)</f>
        <v>0</v>
      </c>
      <c r="J55" s="16">
        <f>VLOOKUP(B55,[1]Brokers!$B$9:$M$67,12,0)</f>
        <v>0</v>
      </c>
      <c r="K55" s="16">
        <f>VLOOKUP(B55,[2]Brokers!$B$9:$T$66,19,0)</f>
        <v>0</v>
      </c>
      <c r="L55" s="33">
        <f>G55+H55+I55+J55+K55</f>
        <v>0</v>
      </c>
      <c r="M55" s="30">
        <f>VLOOKUP(B55,[4]Sheet8!$B$9:$Z$67,25,0)</f>
        <v>51296804.119999997</v>
      </c>
      <c r="N55" s="52">
        <f>M55/$M$75</f>
        <v>3.0249252062048706E-4</v>
      </c>
      <c r="O55" s="55"/>
    </row>
    <row r="56" spans="1:16" x14ac:dyDescent="0.25">
      <c r="A56" s="11">
        <v>41</v>
      </c>
      <c r="B56" s="12" t="s">
        <v>41</v>
      </c>
      <c r="C56" s="13" t="s">
        <v>102</v>
      </c>
      <c r="D56" s="14" t="s">
        <v>2</v>
      </c>
      <c r="E56" s="15"/>
      <c r="F56" s="15"/>
      <c r="G56" s="16">
        <f>VLOOKUP(B56,[3]Brokers!$B$9:$H$67,7,0)</f>
        <v>939020</v>
      </c>
      <c r="H56" s="16">
        <f>VLOOKUP(B56,[3]Brokers!$B$9:$W$67,22,0)</f>
        <v>0</v>
      </c>
      <c r="I56" s="16">
        <f>VLOOKUP(B56,[1]Brokers!$B$9:$R$67,17,0)</f>
        <v>0</v>
      </c>
      <c r="J56" s="16">
        <f>VLOOKUP(B56,[1]Brokers!$B$9:$M$67,12,0)</f>
        <v>0</v>
      </c>
      <c r="K56" s="16">
        <f>VLOOKUP(B56,[2]Brokers!$B$9:$T$66,19,0)</f>
        <v>0</v>
      </c>
      <c r="L56" s="33">
        <f>G56+H56+I56+J56+K56</f>
        <v>939020</v>
      </c>
      <c r="M56" s="30">
        <f>VLOOKUP(B56,[4]Sheet8!$B$9:$Z$67,25,0)</f>
        <v>44926835.030000001</v>
      </c>
      <c r="N56" s="52">
        <f>M56/$M$75</f>
        <v>2.6492940066858681E-4</v>
      </c>
      <c r="O56" s="55"/>
    </row>
    <row r="57" spans="1:16" x14ac:dyDescent="0.25">
      <c r="A57" s="11">
        <v>42</v>
      </c>
      <c r="B57" s="12" t="s">
        <v>39</v>
      </c>
      <c r="C57" s="13" t="s">
        <v>100</v>
      </c>
      <c r="D57" s="14" t="s">
        <v>2</v>
      </c>
      <c r="E57" s="15"/>
      <c r="F57" s="15"/>
      <c r="G57" s="16">
        <f>VLOOKUP(B57,[3]Brokers!$B$9:$H$67,7,0)</f>
        <v>1803700</v>
      </c>
      <c r="H57" s="16">
        <f>VLOOKUP(B57,[3]Brokers!$B$9:$W$67,22,0)</f>
        <v>0</v>
      </c>
      <c r="I57" s="16">
        <f>VLOOKUP(B57,[1]Brokers!$B$9:$R$67,17,0)</f>
        <v>0</v>
      </c>
      <c r="J57" s="16">
        <f>VLOOKUP(B57,[1]Brokers!$B$9:$M$67,12,0)</f>
        <v>0</v>
      </c>
      <c r="K57" s="16">
        <f>VLOOKUP(B57,[2]Brokers!$B$9:$T$66,19,0)</f>
        <v>0</v>
      </c>
      <c r="L57" s="33">
        <f>G57+H57+I57+J57+K57</f>
        <v>1803700</v>
      </c>
      <c r="M57" s="30">
        <f>VLOOKUP(B57,[4]Sheet8!$B$9:$Z$67,25,0)</f>
        <v>14753282.5</v>
      </c>
      <c r="N57" s="52">
        <f>M57/$M$75</f>
        <v>8.6998745582888E-5</v>
      </c>
      <c r="O57" s="55"/>
    </row>
    <row r="58" spans="1:16" x14ac:dyDescent="0.25">
      <c r="A58" s="11">
        <v>43</v>
      </c>
      <c r="B58" s="12" t="s">
        <v>127</v>
      </c>
      <c r="C58" s="13" t="s">
        <v>128</v>
      </c>
      <c r="D58" s="14" t="s">
        <v>2</v>
      </c>
      <c r="E58" s="15"/>
      <c r="F58" s="15"/>
      <c r="G58" s="16">
        <f>VLOOKUP(B58,[3]Brokers!$B$9:$H$67,7,0)</f>
        <v>6399168</v>
      </c>
      <c r="H58" s="16">
        <f>VLOOKUP(B58,[3]Brokers!$B$9:$W$67,22,0)</f>
        <v>0</v>
      </c>
      <c r="I58" s="16">
        <f>VLOOKUP(B58,[1]Brokers!$B$9:$R$67,17,0)</f>
        <v>0</v>
      </c>
      <c r="J58" s="16">
        <f>VLOOKUP(B58,[1]Brokers!$B$9:$M$67,12,0)</f>
        <v>0</v>
      </c>
      <c r="K58" s="16"/>
      <c r="L58" s="33">
        <f>G58+H58+I58+J58+K58</f>
        <v>6399168</v>
      </c>
      <c r="M58" s="30">
        <f>VLOOKUP(B58,[4]Sheet8!$B$9:$Z$67,25,0)</f>
        <v>12659123</v>
      </c>
      <c r="N58" s="52">
        <f>M58/$M$75</f>
        <v>7.4649680244344668E-5</v>
      </c>
      <c r="O58" s="55"/>
    </row>
    <row r="59" spans="1:16" x14ac:dyDescent="0.25">
      <c r="A59" s="11">
        <v>44</v>
      </c>
      <c r="B59" s="12" t="s">
        <v>49</v>
      </c>
      <c r="C59" s="13" t="s">
        <v>49</v>
      </c>
      <c r="D59" s="14" t="s">
        <v>2</v>
      </c>
      <c r="E59" s="14" t="s">
        <v>2</v>
      </c>
      <c r="F59" s="15"/>
      <c r="G59" s="16">
        <f>VLOOKUP(B59,[3]Brokers!$B$9:$H$67,7,0)</f>
        <v>0</v>
      </c>
      <c r="H59" s="16">
        <f>VLOOKUP(B59,[3]Brokers!$B$9:$W$67,22,0)</f>
        <v>0</v>
      </c>
      <c r="I59" s="16">
        <f>VLOOKUP(B59,[1]Brokers!$B$9:$R$67,17,0)</f>
        <v>0</v>
      </c>
      <c r="J59" s="16">
        <f>VLOOKUP(B59,[1]Brokers!$B$9:$M$67,12,0)</f>
        <v>0</v>
      </c>
      <c r="K59" s="16">
        <f>VLOOKUP(B59,[2]Brokers!$B$9:$T$66,19,0)</f>
        <v>0</v>
      </c>
      <c r="L59" s="33">
        <f>G59+H59+I59+J59+K59</f>
        <v>0</v>
      </c>
      <c r="M59" s="30">
        <f>VLOOKUP(B59,[4]Sheet8!$B$9:$Z$67,25,0)</f>
        <v>3788300</v>
      </c>
      <c r="N59" s="52">
        <f>M59/$M$75</f>
        <v>2.2339255544768063E-5</v>
      </c>
      <c r="O59" s="55"/>
    </row>
    <row r="60" spans="1:16" x14ac:dyDescent="0.25">
      <c r="A60" s="11">
        <v>45</v>
      </c>
      <c r="B60" s="12" t="s">
        <v>31</v>
      </c>
      <c r="C60" s="13" t="s">
        <v>94</v>
      </c>
      <c r="D60" s="14" t="s">
        <v>2</v>
      </c>
      <c r="E60" s="15" t="s">
        <v>2</v>
      </c>
      <c r="F60" s="15"/>
      <c r="G60" s="16">
        <f>VLOOKUP(B60,[3]Brokers!$B$9:$H$67,7,0)</f>
        <v>0</v>
      </c>
      <c r="H60" s="16">
        <f>VLOOKUP(B60,[3]Brokers!$B$9:$W$67,22,0)</f>
        <v>0</v>
      </c>
      <c r="I60" s="16">
        <f>VLOOKUP(B60,[1]Brokers!$B$9:$R$67,17,0)</f>
        <v>0</v>
      </c>
      <c r="J60" s="16">
        <f>VLOOKUP(B60,[1]Brokers!$B$9:$M$67,12,0)</f>
        <v>0</v>
      </c>
      <c r="K60" s="16">
        <f>VLOOKUP(B60,[2]Brokers!$B$9:$T$66,19,0)</f>
        <v>0</v>
      </c>
      <c r="L60" s="33">
        <f>G60+H60+I60+J60+K60</f>
        <v>0</v>
      </c>
      <c r="M60" s="30">
        <f>VLOOKUP(B60,[4]Sheet8!$B$9:$Z$67,25,0)</f>
        <v>0</v>
      </c>
      <c r="N60" s="52">
        <f>M60/$M$75</f>
        <v>0</v>
      </c>
      <c r="O60" s="55"/>
    </row>
    <row r="61" spans="1:16" x14ac:dyDescent="0.25">
      <c r="A61" s="11">
        <v>46</v>
      </c>
      <c r="B61" s="12" t="s">
        <v>44</v>
      </c>
      <c r="C61" s="13" t="s">
        <v>44</v>
      </c>
      <c r="D61" s="14" t="s">
        <v>2</v>
      </c>
      <c r="E61" s="15"/>
      <c r="F61" s="15"/>
      <c r="G61" s="16">
        <f>VLOOKUP(B61,[3]Brokers!$B$9:$H$67,7,0)</f>
        <v>0</v>
      </c>
      <c r="H61" s="16">
        <f>VLOOKUP(B61,[3]Brokers!$B$9:$W$67,22,0)</f>
        <v>0</v>
      </c>
      <c r="I61" s="16">
        <f>VLOOKUP(B61,[1]Brokers!$B$9:$R$67,17,0)</f>
        <v>0</v>
      </c>
      <c r="J61" s="16">
        <f>VLOOKUP(B61,[1]Brokers!$B$9:$M$67,12,0)</f>
        <v>0</v>
      </c>
      <c r="K61" s="16">
        <f>VLOOKUP(B61,[2]Brokers!$B$9:$T$66,19,0)</f>
        <v>0</v>
      </c>
      <c r="L61" s="33">
        <f>G61+H61+I61+J61+K61</f>
        <v>0</v>
      </c>
      <c r="M61" s="30">
        <f>VLOOKUP(B61,[4]Sheet8!$B$9:$Z$67,25,0)</f>
        <v>0</v>
      </c>
      <c r="N61" s="52">
        <f>M61/$M$75</f>
        <v>0</v>
      </c>
      <c r="O61" s="55"/>
    </row>
    <row r="62" spans="1:16" x14ac:dyDescent="0.25">
      <c r="A62" s="11">
        <v>47</v>
      </c>
      <c r="B62" s="12" t="s">
        <v>42</v>
      </c>
      <c r="C62" s="13" t="s">
        <v>103</v>
      </c>
      <c r="D62" s="14" t="s">
        <v>2</v>
      </c>
      <c r="E62" s="15" t="s">
        <v>2</v>
      </c>
      <c r="F62" s="15" t="s">
        <v>2</v>
      </c>
      <c r="G62" s="16">
        <f>VLOOKUP(B62,[3]Brokers!$B$9:$H$67,7,0)</f>
        <v>0</v>
      </c>
      <c r="H62" s="16">
        <f>VLOOKUP(B62,[3]Brokers!$B$9:$W$67,22,0)</f>
        <v>0</v>
      </c>
      <c r="I62" s="16">
        <f>VLOOKUP(B62,[1]Brokers!$B$9:$R$67,17,0)</f>
        <v>0</v>
      </c>
      <c r="J62" s="16">
        <f>VLOOKUP(B62,[1]Brokers!$B$9:$M$67,12,0)</f>
        <v>0</v>
      </c>
      <c r="K62" s="16">
        <f>VLOOKUP(B62,[2]Brokers!$B$9:$T$66,19,0)</f>
        <v>0</v>
      </c>
      <c r="L62" s="33">
        <f>G62+H62+I62+J62+K62</f>
        <v>0</v>
      </c>
      <c r="M62" s="30">
        <f>VLOOKUP(B62,[4]Sheet8!$B$9:$Z$67,25,0)</f>
        <v>0</v>
      </c>
      <c r="N62" s="52">
        <f>M62/$M$75</f>
        <v>0</v>
      </c>
      <c r="O62" s="55"/>
    </row>
    <row r="63" spans="1:16" x14ac:dyDescent="0.25">
      <c r="A63" s="11">
        <v>48</v>
      </c>
      <c r="B63" s="12" t="s">
        <v>45</v>
      </c>
      <c r="C63" s="13" t="s">
        <v>105</v>
      </c>
      <c r="D63" s="14" t="s">
        <v>2</v>
      </c>
      <c r="E63" s="15" t="s">
        <v>2</v>
      </c>
      <c r="F63" s="15" t="s">
        <v>2</v>
      </c>
      <c r="G63" s="16">
        <f>VLOOKUP(B63,[3]Brokers!$B$9:$H$67,7,0)</f>
        <v>0</v>
      </c>
      <c r="H63" s="16">
        <f>VLOOKUP(B63,[3]Brokers!$B$9:$W$67,22,0)</f>
        <v>0</v>
      </c>
      <c r="I63" s="16">
        <f>VLOOKUP(B63,[1]Brokers!$B$9:$R$67,17,0)</f>
        <v>0</v>
      </c>
      <c r="J63" s="16">
        <f>VLOOKUP(B63,[1]Brokers!$B$9:$M$67,12,0)</f>
        <v>0</v>
      </c>
      <c r="K63" s="16">
        <f>VLOOKUP(B63,[2]Brokers!$B$9:$T$66,19,0)</f>
        <v>0</v>
      </c>
      <c r="L63" s="33">
        <f>G63+H63+I63+J63+K63</f>
        <v>0</v>
      </c>
      <c r="M63" s="30">
        <f>VLOOKUP(B63,[4]Sheet8!$B$9:$Z$67,25,0)</f>
        <v>0</v>
      </c>
      <c r="N63" s="52">
        <f>M63/$M$75</f>
        <v>0</v>
      </c>
      <c r="O63" s="55"/>
    </row>
    <row r="64" spans="1:16" x14ac:dyDescent="0.25">
      <c r="A64" s="11">
        <v>49</v>
      </c>
      <c r="B64" s="12" t="s">
        <v>47</v>
      </c>
      <c r="C64" s="13" t="s">
        <v>107</v>
      </c>
      <c r="D64" s="14" t="s">
        <v>2</v>
      </c>
      <c r="E64" s="15"/>
      <c r="F64" s="15"/>
      <c r="G64" s="16">
        <f>VLOOKUP(B64,[3]Brokers!$B$9:$H$67,7,0)</f>
        <v>0</v>
      </c>
      <c r="H64" s="16">
        <f>VLOOKUP(B64,[3]Brokers!$B$9:$W$67,22,0)</f>
        <v>0</v>
      </c>
      <c r="I64" s="16">
        <f>VLOOKUP(B64,[1]Brokers!$B$9:$R$67,17,0)</f>
        <v>0</v>
      </c>
      <c r="J64" s="16">
        <f>VLOOKUP(B64,[1]Brokers!$B$9:$M$67,12,0)</f>
        <v>0</v>
      </c>
      <c r="K64" s="16">
        <f>VLOOKUP(B64,[2]Brokers!$B$9:$T$66,19,0)</f>
        <v>0</v>
      </c>
      <c r="L64" s="33">
        <f>G64+H64+I64+J64+K64</f>
        <v>0</v>
      </c>
      <c r="M64" s="30">
        <f>VLOOKUP(B64,[4]Sheet8!$B$9:$Z$67,25,0)</f>
        <v>0</v>
      </c>
      <c r="N64" s="52">
        <f>M64/$M$75</f>
        <v>0</v>
      </c>
      <c r="O64" s="55"/>
    </row>
    <row r="65" spans="1:16" x14ac:dyDescent="0.25">
      <c r="A65" s="11">
        <v>50</v>
      </c>
      <c r="B65" s="12" t="s">
        <v>52</v>
      </c>
      <c r="C65" s="13" t="s">
        <v>52</v>
      </c>
      <c r="D65" s="14" t="s">
        <v>2</v>
      </c>
      <c r="E65" s="15"/>
      <c r="F65" s="15"/>
      <c r="G65" s="16">
        <f>VLOOKUP(B65,[3]Brokers!$B$9:$H$67,7,0)</f>
        <v>0</v>
      </c>
      <c r="H65" s="16">
        <f>VLOOKUP(B65,[3]Brokers!$B$9:$W$67,22,0)</f>
        <v>0</v>
      </c>
      <c r="I65" s="16">
        <f>VLOOKUP(B65,[1]Brokers!$B$9:$R$67,17,0)</f>
        <v>0</v>
      </c>
      <c r="J65" s="16">
        <f>VLOOKUP(B65,[1]Brokers!$B$9:$M$67,12,0)</f>
        <v>0</v>
      </c>
      <c r="K65" s="16">
        <f>VLOOKUP(B65,[2]Brokers!$B$9:$T$66,19,0)</f>
        <v>0</v>
      </c>
      <c r="L65" s="33">
        <f>G65+H65+I65+J65+K65</f>
        <v>0</v>
      </c>
      <c r="M65" s="30">
        <f>VLOOKUP(B65,[4]Sheet8!$B$9:$Z$67,25,0)</f>
        <v>0</v>
      </c>
      <c r="N65" s="52">
        <f>M65/$M$75</f>
        <v>0</v>
      </c>
      <c r="O65" s="55"/>
      <c r="P65" s="19"/>
    </row>
    <row r="66" spans="1:16" x14ac:dyDescent="0.25">
      <c r="A66" s="11">
        <v>51</v>
      </c>
      <c r="B66" s="12" t="s">
        <v>55</v>
      </c>
      <c r="C66" s="13" t="s">
        <v>110</v>
      </c>
      <c r="D66" s="14"/>
      <c r="E66" s="15"/>
      <c r="F66" s="15"/>
      <c r="G66" s="16">
        <f>VLOOKUP(B66,[3]Brokers!$B$9:$H$67,7,0)</f>
        <v>0</v>
      </c>
      <c r="H66" s="16">
        <f>VLOOKUP(B66,[3]Brokers!$B$9:$W$67,22,0)</f>
        <v>0</v>
      </c>
      <c r="I66" s="16">
        <f>VLOOKUP(B66,[1]Brokers!$B$9:$R$67,17,0)</f>
        <v>0</v>
      </c>
      <c r="J66" s="16">
        <f>VLOOKUP(B66,[1]Brokers!$B$9:$M$67,12,0)</f>
        <v>0</v>
      </c>
      <c r="K66" s="16">
        <f>VLOOKUP(B66,[2]Brokers!$B$9:$T$66,19,0)</f>
        <v>0</v>
      </c>
      <c r="L66" s="33">
        <f>G66+H66+I66+J66+K66</f>
        <v>0</v>
      </c>
      <c r="M66" s="30">
        <f>VLOOKUP(B66,[4]Sheet8!$B$9:$Z$67,25,0)</f>
        <v>0</v>
      </c>
      <c r="N66" s="52">
        <f>M66/$M$75</f>
        <v>0</v>
      </c>
      <c r="O66" s="55"/>
    </row>
    <row r="67" spans="1:16" x14ac:dyDescent="0.25">
      <c r="A67" s="11">
        <v>52</v>
      </c>
      <c r="B67" s="12" t="s">
        <v>56</v>
      </c>
      <c r="C67" s="13" t="s">
        <v>111</v>
      </c>
      <c r="D67" s="14"/>
      <c r="E67" s="15"/>
      <c r="F67" s="15"/>
      <c r="G67" s="16">
        <f>VLOOKUP(B67,[3]Brokers!$B$9:$H$67,7,0)</f>
        <v>0</v>
      </c>
      <c r="H67" s="16">
        <f>VLOOKUP(B67,[3]Brokers!$B$9:$W$67,22,0)</f>
        <v>0</v>
      </c>
      <c r="I67" s="16">
        <f>VLOOKUP(B67,[1]Brokers!$B$9:$R$67,17,0)</f>
        <v>0</v>
      </c>
      <c r="J67" s="16">
        <f>VLOOKUP(B67,[1]Brokers!$B$9:$M$67,12,0)</f>
        <v>0</v>
      </c>
      <c r="K67" s="16">
        <f>VLOOKUP(B67,[2]Brokers!$B$9:$T$66,19,0)</f>
        <v>0</v>
      </c>
      <c r="L67" s="33">
        <f>G67+H67+I67+J67+K67</f>
        <v>0</v>
      </c>
      <c r="M67" s="30">
        <f>VLOOKUP(B67,[4]Sheet8!$B$9:$Z$67,25,0)</f>
        <v>0</v>
      </c>
      <c r="N67" s="52">
        <f>M67/$M$75</f>
        <v>0</v>
      </c>
      <c r="O67" s="55"/>
    </row>
    <row r="68" spans="1:16" x14ac:dyDescent="0.25">
      <c r="A68" s="11">
        <v>53</v>
      </c>
      <c r="B68" s="12" t="s">
        <v>53</v>
      </c>
      <c r="C68" s="13" t="s">
        <v>109</v>
      </c>
      <c r="D68" s="14"/>
      <c r="E68" s="15"/>
      <c r="F68" s="15"/>
      <c r="G68" s="16">
        <f>VLOOKUP(B68,[3]Brokers!$B$9:$H$67,7,0)</f>
        <v>0</v>
      </c>
      <c r="H68" s="16">
        <f>VLOOKUP(B68,[3]Brokers!$B$9:$W$67,22,0)</f>
        <v>0</v>
      </c>
      <c r="I68" s="16">
        <f>VLOOKUP(B68,[1]Brokers!$B$9:$R$67,17,0)</f>
        <v>0</v>
      </c>
      <c r="J68" s="16">
        <f>VLOOKUP(B68,[1]Brokers!$B$9:$M$67,12,0)</f>
        <v>0</v>
      </c>
      <c r="K68" s="16">
        <f>VLOOKUP(B68,[2]Brokers!$B$9:$T$66,19,0)</f>
        <v>0</v>
      </c>
      <c r="L68" s="33">
        <f>G68+H68+I68+J68+K68</f>
        <v>0</v>
      </c>
      <c r="M68" s="30">
        <f>VLOOKUP(B68,[4]Sheet8!$B$9:$Z$67,25,0)</f>
        <v>0</v>
      </c>
      <c r="N68" s="52">
        <f>M68/$M$75</f>
        <v>0</v>
      </c>
      <c r="O68" s="55"/>
    </row>
    <row r="69" spans="1:16" x14ac:dyDescent="0.25">
      <c r="A69" s="11">
        <v>54</v>
      </c>
      <c r="B69" s="12" t="s">
        <v>54</v>
      </c>
      <c r="C69" s="13" t="s">
        <v>54</v>
      </c>
      <c r="D69" s="14"/>
      <c r="E69" s="15"/>
      <c r="F69" s="15"/>
      <c r="G69" s="16">
        <f>VLOOKUP(B69,[3]Brokers!$B$9:$H$67,7,0)</f>
        <v>0</v>
      </c>
      <c r="H69" s="16">
        <f>VLOOKUP(B69,[3]Brokers!$B$9:$W$67,22,0)</f>
        <v>0</v>
      </c>
      <c r="I69" s="16">
        <f>VLOOKUP(B69,[1]Brokers!$B$9:$R$67,17,0)</f>
        <v>0</v>
      </c>
      <c r="J69" s="16">
        <f>VLOOKUP(B69,[1]Brokers!$B$9:$M$67,12,0)</f>
        <v>0</v>
      </c>
      <c r="K69" s="16">
        <f>VLOOKUP(B69,[2]Brokers!$B$9:$T$66,19,0)</f>
        <v>0</v>
      </c>
      <c r="L69" s="33">
        <f>G69+H69+I69+J69+K69</f>
        <v>0</v>
      </c>
      <c r="M69" s="30">
        <f>VLOOKUP(B69,[4]Sheet8!$B$9:$Z$67,25,0)</f>
        <v>0</v>
      </c>
      <c r="N69" s="52">
        <f>M69/$M$75</f>
        <v>0</v>
      </c>
      <c r="O69" s="55"/>
    </row>
    <row r="70" spans="1:16" x14ac:dyDescent="0.25">
      <c r="A70" s="11">
        <v>55</v>
      </c>
      <c r="B70" s="12" t="s">
        <v>51</v>
      </c>
      <c r="C70" s="13" t="s">
        <v>108</v>
      </c>
      <c r="D70" s="14"/>
      <c r="E70" s="15"/>
      <c r="F70" s="15"/>
      <c r="G70" s="16">
        <f>VLOOKUP(B70,[3]Brokers!$B$9:$H$67,7,0)</f>
        <v>0</v>
      </c>
      <c r="H70" s="16">
        <f>VLOOKUP(B70,[3]Brokers!$B$9:$W$67,22,0)</f>
        <v>0</v>
      </c>
      <c r="I70" s="16">
        <f>VLOOKUP(B70,[1]Brokers!$B$9:$R$67,17,0)</f>
        <v>0</v>
      </c>
      <c r="J70" s="16">
        <f>VLOOKUP(B70,[1]Brokers!$B$9:$M$67,12,0)</f>
        <v>0</v>
      </c>
      <c r="K70" s="16">
        <f>VLOOKUP(B70,[2]Brokers!$B$9:$T$66,19,0)</f>
        <v>0</v>
      </c>
      <c r="L70" s="33">
        <f>G70+H70+I70+J70+K70</f>
        <v>0</v>
      </c>
      <c r="M70" s="30">
        <f>VLOOKUP(B70,[4]Sheet8!$B$9:$Z$67,25,0)</f>
        <v>0</v>
      </c>
      <c r="N70" s="52">
        <f>M70/$M$75</f>
        <v>0</v>
      </c>
      <c r="O70" s="55"/>
    </row>
    <row r="71" spans="1:16" x14ac:dyDescent="0.25">
      <c r="A71" s="11">
        <v>56</v>
      </c>
      <c r="B71" s="12" t="s">
        <v>48</v>
      </c>
      <c r="C71" s="13" t="s">
        <v>48</v>
      </c>
      <c r="D71" s="14"/>
      <c r="E71" s="15"/>
      <c r="F71" s="15"/>
      <c r="G71" s="16">
        <f>VLOOKUP(B71,[3]Brokers!$B$9:$H$67,7,0)</f>
        <v>0</v>
      </c>
      <c r="H71" s="16">
        <f>VLOOKUP(B71,[3]Brokers!$B$9:$W$67,22,0)</f>
        <v>0</v>
      </c>
      <c r="I71" s="16">
        <f>VLOOKUP(B71,[1]Brokers!$B$9:$R$67,17,0)</f>
        <v>0</v>
      </c>
      <c r="J71" s="16">
        <f>VLOOKUP(B71,[1]Brokers!$B$9:$M$67,12,0)</f>
        <v>0</v>
      </c>
      <c r="K71" s="16">
        <f>VLOOKUP(B71,[2]Brokers!$B$9:$T$66,19,0)</f>
        <v>0</v>
      </c>
      <c r="L71" s="33">
        <f>G71+H71+I71+J71+K71</f>
        <v>0</v>
      </c>
      <c r="M71" s="30">
        <f>VLOOKUP(B71,[4]Sheet8!$B$9:$Z$67,25,0)</f>
        <v>0</v>
      </c>
      <c r="N71" s="52">
        <f>M71/$M$75</f>
        <v>0</v>
      </c>
      <c r="O71" s="55"/>
    </row>
    <row r="72" spans="1:16" x14ac:dyDescent="0.25">
      <c r="A72" s="11">
        <v>57</v>
      </c>
      <c r="B72" s="12" t="s">
        <v>46</v>
      </c>
      <c r="C72" s="13" t="s">
        <v>106</v>
      </c>
      <c r="D72" s="14"/>
      <c r="E72" s="15"/>
      <c r="F72" s="15"/>
      <c r="G72" s="16">
        <f>VLOOKUP(B72,[3]Brokers!$B$9:$H$67,7,0)</f>
        <v>0</v>
      </c>
      <c r="H72" s="16">
        <f>VLOOKUP(B72,[3]Brokers!$B$9:$W$67,22,0)</f>
        <v>0</v>
      </c>
      <c r="I72" s="16">
        <f>VLOOKUP(B72,[1]Brokers!$B$9:$R$67,17,0)</f>
        <v>0</v>
      </c>
      <c r="J72" s="16">
        <f>VLOOKUP(B72,[1]Brokers!$B$9:$M$67,12,0)</f>
        <v>0</v>
      </c>
      <c r="K72" s="16">
        <f>VLOOKUP(B72,[2]Brokers!$B$9:$T$66,19,0)</f>
        <v>0</v>
      </c>
      <c r="L72" s="33">
        <f>G72+H72+I72+J72+K72</f>
        <v>0</v>
      </c>
      <c r="M72" s="30">
        <f>VLOOKUP(B72,[4]Sheet8!$B$9:$Z$67,25,0)</f>
        <v>0</v>
      </c>
      <c r="N72" s="52">
        <f>M72/$M$75</f>
        <v>0</v>
      </c>
      <c r="O72" s="55"/>
      <c r="P72" s="19"/>
    </row>
    <row r="73" spans="1:16" x14ac:dyDescent="0.25">
      <c r="A73" s="11">
        <v>58</v>
      </c>
      <c r="B73" s="12" t="s">
        <v>58</v>
      </c>
      <c r="C73" s="13" t="s">
        <v>113</v>
      </c>
      <c r="D73" s="14"/>
      <c r="E73" s="15"/>
      <c r="F73" s="15"/>
      <c r="G73" s="16">
        <f>VLOOKUP(B73,[3]Brokers!$B$9:$H$67,7,0)</f>
        <v>0</v>
      </c>
      <c r="H73" s="16">
        <f>VLOOKUP(B73,[3]Brokers!$B$9:$W$67,22,0)</f>
        <v>0</v>
      </c>
      <c r="I73" s="16">
        <f>VLOOKUP(B73,[1]Brokers!$B$9:$R$67,17,0)</f>
        <v>0</v>
      </c>
      <c r="J73" s="16">
        <f>VLOOKUP(B73,[1]Brokers!$B$9:$M$67,12,0)</f>
        <v>0</v>
      </c>
      <c r="K73" s="16">
        <f>VLOOKUP(B73,[2]Brokers!$B$9:$T$66,19,0)</f>
        <v>0</v>
      </c>
      <c r="L73" s="33">
        <f>G73+H73+I73+J73+K73</f>
        <v>0</v>
      </c>
      <c r="M73" s="30">
        <f>VLOOKUP(B73,[4]Sheet8!$B$9:$Z$67,25,0)</f>
        <v>0</v>
      </c>
      <c r="N73" s="52">
        <f>M73/$M$75</f>
        <v>0</v>
      </c>
      <c r="O73" s="55"/>
      <c r="P73" s="19"/>
    </row>
    <row r="74" spans="1:16" ht="16.5" customHeight="1" x14ac:dyDescent="0.25">
      <c r="A74" s="11">
        <v>59</v>
      </c>
      <c r="B74" s="12" t="s">
        <v>59</v>
      </c>
      <c r="C74" s="13" t="s">
        <v>114</v>
      </c>
      <c r="D74" s="14"/>
      <c r="E74" s="15"/>
      <c r="F74" s="15"/>
      <c r="G74" s="16">
        <f>VLOOKUP(B74,[3]Brokers!$B$9:$H$67,7,0)</f>
        <v>0</v>
      </c>
      <c r="H74" s="16">
        <f>VLOOKUP(B74,[3]Brokers!$B$9:$W$67,22,0)</f>
        <v>0</v>
      </c>
      <c r="I74" s="16">
        <f>VLOOKUP(B74,[1]Brokers!$B$9:$R$67,17,0)</f>
        <v>0</v>
      </c>
      <c r="J74" s="16">
        <f>VLOOKUP(B74,[1]Brokers!$B$9:$M$67,12,0)</f>
        <v>0</v>
      </c>
      <c r="K74" s="16">
        <f>VLOOKUP(B74,[2]Brokers!$B$9:$T$66,19,0)</f>
        <v>0</v>
      </c>
      <c r="L74" s="33">
        <f>G74+H74+I74+J74+K74</f>
        <v>0</v>
      </c>
      <c r="M74" s="30">
        <f>VLOOKUP(B74,[4]Sheet8!$B$9:$Z$67,25,0)</f>
        <v>0</v>
      </c>
      <c r="N74" s="52">
        <f>M74/$M$75</f>
        <v>0</v>
      </c>
      <c r="O74" s="53"/>
      <c r="P74" s="19"/>
    </row>
    <row r="75" spans="1:16" ht="16.5" customHeight="1" thickBot="1" x14ac:dyDescent="0.3">
      <c r="A75" s="35" t="s">
        <v>115</v>
      </c>
      <c r="B75" s="36"/>
      <c r="C75" s="36"/>
      <c r="D75" s="20">
        <f>COUNTA(D16:D74)</f>
        <v>50</v>
      </c>
      <c r="E75" s="20">
        <f>COUNTA(E16:E74)</f>
        <v>23</v>
      </c>
      <c r="F75" s="20">
        <f>COUNTA(F16:F74)</f>
        <v>13</v>
      </c>
      <c r="G75" s="21">
        <f t="shared" ref="G75:N75" si="0">SUM(G16:G74)</f>
        <v>4102430792</v>
      </c>
      <c r="H75" s="21">
        <f t="shared" si="0"/>
        <v>2451383720</v>
      </c>
      <c r="I75" s="21">
        <f t="shared" si="0"/>
        <v>0</v>
      </c>
      <c r="J75" s="21">
        <f t="shared" si="0"/>
        <v>0</v>
      </c>
      <c r="K75" s="21">
        <f t="shared" si="0"/>
        <v>0</v>
      </c>
      <c r="L75" s="21">
        <f t="shared" si="0"/>
        <v>6553814512</v>
      </c>
      <c r="M75" s="31">
        <f t="shared" si="0"/>
        <v>169580404880.02002</v>
      </c>
      <c r="N75" s="34">
        <f t="shared" si="0"/>
        <v>0.99999999999999989</v>
      </c>
      <c r="O75" s="22"/>
      <c r="P75" s="19"/>
    </row>
    <row r="76" spans="1:16" x14ac:dyDescent="0.25">
      <c r="K76" s="23"/>
      <c r="L76" s="24"/>
      <c r="N76" s="23"/>
      <c r="O76" s="22"/>
      <c r="P76" s="19"/>
    </row>
    <row r="77" spans="1:16" ht="27.6" customHeight="1" x14ac:dyDescent="0.25">
      <c r="B77" s="47" t="s">
        <v>116</v>
      </c>
      <c r="C77" s="47"/>
      <c r="D77" s="47"/>
      <c r="E77" s="47"/>
      <c r="F77" s="47"/>
      <c r="H77" s="25"/>
      <c r="K77" s="23"/>
      <c r="L77" s="23"/>
      <c r="O77" s="22"/>
      <c r="P77" s="19"/>
    </row>
    <row r="78" spans="1:16" ht="27.6" customHeight="1" x14ac:dyDescent="0.25">
      <c r="C78" s="48"/>
      <c r="D78" s="48"/>
      <c r="E78" s="48"/>
      <c r="F78" s="48"/>
      <c r="O78" s="22"/>
      <c r="P78" s="19"/>
    </row>
    <row r="79" spans="1:16" x14ac:dyDescent="0.25">
      <c r="O79" s="22"/>
      <c r="P79" s="19"/>
    </row>
    <row r="80" spans="1:16" x14ac:dyDescent="0.25">
      <c r="O80" s="22"/>
      <c r="P80" s="19"/>
    </row>
  </sheetData>
  <sortState ref="B16:N74">
    <sortCondition descending="1" ref="N74"/>
  </sortState>
  <mergeCells count="17">
    <mergeCell ref="B77:F77"/>
    <mergeCell ref="C78:F78"/>
    <mergeCell ref="L14:L15"/>
    <mergeCell ref="M14:M15"/>
    <mergeCell ref="K14:K15"/>
    <mergeCell ref="J14:J15"/>
    <mergeCell ref="G14:I14"/>
    <mergeCell ref="N14:N15"/>
    <mergeCell ref="A75:C75"/>
    <mergeCell ref="D9:K9"/>
    <mergeCell ref="A12:A15"/>
    <mergeCell ref="B12:B15"/>
    <mergeCell ref="C12:C15"/>
    <mergeCell ref="D12:F14"/>
    <mergeCell ref="G12:L13"/>
    <mergeCell ref="M12:N13"/>
    <mergeCell ref="M11:N11"/>
  </mergeCells>
  <pageMargins left="0.7" right="0.7" top="0.75" bottom="0.75" header="0.3" footer="0.3"/>
  <pageSetup paperSize="9" scale="4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Өлзийбат .Д</cp:lastModifiedBy>
  <cp:lastPrinted>2018-09-06T08:59:53Z</cp:lastPrinted>
  <dcterms:created xsi:type="dcterms:W3CDTF">2017-06-09T07:51:20Z</dcterms:created>
  <dcterms:modified xsi:type="dcterms:W3CDTF">2018-09-06T08:59:57Z</dcterms:modified>
</cp:coreProperties>
</file>