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Sheet1!$A$1:$N$71</definedName>
  </definedNames>
  <calcPr calcId="152511"/>
</workbook>
</file>

<file path=xl/calcChain.xml><?xml version="1.0" encoding="utf-8"?>
<calcChain xmlns="http://schemas.openxmlformats.org/spreadsheetml/2006/main">
  <c r="M16" i="1" l="1"/>
  <c r="J18" i="1" l="1"/>
  <c r="J22" i="1"/>
  <c r="J19" i="1"/>
  <c r="J21" i="1"/>
  <c r="J24" i="1"/>
  <c r="J23" i="1"/>
  <c r="J20" i="1"/>
  <c r="J25" i="1"/>
  <c r="J27" i="1"/>
  <c r="J17" i="1"/>
  <c r="J26" i="1"/>
  <c r="J31" i="1"/>
  <c r="J32" i="1"/>
  <c r="J36" i="1"/>
  <c r="J39" i="1"/>
  <c r="J34" i="1"/>
  <c r="J38" i="1"/>
  <c r="J28" i="1"/>
  <c r="J30" i="1"/>
  <c r="J29" i="1"/>
  <c r="J33" i="1"/>
  <c r="J42" i="1"/>
  <c r="J43" i="1"/>
  <c r="J48" i="1"/>
  <c r="J49" i="1"/>
  <c r="J40" i="1"/>
  <c r="J41" i="1"/>
  <c r="J44" i="1"/>
  <c r="J37" i="1"/>
  <c r="J47" i="1"/>
  <c r="J50" i="1"/>
  <c r="J45" i="1"/>
  <c r="J46" i="1"/>
  <c r="J53" i="1"/>
  <c r="J54" i="1"/>
  <c r="J51" i="1"/>
  <c r="J55" i="1"/>
  <c r="J56" i="1"/>
  <c r="J52" i="1"/>
  <c r="J58" i="1"/>
  <c r="J35" i="1"/>
  <c r="J57" i="1"/>
  <c r="J60" i="1"/>
  <c r="J59" i="1"/>
  <c r="J61" i="1"/>
  <c r="J63" i="1"/>
  <c r="J64" i="1"/>
  <c r="J65" i="1"/>
  <c r="J66" i="1"/>
  <c r="J62" i="1"/>
  <c r="J67" i="1"/>
  <c r="J16" i="1"/>
  <c r="H18" i="1"/>
  <c r="H22" i="1"/>
  <c r="H19" i="1"/>
  <c r="H21" i="1"/>
  <c r="H24" i="1"/>
  <c r="H23" i="1"/>
  <c r="H20" i="1"/>
  <c r="H25" i="1"/>
  <c r="H27" i="1"/>
  <c r="H17" i="1"/>
  <c r="H26" i="1"/>
  <c r="H31" i="1"/>
  <c r="H32" i="1"/>
  <c r="H36" i="1"/>
  <c r="H39" i="1"/>
  <c r="H34" i="1"/>
  <c r="H38" i="1"/>
  <c r="H28" i="1"/>
  <c r="H30" i="1"/>
  <c r="H29" i="1"/>
  <c r="H33" i="1"/>
  <c r="H42" i="1"/>
  <c r="H43" i="1"/>
  <c r="H48" i="1"/>
  <c r="H49" i="1"/>
  <c r="H40" i="1"/>
  <c r="H41" i="1"/>
  <c r="H44" i="1"/>
  <c r="H37" i="1"/>
  <c r="H47" i="1"/>
  <c r="H50" i="1"/>
  <c r="H45" i="1"/>
  <c r="H46" i="1"/>
  <c r="H53" i="1"/>
  <c r="H54" i="1"/>
  <c r="H51" i="1"/>
  <c r="H55" i="1"/>
  <c r="H56" i="1"/>
  <c r="H52" i="1"/>
  <c r="H58" i="1"/>
  <c r="H35" i="1"/>
  <c r="H57" i="1"/>
  <c r="H60" i="1"/>
  <c r="H59" i="1"/>
  <c r="H61" i="1"/>
  <c r="H63" i="1"/>
  <c r="H64" i="1"/>
  <c r="H65" i="1"/>
  <c r="H66" i="1"/>
  <c r="H62" i="1"/>
  <c r="H67" i="1"/>
  <c r="H16" i="1"/>
  <c r="G18" i="1"/>
  <c r="G22" i="1"/>
  <c r="G19" i="1"/>
  <c r="G21" i="1"/>
  <c r="G24" i="1"/>
  <c r="G23" i="1"/>
  <c r="G20" i="1"/>
  <c r="G25" i="1"/>
  <c r="G27" i="1"/>
  <c r="G17" i="1"/>
  <c r="G26" i="1"/>
  <c r="G31" i="1"/>
  <c r="G32" i="1"/>
  <c r="G36" i="1"/>
  <c r="G39" i="1"/>
  <c r="G34" i="1"/>
  <c r="G38" i="1"/>
  <c r="G28" i="1"/>
  <c r="G30" i="1"/>
  <c r="G29" i="1"/>
  <c r="G33" i="1"/>
  <c r="G42" i="1"/>
  <c r="G43" i="1"/>
  <c r="G48" i="1"/>
  <c r="G49" i="1"/>
  <c r="G40" i="1"/>
  <c r="G41" i="1"/>
  <c r="G44" i="1"/>
  <c r="G37" i="1"/>
  <c r="G47" i="1"/>
  <c r="G50" i="1"/>
  <c r="G45" i="1"/>
  <c r="G46" i="1"/>
  <c r="G53" i="1"/>
  <c r="G54" i="1"/>
  <c r="G51" i="1"/>
  <c r="G55" i="1"/>
  <c r="G56" i="1"/>
  <c r="G52" i="1"/>
  <c r="G58" i="1"/>
  <c r="G35" i="1"/>
  <c r="G57" i="1"/>
  <c r="G60" i="1"/>
  <c r="G59" i="1"/>
  <c r="G61" i="1"/>
  <c r="G63" i="1"/>
  <c r="G64" i="1"/>
  <c r="G65" i="1"/>
  <c r="G66" i="1"/>
  <c r="G62" i="1"/>
  <c r="G67" i="1"/>
  <c r="G16" i="1"/>
  <c r="C16" i="1" l="1"/>
  <c r="C18" i="1"/>
  <c r="C22" i="1"/>
  <c r="C19" i="1"/>
  <c r="C21" i="1"/>
  <c r="C24" i="1"/>
  <c r="C23" i="1"/>
  <c r="C20" i="1"/>
  <c r="C25" i="1"/>
  <c r="C27" i="1"/>
  <c r="C17" i="1"/>
  <c r="C26" i="1"/>
  <c r="C31" i="1"/>
  <c r="C32" i="1"/>
  <c r="C36" i="1"/>
  <c r="C39" i="1"/>
  <c r="C34" i="1"/>
  <c r="C38" i="1"/>
  <c r="C28" i="1"/>
  <c r="C30" i="1"/>
  <c r="C29" i="1"/>
  <c r="C33" i="1"/>
  <c r="C42" i="1"/>
  <c r="C43" i="1"/>
  <c r="C48" i="1"/>
  <c r="C49" i="1"/>
  <c r="C40" i="1"/>
  <c r="C41" i="1"/>
  <c r="C44" i="1"/>
  <c r="C37" i="1"/>
  <c r="C47" i="1"/>
  <c r="C50" i="1"/>
  <c r="C45" i="1"/>
  <c r="C46" i="1"/>
  <c r="C53" i="1"/>
  <c r="C54" i="1"/>
  <c r="C51" i="1"/>
  <c r="C55" i="1"/>
  <c r="C56" i="1"/>
  <c r="C52" i="1"/>
  <c r="C58" i="1"/>
  <c r="C35" i="1"/>
  <c r="C57" i="1"/>
  <c r="C60" i="1"/>
  <c r="C59" i="1"/>
  <c r="C61" i="1"/>
  <c r="C63" i="1"/>
  <c r="C64" i="1"/>
  <c r="C65" i="1"/>
  <c r="C66" i="1"/>
  <c r="C62" i="1"/>
  <c r="C67" i="1"/>
  <c r="K68" i="1" l="1"/>
  <c r="F68" i="1"/>
  <c r="E68" i="1"/>
  <c r="D68" i="1"/>
  <c r="I67" i="1"/>
  <c r="I62" i="1"/>
  <c r="I66" i="1"/>
  <c r="I65" i="1"/>
  <c r="I64" i="1"/>
  <c r="I63" i="1"/>
  <c r="I61" i="1"/>
  <c r="I59" i="1"/>
  <c r="I60" i="1"/>
  <c r="I57" i="1"/>
  <c r="I35" i="1"/>
  <c r="I58" i="1"/>
  <c r="I52" i="1"/>
  <c r="I56" i="1"/>
  <c r="I55" i="1"/>
  <c r="I51" i="1"/>
  <c r="I54" i="1"/>
  <c r="I53" i="1"/>
  <c r="I46" i="1"/>
  <c r="I45" i="1"/>
  <c r="I50" i="1"/>
  <c r="I47" i="1"/>
  <c r="I37" i="1"/>
  <c r="I44" i="1"/>
  <c r="I41" i="1"/>
  <c r="I40" i="1"/>
  <c r="I49" i="1"/>
  <c r="I48" i="1"/>
  <c r="I43" i="1"/>
  <c r="I42" i="1"/>
  <c r="I33" i="1"/>
  <c r="I29" i="1"/>
  <c r="I30" i="1"/>
  <c r="I28" i="1"/>
  <c r="I38" i="1"/>
  <c r="I34" i="1"/>
  <c r="I39" i="1"/>
  <c r="I36" i="1"/>
  <c r="I32" i="1"/>
  <c r="I31" i="1"/>
  <c r="I26" i="1"/>
  <c r="I17" i="1"/>
  <c r="I27" i="1"/>
  <c r="I25" i="1"/>
  <c r="I20" i="1"/>
  <c r="I23" i="1"/>
  <c r="I24" i="1"/>
  <c r="I21" i="1"/>
  <c r="I19" i="1"/>
  <c r="I22" i="1"/>
  <c r="I18" i="1"/>
  <c r="J68" i="1"/>
  <c r="I16" i="1"/>
  <c r="H68" i="1" l="1"/>
  <c r="G68" i="1"/>
  <c r="L22" i="1"/>
  <c r="M22" i="1" s="1"/>
  <c r="L21" i="1"/>
  <c r="M21" i="1" s="1"/>
  <c r="L18" i="1"/>
  <c r="M18" i="1" s="1"/>
  <c r="L19" i="1"/>
  <c r="M19" i="1" s="1"/>
  <c r="L24" i="1"/>
  <c r="M24" i="1" s="1"/>
  <c r="L23" i="1"/>
  <c r="M23" i="1" s="1"/>
  <c r="L20" i="1"/>
  <c r="M20" i="1" s="1"/>
  <c r="L25" i="1"/>
  <c r="M25" i="1" s="1"/>
  <c r="L27" i="1"/>
  <c r="M27" i="1" s="1"/>
  <c r="L17" i="1"/>
  <c r="M17" i="1" s="1"/>
  <c r="L26" i="1"/>
  <c r="M26" i="1" s="1"/>
  <c r="L31" i="1"/>
  <c r="M31" i="1" s="1"/>
  <c r="L32" i="1"/>
  <c r="M32" i="1" s="1"/>
  <c r="L36" i="1"/>
  <c r="M36" i="1" s="1"/>
  <c r="L39" i="1"/>
  <c r="M39" i="1" s="1"/>
  <c r="L34" i="1"/>
  <c r="M34" i="1" s="1"/>
  <c r="L38" i="1"/>
  <c r="M38" i="1" s="1"/>
  <c r="L28" i="1"/>
  <c r="M28" i="1" s="1"/>
  <c r="L30" i="1"/>
  <c r="M30" i="1" s="1"/>
  <c r="L29" i="1"/>
  <c r="M29" i="1" s="1"/>
  <c r="L33" i="1"/>
  <c r="M33" i="1" s="1"/>
  <c r="L42" i="1"/>
  <c r="M42" i="1" s="1"/>
  <c r="L43" i="1"/>
  <c r="M43" i="1" s="1"/>
  <c r="L48" i="1"/>
  <c r="M48" i="1" s="1"/>
  <c r="L49" i="1"/>
  <c r="M49" i="1" s="1"/>
  <c r="L40" i="1"/>
  <c r="M40" i="1" s="1"/>
  <c r="L41" i="1"/>
  <c r="M41" i="1" s="1"/>
  <c r="L44" i="1"/>
  <c r="M44" i="1" s="1"/>
  <c r="L37" i="1"/>
  <c r="M37" i="1" s="1"/>
  <c r="L47" i="1"/>
  <c r="M47" i="1" s="1"/>
  <c r="L50" i="1"/>
  <c r="M50" i="1" s="1"/>
  <c r="L45" i="1"/>
  <c r="M45" i="1" s="1"/>
  <c r="L46" i="1"/>
  <c r="M46" i="1" s="1"/>
  <c r="L53" i="1"/>
  <c r="M53" i="1" s="1"/>
  <c r="L54" i="1"/>
  <c r="M54" i="1" s="1"/>
  <c r="L51" i="1"/>
  <c r="M51" i="1" s="1"/>
  <c r="L55" i="1"/>
  <c r="M55" i="1" s="1"/>
  <c r="L56" i="1"/>
  <c r="M56" i="1" s="1"/>
  <c r="L52" i="1"/>
  <c r="M52" i="1" s="1"/>
  <c r="L58" i="1"/>
  <c r="M58" i="1" s="1"/>
  <c r="L35" i="1"/>
  <c r="M35" i="1" s="1"/>
  <c r="L57" i="1"/>
  <c r="M57" i="1" s="1"/>
  <c r="L60" i="1"/>
  <c r="M60" i="1" s="1"/>
  <c r="L59" i="1"/>
  <c r="M59" i="1" s="1"/>
  <c r="L61" i="1"/>
  <c r="M61" i="1" s="1"/>
  <c r="L63" i="1"/>
  <c r="M63" i="1" s="1"/>
  <c r="L64" i="1"/>
  <c r="M64" i="1" s="1"/>
  <c r="L65" i="1"/>
  <c r="M65" i="1" s="1"/>
  <c r="L66" i="1"/>
  <c r="M66" i="1" s="1"/>
  <c r="L62" i="1"/>
  <c r="M62" i="1" s="1"/>
  <c r="L67" i="1"/>
  <c r="M67" i="1" s="1"/>
  <c r="L16" i="1"/>
  <c r="I68" i="1"/>
  <c r="L68" i="1" l="1"/>
  <c r="M68" i="1" l="1"/>
  <c r="N17" i="1" s="1"/>
  <c r="N22" i="1" l="1"/>
  <c r="N34" i="1"/>
  <c r="N45" i="1"/>
  <c r="N65" i="1"/>
  <c r="N19" i="1"/>
  <c r="N32" i="1"/>
  <c r="N36" i="1"/>
  <c r="N30" i="1"/>
  <c r="N48" i="1"/>
  <c r="N46" i="1"/>
  <c r="N53" i="1"/>
  <c r="N52" i="1"/>
  <c r="N59" i="1"/>
  <c r="N24" i="1"/>
  <c r="N33" i="1"/>
  <c r="N55" i="1"/>
  <c r="N27" i="1"/>
  <c r="N39" i="1"/>
  <c r="N29" i="1"/>
  <c r="N37" i="1"/>
  <c r="N47" i="1"/>
  <c r="N54" i="1"/>
  <c r="N58" i="1"/>
  <c r="N66" i="1"/>
  <c r="N62" i="1"/>
  <c r="N23" i="1"/>
  <c r="N42" i="1"/>
  <c r="N56" i="1"/>
  <c r="N49" i="1"/>
  <c r="N40" i="1"/>
  <c r="N50" i="1"/>
  <c r="N51" i="1"/>
  <c r="N61" i="1"/>
  <c r="N63" i="1"/>
  <c r="N67" i="1"/>
  <c r="N21" i="1"/>
  <c r="N20" i="1"/>
  <c r="N31" i="1"/>
  <c r="N26" i="1"/>
  <c r="N41" i="1"/>
  <c r="N60" i="1"/>
  <c r="N35" i="1"/>
  <c r="N57" i="1"/>
  <c r="N64" i="1"/>
  <c r="N16" i="1"/>
  <c r="N18" i="1"/>
  <c r="N25" i="1"/>
  <c r="N38" i="1"/>
  <c r="N28" i="1"/>
  <c r="N43" i="1"/>
  <c r="N44" i="1"/>
  <c r="N68" i="1" l="1"/>
</calcChain>
</file>

<file path=xl/sharedStrings.xml><?xml version="1.0" encoding="utf-8"?>
<sst xmlns="http://schemas.openxmlformats.org/spreadsheetml/2006/main" count="163" uniqueCount="74">
  <si>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</si>
  <si>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</si>
  <si>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</si>
  <si>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</si>
  <si>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</si>
  <si>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</si>
  <si>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</si>
  <si>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</si>
  <si>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</si>
  <si>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</si>
  <si>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</si>
  <si>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</si>
  <si>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</si>
  <si>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</si>
  <si>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</si>
  <si>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</si>
  <si>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</si>
  <si>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</si>
  <si>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</si>
  <si>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</si>
  <si>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</si>
  <si>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</si>
  <si>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</si>
  <si>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</si>
  <si>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</si>
  <si>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</si>
  <si>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</si>
  <si>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</si>
  <si>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</si>
  <si>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</si>
  <si>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</si>
  <si>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</si>
  <si>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</si>
  <si>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</si>
  <si>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</si>
  <si>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</si>
  <si>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</si>
  <si>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</si>
  <si>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</si>
  <si>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</si>
  <si>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</si>
  <si>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</si>
  <si>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</si>
  <si>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</si>
  <si>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</si>
  <si>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</si>
  <si>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</si>
  <si>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</si>
  <si>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</si>
  <si>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</si>
  <si>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</si>
  <si>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</si>
  <si>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</si>
  <si>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</si>
  <si>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</si>
  <si>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</si>
  <si>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</si>
  <si>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</si>
  <si>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</si>
  <si>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</si>
  <si>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</si>
  <si>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</si>
  <si>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</si>
  <si>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</si>
  <si>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</si>
  <si>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</si>
  <si>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</si>
  <si>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</si>
  <si>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</si>
  <si>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</si>
  <si>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</si>
  <si>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</si>
  <si>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As of  March 31, 2019</t>
  </si>
  <si>
    <t>Trading value of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</si>
</sst>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/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/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/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/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/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/>
          <cell r="F27"/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/>
          <cell r="F29"/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/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/>
          <cell r="F31"/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/>
          <cell r="F32"/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/>
          <cell r="F33"/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/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/>
          <cell r="F35"/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/>
          <cell r="F36"/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/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/>
          <cell r="F38"/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/>
          <cell r="F39"/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/>
          <cell r="F40"/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/>
          <cell r="F42"/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/>
          <cell r="F43"/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/>
          <cell r="F44"/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/>
          <cell r="F45"/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/>
          <cell r="F46"/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/>
          <cell r="F47"/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/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/>
          <cell r="F49"/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/>
          <cell r="F50"/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/>
          <cell r="F51"/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/>
          <cell r="F52"/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/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/>
          <cell r="F55"/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/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/>
          <cell r="F56"/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/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/>
          <cell r="F60"/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15975</v>
          </cell>
          <cell r="G10">
            <v>11201138</v>
          </cell>
          <cell r="H10">
            <v>11201138</v>
          </cell>
          <cell r="I10">
            <v>0</v>
          </cell>
          <cell r="J10">
            <v>0</v>
          </cell>
          <cell r="K10"/>
          <cell r="L10"/>
          <cell r="M10">
            <v>0</v>
          </cell>
          <cell r="N10"/>
          <cell r="O10"/>
          <cell r="P10"/>
          <cell r="Q10"/>
          <cell r="R10"/>
          <cell r="S10"/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1070</v>
          </cell>
          <cell r="E11">
            <v>330595</v>
          </cell>
          <cell r="F11">
            <v>10</v>
          </cell>
          <cell r="G11">
            <v>186200</v>
          </cell>
          <cell r="H11">
            <v>516795</v>
          </cell>
          <cell r="I11">
            <v>0</v>
          </cell>
          <cell r="J11">
            <v>0</v>
          </cell>
          <cell r="K11"/>
          <cell r="L11"/>
          <cell r="M11">
            <v>0</v>
          </cell>
          <cell r="N11"/>
          <cell r="O11"/>
          <cell r="P11"/>
          <cell r="Q11"/>
          <cell r="R11"/>
          <cell r="S11"/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878541</v>
          </cell>
          <cell r="E12">
            <v>778077729.70000005</v>
          </cell>
          <cell r="F12">
            <v>927163</v>
          </cell>
          <cell r="G12">
            <v>923146365.19000006</v>
          </cell>
          <cell r="H12">
            <v>1701224094.8900001</v>
          </cell>
          <cell r="I12">
            <v>23442794</v>
          </cell>
          <cell r="J12">
            <v>1678866303</v>
          </cell>
          <cell r="K12">
            <v>70000000</v>
          </cell>
          <cell r="L12">
            <v>5285000000</v>
          </cell>
          <cell r="M12">
            <v>6963866303</v>
          </cell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151</v>
          </cell>
          <cell r="E13">
            <v>94979</v>
          </cell>
          <cell r="F13">
            <v>2530</v>
          </cell>
          <cell r="G13">
            <v>1260632.96</v>
          </cell>
          <cell r="H13">
            <v>1355611.96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15525</v>
          </cell>
          <cell r="E14">
            <v>2093875</v>
          </cell>
          <cell r="F14">
            <v>180591</v>
          </cell>
          <cell r="G14">
            <v>34229103.299999997</v>
          </cell>
          <cell r="H14">
            <v>36322978.299999997</v>
          </cell>
          <cell r="I14">
            <v>135435</v>
          </cell>
          <cell r="J14">
            <v>10970235</v>
          </cell>
          <cell r="K14"/>
          <cell r="L14"/>
          <cell r="M14">
            <v>10970235</v>
          </cell>
          <cell r="N14"/>
          <cell r="O14"/>
          <cell r="P14"/>
          <cell r="Q14"/>
          <cell r="R14"/>
          <cell r="S14"/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1489658</v>
          </cell>
          <cell r="E15">
            <v>307964430.76999998</v>
          </cell>
          <cell r="F15">
            <v>2474405</v>
          </cell>
          <cell r="G15">
            <v>471096943.42000002</v>
          </cell>
          <cell r="H15">
            <v>779061374.19000006</v>
          </cell>
          <cell r="I15">
            <v>7326049</v>
          </cell>
          <cell r="J15">
            <v>554124261</v>
          </cell>
          <cell r="K15"/>
          <cell r="L15"/>
          <cell r="M15">
            <v>554124261</v>
          </cell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>
            <v>0</v>
          </cell>
          <cell r="N16"/>
          <cell r="O16"/>
          <cell r="P16"/>
          <cell r="Q16"/>
          <cell r="R16"/>
          <cell r="S16"/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274217</v>
          </cell>
          <cell r="E18">
            <v>53338898.450000003</v>
          </cell>
          <cell r="F18">
            <v>124054</v>
          </cell>
          <cell r="G18">
            <v>13059246.08</v>
          </cell>
          <cell r="H18">
            <v>66398144.530000001</v>
          </cell>
          <cell r="I18">
            <v>667107</v>
          </cell>
          <cell r="J18">
            <v>54035667</v>
          </cell>
          <cell r="K18"/>
          <cell r="L18"/>
          <cell r="M18">
            <v>54035667</v>
          </cell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665</v>
          </cell>
          <cell r="E19">
            <v>518412</v>
          </cell>
          <cell r="F19">
            <v>4387</v>
          </cell>
          <cell r="G19">
            <v>304966.09999999998</v>
          </cell>
          <cell r="H19">
            <v>823378.1</v>
          </cell>
          <cell r="I19">
            <v>14822</v>
          </cell>
          <cell r="J19">
            <v>1200582</v>
          </cell>
          <cell r="K19"/>
          <cell r="L19"/>
          <cell r="M19">
            <v>1200582</v>
          </cell>
          <cell r="N19"/>
          <cell r="O19"/>
          <cell r="P19"/>
          <cell r="Q19"/>
          <cell r="R19"/>
          <cell r="S19"/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20</v>
          </cell>
          <cell r="E20">
            <v>7990</v>
          </cell>
          <cell r="F20">
            <v>39004</v>
          </cell>
          <cell r="G20">
            <v>4961483.5</v>
          </cell>
          <cell r="H20">
            <v>4969473.5</v>
          </cell>
          <cell r="I20">
            <v>249286</v>
          </cell>
          <cell r="J20">
            <v>20192166</v>
          </cell>
          <cell r="K20"/>
          <cell r="L20"/>
          <cell r="M20">
            <v>20192166</v>
          </cell>
          <cell r="N20"/>
          <cell r="O20"/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1915785</v>
          </cell>
          <cell r="E21">
            <v>1443147765.3499999</v>
          </cell>
          <cell r="F21">
            <v>2160489</v>
          </cell>
          <cell r="G21">
            <v>1516266989.03</v>
          </cell>
          <cell r="H21">
            <v>2959414754.3800001</v>
          </cell>
          <cell r="I21">
            <v>769627</v>
          </cell>
          <cell r="J21">
            <v>62339787</v>
          </cell>
          <cell r="K21"/>
          <cell r="L21"/>
          <cell r="M21">
            <v>62339787</v>
          </cell>
          <cell r="N21"/>
          <cell r="O21"/>
          <cell r="P21"/>
          <cell r="Q21"/>
          <cell r="R21"/>
          <cell r="S21"/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1721320</v>
          </cell>
          <cell r="E22">
            <v>162434980.94999999</v>
          </cell>
          <cell r="F22">
            <v>2446337</v>
          </cell>
          <cell r="G22">
            <v>182543438.19999999</v>
          </cell>
          <cell r="H22">
            <v>344978419.14999998</v>
          </cell>
          <cell r="I22">
            <v>942863</v>
          </cell>
          <cell r="J22">
            <v>76371903</v>
          </cell>
          <cell r="K22"/>
          <cell r="L22"/>
          <cell r="M22">
            <v>76371903</v>
          </cell>
          <cell r="N22"/>
          <cell r="O22"/>
          <cell r="P22"/>
          <cell r="Q22"/>
          <cell r="R22"/>
          <cell r="S22"/>
          <cell r="T22">
            <v>8818</v>
          </cell>
          <cell r="U22">
            <v>915252370</v>
          </cell>
          <cell r="V22">
            <v>12761</v>
          </cell>
          <cell r="W22">
            <v>1334952680</v>
          </cell>
          <cell r="X22">
            <v>2250205050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>
            <v>0</v>
          </cell>
          <cell r="N23"/>
          <cell r="O23"/>
          <cell r="P23"/>
          <cell r="Q23"/>
          <cell r="R23"/>
          <cell r="S23"/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127265</v>
          </cell>
          <cell r="E24">
            <v>30906434</v>
          </cell>
          <cell r="F24">
            <v>720</v>
          </cell>
          <cell r="G24">
            <v>662600</v>
          </cell>
          <cell r="H24">
            <v>31569034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3600</v>
          </cell>
          <cell r="E26">
            <v>20386668.949999999</v>
          </cell>
          <cell r="F26">
            <v>157299</v>
          </cell>
          <cell r="G26">
            <v>16307728</v>
          </cell>
          <cell r="H26">
            <v>36694396.950000003</v>
          </cell>
          <cell r="I26">
            <v>6000</v>
          </cell>
          <cell r="J26">
            <v>486000</v>
          </cell>
          <cell r="K26"/>
          <cell r="L26"/>
          <cell r="M26">
            <v>486000</v>
          </cell>
          <cell r="N26"/>
          <cell r="O26"/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14883</v>
          </cell>
          <cell r="E28">
            <v>2688622.22</v>
          </cell>
          <cell r="F28">
            <v>70004</v>
          </cell>
          <cell r="G28">
            <v>11014667.92</v>
          </cell>
          <cell r="H28">
            <v>13703290.140000001</v>
          </cell>
          <cell r="I28">
            <v>459168</v>
          </cell>
          <cell r="J28">
            <v>37192608</v>
          </cell>
          <cell r="K28"/>
          <cell r="L28"/>
          <cell r="M28">
            <v>37192608</v>
          </cell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13</v>
          </cell>
          <cell r="E29">
            <v>92950</v>
          </cell>
          <cell r="F29">
            <v>0</v>
          </cell>
          <cell r="G29">
            <v>0</v>
          </cell>
          <cell r="H29">
            <v>92950</v>
          </cell>
          <cell r="I29">
            <v>15878</v>
          </cell>
          <cell r="J29">
            <v>1286118</v>
          </cell>
          <cell r="K29"/>
          <cell r="L29"/>
          <cell r="M29">
            <v>1286118</v>
          </cell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2946</v>
          </cell>
          <cell r="E33">
            <v>1282555</v>
          </cell>
          <cell r="F33">
            <v>0</v>
          </cell>
          <cell r="G33">
            <v>0</v>
          </cell>
          <cell r="H33">
            <v>1282555</v>
          </cell>
          <cell r="I33">
            <v>23327</v>
          </cell>
          <cell r="J33">
            <v>1889487</v>
          </cell>
          <cell r="K33"/>
          <cell r="L33"/>
          <cell r="M33">
            <v>1889487</v>
          </cell>
          <cell r="N33"/>
          <cell r="O33"/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226691</v>
          </cell>
          <cell r="E34">
            <v>50923586.340000004</v>
          </cell>
          <cell r="F34">
            <v>148939</v>
          </cell>
          <cell r="G34">
            <v>41337198.920000002</v>
          </cell>
          <cell r="H34">
            <v>92260785.260000005</v>
          </cell>
          <cell r="I34">
            <v>402986</v>
          </cell>
          <cell r="J34">
            <v>32641866</v>
          </cell>
          <cell r="K34"/>
          <cell r="L34"/>
          <cell r="M34">
            <v>32641866</v>
          </cell>
          <cell r="N34"/>
          <cell r="O34"/>
          <cell r="P34"/>
          <cell r="Q34"/>
          <cell r="R34"/>
          <cell r="S34"/>
          <cell r="T34">
            <v>0</v>
          </cell>
          <cell r="U34">
            <v>0</v>
          </cell>
          <cell r="V34">
            <v>413</v>
          </cell>
          <cell r="W34">
            <v>41343950</v>
          </cell>
          <cell r="X34">
            <v>41343950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1332965</v>
          </cell>
          <cell r="E35">
            <v>162179500.75</v>
          </cell>
          <cell r="F35">
            <v>59869</v>
          </cell>
          <cell r="G35">
            <v>20999358</v>
          </cell>
          <cell r="H35">
            <v>183178858.75</v>
          </cell>
          <cell r="I35">
            <v>15899</v>
          </cell>
          <cell r="J35">
            <v>1287819</v>
          </cell>
          <cell r="K35"/>
          <cell r="L35"/>
          <cell r="M35">
            <v>1287819</v>
          </cell>
          <cell r="N35"/>
          <cell r="O35"/>
          <cell r="P35"/>
          <cell r="Q35"/>
          <cell r="R35"/>
          <cell r="S35"/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23887</v>
          </cell>
          <cell r="E36">
            <v>3382387.64</v>
          </cell>
          <cell r="F36">
            <v>767628</v>
          </cell>
          <cell r="G36">
            <v>51905924.68</v>
          </cell>
          <cell r="H36">
            <v>55288312.32</v>
          </cell>
          <cell r="I36">
            <v>91615</v>
          </cell>
          <cell r="J36">
            <v>7420815</v>
          </cell>
          <cell r="K36"/>
          <cell r="L36"/>
          <cell r="M36">
            <v>7420815</v>
          </cell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26846938</v>
          </cell>
          <cell r="E37">
            <v>18896702815.68</v>
          </cell>
          <cell r="F37">
            <v>27093370</v>
          </cell>
          <cell r="G37">
            <v>18743743047.549999</v>
          </cell>
          <cell r="H37">
            <v>37640445863.229996</v>
          </cell>
          <cell r="I37">
            <v>2074853</v>
          </cell>
          <cell r="J37">
            <v>168063093</v>
          </cell>
          <cell r="K37"/>
          <cell r="L37"/>
          <cell r="M37">
            <v>168063093</v>
          </cell>
          <cell r="N37"/>
          <cell r="O37"/>
          <cell r="P37"/>
          <cell r="Q37"/>
          <cell r="R37"/>
          <cell r="S37"/>
          <cell r="T37">
            <v>0</v>
          </cell>
          <cell r="U37">
            <v>0</v>
          </cell>
          <cell r="V37">
            <v>700</v>
          </cell>
          <cell r="W37">
            <v>70707000</v>
          </cell>
          <cell r="X37">
            <v>70707000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293742</v>
          </cell>
          <cell r="G38">
            <v>164910269.75999999</v>
          </cell>
          <cell r="H38">
            <v>164910269.75999999</v>
          </cell>
          <cell r="I38">
            <v>86061</v>
          </cell>
          <cell r="J38">
            <v>6970941</v>
          </cell>
          <cell r="K38"/>
          <cell r="L38"/>
          <cell r="M38">
            <v>6970941</v>
          </cell>
          <cell r="N38"/>
          <cell r="O38"/>
          <cell r="P38"/>
          <cell r="Q38"/>
          <cell r="R38"/>
          <cell r="S38"/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74419</v>
          </cell>
          <cell r="E39">
            <v>8033822.1799999997</v>
          </cell>
          <cell r="F39">
            <v>21335</v>
          </cell>
          <cell r="G39">
            <v>5104463.83</v>
          </cell>
          <cell r="H39">
            <v>13138286.01</v>
          </cell>
          <cell r="I39">
            <v>204482</v>
          </cell>
          <cell r="J39">
            <v>16563042</v>
          </cell>
          <cell r="K39"/>
          <cell r="L39"/>
          <cell r="M39">
            <v>16563042</v>
          </cell>
          <cell r="N39"/>
          <cell r="O39"/>
          <cell r="P39"/>
          <cell r="Q39"/>
          <cell r="R39"/>
          <cell r="S39"/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</v>
          </cell>
          <cell r="E40">
            <v>910</v>
          </cell>
          <cell r="F40">
            <v>0</v>
          </cell>
          <cell r="G40">
            <v>0</v>
          </cell>
          <cell r="H40">
            <v>910</v>
          </cell>
          <cell r="I40">
            <v>0</v>
          </cell>
          <cell r="J40">
            <v>0</v>
          </cell>
          <cell r="K40"/>
          <cell r="L40"/>
          <cell r="M40">
            <v>0</v>
          </cell>
          <cell r="N40"/>
          <cell r="O40"/>
          <cell r="P40"/>
          <cell r="Q40"/>
          <cell r="R40"/>
          <cell r="S40"/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1885</v>
          </cell>
          <cell r="E42">
            <v>3996960.9</v>
          </cell>
          <cell r="F42">
            <v>50700</v>
          </cell>
          <cell r="G42">
            <v>8819455</v>
          </cell>
          <cell r="H42">
            <v>12816415.9</v>
          </cell>
          <cell r="I42">
            <v>25937</v>
          </cell>
          <cell r="J42">
            <v>2100897</v>
          </cell>
          <cell r="K42"/>
          <cell r="L42"/>
          <cell r="M42">
            <v>2100897</v>
          </cell>
          <cell r="N42"/>
          <cell r="O42"/>
          <cell r="P42"/>
          <cell r="Q42"/>
          <cell r="R42"/>
          <cell r="S42"/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1100</v>
          </cell>
          <cell r="E43">
            <v>682584</v>
          </cell>
          <cell r="F43">
            <v>56</v>
          </cell>
          <cell r="G43">
            <v>233260</v>
          </cell>
          <cell r="H43">
            <v>915844</v>
          </cell>
          <cell r="I43">
            <v>118478</v>
          </cell>
          <cell r="J43">
            <v>9596718</v>
          </cell>
          <cell r="K43"/>
          <cell r="L43"/>
          <cell r="M43">
            <v>9596718</v>
          </cell>
          <cell r="N43"/>
          <cell r="O43"/>
          <cell r="P43"/>
          <cell r="Q43"/>
          <cell r="R43"/>
          <cell r="S43"/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9848</v>
          </cell>
          <cell r="E44">
            <v>6149440</v>
          </cell>
          <cell r="F44">
            <v>0</v>
          </cell>
          <cell r="G44">
            <v>0</v>
          </cell>
          <cell r="H44">
            <v>6149440</v>
          </cell>
          <cell r="I44">
            <v>51450</v>
          </cell>
          <cell r="J44">
            <v>4167450</v>
          </cell>
          <cell r="K44"/>
          <cell r="L44"/>
          <cell r="M44">
            <v>4167450</v>
          </cell>
          <cell r="N44"/>
          <cell r="O44"/>
          <cell r="P44"/>
          <cell r="Q44"/>
          <cell r="R44"/>
          <cell r="S44"/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</v>
          </cell>
          <cell r="G45">
            <v>2100</v>
          </cell>
          <cell r="H45">
            <v>2100</v>
          </cell>
          <cell r="I45">
            <v>2283</v>
          </cell>
          <cell r="J45">
            <v>184923</v>
          </cell>
          <cell r="K45"/>
          <cell r="L45"/>
          <cell r="M45">
            <v>184923</v>
          </cell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3656642</v>
          </cell>
          <cell r="E46">
            <v>889472583.98000002</v>
          </cell>
          <cell r="F46">
            <v>1520476</v>
          </cell>
          <cell r="G46">
            <v>548890578.90999997</v>
          </cell>
          <cell r="H46">
            <v>1438363162.8899999</v>
          </cell>
          <cell r="I46">
            <v>21494514</v>
          </cell>
          <cell r="J46">
            <v>1615341353</v>
          </cell>
          <cell r="K46"/>
          <cell r="L46"/>
          <cell r="M46">
            <v>1615341353</v>
          </cell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>
            <v>0</v>
          </cell>
          <cell r="N47"/>
          <cell r="O47"/>
          <cell r="P47"/>
          <cell r="Q47"/>
          <cell r="R47"/>
          <cell r="S47"/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14451</v>
          </cell>
          <cell r="E48">
            <v>1191341</v>
          </cell>
          <cell r="F48">
            <v>745</v>
          </cell>
          <cell r="G48">
            <v>372500</v>
          </cell>
          <cell r="H48">
            <v>1563841</v>
          </cell>
          <cell r="I48">
            <v>86319</v>
          </cell>
          <cell r="J48">
            <v>6991839</v>
          </cell>
          <cell r="K48"/>
          <cell r="L48"/>
          <cell r="M48">
            <v>6991839</v>
          </cell>
          <cell r="N48"/>
          <cell r="O48"/>
          <cell r="P48"/>
          <cell r="Q48"/>
          <cell r="R48"/>
          <cell r="S48"/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307380</v>
          </cell>
          <cell r="E49">
            <v>35591215.350000001</v>
          </cell>
          <cell r="F49">
            <v>776286</v>
          </cell>
          <cell r="G49">
            <v>119720687.09999999</v>
          </cell>
          <cell r="H49">
            <v>155311902.44999999</v>
          </cell>
          <cell r="I49">
            <v>325072</v>
          </cell>
          <cell r="J49">
            <v>26330832</v>
          </cell>
          <cell r="K49"/>
          <cell r="L49"/>
          <cell r="M49">
            <v>26330832</v>
          </cell>
          <cell r="N49"/>
          <cell r="O49"/>
          <cell r="P49"/>
          <cell r="Q49"/>
          <cell r="R49"/>
          <cell r="S49"/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349318</v>
          </cell>
          <cell r="E51">
            <v>111123100.98999999</v>
          </cell>
          <cell r="F51">
            <v>585801</v>
          </cell>
          <cell r="G51">
            <v>94667266.019999996</v>
          </cell>
          <cell r="H51">
            <v>205790367.00999999</v>
          </cell>
          <cell r="I51">
            <v>1588319</v>
          </cell>
          <cell r="J51">
            <v>128653839</v>
          </cell>
          <cell r="K51"/>
          <cell r="L51"/>
          <cell r="M51">
            <v>128653839</v>
          </cell>
          <cell r="N51"/>
          <cell r="O51"/>
          <cell r="P51"/>
          <cell r="Q51"/>
          <cell r="R51"/>
          <cell r="S51"/>
          <cell r="T51">
            <v>5056</v>
          </cell>
          <cell r="U51">
            <v>531751260</v>
          </cell>
          <cell r="V51">
            <v>0</v>
          </cell>
          <cell r="W51">
            <v>0</v>
          </cell>
          <cell r="X51">
            <v>531751260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285</v>
          </cell>
          <cell r="E52">
            <v>196650</v>
          </cell>
          <cell r="F52">
            <v>6385</v>
          </cell>
          <cell r="G52">
            <v>6016772.5</v>
          </cell>
          <cell r="H52">
            <v>6213422.5</v>
          </cell>
          <cell r="I52">
            <v>5618</v>
          </cell>
          <cell r="J52">
            <v>455058</v>
          </cell>
          <cell r="K52"/>
          <cell r="L52"/>
          <cell r="M52">
            <v>455058</v>
          </cell>
          <cell r="N52"/>
          <cell r="O52"/>
          <cell r="P52"/>
          <cell r="Q52"/>
          <cell r="R52"/>
          <cell r="S52"/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2283</v>
          </cell>
          <cell r="E54">
            <v>1204735</v>
          </cell>
          <cell r="F54">
            <v>1000</v>
          </cell>
          <cell r="G54">
            <v>68101.100000000006</v>
          </cell>
          <cell r="H54">
            <v>1272836.1000000001</v>
          </cell>
          <cell r="I54">
            <v>0</v>
          </cell>
          <cell r="J54">
            <v>0</v>
          </cell>
          <cell r="K54"/>
          <cell r="L54"/>
          <cell r="M54">
            <v>0</v>
          </cell>
          <cell r="N54"/>
          <cell r="O54"/>
          <cell r="P54"/>
          <cell r="Q54"/>
          <cell r="R54"/>
          <cell r="S54"/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50</v>
          </cell>
          <cell r="E55">
            <v>14750</v>
          </cell>
          <cell r="F55">
            <v>172</v>
          </cell>
          <cell r="G55">
            <v>140667</v>
          </cell>
          <cell r="H55">
            <v>155417</v>
          </cell>
          <cell r="I55">
            <v>2</v>
          </cell>
          <cell r="J55">
            <v>162</v>
          </cell>
          <cell r="K55"/>
          <cell r="L55"/>
          <cell r="M55">
            <v>162</v>
          </cell>
          <cell r="N55"/>
          <cell r="O55"/>
          <cell r="P55"/>
          <cell r="Q55"/>
          <cell r="R55"/>
          <cell r="S55"/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3041</v>
          </cell>
          <cell r="E57">
            <v>14963158</v>
          </cell>
          <cell r="F57">
            <v>0</v>
          </cell>
          <cell r="G57">
            <v>0</v>
          </cell>
          <cell r="H57">
            <v>14963158</v>
          </cell>
          <cell r="I57">
            <v>1643</v>
          </cell>
          <cell r="J57">
            <v>133083</v>
          </cell>
          <cell r="K57"/>
          <cell r="L57"/>
          <cell r="M57">
            <v>133083</v>
          </cell>
          <cell r="N57"/>
          <cell r="O57"/>
          <cell r="P57"/>
          <cell r="Q57"/>
          <cell r="R57"/>
          <cell r="S57"/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1732042</v>
          </cell>
          <cell r="E58">
            <v>235776179.31999999</v>
          </cell>
          <cell r="F58">
            <v>1176393</v>
          </cell>
          <cell r="G58">
            <v>191184690.97999999</v>
          </cell>
          <cell r="H58">
            <v>426960870.29999995</v>
          </cell>
          <cell r="I58">
            <v>5345748</v>
          </cell>
          <cell r="J58">
            <v>433005588</v>
          </cell>
          <cell r="K58"/>
          <cell r="L58"/>
          <cell r="M58">
            <v>433005588</v>
          </cell>
          <cell r="N58"/>
          <cell r="O58"/>
          <cell r="P58"/>
          <cell r="Q58"/>
          <cell r="R58"/>
          <cell r="S58"/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1365</v>
          </cell>
          <cell r="E59">
            <v>995735</v>
          </cell>
          <cell r="F59">
            <v>461516</v>
          </cell>
          <cell r="G59">
            <v>54639030.649999999</v>
          </cell>
          <cell r="H59">
            <v>55634765.649999999</v>
          </cell>
          <cell r="I59">
            <v>369991</v>
          </cell>
          <cell r="J59">
            <v>29969271</v>
          </cell>
          <cell r="K59"/>
          <cell r="L59"/>
          <cell r="M59">
            <v>29969271</v>
          </cell>
          <cell r="N59"/>
          <cell r="O59"/>
          <cell r="P59"/>
          <cell r="Q59"/>
          <cell r="R59"/>
          <cell r="S59"/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202966</v>
          </cell>
          <cell r="E60">
            <v>25131327.75</v>
          </cell>
          <cell r="F60">
            <v>216517</v>
          </cell>
          <cell r="G60">
            <v>25663392.670000002</v>
          </cell>
          <cell r="H60">
            <v>50794720.420000002</v>
          </cell>
          <cell r="I60">
            <v>788440</v>
          </cell>
          <cell r="J60">
            <v>63863640</v>
          </cell>
          <cell r="K60"/>
          <cell r="L60"/>
          <cell r="M60">
            <v>63863640</v>
          </cell>
          <cell r="N60"/>
          <cell r="O60"/>
          <cell r="P60"/>
          <cell r="Q60"/>
          <cell r="R60"/>
          <cell r="S60"/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821492</v>
          </cell>
          <cell r="E61">
            <v>184250974.37</v>
          </cell>
          <cell r="F61">
            <v>616610</v>
          </cell>
          <cell r="G61">
            <v>176795706.41</v>
          </cell>
          <cell r="H61">
            <v>361046680.77999997</v>
          </cell>
          <cell r="I61">
            <v>763921</v>
          </cell>
          <cell r="J61">
            <v>61877601</v>
          </cell>
          <cell r="K61"/>
          <cell r="L61"/>
          <cell r="M61">
            <v>61877601</v>
          </cell>
          <cell r="N61"/>
          <cell r="O61"/>
          <cell r="P61"/>
          <cell r="Q61"/>
          <cell r="R61"/>
          <cell r="S61"/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11721</v>
          </cell>
          <cell r="E62">
            <v>4239279.8</v>
          </cell>
          <cell r="F62">
            <v>13488</v>
          </cell>
          <cell r="G62">
            <v>2495199.06</v>
          </cell>
          <cell r="H62">
            <v>6734478.8599999994</v>
          </cell>
          <cell r="I62">
            <v>150292</v>
          </cell>
          <cell r="J62">
            <v>12173652</v>
          </cell>
          <cell r="K62"/>
          <cell r="L62"/>
          <cell r="M62">
            <v>12173652</v>
          </cell>
          <cell r="N62"/>
          <cell r="O62"/>
          <cell r="P62"/>
          <cell r="Q62"/>
          <cell r="R62"/>
          <cell r="S62"/>
          <cell r="T62">
            <v>20000</v>
          </cell>
          <cell r="U62">
            <v>1800000000</v>
          </cell>
          <cell r="V62">
            <v>20000</v>
          </cell>
          <cell r="W62">
            <v>1800000000</v>
          </cell>
          <cell r="X62">
            <v>3600000000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715373</v>
          </cell>
          <cell r="E63">
            <v>168747920.09999999</v>
          </cell>
          <cell r="F63">
            <v>321311</v>
          </cell>
          <cell r="G63">
            <v>166859214.90000001</v>
          </cell>
          <cell r="H63">
            <v>335607135</v>
          </cell>
          <cell r="I63">
            <v>585093</v>
          </cell>
          <cell r="J63">
            <v>47392533</v>
          </cell>
          <cell r="K63"/>
          <cell r="L63"/>
          <cell r="M63">
            <v>47392533</v>
          </cell>
          <cell r="N63"/>
          <cell r="O63"/>
          <cell r="P63"/>
          <cell r="Q63"/>
          <cell r="R63"/>
          <cell r="S63"/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11508</v>
          </cell>
          <cell r="E64">
            <v>3633875.5</v>
          </cell>
          <cell r="F64">
            <v>11104</v>
          </cell>
          <cell r="G64">
            <v>8899611.8000000007</v>
          </cell>
          <cell r="H64">
            <v>12533487.300000001</v>
          </cell>
          <cell r="I64">
            <v>27109</v>
          </cell>
          <cell r="J64">
            <v>2195829</v>
          </cell>
          <cell r="K64"/>
          <cell r="L64"/>
          <cell r="M64">
            <v>2195829</v>
          </cell>
          <cell r="N64"/>
          <cell r="O64"/>
          <cell r="P64"/>
          <cell r="Q64"/>
          <cell r="R64"/>
          <cell r="S64"/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11780</v>
          </cell>
          <cell r="E66">
            <v>4609687.4000000004</v>
          </cell>
          <cell r="F66">
            <v>10000</v>
          </cell>
          <cell r="G66">
            <v>3219430</v>
          </cell>
          <cell r="H66">
            <v>7829117.4000000004</v>
          </cell>
          <cell r="I66">
            <v>10302</v>
          </cell>
          <cell r="J66">
            <v>834462</v>
          </cell>
          <cell r="K66"/>
          <cell r="L66"/>
          <cell r="M66">
            <v>834462</v>
          </cell>
          <cell r="N66"/>
          <cell r="O66"/>
          <cell r="P66"/>
          <cell r="Q66"/>
          <cell r="R66"/>
          <cell r="S66"/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118288</v>
          </cell>
          <cell r="E67">
            <v>27545921.5</v>
          </cell>
          <cell r="F67">
            <v>166978</v>
          </cell>
          <cell r="G67">
            <v>21177900.399999999</v>
          </cell>
          <cell r="H67">
            <v>48723821.899999999</v>
          </cell>
          <cell r="I67">
            <v>1331217</v>
          </cell>
          <cell r="J67">
            <v>107828577</v>
          </cell>
          <cell r="K67"/>
          <cell r="L67"/>
          <cell r="M67">
            <v>107828577</v>
          </cell>
          <cell r="N67"/>
          <cell r="O67"/>
          <cell r="P67"/>
          <cell r="Q67"/>
          <cell r="R67"/>
          <cell r="S67"/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нийт</v>
          </cell>
          <cell r="C68"/>
          <cell r="D68">
            <v>42923390</v>
          </cell>
          <cell r="E68">
            <v>23644107328.939999</v>
          </cell>
          <cell r="F68">
            <v>42923390</v>
          </cell>
          <cell r="G68">
            <v>23644107328.939999</v>
          </cell>
          <cell r="H68"/>
          <cell r="I68">
            <v>70000000</v>
          </cell>
          <cell r="J68">
            <v>5285000000</v>
          </cell>
          <cell r="K68">
            <v>70000000</v>
          </cell>
          <cell r="L68">
            <v>5285000000</v>
          </cell>
          <cell r="M68"/>
          <cell r="N68"/>
          <cell r="O68"/>
          <cell r="P68"/>
          <cell r="Q68"/>
          <cell r="R68"/>
          <cell r="S68"/>
          <cell r="T68">
            <v>33874</v>
          </cell>
          <cell r="U68">
            <v>3247003630</v>
          </cell>
          <cell r="V68">
            <v>33874</v>
          </cell>
          <cell r="W68">
            <v>3247003630</v>
          </cell>
          <cell r="X68"/>
        </row>
        <row r="69">
          <cell r="D69"/>
          <cell r="E69"/>
          <cell r="F69"/>
          <cell r="G69"/>
          <cell r="H69"/>
          <cell r="T69"/>
          <cell r="U69"/>
          <cell r="V69"/>
          <cell r="W69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8946443050.9300003</v>
          </cell>
          <cell r="M16">
            <v>9389544416.1800003</v>
          </cell>
        </row>
        <row r="17">
          <cell r="B17" t="str">
            <v>BZIN</v>
          </cell>
          <cell r="C17" t="str">
            <v>MIRAE ASSET SECURITIES MONGOLIA</v>
          </cell>
          <cell r="D17" t="str">
            <v>●</v>
          </cell>
          <cell r="E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2198232127.3000002</v>
          </cell>
          <cell r="M17">
            <v>4358931405.3400002</v>
          </cell>
        </row>
        <row r="18">
          <cell r="B18" t="str">
            <v>BDSC</v>
          </cell>
          <cell r="C18" t="str">
            <v>BDSEC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1678299054.4000001</v>
          </cell>
          <cell r="M18">
            <v>2505738548.4900002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328625587.54000002</v>
          </cell>
          <cell r="M19">
            <v>2370200710.5500002</v>
          </cell>
        </row>
        <row r="20">
          <cell r="B20" t="str">
            <v>MNET</v>
          </cell>
          <cell r="C20" t="str">
            <v>ARD SECURITIES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537528996.29999995</v>
          </cell>
          <cell r="M20">
            <v>857884503.54999995</v>
          </cell>
        </row>
        <row r="21">
          <cell r="B21" t="str">
            <v>TDB</v>
          </cell>
          <cell r="C21" t="str">
            <v>TDB CAPITAL</v>
          </cell>
          <cell r="D21" t="str">
            <v>●</v>
          </cell>
          <cell r="E21" t="str">
            <v>●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552606935.79999995</v>
          </cell>
          <cell r="M21">
            <v>849473769.53999996</v>
          </cell>
        </row>
        <row r="22">
          <cell r="B22" t="str">
            <v>STIN</v>
          </cell>
          <cell r="C22" t="str">
            <v>STANDART INVESTMENT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438884921.02999997</v>
          </cell>
          <cell r="M22">
            <v>703859624.5</v>
          </cell>
        </row>
        <row r="23">
          <cell r="B23" t="str">
            <v>TNGR</v>
          </cell>
          <cell r="C23" t="str">
            <v>TENGER CAPITAL</v>
          </cell>
          <cell r="D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391427455.27999997</v>
          </cell>
          <cell r="M23">
            <v>400836443.27999997</v>
          </cell>
        </row>
        <row r="24">
          <cell r="B24" t="str">
            <v>NOVL</v>
          </cell>
          <cell r="C24" t="str">
            <v>NOVEL INVESTMENT</v>
          </cell>
          <cell r="D24" t="str">
            <v>●</v>
          </cell>
          <cell r="E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232280489.61000001</v>
          </cell>
          <cell r="M24">
            <v>381188487.04000002</v>
          </cell>
        </row>
        <row r="25">
          <cell r="B25" t="str">
            <v>GAUL</v>
          </cell>
          <cell r="C25" t="str">
            <v>GAULI</v>
          </cell>
          <cell r="D25" t="str">
            <v>●</v>
          </cell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177571467.29000002</v>
          </cell>
          <cell r="M25">
            <v>344539550.28000003</v>
          </cell>
        </row>
        <row r="26">
          <cell r="B26" t="str">
            <v>ARD</v>
          </cell>
          <cell r="C26" t="str">
            <v>ARD CAPITAL GROUP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219096022</v>
          </cell>
          <cell r="M26">
            <v>264501030.87</v>
          </cell>
        </row>
        <row r="27">
          <cell r="B27" t="str">
            <v>TTOL</v>
          </cell>
          <cell r="C27" t="str">
            <v>APEX CAPITAL</v>
          </cell>
          <cell r="D27" t="str">
            <v>●</v>
          </cell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61252221.200000003</v>
          </cell>
          <cell r="M27">
            <v>208244598.74000001</v>
          </cell>
        </row>
        <row r="28">
          <cell r="B28" t="str">
            <v>GDSC</v>
          </cell>
          <cell r="C28" t="str">
            <v>GOODSEC</v>
          </cell>
          <cell r="D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42537679</v>
          </cell>
          <cell r="M28">
            <v>159595316</v>
          </cell>
        </row>
        <row r="29">
          <cell r="B29" t="str">
            <v>BATS</v>
          </cell>
          <cell r="C29" t="str">
            <v>BATS</v>
          </cell>
          <cell r="D29" t="str">
            <v>●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100438587</v>
          </cell>
          <cell r="M29">
            <v>151137086</v>
          </cell>
        </row>
        <row r="30">
          <cell r="B30" t="str">
            <v>MIBG</v>
          </cell>
          <cell r="C30" t="str">
            <v>MIBG</v>
          </cell>
          <cell r="D30" t="str">
            <v>●</v>
          </cell>
          <cell r="E30" t="str">
            <v>●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114802935.7</v>
          </cell>
          <cell r="M30">
            <v>149443115.69999999</v>
          </cell>
        </row>
        <row r="31">
          <cell r="B31" t="str">
            <v>CTRL</v>
          </cell>
          <cell r="C31" t="str">
            <v xml:space="preserve">CENTRAL SECURITIES </v>
          </cell>
          <cell r="D31" t="str">
            <v>●</v>
          </cell>
          <cell r="E31" t="str">
            <v>●</v>
          </cell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53800666.200000003</v>
          </cell>
          <cell r="M31">
            <v>106693805.15000001</v>
          </cell>
        </row>
        <row r="32">
          <cell r="B32" t="str">
            <v>TABO</v>
          </cell>
          <cell r="C32" t="str">
            <v>TAVAN BOGD</v>
          </cell>
          <cell r="D32" t="str">
            <v>●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64475340</v>
          </cell>
          <cell r="M32">
            <v>94147120</v>
          </cell>
        </row>
        <row r="33">
          <cell r="B33" t="str">
            <v>DRBR</v>
          </cell>
          <cell r="C33" t="str">
            <v>DARKHAN BROKER</v>
          </cell>
          <cell r="D33" t="str">
            <v>●</v>
          </cell>
          <cell r="E33" t="str">
            <v>●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24101365.16</v>
          </cell>
          <cell r="M33">
            <v>89204125.159999996</v>
          </cell>
        </row>
        <row r="34">
          <cell r="B34" t="str">
            <v>MSEC</v>
          </cell>
          <cell r="C34" t="str">
            <v>MONSEC</v>
          </cell>
          <cell r="D34" t="str">
            <v>●</v>
          </cell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43808868.649999999</v>
          </cell>
          <cell r="M34">
            <v>88628421.349999994</v>
          </cell>
        </row>
        <row r="35">
          <cell r="B35" t="str">
            <v>ZRGD</v>
          </cell>
          <cell r="C35" t="str">
            <v>ZERGED</v>
          </cell>
          <cell r="D35" t="str">
            <v>●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43845598.18</v>
          </cell>
          <cell r="M35">
            <v>72101616.180000007</v>
          </cell>
        </row>
        <row r="36">
          <cell r="B36" t="str">
            <v>GDEV</v>
          </cell>
          <cell r="C36" t="str">
            <v>GRANDDEVELOPMENT</v>
          </cell>
          <cell r="D36" t="str">
            <v>●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29301503</v>
          </cell>
          <cell r="M36">
            <v>67794932.400000006</v>
          </cell>
        </row>
        <row r="37">
          <cell r="B37" t="str">
            <v>BLMB</v>
          </cell>
          <cell r="C37" t="str">
            <v>BLOOMSBURY SECURITIES</v>
          </cell>
          <cell r="D37" t="str">
            <v>●</v>
          </cell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51894492.299999997</v>
          </cell>
          <cell r="M37">
            <v>62182846.299999997</v>
          </cell>
        </row>
        <row r="38">
          <cell r="B38" t="str">
            <v>UNDR</v>
          </cell>
          <cell r="C38" t="str">
            <v>UNDURKHAAN INVEST</v>
          </cell>
          <cell r="D38" t="str">
            <v>●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27960872.399999999</v>
          </cell>
          <cell r="M38">
            <v>49745758.899999999</v>
          </cell>
        </row>
        <row r="39">
          <cell r="B39" t="str">
            <v>MERG</v>
          </cell>
          <cell r="C39" t="str">
            <v>MERGEN SANAA</v>
          </cell>
          <cell r="D39" t="str">
            <v>●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20206320</v>
          </cell>
          <cell r="M39">
            <v>44578790.289999999</v>
          </cell>
        </row>
        <row r="40">
          <cell r="B40" t="str">
            <v>ARGB</v>
          </cell>
          <cell r="C40" t="str">
            <v>ARGAI BEST</v>
          </cell>
          <cell r="D40" t="str">
            <v>●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28819698</v>
          </cell>
          <cell r="M40">
            <v>41432026.100000001</v>
          </cell>
        </row>
        <row r="41">
          <cell r="B41" t="str">
            <v>SECP</v>
          </cell>
          <cell r="C41" t="str">
            <v>SECAP</v>
          </cell>
          <cell r="D41" t="str">
            <v>●</v>
          </cell>
          <cell r="E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37242898</v>
          </cell>
          <cell r="M41">
            <v>40397211</v>
          </cell>
        </row>
        <row r="42">
          <cell r="B42" t="str">
            <v>DELG</v>
          </cell>
          <cell r="C42" t="str">
            <v>DELGERKHANGAI SECURITIES</v>
          </cell>
          <cell r="D42" t="str">
            <v>●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16617424.25</v>
          </cell>
          <cell r="M42">
            <v>38777829.359999999</v>
          </cell>
        </row>
        <row r="43">
          <cell r="B43" t="str">
            <v>HUN</v>
          </cell>
          <cell r="C43" t="str">
            <v>HUNNU EMPIRE</v>
          </cell>
          <cell r="D43" t="str">
            <v>●</v>
          </cell>
          <cell r="E43" t="str">
            <v>●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36433794.739999995</v>
          </cell>
          <cell r="M43">
            <v>38641795.739999995</v>
          </cell>
        </row>
        <row r="44">
          <cell r="B44" t="str">
            <v>ZGB</v>
          </cell>
          <cell r="C44" t="str">
            <v>ZGB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31878374</v>
          </cell>
          <cell r="M44">
            <v>37474755</v>
          </cell>
        </row>
        <row r="45">
          <cell r="B45" t="str">
            <v>TCHB</v>
          </cell>
          <cell r="C45" t="str">
            <v>TULGAT CHANDMANI BAYAN</v>
          </cell>
          <cell r="D45" t="str">
            <v>●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17008503.98</v>
          </cell>
          <cell r="M45">
            <v>35803876.18</v>
          </cell>
        </row>
        <row r="46">
          <cell r="B46" t="str">
            <v>MSDQ</v>
          </cell>
          <cell r="C46" t="str">
            <v>MASDAQ</v>
          </cell>
          <cell r="D46" t="str">
            <v>●</v>
          </cell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30972817.199999999</v>
          </cell>
          <cell r="M46">
            <v>34853677.280000001</v>
          </cell>
        </row>
        <row r="47">
          <cell r="B47" t="str">
            <v>SANR</v>
          </cell>
          <cell r="C47" t="str">
            <v>SANAR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13040110</v>
          </cell>
          <cell r="M47">
            <v>34371895</v>
          </cell>
        </row>
        <row r="48">
          <cell r="B48" t="str">
            <v>LFTI</v>
          </cell>
          <cell r="C48" t="str">
            <v>LIFETIME INVESTMENT</v>
          </cell>
          <cell r="D48" t="str">
            <v>●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18572815</v>
          </cell>
          <cell r="M48">
            <v>30890525</v>
          </cell>
        </row>
        <row r="49">
          <cell r="B49" t="str">
            <v>BULG</v>
          </cell>
          <cell r="C49" t="str">
            <v>BULGAN BROKER</v>
          </cell>
          <cell r="D49" t="str">
            <v>●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L49">
            <v>19539213.800000001</v>
          </cell>
          <cell r="M49">
            <v>19621933.800000001</v>
          </cell>
        </row>
        <row r="50">
          <cell r="B50" t="str">
            <v>BSK</v>
          </cell>
          <cell r="C50" t="str">
            <v>BLUESKY SECURITIES</v>
          </cell>
          <cell r="D50" t="str">
            <v>●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15354573.199999999</v>
          </cell>
          <cell r="M50">
            <v>15683333.199999999</v>
          </cell>
        </row>
        <row r="51">
          <cell r="B51" t="str">
            <v>BLAC</v>
          </cell>
          <cell r="C51" t="str">
            <v>BLACKSTONE INTERNATIONAL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13805200</v>
          </cell>
          <cell r="M51">
            <v>13805200</v>
          </cell>
        </row>
        <row r="52">
          <cell r="B52" t="str">
            <v>ALTN</v>
          </cell>
          <cell r="C52" t="str">
            <v>ALTAN KHOROMSOG</v>
          </cell>
          <cell r="D52" t="str">
            <v>●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12743390</v>
          </cell>
          <cell r="M52">
            <v>12878831</v>
          </cell>
        </row>
        <row r="53">
          <cell r="B53" t="str">
            <v>ECM</v>
          </cell>
          <cell r="C53" t="str">
            <v>EURASIA CAPITAL HOLDING</v>
          </cell>
          <cell r="D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9140298</v>
          </cell>
          <cell r="M53">
            <v>9140298</v>
          </cell>
        </row>
        <row r="54">
          <cell r="B54" t="str">
            <v>FCX</v>
          </cell>
          <cell r="C54" t="str">
            <v>FCX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8769800</v>
          </cell>
          <cell r="M54">
            <v>8769800</v>
          </cell>
        </row>
        <row r="55">
          <cell r="B55" t="str">
            <v>SILS</v>
          </cell>
          <cell r="C55" t="str">
            <v>SILVER LIGHT SECURITIES</v>
          </cell>
          <cell r="D55" t="str">
            <v>●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5456139</v>
          </cell>
          <cell r="M55">
            <v>7026939</v>
          </cell>
        </row>
        <row r="56">
          <cell r="B56" t="str">
            <v>APS</v>
          </cell>
          <cell r="C56" t="str">
            <v>ASIA PACIFIC SECURITIES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2918448</v>
          </cell>
          <cell r="M56">
            <v>4239768.55</v>
          </cell>
        </row>
        <row r="57">
          <cell r="B57" t="str">
            <v>GNDX</v>
          </cell>
          <cell r="C57" t="str">
            <v>GENDEX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3266000</v>
          </cell>
          <cell r="M57">
            <v>3266000</v>
          </cell>
        </row>
        <row r="58">
          <cell r="B58" t="str">
            <v>NSEC</v>
          </cell>
          <cell r="C58" t="str">
            <v>NATIONAL SECURITIES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1244000</v>
          </cell>
          <cell r="M58">
            <v>1244000</v>
          </cell>
        </row>
        <row r="59">
          <cell r="B59" t="str">
            <v>MICC</v>
          </cell>
          <cell r="C59" t="str">
            <v>MICC</v>
          </cell>
          <cell r="D59" t="str">
            <v>●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1036670</v>
          </cell>
          <cell r="M59">
            <v>1036670</v>
          </cell>
        </row>
        <row r="60">
          <cell r="B60" t="str">
            <v>GATR</v>
          </cell>
          <cell r="C60" t="str">
            <v>GATSUURT TRADE</v>
          </cell>
          <cell r="D60" t="str">
            <v>●</v>
          </cell>
          <cell r="E60" t="str">
            <v>●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745426.4</v>
          </cell>
          <cell r="M60">
            <v>871196.4</v>
          </cell>
        </row>
        <row r="61">
          <cell r="B61" t="str">
            <v>SGC</v>
          </cell>
          <cell r="C61" t="str">
            <v>SG CAPITAL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200000</v>
          </cell>
          <cell r="M61">
            <v>200000</v>
          </cell>
        </row>
        <row r="62">
          <cell r="B62" t="str">
            <v>MONG</v>
          </cell>
          <cell r="C62" t="str">
            <v>MONGOL SECURITIES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CAPM</v>
          </cell>
          <cell r="C63" t="str">
            <v>CAPITAL MARKET CORPORATION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FRON</v>
          </cell>
          <cell r="C64" t="str">
            <v>FRONTIER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ACE</v>
          </cell>
          <cell r="C65" t="str">
            <v>ACE AND T CAPITAL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INVC</v>
          </cell>
          <cell r="C66" t="str">
            <v>INVESCORE CAPITAL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DCF</v>
          </cell>
          <cell r="C67" t="str">
            <v>DCF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3"/>
  <sheetViews>
    <sheetView tabSelected="1" view="pageBreakPreview" zoomScale="70" zoomScaleNormal="70" zoomScaleSheetLayoutView="70" workbookViewId="0">
      <pane xSplit="3" ySplit="15" topLeftCell="H16" activePane="bottomRight" state="frozen"/>
      <selection pane="topRight" activeCell="D1" sqref="D1"/>
      <selection pane="bottomLeft" activeCell="A16" sqref="A16"/>
      <selection pane="bottomRight" activeCell="O15" sqref="O15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59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72</v>
      </c>
      <c r="N11" s="51"/>
    </row>
    <row r="12" spans="1:15" ht="14.45" customHeight="1" x14ac:dyDescent="0.25">
      <c r="A12" s="42" t="s">
        <v>0</v>
      </c>
      <c r="B12" s="44" t="s">
        <v>51</v>
      </c>
      <c r="C12" s="44" t="s">
        <v>52</v>
      </c>
      <c r="D12" s="44" t="s">
        <v>53</v>
      </c>
      <c r="E12" s="44"/>
      <c r="F12" s="44"/>
      <c r="G12" s="46" t="s">
        <v>73</v>
      </c>
      <c r="H12" s="46"/>
      <c r="I12" s="46"/>
      <c r="J12" s="46"/>
      <c r="K12" s="46"/>
      <c r="L12" s="46"/>
      <c r="M12" s="48" t="s">
        <v>71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60</v>
      </c>
      <c r="H14" s="47"/>
      <c r="I14" s="47"/>
      <c r="J14" s="47" t="s">
        <v>67</v>
      </c>
      <c r="K14" s="47" t="s">
        <v>66</v>
      </c>
      <c r="L14" s="47" t="s">
        <v>61</v>
      </c>
      <c r="M14" s="50" t="s">
        <v>62</v>
      </c>
      <c r="N14" s="39" t="s">
        <v>63</v>
      </c>
      <c r="O14" s="9"/>
    </row>
    <row r="15" spans="1:15" s="22" customFormat="1" ht="42" customHeight="1" x14ac:dyDescent="0.25">
      <c r="A15" s="43"/>
      <c r="B15" s="45"/>
      <c r="C15" s="45"/>
      <c r="D15" s="28" t="s">
        <v>54</v>
      </c>
      <c r="E15" s="28" t="s">
        <v>55</v>
      </c>
      <c r="F15" s="28" t="s">
        <v>56</v>
      </c>
      <c r="G15" s="10" t="s">
        <v>64</v>
      </c>
      <c r="H15" s="29" t="s">
        <v>66</v>
      </c>
      <c r="I15" s="29" t="s">
        <v>65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VLOOKUP(B16,[2]Brokers!$B$9:$I$69,7,0)</f>
        <v>37640445863.229996</v>
      </c>
      <c r="H16" s="15">
        <f>VLOOKUP(B16,[2]Brokers!$B$9:$X$69,23,0)</f>
        <v>70707000</v>
      </c>
      <c r="I16" s="15">
        <f>VLOOKUP(B16,[3]Brokers!$B$9:$R$69,17,0)</f>
        <v>0</v>
      </c>
      <c r="J16" s="15">
        <f>VLOOKUP(B16,[2]Brokers!$B$9:$X$69,12,0)</f>
        <v>168063093</v>
      </c>
      <c r="K16" s="15">
        <v>0</v>
      </c>
      <c r="L16" s="15">
        <f>K16+J16+I16+H16+G16</f>
        <v>37879215956.229996</v>
      </c>
      <c r="M16" s="30">
        <f>VLOOKUP(B16,[5]Sheet1!$B$16:$M$67,12,0)+L16</f>
        <v>47268760372.409996</v>
      </c>
      <c r="N16" s="32">
        <f t="shared" ref="N16:N47" si="0">M16/$M$68</f>
        <v>0.53379154679180285</v>
      </c>
    </row>
    <row r="17" spans="1:15" x14ac:dyDescent="0.25">
      <c r="A17" s="11">
        <v>2</v>
      </c>
      <c r="B17" s="12" t="s">
        <v>7</v>
      </c>
      <c r="C17" s="31" t="str">
        <f>VLOOKUP(B17,[4]Sheet1!$B$16:$C$67,2,0)</f>
        <v>ARD CAPITAL GROUP</v>
      </c>
      <c r="D17" s="13" t="s">
        <v>2</v>
      </c>
      <c r="E17" s="14" t="s">
        <v>2</v>
      </c>
      <c r="F17" s="14" t="s">
        <v>2</v>
      </c>
      <c r="G17" s="15">
        <f>VLOOKUP(B17,[2]Brokers!$B$9:$I$69,7,0)</f>
        <v>1701224094.8900001</v>
      </c>
      <c r="H17" s="15">
        <f>VLOOKUP(B17,[2]Brokers!$B$9:$X$69,23,0)</f>
        <v>0</v>
      </c>
      <c r="I17" s="15">
        <f>VLOOKUP(B17,[3]Brokers!$B$9:$R$69,17,0)</f>
        <v>0</v>
      </c>
      <c r="J17" s="15">
        <f>VLOOKUP(B17,[2]Brokers!$B$9:$X$69,12,0)</f>
        <v>6963866303</v>
      </c>
      <c r="K17" s="15">
        <v>0</v>
      </c>
      <c r="L17" s="15">
        <f>K17+J17+I17+H17+G17</f>
        <v>8665090397.8899994</v>
      </c>
      <c r="M17" s="30">
        <f>VLOOKUP(B17,[5]Sheet1!$B$16:$M$67,12,0)+L17</f>
        <v>8929591428.7600002</v>
      </c>
      <c r="N17" s="32">
        <f>M17/$M$68</f>
        <v>0.10083912468664562</v>
      </c>
    </row>
    <row r="18" spans="1:15" x14ac:dyDescent="0.25">
      <c r="A18" s="11">
        <v>3</v>
      </c>
      <c r="B18" s="12" t="s">
        <v>6</v>
      </c>
      <c r="C18" s="31" t="str">
        <f>VLOOKUP(B18,[4]Sheet1!$B$16:$C$67,2,0)</f>
        <v>MIRAE ASSET SECURITIES MONGOLIA</v>
      </c>
      <c r="D18" s="13" t="s">
        <v>2</v>
      </c>
      <c r="E18" s="13" t="s">
        <v>2</v>
      </c>
      <c r="F18" s="14"/>
      <c r="G18" s="15">
        <f>VLOOKUP(B18,[2]Brokers!$B$9:$I$69,7,0)</f>
        <v>344978419.14999998</v>
      </c>
      <c r="H18" s="15">
        <f>VLOOKUP(B18,[2]Brokers!$B$9:$X$69,23,0)</f>
        <v>2250205050</v>
      </c>
      <c r="I18" s="15">
        <f>VLOOKUP(B18,[3]Brokers!$B$9:$R$69,17,0)</f>
        <v>0</v>
      </c>
      <c r="J18" s="15">
        <f>VLOOKUP(B18,[2]Brokers!$B$9:$X$69,12,0)</f>
        <v>76371903</v>
      </c>
      <c r="K18" s="15">
        <v>0</v>
      </c>
      <c r="L18" s="15">
        <f>K18+J18+I18+H18+G18</f>
        <v>2671555372.1500001</v>
      </c>
      <c r="M18" s="30">
        <f>VLOOKUP(B18,[5]Sheet1!$B$16:$M$67,12,0)+L18</f>
        <v>7030486777.4899998</v>
      </c>
      <c r="N18" s="32">
        <f>M18/$M$68</f>
        <v>7.9393120997650724E-2</v>
      </c>
    </row>
    <row r="19" spans="1:15" s="23" customFormat="1" x14ac:dyDescent="0.25">
      <c r="A19" s="11">
        <v>4</v>
      </c>
      <c r="B19" s="12" t="s">
        <v>16</v>
      </c>
      <c r="C19" s="31" t="str">
        <f>VLOOKUP(B19,[4]Sheet1!$B$16:$C$67,2,0)</f>
        <v>BUMBAT-ALTAI</v>
      </c>
      <c r="D19" s="13" t="s">
        <v>2</v>
      </c>
      <c r="E19" s="14" t="s">
        <v>2</v>
      </c>
      <c r="F19" s="14" t="s">
        <v>2</v>
      </c>
      <c r="G19" s="15">
        <f>VLOOKUP(B19,[2]Brokers!$B$9:$I$69,7,0)</f>
        <v>2959414754.3800001</v>
      </c>
      <c r="H19" s="15">
        <f>VLOOKUP(B19,[2]Brokers!$B$9:$X$69,23,0)</f>
        <v>0</v>
      </c>
      <c r="I19" s="15">
        <f>VLOOKUP(B19,[3]Brokers!$B$9:$R$69,17,0)</f>
        <v>0</v>
      </c>
      <c r="J19" s="15">
        <f>VLOOKUP(B19,[2]Brokers!$B$9:$X$69,12,0)</f>
        <v>62339787</v>
      </c>
      <c r="K19" s="15">
        <v>0</v>
      </c>
      <c r="L19" s="15">
        <f>K19+J19+I19+H19+G19</f>
        <v>3021754541.3800001</v>
      </c>
      <c r="M19" s="30">
        <f>VLOOKUP(B19,[5]Sheet1!$B$16:$M$67,12,0)+L19</f>
        <v>5391955251.9300003</v>
      </c>
      <c r="N19" s="32">
        <f>M19/$M$68</f>
        <v>6.0889689331473276E-2</v>
      </c>
      <c r="O19" s="9"/>
    </row>
    <row r="20" spans="1:15" x14ac:dyDescent="0.25">
      <c r="A20" s="11">
        <v>5</v>
      </c>
      <c r="B20" s="12" t="s">
        <v>4</v>
      </c>
      <c r="C20" s="31" t="str">
        <f>VLOOKUP(B20,[4]Sheet1!$B$16:$C$67,2,0)</f>
        <v>TENGER CAPITAL</v>
      </c>
      <c r="D20" s="13" t="s">
        <v>2</v>
      </c>
      <c r="E20" s="14"/>
      <c r="F20" s="14" t="s">
        <v>2</v>
      </c>
      <c r="G20" s="15">
        <f>VLOOKUP(B20,[2]Brokers!$B$9:$I$69,7,0)</f>
        <v>6734478.8599999994</v>
      </c>
      <c r="H20" s="15">
        <f>VLOOKUP(B20,[2]Brokers!$B$9:$X$69,23,0)</f>
        <v>3600000000</v>
      </c>
      <c r="I20" s="15">
        <f>VLOOKUP(B20,[3]Brokers!$B$9:$R$69,17,0)</f>
        <v>0</v>
      </c>
      <c r="J20" s="15">
        <f>VLOOKUP(B20,[2]Brokers!$B$9:$X$69,12,0)</f>
        <v>12173652</v>
      </c>
      <c r="K20" s="15">
        <v>0</v>
      </c>
      <c r="L20" s="15">
        <f>K20+J20+I20+H20+G20</f>
        <v>3618908130.8600001</v>
      </c>
      <c r="M20" s="30">
        <f>VLOOKUP(B20,[5]Sheet1!$B$16:$M$67,12,0)+L20</f>
        <v>4019744574.1400003</v>
      </c>
      <c r="N20" s="32">
        <f>M20/$M$68</f>
        <v>4.5393736942392099E-2</v>
      </c>
    </row>
    <row r="21" spans="1:15" x14ac:dyDescent="0.25">
      <c r="A21" s="11">
        <v>6</v>
      </c>
      <c r="B21" s="12" t="s">
        <v>10</v>
      </c>
      <c r="C21" s="31" t="str">
        <f>VLOOKUP(B21,[4]Sheet1!$B$16:$C$67,2,0)</f>
        <v>ARD SECURITIES</v>
      </c>
      <c r="D21" s="13" t="s">
        <v>2</v>
      </c>
      <c r="E21" s="14" t="s">
        <v>2</v>
      </c>
      <c r="F21" s="14" t="s">
        <v>2</v>
      </c>
      <c r="G21" s="15">
        <f>VLOOKUP(B21,[2]Brokers!$B$9:$I$69,7,0)</f>
        <v>1438363162.8899999</v>
      </c>
      <c r="H21" s="15">
        <f>VLOOKUP(B21,[2]Brokers!$B$9:$X$69,23,0)</f>
        <v>0</v>
      </c>
      <c r="I21" s="15">
        <f>VLOOKUP(B21,[3]Brokers!$B$9:$R$69,17,0)</f>
        <v>0</v>
      </c>
      <c r="J21" s="15">
        <f>VLOOKUP(B21,[2]Brokers!$B$9:$X$69,12,0)</f>
        <v>1615341353</v>
      </c>
      <c r="K21" s="15">
        <v>0</v>
      </c>
      <c r="L21" s="15">
        <f>K21+J21+I21+H21+G21</f>
        <v>3053704515.8899999</v>
      </c>
      <c r="M21" s="30">
        <f>VLOOKUP(B21,[5]Sheet1!$B$16:$M$67,12,0)+L21</f>
        <v>3911589019.4399996</v>
      </c>
      <c r="N21" s="32">
        <f>M21/$M$68</f>
        <v>4.4172369587238518E-2</v>
      </c>
    </row>
    <row r="22" spans="1:15" x14ac:dyDescent="0.25">
      <c r="A22" s="11">
        <v>7</v>
      </c>
      <c r="B22" s="12" t="s">
        <v>1</v>
      </c>
      <c r="C22" s="31" t="str">
        <f>VLOOKUP(B22,[4]Sheet1!$B$16:$C$67,2,0)</f>
        <v>BDSEC</v>
      </c>
      <c r="D22" s="13" t="s">
        <v>2</v>
      </c>
      <c r="E22" s="14" t="s">
        <v>2</v>
      </c>
      <c r="F22" s="14" t="s">
        <v>2</v>
      </c>
      <c r="G22" s="15">
        <f>VLOOKUP(B22,[2]Brokers!$B$9:$I$69,7,0)</f>
        <v>779061374.19000006</v>
      </c>
      <c r="H22" s="15">
        <f>VLOOKUP(B22,[2]Brokers!$B$9:$X$69,23,0)</f>
        <v>0</v>
      </c>
      <c r="I22" s="15">
        <f>VLOOKUP(B22,[3]Brokers!$B$9:$R$69,17,0)</f>
        <v>0</v>
      </c>
      <c r="J22" s="15">
        <f>VLOOKUP(B22,[2]Brokers!$B$9:$X$69,12,0)</f>
        <v>554124261</v>
      </c>
      <c r="K22" s="15">
        <v>0</v>
      </c>
      <c r="L22" s="15">
        <f>K22+J22+I22+H22+G22</f>
        <v>1333185635.1900001</v>
      </c>
      <c r="M22" s="30">
        <f>VLOOKUP(B22,[5]Sheet1!$B$16:$M$67,12,0)+L22</f>
        <v>3838924183.6800003</v>
      </c>
      <c r="N22" s="32">
        <f>M22/$M$68</f>
        <v>4.3351787985941817E-2</v>
      </c>
    </row>
    <row r="23" spans="1:15" x14ac:dyDescent="0.25">
      <c r="A23" s="11">
        <v>8</v>
      </c>
      <c r="B23" s="12" t="s">
        <v>9</v>
      </c>
      <c r="C23" s="31" t="str">
        <f>VLOOKUP(B23,[4]Sheet1!$B$16:$C$67,2,0)</f>
        <v>STANDART INVESTMENT</v>
      </c>
      <c r="D23" s="13" t="s">
        <v>2</v>
      </c>
      <c r="E23" s="14" t="s">
        <v>2</v>
      </c>
      <c r="F23" s="14" t="s">
        <v>2</v>
      </c>
      <c r="G23" s="15">
        <f>VLOOKUP(B23,[2]Brokers!$B$9:$I$69,7,0)</f>
        <v>426960870.29999995</v>
      </c>
      <c r="H23" s="15">
        <f>VLOOKUP(B23,[2]Brokers!$B$9:$X$69,23,0)</f>
        <v>0</v>
      </c>
      <c r="I23" s="15">
        <f>VLOOKUP(B23,[3]Brokers!$B$9:$R$69,17,0)</f>
        <v>0</v>
      </c>
      <c r="J23" s="15">
        <f>VLOOKUP(B23,[2]Brokers!$B$9:$X$69,12,0)</f>
        <v>433005588</v>
      </c>
      <c r="K23" s="15">
        <v>0</v>
      </c>
      <c r="L23" s="15">
        <f>K23+J23+I23+H23+G23</f>
        <v>859966458.29999995</v>
      </c>
      <c r="M23" s="30">
        <f>VLOOKUP(B23,[5]Sheet1!$B$16:$M$67,12,0)+L23</f>
        <v>1563826082.8</v>
      </c>
      <c r="N23" s="32">
        <f>M23/$M$68</f>
        <v>1.7659806118766171E-2</v>
      </c>
    </row>
    <row r="24" spans="1:15" x14ac:dyDescent="0.25">
      <c r="A24" s="11">
        <v>9</v>
      </c>
      <c r="B24" s="12" t="s">
        <v>8</v>
      </c>
      <c r="C24" s="31" t="str">
        <f>VLOOKUP(B24,[4]Sheet1!$B$16:$C$67,2,0)</f>
        <v>TDB CAPITAL</v>
      </c>
      <c r="D24" s="13" t="s">
        <v>2</v>
      </c>
      <c r="E24" s="14" t="s">
        <v>2</v>
      </c>
      <c r="F24" s="14"/>
      <c r="G24" s="15">
        <f>VLOOKUP(B24,[2]Brokers!$B$9:$I$69,7,0)</f>
        <v>361046680.77999997</v>
      </c>
      <c r="H24" s="15">
        <f>VLOOKUP(B24,[2]Brokers!$B$9:$X$69,23,0)</f>
        <v>0</v>
      </c>
      <c r="I24" s="15">
        <f>VLOOKUP(B24,[3]Brokers!$B$9:$R$69,17,0)</f>
        <v>0</v>
      </c>
      <c r="J24" s="15">
        <f>VLOOKUP(B24,[2]Brokers!$B$9:$X$69,12,0)</f>
        <v>61877601</v>
      </c>
      <c r="K24" s="15">
        <v>0</v>
      </c>
      <c r="L24" s="15">
        <f>K24+J24+I24+H24+G24</f>
        <v>422924281.77999997</v>
      </c>
      <c r="M24" s="30">
        <f>VLOOKUP(B24,[5]Sheet1!$B$16:$M$67,12,0)+L24</f>
        <v>1272398051.3199999</v>
      </c>
      <c r="N24" s="32">
        <f>M24/$M$68</f>
        <v>1.4368799151868889E-2</v>
      </c>
      <c r="O24" s="1"/>
    </row>
    <row r="25" spans="1:15" x14ac:dyDescent="0.25">
      <c r="A25" s="11">
        <v>10</v>
      </c>
      <c r="B25" s="12" t="s">
        <v>3</v>
      </c>
      <c r="C25" s="31" t="str">
        <f>VLOOKUP(B25,[4]Sheet1!$B$16:$C$67,2,0)</f>
        <v>NOVEL INVESTMENT</v>
      </c>
      <c r="D25" s="13" t="s">
        <v>2</v>
      </c>
      <c r="E25" s="14" t="s">
        <v>2</v>
      </c>
      <c r="F25" s="14"/>
      <c r="G25" s="15">
        <f>VLOOKUP(B25,[2]Brokers!$B$9:$I$69,7,0)</f>
        <v>205790367.00999999</v>
      </c>
      <c r="H25" s="15">
        <f>VLOOKUP(B25,[2]Brokers!$B$9:$X$69,23,0)</f>
        <v>531751260</v>
      </c>
      <c r="I25" s="15">
        <f>VLOOKUP(B25,[3]Brokers!$B$9:$R$69,17,0)</f>
        <v>0</v>
      </c>
      <c r="J25" s="15">
        <f>VLOOKUP(B25,[2]Brokers!$B$9:$X$69,12,0)</f>
        <v>128653839</v>
      </c>
      <c r="K25" s="15">
        <v>0</v>
      </c>
      <c r="L25" s="15">
        <f>K25+J25+I25+H25+G25</f>
        <v>866195466.00999999</v>
      </c>
      <c r="M25" s="30">
        <f>VLOOKUP(B25,[5]Sheet1!$B$16:$M$67,12,0)+L25</f>
        <v>1247383953.05</v>
      </c>
      <c r="N25" s="32">
        <f>M25/$M$68</f>
        <v>1.4086322647261017E-2</v>
      </c>
    </row>
    <row r="26" spans="1:15" x14ac:dyDescent="0.25">
      <c r="A26" s="11">
        <v>11</v>
      </c>
      <c r="B26" s="12" t="s">
        <v>35</v>
      </c>
      <c r="C26" s="31" t="str">
        <f>VLOOKUP(B26,[4]Sheet1!$B$16:$C$67,2,0)</f>
        <v>APEX CAPITAL</v>
      </c>
      <c r="D26" s="13" t="s">
        <v>2</v>
      </c>
      <c r="E26" s="14"/>
      <c r="F26" s="14"/>
      <c r="G26" s="15">
        <f>VLOOKUP(B26,[2]Brokers!$B$9:$I$69,7,0)</f>
        <v>335607135</v>
      </c>
      <c r="H26" s="15">
        <f>VLOOKUP(B26,[2]Brokers!$B$9:$X$69,23,0)</f>
        <v>0</v>
      </c>
      <c r="I26" s="15">
        <f>VLOOKUP(B26,[3]Brokers!$B$9:$R$69,17,0)</f>
        <v>0</v>
      </c>
      <c r="J26" s="15">
        <f>VLOOKUP(B26,[2]Brokers!$B$9:$X$69,12,0)</f>
        <v>47392533</v>
      </c>
      <c r="K26" s="15">
        <v>0</v>
      </c>
      <c r="L26" s="15">
        <f>K26+J26+I26+H26+G26</f>
        <v>382999668</v>
      </c>
      <c r="M26" s="30">
        <f>VLOOKUP(B26,[5]Sheet1!$B$16:$M$67,12,0)+L26</f>
        <v>591244266.74000001</v>
      </c>
      <c r="N26" s="32">
        <f>M26/$M$68</f>
        <v>6.6767393345720386E-3</v>
      </c>
    </row>
    <row r="27" spans="1:15" x14ac:dyDescent="0.25">
      <c r="A27" s="11">
        <v>12</v>
      </c>
      <c r="B27" s="12" t="s">
        <v>11</v>
      </c>
      <c r="C27" s="31" t="str">
        <f>VLOOKUP(B27,[4]Sheet1!$B$16:$C$67,2,0)</f>
        <v>GAULI</v>
      </c>
      <c r="D27" s="13" t="s">
        <v>2</v>
      </c>
      <c r="E27" s="14"/>
      <c r="F27" s="14"/>
      <c r="G27" s="15">
        <f>VLOOKUP(B27,[2]Brokers!$B$9:$I$69,7,0)</f>
        <v>92260785.260000005</v>
      </c>
      <c r="H27" s="15">
        <f>VLOOKUP(B27,[2]Brokers!$B$9:$X$69,23,0)</f>
        <v>41343950</v>
      </c>
      <c r="I27" s="15">
        <f>VLOOKUP(B27,[3]Brokers!$B$9:$R$69,17,0)</f>
        <v>0</v>
      </c>
      <c r="J27" s="15">
        <f>VLOOKUP(B27,[2]Brokers!$B$9:$X$69,12,0)</f>
        <v>32641866</v>
      </c>
      <c r="K27" s="15">
        <v>0</v>
      </c>
      <c r="L27" s="15">
        <f>K27+J27+I27+H27+G27</f>
        <v>166246601.25999999</v>
      </c>
      <c r="M27" s="30">
        <f>VLOOKUP(B27,[5]Sheet1!$B$16:$M$67,12,0)+L27</f>
        <v>510786151.54000002</v>
      </c>
      <c r="N27" s="32">
        <f>M27/$M$68</f>
        <v>5.7681506297658719E-3</v>
      </c>
    </row>
    <row r="28" spans="1:15" x14ac:dyDescent="0.25">
      <c r="A28" s="11">
        <v>13</v>
      </c>
      <c r="B28" s="12" t="s">
        <v>13</v>
      </c>
      <c r="C28" s="31" t="str">
        <f>VLOOKUP(B28,[4]Sheet1!$B$16:$C$67,2,0)</f>
        <v>MONSEC</v>
      </c>
      <c r="D28" s="13" t="s">
        <v>2</v>
      </c>
      <c r="E28" s="14"/>
      <c r="F28" s="14"/>
      <c r="G28" s="15">
        <f>VLOOKUP(B28,[2]Brokers!$B$9:$I$69,7,0)</f>
        <v>155311902.44999999</v>
      </c>
      <c r="H28" s="15">
        <f>VLOOKUP(B28,[2]Brokers!$B$9:$X$69,23,0)</f>
        <v>0</v>
      </c>
      <c r="I28" s="15">
        <f>VLOOKUP(B28,[3]Brokers!$B$9:$R$69,17,0)</f>
        <v>0</v>
      </c>
      <c r="J28" s="15">
        <f>VLOOKUP(B28,[2]Brokers!$B$9:$X$69,12,0)</f>
        <v>26330832</v>
      </c>
      <c r="K28" s="15">
        <v>0</v>
      </c>
      <c r="L28" s="15">
        <f>K28+J28+I28+H28+G28</f>
        <v>181642734.44999999</v>
      </c>
      <c r="M28" s="30">
        <f>VLOOKUP(B28,[5]Sheet1!$B$16:$M$67,12,0)+L28</f>
        <v>270271155.79999995</v>
      </c>
      <c r="N28" s="32">
        <f>M28/$M$68</f>
        <v>3.0520888885399553E-3</v>
      </c>
    </row>
    <row r="29" spans="1:15" x14ac:dyDescent="0.25">
      <c r="A29" s="11">
        <v>14</v>
      </c>
      <c r="B29" s="12" t="s">
        <v>34</v>
      </c>
      <c r="C29" s="31" t="str">
        <f>VLOOKUP(B29,[4]Sheet1!$B$16:$C$67,2,0)</f>
        <v>GRANDDEVELOPMENT</v>
      </c>
      <c r="D29" s="13" t="s">
        <v>2</v>
      </c>
      <c r="E29" s="14"/>
      <c r="F29" s="14"/>
      <c r="G29" s="15">
        <f>VLOOKUP(B29,[2]Brokers!$B$9:$I$69,7,0)</f>
        <v>183178858.75</v>
      </c>
      <c r="H29" s="15">
        <f>VLOOKUP(B29,[2]Brokers!$B$9:$X$69,23,0)</f>
        <v>0</v>
      </c>
      <c r="I29" s="15">
        <f>VLOOKUP(B29,[3]Brokers!$B$9:$R$69,17,0)</f>
        <v>0</v>
      </c>
      <c r="J29" s="15">
        <f>VLOOKUP(B29,[2]Brokers!$B$9:$X$69,12,0)</f>
        <v>1287819</v>
      </c>
      <c r="K29" s="15">
        <v>0</v>
      </c>
      <c r="L29" s="15">
        <f>K29+J29+I29+H29+G29</f>
        <v>184466677.75</v>
      </c>
      <c r="M29" s="30">
        <f>VLOOKUP(B29,[5]Sheet1!$B$16:$M$67,12,0)+L29</f>
        <v>252261610.15000001</v>
      </c>
      <c r="N29" s="32">
        <f>M29/$M$68</f>
        <v>2.8487126384798369E-3</v>
      </c>
    </row>
    <row r="30" spans="1:15" x14ac:dyDescent="0.25">
      <c r="A30" s="11">
        <v>15</v>
      </c>
      <c r="B30" s="12" t="s">
        <v>19</v>
      </c>
      <c r="C30" s="31" t="str">
        <f>VLOOKUP(B30,[4]Sheet1!$B$16:$C$67,2,0)</f>
        <v>ZERGED</v>
      </c>
      <c r="D30" s="13" t="s">
        <v>2</v>
      </c>
      <c r="E30" s="14"/>
      <c r="F30" s="14"/>
      <c r="G30" s="15">
        <f>VLOOKUP(B30,[2]Brokers!$B$9:$I$69,7,0)</f>
        <v>48723821.899999999</v>
      </c>
      <c r="H30" s="15">
        <f>VLOOKUP(B30,[2]Brokers!$B$9:$X$69,23,0)</f>
        <v>0</v>
      </c>
      <c r="I30" s="15">
        <f>VLOOKUP(B30,[3]Brokers!$B$9:$R$69,17,0)</f>
        <v>0</v>
      </c>
      <c r="J30" s="15">
        <f>VLOOKUP(B30,[2]Brokers!$B$9:$X$69,12,0)</f>
        <v>107828577</v>
      </c>
      <c r="K30" s="15">
        <v>0</v>
      </c>
      <c r="L30" s="15">
        <f>K30+J30+I30+H30+G30</f>
        <v>156552398.90000001</v>
      </c>
      <c r="M30" s="30">
        <f>VLOOKUP(B30,[5]Sheet1!$B$16:$M$67,12,0)+L30</f>
        <v>228654015.08000001</v>
      </c>
      <c r="N30" s="32">
        <f>M30/$M$68</f>
        <v>2.5821193411484111E-3</v>
      </c>
    </row>
    <row r="31" spans="1:15" x14ac:dyDescent="0.25">
      <c r="A31" s="11">
        <v>16</v>
      </c>
      <c r="B31" s="12" t="s">
        <v>43</v>
      </c>
      <c r="C31" s="31" t="str">
        <f>VLOOKUP(B31,[4]Sheet1!$B$16:$C$67,2,0)</f>
        <v>GOODSEC</v>
      </c>
      <c r="D31" s="13" t="s">
        <v>2</v>
      </c>
      <c r="E31" s="14"/>
      <c r="F31" s="14"/>
      <c r="G31" s="15">
        <f>VLOOKUP(B31,[2]Brokers!$B$9:$I$69,7,0)</f>
        <v>55288312.32</v>
      </c>
      <c r="H31" s="15">
        <f>VLOOKUP(B31,[2]Brokers!$B$9:$X$69,23,0)</f>
        <v>0</v>
      </c>
      <c r="I31" s="15">
        <f>VLOOKUP(B31,[3]Brokers!$B$9:$R$69,17,0)</f>
        <v>0</v>
      </c>
      <c r="J31" s="15">
        <f>VLOOKUP(B31,[2]Brokers!$B$9:$X$69,12,0)</f>
        <v>7420815</v>
      </c>
      <c r="K31" s="15">
        <v>0</v>
      </c>
      <c r="L31" s="15">
        <f>K31+J31+I31+H31+G31</f>
        <v>62709127.32</v>
      </c>
      <c r="M31" s="30">
        <f>VLOOKUP(B31,[5]Sheet1!$B$16:$M$67,12,0)+L31</f>
        <v>222304443.31999999</v>
      </c>
      <c r="N31" s="32">
        <f>M31/$M$68</f>
        <v>2.5104155836448766E-3</v>
      </c>
    </row>
    <row r="32" spans="1:15" x14ac:dyDescent="0.25">
      <c r="A32" s="11">
        <v>17</v>
      </c>
      <c r="B32" s="12" t="s">
        <v>48</v>
      </c>
      <c r="C32" s="31" t="str">
        <f>VLOOKUP(B32,[4]Sheet1!$B$16:$C$67,2,0)</f>
        <v>BATS</v>
      </c>
      <c r="D32" s="13" t="s">
        <v>2</v>
      </c>
      <c r="E32" s="14"/>
      <c r="F32" s="14"/>
      <c r="G32" s="15">
        <f>VLOOKUP(B32,[2]Brokers!$B$9:$I$69,7,0)</f>
        <v>36322978.299999997</v>
      </c>
      <c r="H32" s="15">
        <f>VLOOKUP(B32,[2]Brokers!$B$9:$X$69,23,0)</f>
        <v>0</v>
      </c>
      <c r="I32" s="15">
        <f>VLOOKUP(B32,[3]Brokers!$B$9:$R$69,17,0)</f>
        <v>0</v>
      </c>
      <c r="J32" s="15">
        <f>VLOOKUP(B32,[2]Brokers!$B$9:$X$69,12,0)</f>
        <v>10970235</v>
      </c>
      <c r="K32" s="15">
        <v>0</v>
      </c>
      <c r="L32" s="15">
        <f>K32+J32+I32+H32+G32</f>
        <v>47293213.299999997</v>
      </c>
      <c r="M32" s="30">
        <f>VLOOKUP(B32,[5]Sheet1!$B$16:$M$67,12,0)+L32</f>
        <v>198430299.30000001</v>
      </c>
      <c r="N32" s="32">
        <f>M32/$M$68</f>
        <v>2.2408122311481518E-3</v>
      </c>
      <c r="O32" s="1"/>
    </row>
    <row r="33" spans="1:15" x14ac:dyDescent="0.25">
      <c r="A33" s="11">
        <v>18</v>
      </c>
      <c r="B33" s="12" t="s">
        <v>21</v>
      </c>
      <c r="C33" s="31" t="str">
        <f>VLOOKUP(B33,[4]Sheet1!$B$16:$C$67,2,0)</f>
        <v>BLOOMSBURY SECURITIES</v>
      </c>
      <c r="D33" s="13" t="s">
        <v>2</v>
      </c>
      <c r="E33" s="14"/>
      <c r="F33" s="14"/>
      <c r="G33" s="15">
        <f>VLOOKUP(B33,[2]Brokers!$B$9:$I$69,7,0)</f>
        <v>66398144.530000001</v>
      </c>
      <c r="H33" s="15">
        <f>VLOOKUP(B33,[2]Brokers!$B$9:$X$69,23,0)</f>
        <v>0</v>
      </c>
      <c r="I33" s="15">
        <f>VLOOKUP(B33,[3]Brokers!$B$9:$R$69,17,0)</f>
        <v>0</v>
      </c>
      <c r="J33" s="15">
        <f>VLOOKUP(B33,[2]Brokers!$B$9:$X$69,12,0)</f>
        <v>54035667</v>
      </c>
      <c r="K33" s="15">
        <v>0</v>
      </c>
      <c r="L33" s="15">
        <f>K33+J33+I33+H33+G33</f>
        <v>120433811.53</v>
      </c>
      <c r="M33" s="30">
        <f>VLOOKUP(B33,[5]Sheet1!$B$16:$M$67,12,0)+L33</f>
        <v>182616657.82999998</v>
      </c>
      <c r="N33" s="32">
        <f>M33/$M$68</f>
        <v>2.062233650407344E-3</v>
      </c>
      <c r="O33" s="1"/>
    </row>
    <row r="34" spans="1:15" x14ac:dyDescent="0.25">
      <c r="A34" s="11">
        <v>19</v>
      </c>
      <c r="B34" s="12" t="s">
        <v>23</v>
      </c>
      <c r="C34" s="31" t="str">
        <f>VLOOKUP(B34,[4]Sheet1!$B$16:$C$67,2,0)</f>
        <v>TAVAN BOGD</v>
      </c>
      <c r="D34" s="13" t="s">
        <v>2</v>
      </c>
      <c r="E34" s="14"/>
      <c r="F34" s="14"/>
      <c r="G34" s="15">
        <f>VLOOKUP(B34,[2]Brokers!$B$9:$I$69,7,0)</f>
        <v>55634765.649999999</v>
      </c>
      <c r="H34" s="15">
        <f>VLOOKUP(B34,[2]Brokers!$B$9:$X$69,23,0)</f>
        <v>0</v>
      </c>
      <c r="I34" s="15">
        <f>VLOOKUP(B34,[3]Brokers!$B$9:$R$69,17,0)</f>
        <v>0</v>
      </c>
      <c r="J34" s="15">
        <f>VLOOKUP(B34,[2]Brokers!$B$9:$X$69,12,0)</f>
        <v>29969271</v>
      </c>
      <c r="K34" s="15">
        <v>0</v>
      </c>
      <c r="L34" s="15">
        <f>K34+J34+I34+H34+G34</f>
        <v>85604036.650000006</v>
      </c>
      <c r="M34" s="30">
        <f>VLOOKUP(B34,[5]Sheet1!$B$16:$M$67,12,0)+L34</f>
        <v>179751156.65000001</v>
      </c>
      <c r="N34" s="32">
        <f>M34/$M$68</f>
        <v>2.0298744284782092E-3</v>
      </c>
      <c r="O34" s="1"/>
    </row>
    <row r="35" spans="1:15" x14ac:dyDescent="0.25">
      <c r="A35" s="11">
        <v>20</v>
      </c>
      <c r="B35" s="12" t="s">
        <v>37</v>
      </c>
      <c r="C35" s="31" t="str">
        <f>VLOOKUP(B35,[4]Sheet1!$B$16:$C$67,2,0)</f>
        <v>GENDEX</v>
      </c>
      <c r="D35" s="13" t="s">
        <v>2</v>
      </c>
      <c r="E35" s="14"/>
      <c r="F35" s="14"/>
      <c r="G35" s="15">
        <f>VLOOKUP(B35,[2]Brokers!$B$9:$I$69,7,0)</f>
        <v>164910269.75999999</v>
      </c>
      <c r="H35" s="15">
        <f>VLOOKUP(B35,[2]Brokers!$B$9:$X$69,23,0)</f>
        <v>0</v>
      </c>
      <c r="I35" s="15">
        <f>VLOOKUP(B35,[3]Brokers!$B$9:$R$69,17,0)</f>
        <v>0</v>
      </c>
      <c r="J35" s="15">
        <f>VLOOKUP(B35,[2]Brokers!$B$9:$X$69,12,0)</f>
        <v>6970941</v>
      </c>
      <c r="K35" s="15">
        <v>0</v>
      </c>
      <c r="L35" s="15">
        <f>K35+J35+I35+H35+G35</f>
        <v>171881210.75999999</v>
      </c>
      <c r="M35" s="30">
        <f>VLOOKUP(B35,[5]Sheet1!$B$16:$M$67,12,0)+L35</f>
        <v>175147210.75999999</v>
      </c>
      <c r="N35" s="32">
        <f>M35/$M$68</f>
        <v>1.9778834860755116E-3</v>
      </c>
      <c r="O35" s="1"/>
    </row>
    <row r="36" spans="1:15" x14ac:dyDescent="0.25">
      <c r="A36" s="11">
        <v>21</v>
      </c>
      <c r="B36" s="12" t="s">
        <v>12</v>
      </c>
      <c r="C36" s="31" t="str">
        <f>VLOOKUP(B36,[4]Sheet1!$B$16:$C$67,2,0)</f>
        <v>MIBG</v>
      </c>
      <c r="D36" s="13" t="s">
        <v>2</v>
      </c>
      <c r="E36" s="14" t="s">
        <v>2</v>
      </c>
      <c r="F36" s="14"/>
      <c r="G36" s="15">
        <f>VLOOKUP(B36,[2]Brokers!$B$9:$I$69,7,0)</f>
        <v>6149440</v>
      </c>
      <c r="H36" s="15">
        <f>VLOOKUP(B36,[2]Brokers!$B$9:$X$69,23,0)</f>
        <v>0</v>
      </c>
      <c r="I36" s="15">
        <f>VLOOKUP(B36,[3]Brokers!$B$9:$R$69,17,0)</f>
        <v>0</v>
      </c>
      <c r="J36" s="15">
        <f>VLOOKUP(B36,[2]Brokers!$B$9:$X$69,12,0)</f>
        <v>4167450</v>
      </c>
      <c r="K36" s="15">
        <v>0</v>
      </c>
      <c r="L36" s="15">
        <f>K36+J36+I36+H36+G36</f>
        <v>10316890</v>
      </c>
      <c r="M36" s="30">
        <f>VLOOKUP(B36,[5]Sheet1!$B$16:$M$67,12,0)+L36</f>
        <v>159760005.69999999</v>
      </c>
      <c r="N36" s="32">
        <f>M36/$M$68</f>
        <v>1.8041205203224648E-3</v>
      </c>
      <c r="O36" s="1"/>
    </row>
    <row r="37" spans="1:15" x14ac:dyDescent="0.25">
      <c r="A37" s="11">
        <v>22</v>
      </c>
      <c r="B37" s="12" t="s">
        <v>25</v>
      </c>
      <c r="C37" s="31" t="str">
        <f>VLOOKUP(B37,[4]Sheet1!$B$16:$C$67,2,0)</f>
        <v>TULGAT CHANDMANI BAYAN</v>
      </c>
      <c r="D37" s="13" t="s">
        <v>2</v>
      </c>
      <c r="E37" s="14"/>
      <c r="F37" s="14"/>
      <c r="G37" s="15">
        <f>VLOOKUP(B37,[2]Brokers!$B$9:$I$69,7,0)</f>
        <v>50794720.420000002</v>
      </c>
      <c r="H37" s="15">
        <f>VLOOKUP(B37,[2]Brokers!$B$9:$X$69,23,0)</f>
        <v>0</v>
      </c>
      <c r="I37" s="15">
        <f>VLOOKUP(B37,[3]Brokers!$B$9:$R$69,17,0)</f>
        <v>0</v>
      </c>
      <c r="J37" s="15">
        <f>VLOOKUP(B37,[2]Brokers!$B$9:$X$69,12,0)</f>
        <v>63863640</v>
      </c>
      <c r="K37" s="15">
        <v>0</v>
      </c>
      <c r="L37" s="15">
        <f>K37+J37+I37+H37+G37</f>
        <v>114658360.42</v>
      </c>
      <c r="M37" s="30">
        <f>VLOOKUP(B37,[5]Sheet1!$B$16:$M$67,12,0)+L37</f>
        <v>150462236.59999999</v>
      </c>
      <c r="N37" s="32">
        <f>M37/$M$68</f>
        <v>1.6991236786346323E-3</v>
      </c>
      <c r="O37" s="1"/>
    </row>
    <row r="38" spans="1:15" x14ac:dyDescent="0.25">
      <c r="A38" s="11">
        <v>23</v>
      </c>
      <c r="B38" s="12" t="s">
        <v>30</v>
      </c>
      <c r="C38" s="31" t="str">
        <f>VLOOKUP(B38,[4]Sheet1!$B$16:$C$67,2,0)</f>
        <v>DARKHAN BROKER</v>
      </c>
      <c r="D38" s="13" t="s">
        <v>2</v>
      </c>
      <c r="E38" s="14" t="s">
        <v>2</v>
      </c>
      <c r="F38" s="14"/>
      <c r="G38" s="15">
        <f>VLOOKUP(B38,[2]Brokers!$B$9:$I$69,7,0)</f>
        <v>13703290.140000001</v>
      </c>
      <c r="H38" s="15">
        <f>VLOOKUP(B38,[2]Brokers!$B$9:$X$69,23,0)</f>
        <v>0</v>
      </c>
      <c r="I38" s="15">
        <f>VLOOKUP(B38,[3]Brokers!$B$9:$R$69,17,0)</f>
        <v>0</v>
      </c>
      <c r="J38" s="15">
        <f>VLOOKUP(B38,[2]Brokers!$B$9:$X$69,12,0)</f>
        <v>37192608</v>
      </c>
      <c r="K38" s="15">
        <v>0</v>
      </c>
      <c r="L38" s="15">
        <f>K38+J38+I38+H38+G38</f>
        <v>50895898.140000001</v>
      </c>
      <c r="M38" s="30">
        <f>VLOOKUP(B38,[5]Sheet1!$B$16:$M$67,12,0)+L38</f>
        <v>140100023.30000001</v>
      </c>
      <c r="N38" s="32">
        <f>M38/$M$68</f>
        <v>1.582106396564716E-3</v>
      </c>
      <c r="O38" s="1"/>
    </row>
    <row r="39" spans="1:15" x14ac:dyDescent="0.25">
      <c r="A39" s="11">
        <v>24</v>
      </c>
      <c r="B39" s="12" t="s">
        <v>70</v>
      </c>
      <c r="C39" s="31" t="str">
        <f>VLOOKUP(B39,[4]Sheet1!$B$16:$C$67,2,0)</f>
        <v xml:space="preserve">CENTRAL SECURITIES </v>
      </c>
      <c r="D39" s="13" t="s">
        <v>2</v>
      </c>
      <c r="E39" s="14" t="s">
        <v>2</v>
      </c>
      <c r="F39" s="14"/>
      <c r="G39" s="15">
        <f>VLOOKUP(B39,[2]Brokers!$B$9:$I$69,7,0)</f>
        <v>31569034</v>
      </c>
      <c r="H39" s="15">
        <f>VLOOKUP(B39,[2]Brokers!$B$9:$X$69,23,0)</f>
        <v>0</v>
      </c>
      <c r="I39" s="15">
        <f>VLOOKUP(B39,[3]Brokers!$B$9:$R$69,17,0)</f>
        <v>0</v>
      </c>
      <c r="J39" s="15">
        <f>VLOOKUP(B39,[2]Brokers!$B$9:$X$69,12,0)</f>
        <v>0</v>
      </c>
      <c r="K39" s="15">
        <v>0</v>
      </c>
      <c r="L39" s="15">
        <f>K39+J39+I39+H39+G39</f>
        <v>31569034</v>
      </c>
      <c r="M39" s="30">
        <f>VLOOKUP(B39,[5]Sheet1!$B$16:$M$67,12,0)+L39</f>
        <v>138262839.15000001</v>
      </c>
      <c r="N39" s="32">
        <f>M39/$M$68</f>
        <v>1.5613596420180854E-3</v>
      </c>
      <c r="O39" s="1"/>
    </row>
    <row r="40" spans="1:15" x14ac:dyDescent="0.25">
      <c r="A40" s="11">
        <v>25</v>
      </c>
      <c r="B40" s="12" t="s">
        <v>18</v>
      </c>
      <c r="C40" s="31" t="str">
        <f>VLOOKUP(B40,[4]Sheet1!$B$16:$C$67,2,0)</f>
        <v>DELGERKHANGAI SECURITIES</v>
      </c>
      <c r="D40" s="13" t="s">
        <v>2</v>
      </c>
      <c r="E40" s="14"/>
      <c r="F40" s="14"/>
      <c r="G40" s="15">
        <f>VLOOKUP(B40,[2]Brokers!$B$9:$I$69,7,0)</f>
        <v>36694396.950000003</v>
      </c>
      <c r="H40" s="15">
        <f>VLOOKUP(B40,[2]Brokers!$B$9:$X$69,23,0)</f>
        <v>0</v>
      </c>
      <c r="I40" s="15">
        <f>VLOOKUP(B40,[3]Brokers!$B$9:$R$69,17,0)</f>
        <v>0</v>
      </c>
      <c r="J40" s="15">
        <f>VLOOKUP(B40,[2]Brokers!$B$9:$X$69,12,0)</f>
        <v>486000</v>
      </c>
      <c r="K40" s="15">
        <v>0</v>
      </c>
      <c r="L40" s="15">
        <f>K40+J40+I40+H40+G40</f>
        <v>37180396.950000003</v>
      </c>
      <c r="M40" s="30">
        <f>VLOOKUP(B40,[5]Sheet1!$B$16:$M$67,12,0)+L40</f>
        <v>75958226.310000002</v>
      </c>
      <c r="N40" s="32">
        <f>M40/$M$68</f>
        <v>8.5777284604321186E-4</v>
      </c>
      <c r="O40" s="1"/>
    </row>
    <row r="41" spans="1:15" x14ac:dyDescent="0.25">
      <c r="A41" s="11">
        <v>26</v>
      </c>
      <c r="B41" s="12" t="s">
        <v>50</v>
      </c>
      <c r="C41" s="31" t="str">
        <f>VLOOKUP(B41,[4]Sheet1!$B$16:$C$67,2,0)</f>
        <v>HUNNU EMPIRE</v>
      </c>
      <c r="D41" s="13" t="s">
        <v>2</v>
      </c>
      <c r="E41" s="14" t="s">
        <v>2</v>
      </c>
      <c r="F41" s="14"/>
      <c r="G41" s="15">
        <f>VLOOKUP(B41,[2]Brokers!$B$9:$I$69,7,0)</f>
        <v>13138286.01</v>
      </c>
      <c r="H41" s="15">
        <f>VLOOKUP(B41,[2]Brokers!$B$9:$X$69,23,0)</f>
        <v>0</v>
      </c>
      <c r="I41" s="15">
        <f>VLOOKUP(B41,[3]Brokers!$B$9:$R$69,17,0)</f>
        <v>0</v>
      </c>
      <c r="J41" s="15">
        <f>VLOOKUP(B41,[2]Brokers!$B$9:$X$69,12,0)</f>
        <v>16563042</v>
      </c>
      <c r="K41" s="15">
        <v>0</v>
      </c>
      <c r="L41" s="15">
        <f>K41+J41+I41+H41+G41</f>
        <v>29701328.009999998</v>
      </c>
      <c r="M41" s="30">
        <f>VLOOKUP(B41,[5]Sheet1!$B$16:$M$67,12,0)+L41</f>
        <v>68343123.75</v>
      </c>
      <c r="N41" s="32">
        <f>M41/$M$68</f>
        <v>7.7177783914107994E-4</v>
      </c>
      <c r="O41" s="1"/>
    </row>
    <row r="42" spans="1:15" x14ac:dyDescent="0.25">
      <c r="A42" s="11">
        <v>27</v>
      </c>
      <c r="B42" s="12" t="s">
        <v>22</v>
      </c>
      <c r="C42" s="31" t="str">
        <f>VLOOKUP(B42,[4]Sheet1!$B$16:$C$67,2,0)</f>
        <v>UNDURKHAAN INVEST</v>
      </c>
      <c r="D42" s="13" t="s">
        <v>2</v>
      </c>
      <c r="E42" s="14"/>
      <c r="F42" s="14"/>
      <c r="G42" s="15">
        <f>VLOOKUP(B42,[2]Brokers!$B$9:$I$69,7,0)</f>
        <v>12533487.300000001</v>
      </c>
      <c r="H42" s="15">
        <f>VLOOKUP(B42,[2]Brokers!$B$9:$X$69,23,0)</f>
        <v>0</v>
      </c>
      <c r="I42" s="15">
        <f>VLOOKUP(B42,[3]Brokers!$B$9:$R$69,17,0)</f>
        <v>0</v>
      </c>
      <c r="J42" s="15">
        <f>VLOOKUP(B42,[2]Brokers!$B$9:$X$69,12,0)</f>
        <v>2195829</v>
      </c>
      <c r="K42" s="15">
        <v>0</v>
      </c>
      <c r="L42" s="15">
        <f>K42+J42+I42+H42+G42</f>
        <v>14729316.300000001</v>
      </c>
      <c r="M42" s="30">
        <f>VLOOKUP(B42,[5]Sheet1!$B$16:$M$67,12,0)+L42</f>
        <v>64475075.200000003</v>
      </c>
      <c r="N42" s="32">
        <f>M42/$M$68</f>
        <v>7.2809715865986642E-4</v>
      </c>
      <c r="O42" s="1"/>
    </row>
    <row r="43" spans="1:15" x14ac:dyDescent="0.25">
      <c r="A43" s="11">
        <v>28</v>
      </c>
      <c r="B43" s="12" t="s">
        <v>32</v>
      </c>
      <c r="C43" s="31" t="str">
        <f>VLOOKUP(B43,[4]Sheet1!$B$16:$C$67,2,0)</f>
        <v>MERGEN SANAA</v>
      </c>
      <c r="D43" s="13" t="s">
        <v>2</v>
      </c>
      <c r="E43" s="14"/>
      <c r="F43" s="14"/>
      <c r="G43" s="15">
        <f>VLOOKUP(B43,[2]Brokers!$B$9:$I$69,7,0)</f>
        <v>915844</v>
      </c>
      <c r="H43" s="15">
        <f>VLOOKUP(B43,[2]Brokers!$B$9:$X$69,23,0)</f>
        <v>0</v>
      </c>
      <c r="I43" s="15">
        <f>VLOOKUP(B43,[3]Brokers!$B$9:$R$69,17,0)</f>
        <v>0</v>
      </c>
      <c r="J43" s="15">
        <f>VLOOKUP(B43,[2]Brokers!$B$9:$X$69,12,0)</f>
        <v>9596718</v>
      </c>
      <c r="K43" s="15">
        <v>0</v>
      </c>
      <c r="L43" s="15">
        <f>K43+J43+I43+H43+G43</f>
        <v>10512562</v>
      </c>
      <c r="M43" s="30">
        <f>VLOOKUP(B43,[5]Sheet1!$B$16:$M$67,12,0)+L43</f>
        <v>55091352.289999999</v>
      </c>
      <c r="N43" s="32">
        <f>M43/$M$68</f>
        <v>6.2212966707914325E-4</v>
      </c>
      <c r="O43" s="1"/>
    </row>
    <row r="44" spans="1:15" x14ac:dyDescent="0.25">
      <c r="A44" s="11">
        <v>29</v>
      </c>
      <c r="B44" s="12" t="s">
        <v>44</v>
      </c>
      <c r="C44" s="31" t="str">
        <f>VLOOKUP(B44,[4]Sheet1!$B$16:$C$67,2,0)</f>
        <v>ZGB</v>
      </c>
      <c r="D44" s="13" t="s">
        <v>2</v>
      </c>
      <c r="E44" s="14" t="s">
        <v>2</v>
      </c>
      <c r="F44" s="14" t="s">
        <v>2</v>
      </c>
      <c r="G44" s="15">
        <f>VLOOKUP(B44,[2]Brokers!$B$9:$I$69,7,0)</f>
        <v>7829117.4000000004</v>
      </c>
      <c r="H44" s="15">
        <f>VLOOKUP(B44,[2]Brokers!$B$9:$X$69,23,0)</f>
        <v>0</v>
      </c>
      <c r="I44" s="15">
        <f>VLOOKUP(B44,[3]Brokers!$B$9:$R$69,17,0)</f>
        <v>0</v>
      </c>
      <c r="J44" s="15">
        <f>VLOOKUP(B44,[2]Brokers!$B$9:$X$69,12,0)</f>
        <v>834462</v>
      </c>
      <c r="K44" s="15">
        <v>0</v>
      </c>
      <c r="L44" s="15">
        <f>K44+J44+I44+H44+G44</f>
        <v>8663579.4000000004</v>
      </c>
      <c r="M44" s="30">
        <f>VLOOKUP(B44,[5]Sheet1!$B$16:$M$67,12,0)+L44</f>
        <v>46138334.399999999</v>
      </c>
      <c r="N44" s="32">
        <f>M44/$M$68</f>
        <v>5.2102599458369876E-4</v>
      </c>
      <c r="O44" s="1"/>
    </row>
    <row r="45" spans="1:15" x14ac:dyDescent="0.25">
      <c r="A45" s="11">
        <v>30</v>
      </c>
      <c r="B45" s="12" t="s">
        <v>17</v>
      </c>
      <c r="C45" s="31" t="str">
        <f>VLOOKUP(B45,[4]Sheet1!$B$16:$C$67,2,0)</f>
        <v>LIFETIME INVESTMENT</v>
      </c>
      <c r="D45" s="13" t="s">
        <v>2</v>
      </c>
      <c r="E45" s="14"/>
      <c r="F45" s="14"/>
      <c r="G45" s="15">
        <f>VLOOKUP(B45,[2]Brokers!$B$9:$I$69,7,0)</f>
        <v>12816415.9</v>
      </c>
      <c r="H45" s="15">
        <f>VLOOKUP(B45,[2]Brokers!$B$9:$X$69,23,0)</f>
        <v>0</v>
      </c>
      <c r="I45" s="15">
        <f>VLOOKUP(B45,[3]Brokers!$B$9:$R$69,17,0)</f>
        <v>0</v>
      </c>
      <c r="J45" s="15">
        <f>VLOOKUP(B45,[2]Brokers!$B$9:$X$69,12,0)</f>
        <v>2100897</v>
      </c>
      <c r="K45" s="15">
        <v>0</v>
      </c>
      <c r="L45" s="15">
        <f>K45+J45+I45+H45+G45</f>
        <v>14917312.9</v>
      </c>
      <c r="M45" s="30">
        <f>VLOOKUP(B45,[5]Sheet1!$B$16:$M$67,12,0)+L45</f>
        <v>45807837.899999999</v>
      </c>
      <c r="N45" s="32">
        <f>M45/$M$68</f>
        <v>5.1729379943928685E-4</v>
      </c>
      <c r="O45" s="1"/>
    </row>
    <row r="46" spans="1:15" x14ac:dyDescent="0.25">
      <c r="A46" s="11">
        <v>31</v>
      </c>
      <c r="B46" s="12" t="s">
        <v>20</v>
      </c>
      <c r="C46" s="31" t="str">
        <f>VLOOKUP(B46,[4]Sheet1!$B$16:$C$67,2,0)</f>
        <v>BULGAN BROKER</v>
      </c>
      <c r="D46" s="13" t="s">
        <v>2</v>
      </c>
      <c r="E46" s="14"/>
      <c r="F46" s="14"/>
      <c r="G46" s="15">
        <f>VLOOKUP(B46,[2]Brokers!$B$9:$I$69,7,0)</f>
        <v>4969473.5</v>
      </c>
      <c r="H46" s="15">
        <f>VLOOKUP(B46,[2]Brokers!$B$9:$X$69,23,0)</f>
        <v>0</v>
      </c>
      <c r="I46" s="15">
        <f>VLOOKUP(B46,[3]Brokers!$B$9:$R$69,17,0)</f>
        <v>0</v>
      </c>
      <c r="J46" s="15">
        <f>VLOOKUP(B46,[2]Brokers!$B$9:$X$69,12,0)</f>
        <v>20192166</v>
      </c>
      <c r="K46" s="15"/>
      <c r="L46" s="15">
        <f>K46+J46+I46+H46+G46</f>
        <v>25161639.5</v>
      </c>
      <c r="M46" s="30">
        <f>VLOOKUP(B46,[5]Sheet1!$B$16:$M$67,12,0)+L46</f>
        <v>44783573.299999997</v>
      </c>
      <c r="N46" s="32">
        <f>M46/$M$68</f>
        <v>5.0572709490016778E-4</v>
      </c>
      <c r="O46" s="1"/>
    </row>
    <row r="47" spans="1:15" x14ac:dyDescent="0.25">
      <c r="A47" s="11">
        <v>32</v>
      </c>
      <c r="B47" s="12" t="s">
        <v>36</v>
      </c>
      <c r="C47" s="31" t="str">
        <f>VLOOKUP(B47,[4]Sheet1!$B$16:$C$67,2,0)</f>
        <v>MASDAQ</v>
      </c>
      <c r="D47" s="13" t="s">
        <v>2</v>
      </c>
      <c r="E47" s="14"/>
      <c r="F47" s="14"/>
      <c r="G47" s="15">
        <f>VLOOKUP(B47,[2]Brokers!$B$9:$I$69,7,0)</f>
        <v>1563841</v>
      </c>
      <c r="H47" s="15">
        <f>VLOOKUP(B47,[2]Brokers!$B$9:$X$69,23,0)</f>
        <v>0</v>
      </c>
      <c r="I47" s="15">
        <f>VLOOKUP(B47,[3]Brokers!$B$9:$R$69,17,0)</f>
        <v>0</v>
      </c>
      <c r="J47" s="15">
        <f>VLOOKUP(B47,[2]Brokers!$B$9:$X$69,12,0)</f>
        <v>6991839</v>
      </c>
      <c r="K47" s="15">
        <v>0</v>
      </c>
      <c r="L47" s="15">
        <f>K47+J47+I47+H47+G47</f>
        <v>8555680</v>
      </c>
      <c r="M47" s="30">
        <f>VLOOKUP(B47,[5]Sheet1!$B$16:$M$67,12,0)+L47</f>
        <v>43409357.280000001</v>
      </c>
      <c r="N47" s="32">
        <f>M47/$M$68</f>
        <v>4.9020849679938007E-4</v>
      </c>
      <c r="O47" s="1"/>
    </row>
    <row r="48" spans="1:15" x14ac:dyDescent="0.25">
      <c r="A48" s="11">
        <v>33</v>
      </c>
      <c r="B48" s="12" t="s">
        <v>39</v>
      </c>
      <c r="C48" s="31" t="str">
        <f>VLOOKUP(B48,[4]Sheet1!$B$16:$C$67,2,0)</f>
        <v>ARGAI BEST</v>
      </c>
      <c r="D48" s="13" t="s">
        <v>2</v>
      </c>
      <c r="E48" s="14"/>
      <c r="F48" s="14"/>
      <c r="G48" s="15">
        <f>VLOOKUP(B48,[2]Brokers!$B$9:$I$69,7,0)</f>
        <v>1355611.96</v>
      </c>
      <c r="H48" s="15">
        <f>VLOOKUP(B48,[2]Brokers!$B$9:$X$69,23,0)</f>
        <v>0</v>
      </c>
      <c r="I48" s="15">
        <f>VLOOKUP(B48,[3]Brokers!$B$9:$R$69,17,0)</f>
        <v>0</v>
      </c>
      <c r="J48" s="15">
        <f>VLOOKUP(B48,[2]Brokers!$B$9:$X$69,12,0)</f>
        <v>0</v>
      </c>
      <c r="K48" s="15">
        <v>0</v>
      </c>
      <c r="L48" s="15">
        <f>K48+J48+I48+H48+G48</f>
        <v>1355611.96</v>
      </c>
      <c r="M48" s="30">
        <f>VLOOKUP(B48,[5]Sheet1!$B$16:$M$67,12,0)+L48</f>
        <v>42787638.060000002</v>
      </c>
      <c r="N48" s="32">
        <f>M48/$M$68</f>
        <v>4.8318761320735549E-4</v>
      </c>
    </row>
    <row r="49" spans="1:15" x14ac:dyDescent="0.25">
      <c r="A49" s="11">
        <v>34</v>
      </c>
      <c r="B49" s="12" t="s">
        <v>24</v>
      </c>
      <c r="C49" s="31" t="str">
        <f>VLOOKUP(B49,[4]Sheet1!$B$16:$C$67,2,0)</f>
        <v>SECAP</v>
      </c>
      <c r="D49" s="13" t="s">
        <v>2</v>
      </c>
      <c r="E49" s="14" t="s">
        <v>2</v>
      </c>
      <c r="F49" s="14"/>
      <c r="G49" s="15">
        <f>VLOOKUP(B49,[2]Brokers!$B$9:$I$69,7,0)</f>
        <v>155417</v>
      </c>
      <c r="H49" s="15">
        <f>VLOOKUP(B49,[2]Brokers!$B$9:$X$69,23,0)</f>
        <v>0</v>
      </c>
      <c r="I49" s="15">
        <f>VLOOKUP(B49,[3]Brokers!$B$9:$R$69,17,0)</f>
        <v>0</v>
      </c>
      <c r="J49" s="15">
        <f>VLOOKUP(B49,[2]Brokers!$B$9:$X$69,12,0)</f>
        <v>162</v>
      </c>
      <c r="K49" s="15">
        <v>0</v>
      </c>
      <c r="L49" s="15">
        <f>K49+J49+I49+H49+G49</f>
        <v>155579</v>
      </c>
      <c r="M49" s="30">
        <f>VLOOKUP(B49,[5]Sheet1!$B$16:$M$67,12,0)+L49</f>
        <v>40552790</v>
      </c>
      <c r="N49" s="32">
        <f>M49/$M$68</f>
        <v>4.5795016265029871E-4</v>
      </c>
    </row>
    <row r="50" spans="1:15" s="17" customFormat="1" x14ac:dyDescent="0.25">
      <c r="A50" s="11">
        <v>35</v>
      </c>
      <c r="B50" s="12" t="s">
        <v>29</v>
      </c>
      <c r="C50" s="31" t="str">
        <f>VLOOKUP(B50,[4]Sheet1!$B$16:$C$67,2,0)</f>
        <v>SANAR</v>
      </c>
      <c r="D50" s="13" t="s">
        <v>2</v>
      </c>
      <c r="E50" s="14" t="s">
        <v>2</v>
      </c>
      <c r="F50" s="14" t="s">
        <v>2</v>
      </c>
      <c r="G50" s="15">
        <f>VLOOKUP(B50,[2]Brokers!$B$9:$I$69,7,0)</f>
        <v>1272836.1000000001</v>
      </c>
      <c r="H50" s="15">
        <f>VLOOKUP(B50,[2]Brokers!$B$9:$X$69,23,0)</f>
        <v>0</v>
      </c>
      <c r="I50" s="15">
        <f>VLOOKUP(B50,[3]Brokers!$B$9:$R$69,17,0)</f>
        <v>0</v>
      </c>
      <c r="J50" s="15">
        <f>VLOOKUP(B50,[2]Brokers!$B$9:$X$69,12,0)</f>
        <v>0</v>
      </c>
      <c r="K50" s="15">
        <v>0</v>
      </c>
      <c r="L50" s="15">
        <f>K50+J50+I50+H50+G50</f>
        <v>1272836.1000000001</v>
      </c>
      <c r="M50" s="30">
        <f>VLOOKUP(B50,[5]Sheet1!$B$16:$M$67,12,0)+L50</f>
        <v>35644731.100000001</v>
      </c>
      <c r="N50" s="32">
        <f>M50/$M$68</f>
        <v>4.025249657266778E-4</v>
      </c>
      <c r="O50" s="16"/>
    </row>
    <row r="51" spans="1:15" x14ac:dyDescent="0.25">
      <c r="A51" s="11">
        <v>36</v>
      </c>
      <c r="B51" s="12" t="s">
        <v>28</v>
      </c>
      <c r="C51" s="31" t="str">
        <f>VLOOKUP(B51,[4]Sheet1!$B$16:$C$67,2,0)</f>
        <v>ALTAN KHOROMSOG</v>
      </c>
      <c r="D51" s="13" t="s">
        <v>2</v>
      </c>
      <c r="E51" s="14"/>
      <c r="F51" s="14"/>
      <c r="G51" s="15">
        <f>VLOOKUP(B51,[2]Brokers!$B$9:$I$69,7,0)</f>
        <v>11201138</v>
      </c>
      <c r="H51" s="15">
        <f>VLOOKUP(B51,[2]Brokers!$B$9:$X$69,23,0)</f>
        <v>0</v>
      </c>
      <c r="I51" s="15">
        <f>VLOOKUP(B51,[3]Brokers!$B$9:$R$69,17,0)</f>
        <v>0</v>
      </c>
      <c r="J51" s="15">
        <f>VLOOKUP(B51,[2]Brokers!$B$9:$X$69,12,0)</f>
        <v>0</v>
      </c>
      <c r="K51" s="15">
        <v>0</v>
      </c>
      <c r="L51" s="15">
        <f>K51+J51+I51+H51+G51</f>
        <v>11201138</v>
      </c>
      <c r="M51" s="30">
        <f>VLOOKUP(B51,[5]Sheet1!$B$16:$M$67,12,0)+L51</f>
        <v>24079969</v>
      </c>
      <c r="N51" s="32">
        <f>M51/$M$68</f>
        <v>2.7192767057862484E-4</v>
      </c>
    </row>
    <row r="52" spans="1:15" x14ac:dyDescent="0.25">
      <c r="A52" s="11">
        <v>37</v>
      </c>
      <c r="B52" s="12" t="s">
        <v>68</v>
      </c>
      <c r="C52" s="31" t="str">
        <f>VLOOKUP(B52,[4]Sheet1!$B$16:$C$67,2,0)</f>
        <v>SILVER LIGHT SECURITIES</v>
      </c>
      <c r="D52" s="13" t="s">
        <v>2</v>
      </c>
      <c r="E52" s="14"/>
      <c r="F52" s="14"/>
      <c r="G52" s="15">
        <f>VLOOKUP(B52,[2]Brokers!$B$9:$I$69,7,0)</f>
        <v>14963158</v>
      </c>
      <c r="H52" s="15">
        <f>VLOOKUP(B52,[2]Brokers!$B$9:$X$69,23,0)</f>
        <v>0</v>
      </c>
      <c r="I52" s="15">
        <f>VLOOKUP(B52,[3]Brokers!$B$9:$R$69,17,0)</f>
        <v>0</v>
      </c>
      <c r="J52" s="15">
        <f>VLOOKUP(B52,[2]Brokers!$B$9:$X$69,12,0)</f>
        <v>133083</v>
      </c>
      <c r="K52" s="15">
        <v>0</v>
      </c>
      <c r="L52" s="15">
        <f>K52+J52+I52+H52+G52</f>
        <v>15096241</v>
      </c>
      <c r="M52" s="30">
        <f>VLOOKUP(B52,[5]Sheet1!$B$16:$M$67,12,0)+L52</f>
        <v>22123180</v>
      </c>
      <c r="N52" s="32">
        <f>M52/$M$68</f>
        <v>2.4983025531268835E-4</v>
      </c>
    </row>
    <row r="53" spans="1:15" x14ac:dyDescent="0.25">
      <c r="A53" s="11">
        <v>38</v>
      </c>
      <c r="B53" s="12" t="s">
        <v>40</v>
      </c>
      <c r="C53" s="31" t="str">
        <f>VLOOKUP(B53,[4]Sheet1!$B$16:$C$67,2,0)</f>
        <v>BLUESKY SECURITIES</v>
      </c>
      <c r="D53" s="13" t="s">
        <v>2</v>
      </c>
      <c r="E53" s="14"/>
      <c r="F53" s="14"/>
      <c r="G53" s="15">
        <f>VLOOKUP(B53,[2]Brokers!$B$9:$I$69,7,0)</f>
        <v>823378.1</v>
      </c>
      <c r="H53" s="15">
        <f>VLOOKUP(B53,[2]Brokers!$B$9:$X$69,23,0)</f>
        <v>0</v>
      </c>
      <c r="I53" s="15">
        <f>VLOOKUP(B53,[3]Brokers!$B$9:$R$69,17,0)</f>
        <v>0</v>
      </c>
      <c r="J53" s="15">
        <f>VLOOKUP(B53,[2]Brokers!$B$9:$X$69,12,0)</f>
        <v>1200582</v>
      </c>
      <c r="K53" s="15">
        <v>0</v>
      </c>
      <c r="L53" s="15">
        <f>K53+J53+I53+H53+G53</f>
        <v>2023960.1</v>
      </c>
      <c r="M53" s="30">
        <f>VLOOKUP(B53,[5]Sheet1!$B$16:$M$67,12,0)+L53</f>
        <v>17707293.300000001</v>
      </c>
      <c r="N53" s="32">
        <f>M53/$M$68</f>
        <v>1.9996300739928241E-4</v>
      </c>
    </row>
    <row r="54" spans="1:15" x14ac:dyDescent="0.25">
      <c r="A54" s="11">
        <v>39</v>
      </c>
      <c r="B54" s="12" t="s">
        <v>27</v>
      </c>
      <c r="C54" s="31" t="str">
        <f>VLOOKUP(B54,[4]Sheet1!$B$16:$C$67,2,0)</f>
        <v>BLACKSTONE INTERNATIONAL</v>
      </c>
      <c r="D54" s="13" t="s">
        <v>2</v>
      </c>
      <c r="E54" s="14"/>
      <c r="F54" s="14"/>
      <c r="G54" s="15">
        <f>VLOOKUP(B54,[2]Brokers!$B$9:$I$69,7,0)</f>
        <v>0</v>
      </c>
      <c r="H54" s="15">
        <f>VLOOKUP(B54,[2]Brokers!$B$9:$X$69,23,0)</f>
        <v>0</v>
      </c>
      <c r="I54" s="15">
        <f>VLOOKUP(B54,[3]Brokers!$B$9:$R$69,17,0)</f>
        <v>0</v>
      </c>
      <c r="J54" s="15">
        <f>VLOOKUP(B54,[2]Brokers!$B$9:$X$69,12,0)</f>
        <v>0</v>
      </c>
      <c r="K54" s="15">
        <v>0</v>
      </c>
      <c r="L54" s="15">
        <f>K54+J54+I54+H54+G54</f>
        <v>0</v>
      </c>
      <c r="M54" s="30">
        <f>VLOOKUP(B54,[5]Sheet1!$B$16:$M$67,12,0)+L54</f>
        <v>13805200</v>
      </c>
      <c r="N54" s="32">
        <f>M54/$M$68</f>
        <v>1.5589787004593035E-4</v>
      </c>
    </row>
    <row r="55" spans="1:15" x14ac:dyDescent="0.25">
      <c r="A55" s="11">
        <v>40</v>
      </c>
      <c r="B55" s="12" t="s">
        <v>26</v>
      </c>
      <c r="C55" s="31" t="str">
        <f>VLOOKUP(B55,[4]Sheet1!$B$16:$C$67,2,0)</f>
        <v>EURASIA CAPITAL HOLDING</v>
      </c>
      <c r="D55" s="13" t="s">
        <v>2</v>
      </c>
      <c r="E55" s="14"/>
      <c r="F55" s="14"/>
      <c r="G55" s="15">
        <f>VLOOKUP(B55,[2]Brokers!$B$9:$I$69,7,0)</f>
        <v>92950</v>
      </c>
      <c r="H55" s="15">
        <f>VLOOKUP(B55,[2]Brokers!$B$9:$X$69,23,0)</f>
        <v>0</v>
      </c>
      <c r="I55" s="15">
        <f>VLOOKUP(B55,[3]Brokers!$B$9:$R$69,17,0)</f>
        <v>0</v>
      </c>
      <c r="J55" s="15">
        <f>VLOOKUP(B55,[2]Brokers!$B$9:$X$69,12,0)</f>
        <v>1286118</v>
      </c>
      <c r="K55" s="15">
        <v>0</v>
      </c>
      <c r="L55" s="15">
        <f>K55+J55+I55+H55+G55</f>
        <v>1379068</v>
      </c>
      <c r="M55" s="30">
        <f>VLOOKUP(B55,[5]Sheet1!$B$16:$M$67,12,0)+L55</f>
        <v>10519366</v>
      </c>
      <c r="N55" s="32">
        <f>M55/$M$68</f>
        <v>1.1879195909031222E-4</v>
      </c>
    </row>
    <row r="56" spans="1:15" x14ac:dyDescent="0.25">
      <c r="A56" s="11">
        <v>41</v>
      </c>
      <c r="B56" s="12" t="s">
        <v>47</v>
      </c>
      <c r="C56" s="31" t="str">
        <f>VLOOKUP(B56,[4]Sheet1!$B$16:$C$67,2,0)</f>
        <v>FCX</v>
      </c>
      <c r="D56" s="13" t="s">
        <v>2</v>
      </c>
      <c r="E56" s="14"/>
      <c r="F56" s="14"/>
      <c r="G56" s="15">
        <f>VLOOKUP(B56,[2]Brokers!$B$9:$I$69,7,0)</f>
        <v>0</v>
      </c>
      <c r="H56" s="15">
        <f>VLOOKUP(B56,[2]Brokers!$B$9:$X$69,23,0)</f>
        <v>0</v>
      </c>
      <c r="I56" s="15">
        <f>VLOOKUP(B56,[3]Brokers!$B$9:$R$69,17,0)</f>
        <v>0</v>
      </c>
      <c r="J56" s="15">
        <f>VLOOKUP(B56,[2]Brokers!$B$9:$X$69,12,0)</f>
        <v>0</v>
      </c>
      <c r="K56" s="15">
        <v>0</v>
      </c>
      <c r="L56" s="15">
        <f>K56+J56+I56+H56+G56</f>
        <v>0</v>
      </c>
      <c r="M56" s="30">
        <f>VLOOKUP(B56,[5]Sheet1!$B$16:$M$67,12,0)+L56</f>
        <v>8769800</v>
      </c>
      <c r="N56" s="32">
        <f>M56/$M$68</f>
        <v>9.9034649315388404E-5</v>
      </c>
    </row>
    <row r="57" spans="1:15" x14ac:dyDescent="0.25">
      <c r="A57" s="11">
        <v>42</v>
      </c>
      <c r="B57" s="12" t="s">
        <v>14</v>
      </c>
      <c r="C57" s="31" t="str">
        <f>VLOOKUP(B57,[4]Sheet1!$B$16:$C$67,2,0)</f>
        <v>NATIONAL SECURITIES</v>
      </c>
      <c r="D57" s="13" t="s">
        <v>2</v>
      </c>
      <c r="E57" s="14" t="s">
        <v>2</v>
      </c>
      <c r="F57" s="14" t="s">
        <v>2</v>
      </c>
      <c r="G57" s="15">
        <f>VLOOKUP(B57,[2]Brokers!$B$9:$I$69,7,0)</f>
        <v>6213422.5</v>
      </c>
      <c r="H57" s="15">
        <f>VLOOKUP(B57,[2]Brokers!$B$9:$X$69,23,0)</f>
        <v>0</v>
      </c>
      <c r="I57" s="15">
        <f>VLOOKUP(B57,[3]Brokers!$B$9:$R$69,17,0)</f>
        <v>0</v>
      </c>
      <c r="J57" s="15">
        <f>VLOOKUP(B57,[2]Brokers!$B$9:$X$69,12,0)</f>
        <v>455058</v>
      </c>
      <c r="K57" s="15">
        <v>0</v>
      </c>
      <c r="L57" s="15">
        <f>K57+J57+I57+H57+G57</f>
        <v>6668480.5</v>
      </c>
      <c r="M57" s="30">
        <f>VLOOKUP(B57,[5]Sheet1!$B$16:$M$67,12,0)+L57</f>
        <v>7912480.5</v>
      </c>
      <c r="N57" s="32">
        <f>M57/$M$68</f>
        <v>8.9353204352704636E-5</v>
      </c>
    </row>
    <row r="58" spans="1:15" x14ac:dyDescent="0.25">
      <c r="A58" s="11">
        <v>43</v>
      </c>
      <c r="B58" s="12" t="s">
        <v>15</v>
      </c>
      <c r="C58" s="31" t="str">
        <f>VLOOKUP(B58,[4]Sheet1!$B$16:$C$67,2,0)</f>
        <v>ASIA PACIFIC SECURITIES</v>
      </c>
      <c r="D58" s="13" t="s">
        <v>2</v>
      </c>
      <c r="E58" s="14" t="s">
        <v>2</v>
      </c>
      <c r="F58" s="14" t="s">
        <v>2</v>
      </c>
      <c r="G58" s="15">
        <f>VLOOKUP(B58,[2]Brokers!$B$9:$I$69,7,0)</f>
        <v>516795</v>
      </c>
      <c r="H58" s="15">
        <f>VLOOKUP(B58,[2]Brokers!$B$9:$X$69,23,0)</f>
        <v>0</v>
      </c>
      <c r="I58" s="15">
        <f>VLOOKUP(B58,[3]Brokers!$B$9:$R$69,17,0)</f>
        <v>0</v>
      </c>
      <c r="J58" s="15">
        <f>VLOOKUP(B58,[2]Brokers!$B$9:$X$69,12,0)</f>
        <v>0</v>
      </c>
      <c r="K58" s="15">
        <v>0</v>
      </c>
      <c r="L58" s="15">
        <f>K58+J58+I58+H58+G58</f>
        <v>516795</v>
      </c>
      <c r="M58" s="30">
        <f>VLOOKUP(B58,[5]Sheet1!$B$16:$M$67,12,0)+L58</f>
        <v>4756563.55</v>
      </c>
      <c r="N58" s="32">
        <f>M58/$M$68</f>
        <v>5.3714406613675219E-5</v>
      </c>
    </row>
    <row r="59" spans="1:15" x14ac:dyDescent="0.25">
      <c r="A59" s="11">
        <v>44</v>
      </c>
      <c r="B59" s="12" t="s">
        <v>41</v>
      </c>
      <c r="C59" s="31" t="str">
        <f>VLOOKUP(B59,[4]Sheet1!$B$16:$C$67,2,0)</f>
        <v>GATSUURT TRADE</v>
      </c>
      <c r="D59" s="13" t="s">
        <v>2</v>
      </c>
      <c r="E59" s="14" t="s">
        <v>2</v>
      </c>
      <c r="F59" s="14"/>
      <c r="G59" s="15">
        <f>VLOOKUP(B59,[2]Brokers!$B$9:$I$69,7,0)</f>
        <v>1282555</v>
      </c>
      <c r="H59" s="15">
        <f>VLOOKUP(B59,[2]Brokers!$B$9:$X$69,23,0)</f>
        <v>0</v>
      </c>
      <c r="I59" s="15">
        <f>VLOOKUP(B59,[3]Brokers!$B$9:$R$69,17,0)</f>
        <v>0</v>
      </c>
      <c r="J59" s="15">
        <f>VLOOKUP(B59,[2]Brokers!$B$9:$X$69,12,0)</f>
        <v>1889487</v>
      </c>
      <c r="K59" s="15">
        <v>0</v>
      </c>
      <c r="L59" s="15">
        <f>K59+J59+I59+H59+G59</f>
        <v>3172042</v>
      </c>
      <c r="M59" s="30">
        <f>VLOOKUP(B59,[5]Sheet1!$B$16:$M$67,12,0)+L59</f>
        <v>4043238.4</v>
      </c>
      <c r="N59" s="32">
        <f>M59/$M$68</f>
        <v>4.56590454790887E-5</v>
      </c>
    </row>
    <row r="60" spans="1:15" x14ac:dyDescent="0.25">
      <c r="A60" s="11">
        <v>45</v>
      </c>
      <c r="B60" s="12" t="s">
        <v>38</v>
      </c>
      <c r="C60" s="31" t="str">
        <f>VLOOKUP(B60,[4]Sheet1!$B$16:$C$67,2,0)</f>
        <v>MICC</v>
      </c>
      <c r="D60" s="13" t="s">
        <v>2</v>
      </c>
      <c r="E60" s="14"/>
      <c r="F60" s="14"/>
      <c r="G60" s="15">
        <f>VLOOKUP(B60,[2]Brokers!$B$9:$I$69,7,0)</f>
        <v>2100</v>
      </c>
      <c r="H60" s="15">
        <f>VLOOKUP(B60,[2]Brokers!$B$9:$X$69,23,0)</f>
        <v>0</v>
      </c>
      <c r="I60" s="15">
        <f>VLOOKUP(B60,[3]Brokers!$B$9:$R$69,17,0)</f>
        <v>0</v>
      </c>
      <c r="J60" s="15">
        <f>VLOOKUP(B60,[2]Brokers!$B$9:$X$69,12,0)</f>
        <v>184923</v>
      </c>
      <c r="K60" s="15">
        <v>0</v>
      </c>
      <c r="L60" s="15">
        <f>K60+J60+I60+H60+G60</f>
        <v>187023</v>
      </c>
      <c r="M60" s="30">
        <f>VLOOKUP(B60,[5]Sheet1!$B$16:$M$67,12,0)+L60</f>
        <v>1223693</v>
      </c>
      <c r="N60" s="32">
        <f>M60/$M$68</f>
        <v>1.3818788013945082E-5</v>
      </c>
    </row>
    <row r="61" spans="1:15" x14ac:dyDescent="0.25">
      <c r="A61" s="11">
        <v>46</v>
      </c>
      <c r="B61" s="12" t="s">
        <v>45</v>
      </c>
      <c r="C61" s="31" t="str">
        <f>VLOOKUP(B61,[4]Sheet1!$B$16:$C$67,2,0)</f>
        <v>SG CAPITAL</v>
      </c>
      <c r="D61" s="13" t="s">
        <v>2</v>
      </c>
      <c r="E61" s="14" t="s">
        <v>2</v>
      </c>
      <c r="F61" s="14" t="s">
        <v>2</v>
      </c>
      <c r="G61" s="15">
        <f>VLOOKUP(B61,[2]Brokers!$B$9:$I$69,7,0)</f>
        <v>0</v>
      </c>
      <c r="H61" s="15">
        <f>VLOOKUP(B61,[2]Brokers!$B$9:$X$69,23,0)</f>
        <v>0</v>
      </c>
      <c r="I61" s="15">
        <f>VLOOKUP(B61,[3]Brokers!$B$9:$R$69,17,0)</f>
        <v>0</v>
      </c>
      <c r="J61" s="15">
        <f>VLOOKUP(B61,[2]Brokers!$B$9:$X$69,12,0)</f>
        <v>0</v>
      </c>
      <c r="K61" s="15">
        <v>0</v>
      </c>
      <c r="L61" s="15">
        <f>K61+J61+I61+H61+G61</f>
        <v>0</v>
      </c>
      <c r="M61" s="30">
        <f>VLOOKUP(B61,[5]Sheet1!$B$16:$M$67,12,0)+L61</f>
        <v>200000</v>
      </c>
      <c r="N61" s="32">
        <f>M61/$M$68</f>
        <v>2.258538377508915E-6</v>
      </c>
    </row>
    <row r="62" spans="1:15" x14ac:dyDescent="0.25">
      <c r="A62" s="11">
        <v>47</v>
      </c>
      <c r="B62" s="12" t="s">
        <v>69</v>
      </c>
      <c r="C62" s="31" t="str">
        <f>VLOOKUP(B62,[4]Sheet1!$B$16:$C$67,2,0)</f>
        <v>INVESCORE CAPITAL</v>
      </c>
      <c r="D62" s="13" t="s">
        <v>2</v>
      </c>
      <c r="E62" s="13" t="s">
        <v>2</v>
      </c>
      <c r="F62" s="13"/>
      <c r="G62" s="15">
        <f>VLOOKUP(B62,[2]Brokers!$B$9:$I$69,7,0)</f>
        <v>910</v>
      </c>
      <c r="H62" s="15">
        <f>VLOOKUP(B62,[2]Brokers!$B$9:$X$69,23,0)</f>
        <v>0</v>
      </c>
      <c r="I62" s="15">
        <f>VLOOKUP(B62,[3]Brokers!$B$9:$R$69,17,0)</f>
        <v>0</v>
      </c>
      <c r="J62" s="15">
        <f>VLOOKUP(B62,[2]Brokers!$B$9:$X$69,12,0)</f>
        <v>0</v>
      </c>
      <c r="K62" s="15">
        <v>0</v>
      </c>
      <c r="L62" s="15">
        <f>K62+J62+I62+H62+G62</f>
        <v>910</v>
      </c>
      <c r="M62" s="30">
        <f>VLOOKUP(B62,[5]Sheet1!$B$16:$M$67,12,0)+L62</f>
        <v>910</v>
      </c>
      <c r="N62" s="32">
        <f>M62/$M$68</f>
        <v>1.0276349617665563E-8</v>
      </c>
    </row>
    <row r="63" spans="1:15" x14ac:dyDescent="0.25">
      <c r="A63" s="11">
        <v>48</v>
      </c>
      <c r="B63" s="12" t="s">
        <v>33</v>
      </c>
      <c r="C63" s="31" t="str">
        <f>VLOOKUP(B63,[4]Sheet1!$B$16:$C$67,2,0)</f>
        <v>MONGOL SECURITIES</v>
      </c>
      <c r="D63" s="13" t="s">
        <v>2</v>
      </c>
      <c r="E63" s="14" t="s">
        <v>2</v>
      </c>
      <c r="F63" s="14"/>
      <c r="G63" s="15">
        <f>VLOOKUP(B63,[2]Brokers!$B$9:$I$69,7,0)</f>
        <v>0</v>
      </c>
      <c r="H63" s="15">
        <f>VLOOKUP(B63,[2]Brokers!$B$9:$X$69,23,0)</f>
        <v>0</v>
      </c>
      <c r="I63" s="15">
        <f>VLOOKUP(B63,[3]Brokers!$B$9:$R$69,17,0)</f>
        <v>0</v>
      </c>
      <c r="J63" s="15">
        <f>VLOOKUP(B63,[2]Brokers!$B$9:$X$69,12,0)</f>
        <v>0</v>
      </c>
      <c r="K63" s="15">
        <v>0</v>
      </c>
      <c r="L63" s="15">
        <f>K63+J63+I63+H63+G63</f>
        <v>0</v>
      </c>
      <c r="M63" s="30">
        <f>VLOOKUP(B63,[5]Sheet1!$B$16:$M$67,12,0)+L63</f>
        <v>0</v>
      </c>
      <c r="N63" s="32">
        <f>M63/$M$68</f>
        <v>0</v>
      </c>
    </row>
    <row r="64" spans="1:15" x14ac:dyDescent="0.25">
      <c r="A64" s="11">
        <v>49</v>
      </c>
      <c r="B64" s="12" t="s">
        <v>31</v>
      </c>
      <c r="C64" s="31" t="str">
        <f>VLOOKUP(B64,[4]Sheet1!$B$16:$C$67,2,0)</f>
        <v>CAPITAL MARKET CORPORATION</v>
      </c>
      <c r="D64" s="13" t="s">
        <v>2</v>
      </c>
      <c r="E64" s="14"/>
      <c r="F64" s="14"/>
      <c r="G64" s="15">
        <f>VLOOKUP(B64,[2]Brokers!$B$9:$I$69,7,0)</f>
        <v>0</v>
      </c>
      <c r="H64" s="15">
        <f>VLOOKUP(B64,[2]Brokers!$B$9:$X$69,23,0)</f>
        <v>0</v>
      </c>
      <c r="I64" s="15">
        <f>VLOOKUP(B64,[3]Brokers!$B$9:$R$69,17,0)</f>
        <v>0</v>
      </c>
      <c r="J64" s="15">
        <f>VLOOKUP(B64,[2]Brokers!$B$9:$X$69,12,0)</f>
        <v>0</v>
      </c>
      <c r="K64" s="15">
        <v>0</v>
      </c>
      <c r="L64" s="15">
        <f>K64+J64+I64+H64+G64</f>
        <v>0</v>
      </c>
      <c r="M64" s="30">
        <f>VLOOKUP(B64,[5]Sheet1!$B$16:$M$67,12,0)+L64</f>
        <v>0</v>
      </c>
      <c r="N64" s="32">
        <f>M64/$M$68</f>
        <v>0</v>
      </c>
    </row>
    <row r="65" spans="1:15" x14ac:dyDescent="0.25">
      <c r="A65" s="11">
        <v>50</v>
      </c>
      <c r="B65" s="12" t="s">
        <v>46</v>
      </c>
      <c r="C65" s="31" t="str">
        <f>VLOOKUP(B65,[4]Sheet1!$B$16:$C$67,2,0)</f>
        <v>FRONTIER</v>
      </c>
      <c r="D65" s="13" t="s">
        <v>2</v>
      </c>
      <c r="E65" s="13" t="s">
        <v>2</v>
      </c>
      <c r="F65" s="14"/>
      <c r="G65" s="15">
        <f>VLOOKUP(B65,[2]Brokers!$B$9:$I$69,7,0)</f>
        <v>0</v>
      </c>
      <c r="H65" s="15">
        <f>VLOOKUP(B65,[2]Brokers!$B$9:$X$69,23,0)</f>
        <v>0</v>
      </c>
      <c r="I65" s="15">
        <f>VLOOKUP(B65,[3]Brokers!$B$9:$R$69,17,0)</f>
        <v>0</v>
      </c>
      <c r="J65" s="15">
        <f>VLOOKUP(B65,[2]Brokers!$B$9:$X$69,12,0)</f>
        <v>0</v>
      </c>
      <c r="K65" s="15">
        <v>0</v>
      </c>
      <c r="L65" s="15">
        <f>K65+J65+I65+H65+G65</f>
        <v>0</v>
      </c>
      <c r="M65" s="30">
        <f>VLOOKUP(B65,[5]Sheet1!$B$16:$M$67,12,0)+L65</f>
        <v>0</v>
      </c>
      <c r="N65" s="32">
        <f>M65/$M$68</f>
        <v>0</v>
      </c>
      <c r="O65" s="18"/>
    </row>
    <row r="66" spans="1:15" x14ac:dyDescent="0.25">
      <c r="A66" s="11">
        <v>51</v>
      </c>
      <c r="B66" s="12" t="s">
        <v>42</v>
      </c>
      <c r="C66" s="31" t="str">
        <f>VLOOKUP(B66,[4]Sheet1!$B$16:$C$67,2,0)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VLOOKUP(B66,[2]Brokers!$B$9:$I$69,7,0)</f>
        <v>0</v>
      </c>
      <c r="H66" s="15">
        <f>VLOOKUP(B66,[2]Brokers!$B$9:$X$69,23,0)</f>
        <v>0</v>
      </c>
      <c r="I66" s="15">
        <f>VLOOKUP(B66,[3]Brokers!$B$9:$R$69,17,0)</f>
        <v>0</v>
      </c>
      <c r="J66" s="15">
        <f>VLOOKUP(B66,[2]Brokers!$B$9:$X$69,12,0)</f>
        <v>0</v>
      </c>
      <c r="K66" s="15">
        <v>0</v>
      </c>
      <c r="L66" s="15">
        <f>K66+J66+I66+H66+G66</f>
        <v>0</v>
      </c>
      <c r="M66" s="30">
        <f>VLOOKUP(B66,[5]Sheet1!$B$16:$M$67,12,0)+L66</f>
        <v>0</v>
      </c>
      <c r="N66" s="32">
        <f>M66/$M$68</f>
        <v>0</v>
      </c>
    </row>
    <row r="67" spans="1:15" x14ac:dyDescent="0.25">
      <c r="A67" s="11">
        <v>52</v>
      </c>
      <c r="B67" s="12" t="s">
        <v>49</v>
      </c>
      <c r="C67" s="31" t="str">
        <f>VLOOKUP(B67,[4]Sheet1!$B$16:$C$67,2,0)</f>
        <v>DCF</v>
      </c>
      <c r="D67" s="13" t="s">
        <v>2</v>
      </c>
      <c r="E67" s="14"/>
      <c r="F67" s="14"/>
      <c r="G67" s="15">
        <f>VLOOKUP(B67,[2]Brokers!$B$9:$I$69,7,0)</f>
        <v>0</v>
      </c>
      <c r="H67" s="15">
        <f>VLOOKUP(B67,[2]Brokers!$B$9:$X$69,23,0)</f>
        <v>0</v>
      </c>
      <c r="I67" s="15">
        <f>VLOOKUP(B67,[3]Brokers!$B$9:$R$69,17,0)</f>
        <v>0</v>
      </c>
      <c r="J67" s="15">
        <f>VLOOKUP(B67,[2]Brokers!$B$9:$X$69,12,0)</f>
        <v>0</v>
      </c>
      <c r="K67" s="15">
        <v>0</v>
      </c>
      <c r="L67" s="15">
        <f>K67+J67+I67+H67+G67</f>
        <v>0</v>
      </c>
      <c r="M67" s="30">
        <f>VLOOKUP(B67,[5]Sheet1!$B$16:$M$67,12,0)+L67</f>
        <v>0</v>
      </c>
      <c r="N67" s="32">
        <f>M67/$M$68</f>
        <v>0</v>
      </c>
    </row>
    <row r="68" spans="1:15" ht="16.5" customHeight="1" thickBot="1" x14ac:dyDescent="0.3">
      <c r="A68" s="36" t="s">
        <v>57</v>
      </c>
      <c r="B68" s="37"/>
      <c r="C68" s="38"/>
      <c r="D68" s="27">
        <f>COUNTA(D16:D67)</f>
        <v>52</v>
      </c>
      <c r="E68" s="27">
        <f>COUNTA(E16:E67)</f>
        <v>24</v>
      </c>
      <c r="F68" s="27">
        <f>COUNTA(F16:F67)</f>
        <v>13</v>
      </c>
      <c r="G68" s="33">
        <f t="shared" ref="G68:N68" si="1">SUM(G16:G67)</f>
        <v>47288214657.880005</v>
      </c>
      <c r="H68" s="33">
        <f t="shared" si="1"/>
        <v>6494007260</v>
      </c>
      <c r="I68" s="33">
        <f t="shared" si="1"/>
        <v>0</v>
      </c>
      <c r="J68" s="33">
        <f t="shared" si="1"/>
        <v>10570000000</v>
      </c>
      <c r="K68" s="33">
        <f t="shared" si="1"/>
        <v>0</v>
      </c>
      <c r="L68" s="33">
        <f t="shared" si="1"/>
        <v>64352221917.880005</v>
      </c>
      <c r="M68" s="33">
        <f t="shared" si="1"/>
        <v>88552845500.279999</v>
      </c>
      <c r="N68" s="34">
        <f t="shared" si="1"/>
        <v>0.99999999999999989</v>
      </c>
      <c r="O68" s="18"/>
    </row>
    <row r="69" spans="1:15" x14ac:dyDescent="0.25">
      <c r="K69" s="19"/>
      <c r="L69" s="20"/>
      <c r="N69" s="19"/>
      <c r="O69" s="18"/>
    </row>
    <row r="70" spans="1:15" ht="27.6" customHeight="1" x14ac:dyDescent="0.25">
      <c r="B70" s="35" t="s">
        <v>58</v>
      </c>
      <c r="C70" s="35"/>
      <c r="D70" s="25"/>
      <c r="E70" s="25"/>
      <c r="F70" s="25"/>
      <c r="H70" s="21"/>
      <c r="K70" s="19"/>
      <c r="L70" s="19"/>
      <c r="O70" s="18"/>
    </row>
    <row r="71" spans="1:15" ht="27.6" customHeight="1" x14ac:dyDescent="0.25">
      <c r="C71" s="26"/>
      <c r="D71" s="26"/>
      <c r="E71" s="26"/>
      <c r="F71" s="26"/>
      <c r="O71" s="18"/>
    </row>
    <row r="72" spans="1:15" x14ac:dyDescent="0.25">
      <c r="O72" s="18"/>
    </row>
    <row r="73" spans="1:15" x14ac:dyDescent="0.25">
      <c r="O73" s="18"/>
    </row>
  </sheetData>
  <sortState ref="B17:N67">
    <sortCondition descending="1" ref="N67"/>
  </sortState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2019-03-06T01:15:20Z</cp:lastPrinted>
  <dcterms:created xsi:type="dcterms:W3CDTF">2017-06-09T07:51:20Z</dcterms:created>
  <dcterms:modified xsi:type="dcterms:W3CDTF">2019-04-17T03:46:07Z</dcterms:modified>
</cp:coreProperties>
</file>