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1055" windowHeight="1000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3" i="1"/>
  <c r="M24" i="1"/>
  <c r="M25" i="1"/>
  <c r="M22" i="1"/>
  <c r="M28" i="1"/>
  <c r="M26" i="1"/>
  <c r="M31" i="1"/>
  <c r="M32" i="1"/>
  <c r="M30" i="1"/>
  <c r="M29" i="1"/>
  <c r="M34" i="1"/>
  <c r="M36" i="1"/>
  <c r="M33" i="1"/>
  <c r="M27" i="1"/>
  <c r="M38" i="1"/>
  <c r="M35" i="1"/>
  <c r="M37" i="1"/>
  <c r="M39" i="1"/>
  <c r="M41" i="1"/>
  <c r="M44" i="1"/>
  <c r="M46" i="1"/>
  <c r="M47" i="1"/>
  <c r="M49" i="1"/>
  <c r="M43" i="1"/>
  <c r="M45" i="1"/>
  <c r="M40" i="1"/>
  <c r="M42" i="1"/>
  <c r="M52" i="1"/>
  <c r="M51" i="1"/>
  <c r="M53" i="1"/>
  <c r="M48" i="1"/>
  <c r="M50" i="1"/>
  <c r="M55" i="1"/>
  <c r="M56" i="1"/>
  <c r="M57" i="1"/>
  <c r="M58" i="1"/>
  <c r="M59" i="1"/>
  <c r="M60" i="1"/>
  <c r="M61" i="1"/>
  <c r="M62" i="1"/>
  <c r="M63" i="1"/>
  <c r="M54" i="1"/>
  <c r="M64" i="1"/>
  <c r="M65" i="1"/>
  <c r="M66" i="1"/>
  <c r="M67" i="1"/>
  <c r="M68" i="1"/>
  <c r="M69" i="1"/>
  <c r="M70" i="1"/>
  <c r="M71" i="1"/>
  <c r="M72" i="1"/>
  <c r="M73" i="1"/>
  <c r="M16" i="1"/>
  <c r="J17" i="1"/>
  <c r="J18" i="1"/>
  <c r="J19" i="1"/>
  <c r="J20" i="1"/>
  <c r="J21" i="1"/>
  <c r="J23" i="1"/>
  <c r="J24" i="1"/>
  <c r="J25" i="1"/>
  <c r="J22" i="1"/>
  <c r="J28" i="1"/>
  <c r="J26" i="1"/>
  <c r="J31" i="1"/>
  <c r="J32" i="1"/>
  <c r="J30" i="1"/>
  <c r="J29" i="1"/>
  <c r="J34" i="1"/>
  <c r="J36" i="1"/>
  <c r="J33" i="1"/>
  <c r="J27" i="1"/>
  <c r="J38" i="1"/>
  <c r="J35" i="1"/>
  <c r="J37" i="1"/>
  <c r="J39" i="1"/>
  <c r="J41" i="1"/>
  <c r="J44" i="1"/>
  <c r="J46" i="1"/>
  <c r="J47" i="1"/>
  <c r="J49" i="1"/>
  <c r="J43" i="1"/>
  <c r="J45" i="1"/>
  <c r="J40" i="1"/>
  <c r="J42" i="1"/>
  <c r="J52" i="1"/>
  <c r="J51" i="1"/>
  <c r="J53" i="1"/>
  <c r="J48" i="1"/>
  <c r="J50" i="1"/>
  <c r="J55" i="1"/>
  <c r="J56" i="1"/>
  <c r="J57" i="1"/>
  <c r="J58" i="1"/>
  <c r="J59" i="1"/>
  <c r="J60" i="1"/>
  <c r="J61" i="1"/>
  <c r="J62" i="1"/>
  <c r="J63" i="1"/>
  <c r="J54" i="1"/>
  <c r="J64" i="1"/>
  <c r="J65" i="1"/>
  <c r="J66" i="1"/>
  <c r="J67" i="1"/>
  <c r="J68" i="1"/>
  <c r="J69" i="1"/>
  <c r="J70" i="1"/>
  <c r="J71" i="1"/>
  <c r="J72" i="1"/>
  <c r="J73" i="1"/>
  <c r="J16" i="1"/>
  <c r="H17" i="1"/>
  <c r="H18" i="1"/>
  <c r="H19" i="1"/>
  <c r="H20" i="1"/>
  <c r="H21" i="1"/>
  <c r="H23" i="1"/>
  <c r="H24" i="1"/>
  <c r="H25" i="1"/>
  <c r="H22" i="1"/>
  <c r="H28" i="1"/>
  <c r="H26" i="1"/>
  <c r="H31" i="1"/>
  <c r="H32" i="1"/>
  <c r="H30" i="1"/>
  <c r="H29" i="1"/>
  <c r="H34" i="1"/>
  <c r="H36" i="1"/>
  <c r="H33" i="1"/>
  <c r="H27" i="1"/>
  <c r="H38" i="1"/>
  <c r="H35" i="1"/>
  <c r="H37" i="1"/>
  <c r="H39" i="1"/>
  <c r="H41" i="1"/>
  <c r="H44" i="1"/>
  <c r="H46" i="1"/>
  <c r="H47" i="1"/>
  <c r="H49" i="1"/>
  <c r="H43" i="1"/>
  <c r="H45" i="1"/>
  <c r="H40" i="1"/>
  <c r="H42" i="1"/>
  <c r="H52" i="1"/>
  <c r="H51" i="1"/>
  <c r="H53" i="1"/>
  <c r="H48" i="1"/>
  <c r="H50" i="1"/>
  <c r="H55" i="1"/>
  <c r="H56" i="1"/>
  <c r="H57" i="1"/>
  <c r="H58" i="1"/>
  <c r="H59" i="1"/>
  <c r="H60" i="1"/>
  <c r="H61" i="1"/>
  <c r="H62" i="1"/>
  <c r="H63" i="1"/>
  <c r="H54" i="1"/>
  <c r="H64" i="1"/>
  <c r="H65" i="1"/>
  <c r="H66" i="1"/>
  <c r="H67" i="1"/>
  <c r="H68" i="1"/>
  <c r="H69" i="1"/>
  <c r="H70" i="1"/>
  <c r="H71" i="1"/>
  <c r="H72" i="1"/>
  <c r="H73" i="1"/>
  <c r="H16" i="1"/>
  <c r="G17" i="1"/>
  <c r="G18" i="1"/>
  <c r="G19" i="1"/>
  <c r="G20" i="1"/>
  <c r="G21" i="1"/>
  <c r="G23" i="1"/>
  <c r="G24" i="1"/>
  <c r="G25" i="1"/>
  <c r="G22" i="1"/>
  <c r="G28" i="1"/>
  <c r="G26" i="1"/>
  <c r="G31" i="1"/>
  <c r="G32" i="1"/>
  <c r="G30" i="1"/>
  <c r="G29" i="1"/>
  <c r="G34" i="1"/>
  <c r="G36" i="1"/>
  <c r="G33" i="1"/>
  <c r="G27" i="1"/>
  <c r="G38" i="1"/>
  <c r="G35" i="1"/>
  <c r="G37" i="1"/>
  <c r="G39" i="1"/>
  <c r="G41" i="1"/>
  <c r="G44" i="1"/>
  <c r="G46" i="1"/>
  <c r="G47" i="1"/>
  <c r="G49" i="1"/>
  <c r="G43" i="1"/>
  <c r="G45" i="1"/>
  <c r="G40" i="1"/>
  <c r="G42" i="1"/>
  <c r="G52" i="1"/>
  <c r="G51" i="1"/>
  <c r="G53" i="1"/>
  <c r="G48" i="1"/>
  <c r="G50" i="1"/>
  <c r="G55" i="1"/>
  <c r="G56" i="1"/>
  <c r="G57" i="1"/>
  <c r="G58" i="1"/>
  <c r="G59" i="1"/>
  <c r="G60" i="1"/>
  <c r="G61" i="1"/>
  <c r="G62" i="1"/>
  <c r="G63" i="1"/>
  <c r="G54" i="1"/>
  <c r="G64" i="1"/>
  <c r="G65" i="1"/>
  <c r="G66" i="1"/>
  <c r="G67" i="1"/>
  <c r="G68" i="1"/>
  <c r="G69" i="1"/>
  <c r="G70" i="1"/>
  <c r="G71" i="1"/>
  <c r="G72" i="1"/>
  <c r="G73" i="1"/>
  <c r="G16" i="1"/>
  <c r="K18" i="1" l="1"/>
  <c r="K17" i="1"/>
  <c r="K19" i="1"/>
  <c r="K32" i="1"/>
  <c r="K22" i="1"/>
  <c r="K23" i="1"/>
  <c r="K20" i="1"/>
  <c r="K25" i="1"/>
  <c r="K24" i="1"/>
  <c r="K47" i="1"/>
  <c r="K21" i="1"/>
  <c r="K30" i="1"/>
  <c r="K31" i="1"/>
  <c r="K46" i="1"/>
  <c r="K55" i="1"/>
  <c r="K34" i="1"/>
  <c r="K26" i="1"/>
  <c r="K45" i="1"/>
  <c r="K53" i="1"/>
  <c r="K37" i="1"/>
  <c r="K29" i="1"/>
  <c r="K44" i="1"/>
  <c r="K36" i="1"/>
  <c r="K41" i="1"/>
  <c r="K27" i="1"/>
  <c r="K50" i="1"/>
  <c r="K48" i="1"/>
  <c r="K33" i="1"/>
  <c r="K39" i="1"/>
  <c r="K38" i="1"/>
  <c r="K56" i="1"/>
  <c r="K28" i="1"/>
  <c r="K57" i="1"/>
  <c r="K49" i="1"/>
  <c r="K40" i="1"/>
  <c r="K43" i="1"/>
  <c r="K52" i="1"/>
  <c r="K42" i="1"/>
  <c r="K58" i="1"/>
  <c r="K59" i="1"/>
  <c r="K35" i="1"/>
  <c r="K60" i="1"/>
  <c r="K61" i="1"/>
  <c r="K62" i="1"/>
  <c r="K63" i="1"/>
  <c r="K54" i="1"/>
  <c r="K64" i="1"/>
  <c r="K65" i="1"/>
  <c r="K51" i="1"/>
  <c r="K66" i="1"/>
  <c r="K67" i="1"/>
  <c r="K68" i="1"/>
  <c r="K69" i="1"/>
  <c r="K70" i="1"/>
  <c r="K71" i="1"/>
  <c r="K72" i="1"/>
  <c r="K73" i="1"/>
  <c r="K16" i="1"/>
  <c r="D74" i="1" l="1"/>
  <c r="E74" i="1"/>
  <c r="F74" i="1"/>
  <c r="K74" i="1" l="1"/>
  <c r="M74" i="1"/>
  <c r="N73" i="1" s="1"/>
  <c r="N37" i="1" l="1"/>
  <c r="N63" i="1" l="1"/>
  <c r="N19" i="1"/>
  <c r="N38" i="1"/>
  <c r="N65" i="1"/>
  <c r="N47" i="1"/>
  <c r="N45" i="1"/>
  <c r="N57" i="1"/>
  <c r="N18" i="1"/>
  <c r="N71" i="1"/>
  <c r="N48" i="1"/>
  <c r="N54" i="1"/>
  <c r="N34" i="1"/>
  <c r="N35" i="1"/>
  <c r="N70" i="1"/>
  <c r="N46" i="1"/>
  <c r="N68" i="1"/>
  <c r="N53" i="1"/>
  <c r="N56" i="1"/>
  <c r="N32" i="1"/>
  <c r="N66" i="1"/>
  <c r="N50" i="1"/>
  <c r="N27" i="1"/>
  <c r="N44" i="1"/>
  <c r="N24" i="1"/>
  <c r="N69" i="1"/>
  <c r="N36" i="1"/>
  <c r="N41" i="1"/>
  <c r="N16" i="1"/>
  <c r="N39" i="1"/>
  <c r="N43" i="1"/>
  <c r="N30" i="1"/>
  <c r="N22" i="1"/>
  <c r="N21" i="1"/>
  <c r="N60" i="1"/>
  <c r="N67" i="1"/>
  <c r="N31" i="1"/>
  <c r="N61" i="1"/>
  <c r="N42" i="1"/>
  <c r="N52" i="1"/>
  <c r="N49" i="1"/>
  <c r="N29" i="1"/>
  <c r="N64" i="1"/>
  <c r="N28" i="1"/>
  <c r="N51" i="1"/>
  <c r="N26" i="1"/>
  <c r="N20" i="1"/>
  <c r="N17" i="1"/>
  <c r="N59" i="1"/>
  <c r="N23" i="1"/>
  <c r="N58" i="1"/>
  <c r="N25" i="1"/>
  <c r="N33" i="1"/>
  <c r="N72" i="1"/>
  <c r="N62" i="1"/>
  <c r="N55" i="1"/>
  <c r="N40" i="1"/>
  <c r="N74" i="1" l="1"/>
  <c r="L20" i="1" l="1"/>
  <c r="L50" i="1"/>
  <c r="L66" i="1"/>
  <c r="L64" i="1"/>
  <c r="L53" i="1"/>
  <c r="L67" i="1"/>
  <c r="L58" i="1"/>
  <c r="L36" i="1"/>
  <c r="L41" i="1"/>
  <c r="L40" i="1"/>
  <c r="L26" i="1"/>
  <c r="L27" i="1"/>
  <c r="L38" i="1"/>
  <c r="L69" i="1"/>
  <c r="L68" i="1"/>
  <c r="L60" i="1"/>
  <c r="L44" i="1"/>
  <c r="L49" i="1"/>
  <c r="L71" i="1"/>
  <c r="L65" i="1"/>
  <c r="L17" i="1"/>
  <c r="L55" i="1"/>
  <c r="L34" i="1"/>
  <c r="L48" i="1"/>
  <c r="L29" i="1"/>
  <c r="L33" i="1"/>
  <c r="L70" i="1"/>
  <c r="L25" i="1"/>
  <c r="L31" i="1"/>
  <c r="L28" i="1"/>
  <c r="L24" i="1"/>
  <c r="L63" i="1"/>
  <c r="L45" i="1"/>
  <c r="L21" i="1"/>
  <c r="L56" i="1"/>
  <c r="L54" i="1"/>
  <c r="I74" i="1"/>
  <c r="L59" i="1"/>
  <c r="L32" i="1"/>
  <c r="L72" i="1"/>
  <c r="L30" i="1"/>
  <c r="L19" i="1"/>
  <c r="L52" i="1"/>
  <c r="L37" i="1"/>
  <c r="G74" i="1"/>
  <c r="L16" i="1"/>
  <c r="H74" i="1"/>
  <c r="L43" i="1"/>
  <c r="L62" i="1"/>
  <c r="L73" i="1"/>
  <c r="L23" i="1"/>
  <c r="L61" i="1"/>
  <c r="L46" i="1"/>
  <c r="L47" i="1"/>
  <c r="L51" i="1"/>
  <c r="L39" i="1"/>
  <c r="L57" i="1"/>
  <c r="L42" i="1"/>
  <c r="L18" i="1"/>
  <c r="L22" i="1"/>
  <c r="L35" i="1"/>
  <c r="J74" i="1" l="1"/>
  <c r="L74" i="1"/>
</calcChain>
</file>

<file path=xl/sharedStrings.xml><?xml version="1.0" encoding="utf-8"?>
<sst xmlns="http://schemas.openxmlformats.org/spreadsheetml/2006/main" count="224" uniqueCount="130">
  <si>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</si>
  <si>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</si>
  <si>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</si>
  <si>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</si>
  <si>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</si>
  <si>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</si>
  <si>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</si>
  <si>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</si>
  <si>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</si>
  <si>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</si>
  <si>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</si>
  <si>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</si>
  <si>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</si>
  <si>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</si>
  <si>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</si>
  <si>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</si>
  <si>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</si>
  <si>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</si>
  <si>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</si>
  <si>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</si>
  <si>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</si>
  <si>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</si>
  <si>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</si>
  <si>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</si>
  <si>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</si>
  <si>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</si>
  <si>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</si>
  <si>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</si>
  <si>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</si>
  <si>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</si>
  <si>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</si>
  <si>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</si>
  <si>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</si>
  <si>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</si>
  <si>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</si>
  <si>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</si>
  <si>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</si>
  <si>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</si>
  <si>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</si>
  <si>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</si>
  <si>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</si>
  <si>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</si>
  <si>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</si>
  <si>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</si>
  <si>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</si>
  <si>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</si>
  <si>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</si>
  <si>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</si>
  <si>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</si>
  <si>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</si>
  <si>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</si>
  <si>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</si>
  <si>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</si>
  <si>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</si>
  <si>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</si>
  <si>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</si>
  <si>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</si>
  <si>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</si>
  <si>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</si>
  <si>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</si>
  <si>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</si>
  <si>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</si>
  <si>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</si>
  <si>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</si>
  <si>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</si>
  <si>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</si>
  <si>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</si>
  <si>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</si>
  <si>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</si>
  <si>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</si>
  <si>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</si>
  <si>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</si>
  <si>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</si>
  <si>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</si>
  <si>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</si>
  <si>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</si>
  <si>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</si>
  <si>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</si>
  <si>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</si>
  <si>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</si>
  <si>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</si>
  <si>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</si>
  <si>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</si>
  <si>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</si>
  <si>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</si>
  <si>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</si>
  <si>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</si>
  <si>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</si>
  <si>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</si>
  <si>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</si>
  <si>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</si>
  <si>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</si>
  <si>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</si>
  <si>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</si>
  <si>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</si>
  <si>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</si>
  <si>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</si>
  <si>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</si>
  <si>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TESO INVESTMENT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</si>
  <si>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</si>
  <si>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</si>
  <si>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</si>
  <si>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</si>
  <si>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</si>
  <si>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</si>
  <si>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</si>
  <si>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</si>
  <si>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</si>
  <si>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</si>
  <si>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</si>
  <si>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</si>
  <si>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</si>
  <si>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</si>
  <si>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</si>
  <si>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</si>
  <si>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</si>
  <si>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</si>
  <si>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</si>
  <si>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</si>
  <si>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</si>
  <si>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</si>
  <si>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</si>
  <si>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</si>
  <si>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</si>
  <si>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</si>
  <si>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</si>
  <si>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</si>
  <si>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Trading value in 2018</t>
  </si>
  <si>
    <t>As of  Mar 7, 2018</t>
  </si>
  <si>
    <t>Trading value of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</si>
</sst>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8" fillId="3" borderId="14" xfId="2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679121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02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NOVL</v>
          </cell>
          <cell r="C16" t="str">
            <v>"НОВЕЛ ИНВЕСТМЕНТ ҮЦК" ХХК</v>
          </cell>
          <cell r="D16" t="str">
            <v>●</v>
          </cell>
          <cell r="F16" t="str">
            <v>●</v>
          </cell>
          <cell r="G16">
            <v>91619626.329999998</v>
          </cell>
          <cell r="H16">
            <v>395126420</v>
          </cell>
          <cell r="I16">
            <v>100000</v>
          </cell>
          <cell r="J16">
            <v>0</v>
          </cell>
          <cell r="K16">
            <v>0</v>
          </cell>
          <cell r="L16">
            <v>0</v>
          </cell>
          <cell r="M16">
            <v>486846046.32999998</v>
          </cell>
          <cell r="N16">
            <v>20896793319.190002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42200051.760000005</v>
          </cell>
          <cell r="H17">
            <v>1074900600</v>
          </cell>
          <cell r="I17">
            <v>18500000</v>
          </cell>
          <cell r="J17">
            <v>0</v>
          </cell>
          <cell r="K17">
            <v>0</v>
          </cell>
          <cell r="L17">
            <v>0</v>
          </cell>
          <cell r="M17">
            <v>1135600651.76</v>
          </cell>
          <cell r="N17">
            <v>20179677456.759998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484248539.70999998</v>
          </cell>
          <cell r="H18">
            <v>94707800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578956339.71000004</v>
          </cell>
          <cell r="N18">
            <v>1848151599.72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451611766.73000002</v>
          </cell>
          <cell r="H19">
            <v>68729440</v>
          </cell>
          <cell r="I19">
            <v>100000</v>
          </cell>
          <cell r="J19">
            <v>0</v>
          </cell>
          <cell r="K19">
            <v>0</v>
          </cell>
          <cell r="L19">
            <v>0</v>
          </cell>
          <cell r="M19">
            <v>520441206.73000002</v>
          </cell>
          <cell r="N19">
            <v>1740570707.72</v>
          </cell>
        </row>
        <row r="20">
          <cell r="B20" t="str">
            <v>STIN</v>
          </cell>
          <cell r="C20" t="str">
            <v>"СТАНДАРТ ИНВЕСТМЕНТ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331438810.47000003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331438810.47000003</v>
          </cell>
          <cell r="N20">
            <v>996076871.63</v>
          </cell>
        </row>
        <row r="21">
          <cell r="B21" t="str">
            <v>BUMB</v>
          </cell>
          <cell r="C21" t="str">
            <v>"БУМБАТ-АЛТАЙ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363360302.77999997</v>
          </cell>
          <cell r="H21">
            <v>0</v>
          </cell>
          <cell r="I21">
            <v>17100000</v>
          </cell>
          <cell r="J21">
            <v>0</v>
          </cell>
          <cell r="K21">
            <v>0</v>
          </cell>
          <cell r="L21">
            <v>0</v>
          </cell>
          <cell r="M21">
            <v>380460302.77999997</v>
          </cell>
          <cell r="N21">
            <v>984346566.02999997</v>
          </cell>
        </row>
        <row r="22">
          <cell r="B22" t="str">
            <v>ARD</v>
          </cell>
          <cell r="C22" t="str">
            <v>"АРД КАПИТАЛ ГРУПП ҮЦК" ХХК</v>
          </cell>
          <cell r="D22" t="str">
            <v>●</v>
          </cell>
          <cell r="E22" t="str">
            <v>●</v>
          </cell>
          <cell r="G22">
            <v>511182999.07000005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511182999.07000005</v>
          </cell>
          <cell r="N22">
            <v>806186629.19000006</v>
          </cell>
        </row>
        <row r="23">
          <cell r="B23" t="str">
            <v>TDB</v>
          </cell>
          <cell r="C23" t="str">
            <v>"ТИ ДИ БИ КАПИТАЛ ҮЦК" ХХК</v>
          </cell>
          <cell r="D23" t="str">
            <v>●</v>
          </cell>
          <cell r="E23" t="str">
            <v>●</v>
          </cell>
          <cell r="G23">
            <v>205973282.25</v>
          </cell>
          <cell r="H23">
            <v>100000000</v>
          </cell>
          <cell r="I23">
            <v>200000</v>
          </cell>
          <cell r="J23">
            <v>0</v>
          </cell>
          <cell r="K23">
            <v>0</v>
          </cell>
          <cell r="L23">
            <v>0</v>
          </cell>
          <cell r="M23">
            <v>306173282.25</v>
          </cell>
          <cell r="N23">
            <v>786893158.40999997</v>
          </cell>
        </row>
        <row r="24">
          <cell r="B24" t="str">
            <v>GAUL</v>
          </cell>
          <cell r="C24" t="str">
            <v>"ГАҮЛИ ҮЦК" ХХК</v>
          </cell>
          <cell r="D24" t="str">
            <v>●</v>
          </cell>
          <cell r="E24" t="str">
            <v>●</v>
          </cell>
          <cell r="G24">
            <v>121435350.67</v>
          </cell>
          <cell r="H24">
            <v>30236600</v>
          </cell>
          <cell r="I24">
            <v>2600000</v>
          </cell>
          <cell r="J24">
            <v>0</v>
          </cell>
          <cell r="K24">
            <v>0</v>
          </cell>
          <cell r="L24">
            <v>0</v>
          </cell>
          <cell r="M24">
            <v>154271950.67000002</v>
          </cell>
          <cell r="N24">
            <v>478401853.06999999</v>
          </cell>
        </row>
        <row r="25">
          <cell r="B25" t="str">
            <v>MNET</v>
          </cell>
          <cell r="C25" t="str">
            <v>"АРД СЕКЬЮРИТИЗ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149646139.81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149646139.81</v>
          </cell>
          <cell r="N25">
            <v>462419427.01000005</v>
          </cell>
        </row>
        <row r="26">
          <cell r="B26" t="str">
            <v>BLMB</v>
          </cell>
          <cell r="C26" t="str">
            <v xml:space="preserve">"БЛҮМСБЮРИ СЕКЮРИТИЕС ҮЦК" ХХК </v>
          </cell>
          <cell r="D26" t="str">
            <v>●</v>
          </cell>
          <cell r="E26" t="str">
            <v>●</v>
          </cell>
          <cell r="G26">
            <v>94703088.5</v>
          </cell>
          <cell r="H26">
            <v>205122640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299825728.5</v>
          </cell>
          <cell r="N26">
            <v>412331975.5</v>
          </cell>
        </row>
        <row r="27">
          <cell r="B27" t="str">
            <v>TCHB</v>
          </cell>
          <cell r="C27" t="str">
            <v>"ТУЛГАТ ЧАНДМАНЬ БАЯН  ҮЦК" ХХК</v>
          </cell>
          <cell r="D27" t="str">
            <v>●</v>
          </cell>
          <cell r="G27">
            <v>209729538.5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209729538.5</v>
          </cell>
          <cell r="N27">
            <v>241420713.78999999</v>
          </cell>
        </row>
        <row r="28">
          <cell r="B28" t="str">
            <v>GNDX</v>
          </cell>
          <cell r="C28" t="str">
            <v>"ГЕНДЕКС ҮЦК" ХХК</v>
          </cell>
          <cell r="D28" t="str">
            <v>●</v>
          </cell>
          <cell r="G28">
            <v>26356099.370000001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26356099.370000001</v>
          </cell>
          <cell r="N28">
            <v>176129553.06999999</v>
          </cell>
        </row>
        <row r="29">
          <cell r="B29" t="str">
            <v>TABO</v>
          </cell>
          <cell r="C29" t="str">
            <v>"ТАВАН БОГД ҮЦК" ХХК</v>
          </cell>
          <cell r="D29" t="str">
            <v>●</v>
          </cell>
          <cell r="G29">
            <v>75012628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75012628</v>
          </cell>
          <cell r="N29">
            <v>148050491</v>
          </cell>
        </row>
        <row r="30">
          <cell r="B30" t="str">
            <v>MSEC</v>
          </cell>
          <cell r="C30" t="str">
            <v>"МОНСЕК ҮЦК" ХХК</v>
          </cell>
          <cell r="D30" t="str">
            <v>●</v>
          </cell>
          <cell r="E30" t="str">
            <v>●</v>
          </cell>
          <cell r="G30">
            <v>31861006.699999999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31861006.699999999</v>
          </cell>
          <cell r="N30">
            <v>122581578.32000001</v>
          </cell>
        </row>
        <row r="31">
          <cell r="B31" t="str">
            <v>LFTI</v>
          </cell>
          <cell r="C31" t="str">
            <v>"ЛАЙФТАЙМ ИНВЕСТМЕНТ ҮЦК" ХХК</v>
          </cell>
          <cell r="D31" t="str">
            <v>●</v>
          </cell>
          <cell r="E31" t="str">
            <v>●</v>
          </cell>
          <cell r="G31">
            <v>23833665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23833665</v>
          </cell>
          <cell r="N31">
            <v>121038090.48</v>
          </cell>
        </row>
        <row r="32">
          <cell r="B32" t="str">
            <v>TNGR</v>
          </cell>
          <cell r="C32" t="str">
            <v>"ТЭНГЭР КАПИТАЛ 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1968908.1</v>
          </cell>
          <cell r="H32">
            <v>20950600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22919508.100000001</v>
          </cell>
          <cell r="N32">
            <v>114438793.5</v>
          </cell>
        </row>
        <row r="33">
          <cell r="B33" t="str">
            <v>SANR</v>
          </cell>
          <cell r="C33" t="str">
            <v>"САНАР ҮЦК" ХХК</v>
          </cell>
          <cell r="D33" t="str">
            <v>●</v>
          </cell>
          <cell r="G33">
            <v>42090587.599999994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42090587.599999994</v>
          </cell>
          <cell r="N33">
            <v>88493851.899999991</v>
          </cell>
        </row>
        <row r="34">
          <cell r="B34" t="str">
            <v>ZRGD</v>
          </cell>
          <cell r="C34" t="str">
            <v>"ЗЭРГЭД ҮЦК" ХХК</v>
          </cell>
          <cell r="D34" t="str">
            <v>●</v>
          </cell>
          <cell r="G34">
            <v>8805244.1999999993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8805244.1999999993</v>
          </cell>
          <cell r="N34">
            <v>72414994.200000003</v>
          </cell>
        </row>
        <row r="35">
          <cell r="B35" t="str">
            <v>GDSC</v>
          </cell>
          <cell r="C35" t="str">
            <v>"ГҮҮДСЕК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37004886.979999997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37004886.979999997</v>
          </cell>
          <cell r="N35">
            <v>64981785.379999995</v>
          </cell>
        </row>
        <row r="36">
          <cell r="B36" t="str">
            <v>ALTN</v>
          </cell>
          <cell r="C36" t="str">
            <v>"АЛТАН ХОРОМСОГ ҮЦК" ХХК</v>
          </cell>
          <cell r="D36" t="str">
            <v>●</v>
          </cell>
          <cell r="G36">
            <v>1814083.5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1814083.5</v>
          </cell>
          <cell r="N36">
            <v>52522912.5</v>
          </cell>
        </row>
        <row r="37">
          <cell r="B37" t="str">
            <v>ECM</v>
          </cell>
          <cell r="C37" t="str">
            <v>"ЕВРАЗИА КАПИТАЛ ХОЛДИНГ ҮЦК" 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14925337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14925337</v>
          </cell>
          <cell r="N37">
            <v>36860537</v>
          </cell>
        </row>
        <row r="38">
          <cell r="B38" t="str">
            <v>MERG</v>
          </cell>
          <cell r="C38" t="str">
            <v>"МЭРГЭН САНАА ҮЦК" ХХК</v>
          </cell>
          <cell r="D38" t="str">
            <v>●</v>
          </cell>
          <cell r="G38">
            <v>2653580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2653580</v>
          </cell>
          <cell r="N38">
            <v>31185910</v>
          </cell>
        </row>
        <row r="39">
          <cell r="B39" t="str">
            <v>DRBR</v>
          </cell>
          <cell r="C39" t="str">
            <v>"ДАРХАН БРОКЕР ҮЦК" ХХК</v>
          </cell>
          <cell r="D39" t="str">
            <v>●</v>
          </cell>
          <cell r="G39">
            <v>10647983.65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10647983.65</v>
          </cell>
          <cell r="N39">
            <v>28301172.649999999</v>
          </cell>
        </row>
        <row r="40">
          <cell r="B40" t="str">
            <v>GDEV</v>
          </cell>
          <cell r="C40" t="str">
            <v>"ГРАНДДЕВЕЛОПМЕНТ ҮЦК" ХХК</v>
          </cell>
          <cell r="D40" t="str">
            <v>●</v>
          </cell>
          <cell r="G40">
            <v>25100378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25100378</v>
          </cell>
          <cell r="N40">
            <v>28272168</v>
          </cell>
        </row>
        <row r="41">
          <cell r="B41" t="str">
            <v>UNDR</v>
          </cell>
          <cell r="C41" t="str">
            <v>"ӨНДӨРХААН ИНВЕСТ ҮЦК" ХХК</v>
          </cell>
          <cell r="D41" t="str">
            <v>●</v>
          </cell>
          <cell r="G41">
            <v>4068759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4068759</v>
          </cell>
          <cell r="N41">
            <v>21041054</v>
          </cell>
        </row>
        <row r="42">
          <cell r="B42" t="str">
            <v>BSK</v>
          </cell>
          <cell r="C42" t="str">
            <v>"БЛЮСКАЙ СЕКЬЮРИТИЗ ҮЦК" ХК</v>
          </cell>
          <cell r="D42" t="str">
            <v>●</v>
          </cell>
          <cell r="G42">
            <v>19386305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19386305</v>
          </cell>
          <cell r="N42">
            <v>20726031.199999999</v>
          </cell>
        </row>
        <row r="43">
          <cell r="B43" t="str">
            <v>MSDQ</v>
          </cell>
          <cell r="C43" t="str">
            <v>"МАСДАК ҮНЭТ ЦААСНЫ КОМПАНИ" ХХК</v>
          </cell>
          <cell r="D43" t="str">
            <v>●</v>
          </cell>
          <cell r="G43">
            <v>13547736.5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13547736.5</v>
          </cell>
          <cell r="N43">
            <v>18158168.100000001</v>
          </cell>
        </row>
        <row r="44">
          <cell r="B44" t="str">
            <v>SECP</v>
          </cell>
          <cell r="C44" t="str">
            <v>"СИКАП  ҮЦК" ХХК</v>
          </cell>
          <cell r="D44" t="str">
            <v>●</v>
          </cell>
          <cell r="E44" t="str">
            <v>●</v>
          </cell>
          <cell r="G44">
            <v>2654880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2654880</v>
          </cell>
          <cell r="N44">
            <v>14972100</v>
          </cell>
        </row>
        <row r="45">
          <cell r="B45" t="str">
            <v>DELG</v>
          </cell>
          <cell r="C45" t="str">
            <v>"ДЭЛГЭРХАНГАЙ СЕКЮРИТИЗ ҮЦК" ХХК</v>
          </cell>
          <cell r="D45" t="str">
            <v>●</v>
          </cell>
          <cell r="G45">
            <v>9010586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9010586</v>
          </cell>
          <cell r="N45">
            <v>12672586</v>
          </cell>
        </row>
        <row r="46">
          <cell r="B46" t="str">
            <v>NSEC</v>
          </cell>
          <cell r="C46" t="str">
            <v>"НЭЙШНЛ СЕКЮРИТИС ҮЦК" ХХК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46900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46900</v>
          </cell>
          <cell r="N46">
            <v>6777737</v>
          </cell>
        </row>
        <row r="47">
          <cell r="B47" t="str">
            <v>MIBG</v>
          </cell>
          <cell r="C47" t="str">
            <v>"ЭМ АЙ БИ ЖИ ХХК ҮЦК"</v>
          </cell>
          <cell r="D47" t="str">
            <v>●</v>
          </cell>
          <cell r="E47" t="str">
            <v>●</v>
          </cell>
          <cell r="G47">
            <v>169110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169110</v>
          </cell>
          <cell r="N47">
            <v>6302549</v>
          </cell>
        </row>
        <row r="48">
          <cell r="B48" t="str">
            <v>TTOL</v>
          </cell>
          <cell r="C48" t="str">
            <v>"ТЭСО ИНВЕСТМЕНТ ҮЦК" ХХК</v>
          </cell>
          <cell r="D48" t="str">
            <v>●</v>
          </cell>
          <cell r="G48">
            <v>5660435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5660435</v>
          </cell>
          <cell r="N48">
            <v>5950158</v>
          </cell>
        </row>
        <row r="49">
          <cell r="B49" t="str">
            <v>MONG</v>
          </cell>
          <cell r="C49" t="str">
            <v>"МОНГОЛ СЕКЮРИТИЕС ҮЦК" ХК</v>
          </cell>
          <cell r="D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4826260</v>
          </cell>
        </row>
        <row r="50">
          <cell r="B50" t="str">
            <v>MICC</v>
          </cell>
          <cell r="C50" t="str">
            <v>"ЭМ АЙ СИ СИ  ҮЦК" ХХК</v>
          </cell>
          <cell r="D50" t="str">
            <v>●</v>
          </cell>
          <cell r="E50" t="str">
            <v>●</v>
          </cell>
          <cell r="G50">
            <v>3783576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3783576</v>
          </cell>
          <cell r="N50">
            <v>3837616</v>
          </cell>
        </row>
        <row r="51">
          <cell r="B51" t="str">
            <v>HUN</v>
          </cell>
          <cell r="C51" t="str">
            <v>"ХҮННҮ ЭМПАЙР ҮЦК" ХХК</v>
          </cell>
          <cell r="D51" t="str">
            <v>●</v>
          </cell>
          <cell r="G51">
            <v>2801000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2801000</v>
          </cell>
          <cell r="N51">
            <v>3621500</v>
          </cell>
        </row>
        <row r="52">
          <cell r="B52" t="str">
            <v>GATR</v>
          </cell>
          <cell r="C52" t="str">
            <v>"ГАЦУУРТ ТРЕЙД ҮЦК" ХХК</v>
          </cell>
          <cell r="D52" t="str">
            <v>●</v>
          </cell>
          <cell r="G52">
            <v>2196080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2196080</v>
          </cell>
          <cell r="N52">
            <v>3084422</v>
          </cell>
        </row>
        <row r="53">
          <cell r="B53" t="str">
            <v>BULG</v>
          </cell>
          <cell r="C53" t="str">
            <v>"БУЛГАН БРОКЕР ҮЦК" ХХК</v>
          </cell>
          <cell r="D53" t="str">
            <v>●</v>
          </cell>
          <cell r="G53">
            <v>1649178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1649178</v>
          </cell>
          <cell r="N53">
            <v>2149118</v>
          </cell>
        </row>
        <row r="54">
          <cell r="B54" t="str">
            <v>BATS</v>
          </cell>
          <cell r="C54" t="str">
            <v>"БАТС ҮЦК" ХХК</v>
          </cell>
          <cell r="D54" t="str">
            <v>●</v>
          </cell>
          <cell r="G54">
            <v>1627520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1627520</v>
          </cell>
          <cell r="N54">
            <v>1627520</v>
          </cell>
        </row>
        <row r="55">
          <cell r="B55" t="str">
            <v>APS</v>
          </cell>
          <cell r="C55" t="str">
            <v>"АЗИА ПАСИФИК СЕКЬЮРИТИС ҮЦК" ХХК</v>
          </cell>
          <cell r="D55" t="str">
            <v>●</v>
          </cell>
          <cell r="G55">
            <v>646400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646400</v>
          </cell>
          <cell r="N55">
            <v>674900</v>
          </cell>
        </row>
        <row r="56">
          <cell r="B56" t="str">
            <v>BLAC</v>
          </cell>
          <cell r="C56" t="str">
            <v>"БЛЭКСТОУН ИНТЕРНЭЙШНЛ ҮЦК" ХХК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CAPM</v>
          </cell>
          <cell r="C57" t="str">
            <v>"КАПИТАЛ МАРКЕТ КОРПОРАЦИ ҮЦК" ХХК</v>
          </cell>
          <cell r="D57" t="str">
            <v>●</v>
          </cell>
          <cell r="E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ARGB</v>
          </cell>
          <cell r="C58" t="str">
            <v>"АРГАЙ БЭСТ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ZGB</v>
          </cell>
          <cell r="C59" t="str">
            <v>"ЗЭТ ЖИ БИ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ACE</v>
          </cell>
          <cell r="C60" t="str">
            <v>"АСЕ ЭНД Т КАПИТАЛ ҮЦК" ХХК</v>
          </cell>
          <cell r="D60" t="str">
            <v>●</v>
          </cell>
          <cell r="E60" t="str">
            <v>●</v>
          </cell>
          <cell r="F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SGC</v>
          </cell>
          <cell r="C61" t="str">
            <v>"ЭС ЖИ КАПИТАЛ ҮЦК" ХХК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FRON</v>
          </cell>
          <cell r="C62" t="str">
            <v>"ФРОНТИЕР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FCX</v>
          </cell>
          <cell r="C63" t="str">
            <v>"ЭФ СИ ИКС ҮЦК" ХХК</v>
          </cell>
          <cell r="D63" t="str">
            <v>●</v>
          </cell>
          <cell r="E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DCF</v>
          </cell>
          <cell r="C64" t="str">
            <v>ДИ СИ ЭФ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DGSN</v>
          </cell>
          <cell r="C65" t="str">
            <v>ДОГСОН ХХК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ITR</v>
          </cell>
          <cell r="C66" t="str">
            <v>АЙ ТРЕЙД ХХК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BKHE</v>
          </cell>
          <cell r="C67" t="str">
            <v>БАГА ХЭЭР ХХК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BBSS</v>
          </cell>
          <cell r="C68" t="str">
            <v>БИ БИ ЭС ЭС ХХК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FINL</v>
          </cell>
          <cell r="C69" t="str">
            <v>ФИНАНС ЛИНК ГРУПП ХХК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GNN</v>
          </cell>
          <cell r="C70" t="str">
            <v>ГОВИЙН НОЁН НУРУУ ХХК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MWTS</v>
          </cell>
          <cell r="C71" t="str">
            <v>"ЭМ ДАБЛЬЮ ТИ ЭС ҮЦК" ХХК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PREV</v>
          </cell>
          <cell r="C72" t="str">
            <v>ПРЕВАЛЕНТ ХХК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ZEUS</v>
          </cell>
          <cell r="C73" t="str">
            <v>ЗЮС КАПИТАЛ ХХК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6132</v>
          </cell>
          <cell r="E10">
            <v>534203</v>
          </cell>
          <cell r="F10">
            <v>2547</v>
          </cell>
          <cell r="G10">
            <v>2983905</v>
          </cell>
          <cell r="H10">
            <v>3518108</v>
          </cell>
          <cell r="I10">
            <v>18782</v>
          </cell>
          <cell r="J10">
            <v>1878200</v>
          </cell>
          <cell r="K10">
            <v>0</v>
          </cell>
          <cell r="L10">
            <v>0</v>
          </cell>
          <cell r="M10">
            <v>1878200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1262</v>
          </cell>
          <cell r="E11">
            <v>275440.8</v>
          </cell>
          <cell r="F11">
            <v>13312</v>
          </cell>
          <cell r="G11">
            <v>4373541.8</v>
          </cell>
          <cell r="H11">
            <v>4648982.5999999996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120046</v>
          </cell>
          <cell r="E12">
            <v>60473168.159999996</v>
          </cell>
          <cell r="F12">
            <v>380362</v>
          </cell>
          <cell r="G12">
            <v>232031837.02000001</v>
          </cell>
          <cell r="H12">
            <v>292505005.18000001</v>
          </cell>
          <cell r="I12">
            <v>184716</v>
          </cell>
          <cell r="J12">
            <v>18471600</v>
          </cell>
          <cell r="K12">
            <v>0</v>
          </cell>
          <cell r="L12">
            <v>0</v>
          </cell>
          <cell r="M12">
            <v>18471600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2085</v>
          </cell>
          <cell r="G13">
            <v>1906753.1</v>
          </cell>
          <cell r="H13">
            <v>1906753.1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600273</v>
          </cell>
          <cell r="E16">
            <v>287404694.25</v>
          </cell>
          <cell r="F16">
            <v>1577250</v>
          </cell>
          <cell r="G16">
            <v>641588511.92999995</v>
          </cell>
          <cell r="H16">
            <v>928993206.17999995</v>
          </cell>
          <cell r="I16">
            <v>574161</v>
          </cell>
          <cell r="J16">
            <v>57416100</v>
          </cell>
          <cell r="K16">
            <v>0</v>
          </cell>
          <cell r="L16">
            <v>0</v>
          </cell>
          <cell r="M16">
            <v>57416100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76693</v>
          </cell>
          <cell r="E19">
            <v>58123328.5</v>
          </cell>
          <cell r="F19">
            <v>170976</v>
          </cell>
          <cell r="G19">
            <v>42349891.729999997</v>
          </cell>
          <cell r="H19">
            <v>100473220.22999999</v>
          </cell>
          <cell r="I19">
            <v>125806</v>
          </cell>
          <cell r="J19">
            <v>12580600</v>
          </cell>
          <cell r="K19">
            <v>0</v>
          </cell>
          <cell r="L19">
            <v>0</v>
          </cell>
          <cell r="M19">
            <v>12580600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 t="str">
            <v>BSK</v>
          </cell>
          <cell r="C20" t="str">
            <v>BLUE SKY</v>
          </cell>
          <cell r="D20">
            <v>1515</v>
          </cell>
          <cell r="E20">
            <v>621716</v>
          </cell>
          <cell r="F20">
            <v>10</v>
          </cell>
          <cell r="G20">
            <v>94000</v>
          </cell>
          <cell r="H20">
            <v>715716</v>
          </cell>
          <cell r="I20">
            <v>1680</v>
          </cell>
          <cell r="J20">
            <v>168000</v>
          </cell>
          <cell r="K20">
            <v>0</v>
          </cell>
          <cell r="L20">
            <v>0</v>
          </cell>
          <cell r="M20">
            <v>168000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5300</v>
          </cell>
          <cell r="E21">
            <v>357500</v>
          </cell>
          <cell r="F21">
            <v>38608</v>
          </cell>
          <cell r="G21">
            <v>8646579.1199999992</v>
          </cell>
          <cell r="H21">
            <v>9004079.1199999992</v>
          </cell>
          <cell r="I21">
            <v>57091</v>
          </cell>
          <cell r="J21">
            <v>5709100</v>
          </cell>
          <cell r="K21">
            <v>0</v>
          </cell>
          <cell r="L21">
            <v>0</v>
          </cell>
          <cell r="M21">
            <v>5709100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484256</v>
          </cell>
          <cell r="E22">
            <v>198010108.30000001</v>
          </cell>
          <cell r="F22">
            <v>522711</v>
          </cell>
          <cell r="G22">
            <v>245746170.65000001</v>
          </cell>
          <cell r="H22">
            <v>443756278.95000005</v>
          </cell>
          <cell r="I22">
            <v>282340</v>
          </cell>
          <cell r="J22">
            <v>28234000</v>
          </cell>
          <cell r="K22">
            <v>0</v>
          </cell>
          <cell r="L22">
            <v>0</v>
          </cell>
          <cell r="M22">
            <v>28234000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12430</v>
          </cell>
          <cell r="E23">
            <v>2655800</v>
          </cell>
          <cell r="F23">
            <v>24661</v>
          </cell>
          <cell r="G23">
            <v>4899825</v>
          </cell>
          <cell r="H23">
            <v>7555625</v>
          </cell>
          <cell r="I23">
            <v>48123</v>
          </cell>
          <cell r="J23">
            <v>4812300</v>
          </cell>
          <cell r="K23">
            <v>0</v>
          </cell>
          <cell r="L23">
            <v>0</v>
          </cell>
          <cell r="M23">
            <v>4812300</v>
          </cell>
          <cell r="N23">
            <v>145</v>
          </cell>
          <cell r="O23">
            <v>14500000</v>
          </cell>
          <cell r="P23">
            <v>0</v>
          </cell>
          <cell r="Q23">
            <v>0</v>
          </cell>
          <cell r="R23">
            <v>14500000</v>
          </cell>
          <cell r="S23">
            <v>0</v>
          </cell>
          <cell r="T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21030</v>
          </cell>
          <cell r="E26">
            <v>1590238</v>
          </cell>
          <cell r="F26">
            <v>482</v>
          </cell>
          <cell r="G26">
            <v>14118000</v>
          </cell>
          <cell r="H26">
            <v>15708238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38329</v>
          </cell>
          <cell r="E28">
            <v>17668429.75</v>
          </cell>
          <cell r="F28">
            <v>90341</v>
          </cell>
          <cell r="G28">
            <v>23306467.52</v>
          </cell>
          <cell r="H28">
            <v>40974897.269999996</v>
          </cell>
          <cell r="I28">
            <v>31892</v>
          </cell>
          <cell r="J28">
            <v>3189200</v>
          </cell>
          <cell r="K28">
            <v>0</v>
          </cell>
          <cell r="L28">
            <v>0</v>
          </cell>
          <cell r="M28">
            <v>3189200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41555</v>
          </cell>
          <cell r="E29">
            <v>23332855</v>
          </cell>
          <cell r="F29">
            <v>15168</v>
          </cell>
          <cell r="G29">
            <v>47852730</v>
          </cell>
          <cell r="H29">
            <v>71185585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13329</v>
          </cell>
          <cell r="E33">
            <v>1061931</v>
          </cell>
          <cell r="F33">
            <v>13798</v>
          </cell>
          <cell r="G33">
            <v>2860457.6</v>
          </cell>
          <cell r="H33">
            <v>3922388.6</v>
          </cell>
          <cell r="I33">
            <v>24004</v>
          </cell>
          <cell r="J33">
            <v>2400400</v>
          </cell>
          <cell r="K33">
            <v>0</v>
          </cell>
          <cell r="L33">
            <v>0</v>
          </cell>
          <cell r="M33">
            <v>2400400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1359764</v>
          </cell>
          <cell r="E34">
            <v>219033553.13999999</v>
          </cell>
          <cell r="F34">
            <v>780255</v>
          </cell>
          <cell r="G34">
            <v>84034541.849999994</v>
          </cell>
          <cell r="H34">
            <v>303068094.99000001</v>
          </cell>
          <cell r="I34">
            <v>1393300</v>
          </cell>
          <cell r="J34">
            <v>139330000</v>
          </cell>
          <cell r="K34">
            <v>0</v>
          </cell>
          <cell r="L34">
            <v>0</v>
          </cell>
          <cell r="M34">
            <v>139330000</v>
          </cell>
          <cell r="N34">
            <v>1396</v>
          </cell>
          <cell r="O34">
            <v>139600000</v>
          </cell>
          <cell r="P34">
            <v>0</v>
          </cell>
          <cell r="Q34">
            <v>0</v>
          </cell>
          <cell r="R34">
            <v>139600000</v>
          </cell>
          <cell r="S34">
            <v>0</v>
          </cell>
          <cell r="T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100</v>
          </cell>
          <cell r="G35">
            <v>104800</v>
          </cell>
          <cell r="H35">
            <v>104800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952</v>
          </cell>
          <cell r="E36">
            <v>189757.46</v>
          </cell>
          <cell r="F36">
            <v>10254</v>
          </cell>
          <cell r="G36">
            <v>3569458.56</v>
          </cell>
          <cell r="H36">
            <v>3759216.02</v>
          </cell>
          <cell r="I36">
            <v>16852</v>
          </cell>
          <cell r="J36">
            <v>1685200</v>
          </cell>
          <cell r="K36">
            <v>0</v>
          </cell>
          <cell r="L36">
            <v>0</v>
          </cell>
          <cell r="M36">
            <v>1685200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1270523</v>
          </cell>
          <cell r="E37">
            <v>546299906.92999995</v>
          </cell>
          <cell r="F37">
            <v>1051653</v>
          </cell>
          <cell r="G37">
            <v>280346083.23000002</v>
          </cell>
          <cell r="H37">
            <v>826645990.15999997</v>
          </cell>
          <cell r="I37">
            <v>677695</v>
          </cell>
          <cell r="J37">
            <v>67769500</v>
          </cell>
          <cell r="K37">
            <v>0</v>
          </cell>
          <cell r="L37">
            <v>0</v>
          </cell>
          <cell r="M37">
            <v>67769500</v>
          </cell>
          <cell r="N37">
            <v>418</v>
          </cell>
          <cell r="O37">
            <v>41800000</v>
          </cell>
          <cell r="P37">
            <v>28</v>
          </cell>
          <cell r="Q37">
            <v>2800000</v>
          </cell>
          <cell r="R37">
            <v>44600000</v>
          </cell>
          <cell r="S37">
            <v>0</v>
          </cell>
          <cell r="T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</v>
          </cell>
          <cell r="E38">
            <v>321000</v>
          </cell>
          <cell r="F38">
            <v>0</v>
          </cell>
          <cell r="G38">
            <v>0</v>
          </cell>
          <cell r="H38">
            <v>321000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3382</v>
          </cell>
          <cell r="E42">
            <v>27258990</v>
          </cell>
          <cell r="F42">
            <v>15868</v>
          </cell>
          <cell r="G42">
            <v>1178810</v>
          </cell>
          <cell r="H42">
            <v>28437800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33083</v>
          </cell>
          <cell r="E43">
            <v>7206803</v>
          </cell>
          <cell r="F43">
            <v>91378</v>
          </cell>
          <cell r="G43">
            <v>23074735.600000001</v>
          </cell>
          <cell r="H43">
            <v>30281538.600000001</v>
          </cell>
          <cell r="I43">
            <v>83639</v>
          </cell>
          <cell r="J43">
            <v>8363900</v>
          </cell>
          <cell r="K43">
            <v>0</v>
          </cell>
          <cell r="L43">
            <v>0</v>
          </cell>
          <cell r="M43">
            <v>8363900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30975</v>
          </cell>
          <cell r="E44">
            <v>10359178</v>
          </cell>
          <cell r="F44">
            <v>12902</v>
          </cell>
          <cell r="G44">
            <v>2064320</v>
          </cell>
          <cell r="H44">
            <v>12423498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3000</v>
          </cell>
          <cell r="E45">
            <v>599000</v>
          </cell>
          <cell r="F45">
            <v>2943</v>
          </cell>
          <cell r="G45">
            <v>1059970</v>
          </cell>
          <cell r="H45">
            <v>1658970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316814</v>
          </cell>
          <cell r="E46">
            <v>101830036.68000001</v>
          </cell>
          <cell r="F46">
            <v>521588</v>
          </cell>
          <cell r="G46">
            <v>254988882.74000001</v>
          </cell>
          <cell r="H46">
            <v>356818919.42000002</v>
          </cell>
          <cell r="I46">
            <v>563080</v>
          </cell>
          <cell r="J46">
            <v>56308000</v>
          </cell>
          <cell r="K46">
            <v>0</v>
          </cell>
          <cell r="L46">
            <v>0</v>
          </cell>
          <cell r="M46">
            <v>56308000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4190</v>
          </cell>
          <cell r="E47">
            <v>3352187</v>
          </cell>
          <cell r="F47">
            <v>31</v>
          </cell>
          <cell r="G47">
            <v>347017.48</v>
          </cell>
          <cell r="H47">
            <v>3699204.48</v>
          </cell>
          <cell r="I47">
            <v>10000</v>
          </cell>
          <cell r="J47">
            <v>1000000</v>
          </cell>
          <cell r="K47">
            <v>0</v>
          </cell>
          <cell r="L47">
            <v>0</v>
          </cell>
          <cell r="M47">
            <v>1000000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15540</v>
          </cell>
          <cell r="E48">
            <v>3942584.6</v>
          </cell>
          <cell r="F48">
            <v>10686</v>
          </cell>
          <cell r="G48">
            <v>7171727.5</v>
          </cell>
          <cell r="H48">
            <v>11114312.1</v>
          </cell>
          <cell r="I48">
            <v>11000</v>
          </cell>
          <cell r="J48">
            <v>1100000</v>
          </cell>
          <cell r="K48">
            <v>0</v>
          </cell>
          <cell r="L48">
            <v>0</v>
          </cell>
          <cell r="M48">
            <v>1100000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50716</v>
          </cell>
          <cell r="E49">
            <v>22596801</v>
          </cell>
          <cell r="F49">
            <v>49390</v>
          </cell>
          <cell r="G49">
            <v>45525698.799999997</v>
          </cell>
          <cell r="H49">
            <v>68122499.799999997</v>
          </cell>
          <cell r="I49">
            <v>1000</v>
          </cell>
          <cell r="J49">
            <v>100000</v>
          </cell>
          <cell r="K49">
            <v>0</v>
          </cell>
          <cell r="L49">
            <v>0</v>
          </cell>
          <cell r="M49">
            <v>100000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352304</v>
          </cell>
          <cell r="E51">
            <v>223481082.24000001</v>
          </cell>
          <cell r="F51">
            <v>483102</v>
          </cell>
          <cell r="G51">
            <v>186043181.78999999</v>
          </cell>
          <cell r="H51">
            <v>409524264.02999997</v>
          </cell>
          <cell r="I51">
            <v>1656783</v>
          </cell>
          <cell r="J51">
            <v>165678300</v>
          </cell>
          <cell r="K51">
            <v>0</v>
          </cell>
          <cell r="L51">
            <v>0</v>
          </cell>
          <cell r="M51">
            <v>165678300</v>
          </cell>
          <cell r="N51">
            <v>0</v>
          </cell>
          <cell r="O51">
            <v>0</v>
          </cell>
          <cell r="P51">
            <v>1931</v>
          </cell>
          <cell r="Q51">
            <v>193100000</v>
          </cell>
          <cell r="R51">
            <v>193100000</v>
          </cell>
          <cell r="S51">
            <v>0</v>
          </cell>
          <cell r="T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859</v>
          </cell>
          <cell r="E52">
            <v>355149</v>
          </cell>
          <cell r="F52">
            <v>44650</v>
          </cell>
          <cell r="G52">
            <v>14107150</v>
          </cell>
          <cell r="H52">
            <v>14462299</v>
          </cell>
          <cell r="I52">
            <v>43305</v>
          </cell>
          <cell r="J52">
            <v>4330500</v>
          </cell>
          <cell r="K52">
            <v>0</v>
          </cell>
          <cell r="L52">
            <v>0</v>
          </cell>
          <cell r="M52">
            <v>4330500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32506</v>
          </cell>
          <cell r="E54">
            <v>1773005</v>
          </cell>
          <cell r="F54">
            <v>36228</v>
          </cell>
          <cell r="G54">
            <v>19424375</v>
          </cell>
          <cell r="H54">
            <v>21197380</v>
          </cell>
          <cell r="I54">
            <v>20000</v>
          </cell>
          <cell r="J54">
            <v>2000000</v>
          </cell>
          <cell r="K54">
            <v>0</v>
          </cell>
          <cell r="L54">
            <v>0</v>
          </cell>
          <cell r="M54">
            <v>2000000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B55" t="str">
            <v>SECP</v>
          </cell>
          <cell r="C55" t="str">
            <v>СИКАП</v>
          </cell>
          <cell r="D55">
            <v>4576</v>
          </cell>
          <cell r="E55">
            <v>172451</v>
          </cell>
          <cell r="F55">
            <v>24078</v>
          </cell>
          <cell r="G55">
            <v>14114397</v>
          </cell>
          <cell r="H55">
            <v>14286848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2714829</v>
          </cell>
          <cell r="E57">
            <v>618213100.13999999</v>
          </cell>
          <cell r="F57">
            <v>1603760</v>
          </cell>
          <cell r="G57">
            <v>368095658.92000002</v>
          </cell>
          <cell r="H57">
            <v>986308759.05999994</v>
          </cell>
          <cell r="I57">
            <v>6386334</v>
          </cell>
          <cell r="J57">
            <v>638633400</v>
          </cell>
          <cell r="K57">
            <v>13387980</v>
          </cell>
          <cell r="L57">
            <v>1338798000</v>
          </cell>
          <cell r="M57">
            <v>1977431400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500</v>
          </cell>
          <cell r="E58">
            <v>142500</v>
          </cell>
          <cell r="F58">
            <v>15540</v>
          </cell>
          <cell r="G58">
            <v>34106593.920000002</v>
          </cell>
          <cell r="H58">
            <v>34249093.920000002</v>
          </cell>
          <cell r="I58">
            <v>14556</v>
          </cell>
          <cell r="J58">
            <v>1455600</v>
          </cell>
          <cell r="K58">
            <v>0</v>
          </cell>
          <cell r="L58">
            <v>0</v>
          </cell>
          <cell r="M58">
            <v>1455600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5015</v>
          </cell>
          <cell r="E59">
            <v>1468491</v>
          </cell>
          <cell r="F59">
            <v>45520</v>
          </cell>
          <cell r="G59">
            <v>16938391</v>
          </cell>
          <cell r="H59">
            <v>18406882</v>
          </cell>
          <cell r="I59">
            <v>62356</v>
          </cell>
          <cell r="J59">
            <v>6235600</v>
          </cell>
          <cell r="K59">
            <v>0</v>
          </cell>
          <cell r="L59">
            <v>0</v>
          </cell>
          <cell r="M59">
            <v>6235600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995959</v>
          </cell>
          <cell r="E60">
            <v>467254308.88999999</v>
          </cell>
          <cell r="F60">
            <v>890298</v>
          </cell>
          <cell r="G60">
            <v>251234207.62</v>
          </cell>
          <cell r="H60">
            <v>718488516.50999999</v>
          </cell>
          <cell r="I60">
            <v>938687</v>
          </cell>
          <cell r="J60">
            <v>93868700</v>
          </cell>
          <cell r="K60">
            <v>0</v>
          </cell>
          <cell r="L60">
            <v>0</v>
          </cell>
          <cell r="M60">
            <v>93868700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4230</v>
          </cell>
          <cell r="E61">
            <v>4550920</v>
          </cell>
          <cell r="F61">
            <v>14660</v>
          </cell>
          <cell r="G61">
            <v>6551850</v>
          </cell>
          <cell r="H61">
            <v>11102770</v>
          </cell>
          <cell r="I61">
            <v>24000</v>
          </cell>
          <cell r="J61">
            <v>2400000</v>
          </cell>
          <cell r="K61">
            <v>0</v>
          </cell>
          <cell r="L61">
            <v>0</v>
          </cell>
          <cell r="M61">
            <v>2400000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14800</v>
          </cell>
          <cell r="G62">
            <v>1906422</v>
          </cell>
          <cell r="H62">
            <v>1906422</v>
          </cell>
          <cell r="I62">
            <v>9800</v>
          </cell>
          <cell r="J62">
            <v>980000</v>
          </cell>
          <cell r="K62">
            <v>0</v>
          </cell>
          <cell r="L62">
            <v>0</v>
          </cell>
          <cell r="M62">
            <v>980000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22323</v>
          </cell>
          <cell r="E63">
            <v>18720277</v>
          </cell>
          <cell r="F63">
            <v>11388</v>
          </cell>
          <cell r="G63">
            <v>28456871.300000001</v>
          </cell>
          <cell r="H63">
            <v>47177148.299999997</v>
          </cell>
          <cell r="I63">
            <v>20393</v>
          </cell>
          <cell r="J63">
            <v>2039300</v>
          </cell>
          <cell r="K63">
            <v>0</v>
          </cell>
          <cell r="L63">
            <v>0</v>
          </cell>
          <cell r="M63">
            <v>2039300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52415</v>
          </cell>
          <cell r="E66">
            <v>37285513.899999999</v>
          </cell>
          <cell r="F66">
            <v>113232</v>
          </cell>
          <cell r="G66">
            <v>51312193.960000001</v>
          </cell>
          <cell r="H66">
            <v>88597707.859999999</v>
          </cell>
          <cell r="I66">
            <v>106605</v>
          </cell>
          <cell r="J66">
            <v>10660500</v>
          </cell>
          <cell r="K66">
            <v>0</v>
          </cell>
          <cell r="L66">
            <v>0</v>
          </cell>
          <cell r="M66">
            <v>10660500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73" activePane="bottomRight" state="frozen"/>
      <selection pane="topRight" activeCell="D1" sqref="D1"/>
      <selection pane="bottomLeft" activeCell="A16" sqref="A16"/>
      <selection pane="bottomRight" activeCell="J77" sqref="J77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9" width="10.85546875" style="1" customWidth="1"/>
    <col min="10" max="10" width="17.7109375" style="1" customWidth="1"/>
    <col min="11" max="11" width="14.7109375" style="1" customWidth="1"/>
    <col min="12" max="12" width="22.42578125" style="1" bestFit="1" customWidth="1"/>
    <col min="13" max="13" width="24.42578125" style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32"/>
      <c r="C9" s="9"/>
      <c r="D9" s="41" t="s">
        <v>118</v>
      </c>
      <c r="E9" s="41"/>
      <c r="F9" s="41"/>
      <c r="G9" s="41"/>
      <c r="H9" s="41"/>
      <c r="I9" s="41"/>
      <c r="J9" s="41"/>
      <c r="K9" s="41"/>
      <c r="L9" s="9"/>
      <c r="M9" s="9"/>
      <c r="N9" s="9"/>
    </row>
    <row r="11" spans="1:16" ht="15" customHeight="1" thickBot="1" x14ac:dyDescent="0.3">
      <c r="K11" s="42" t="s">
        <v>128</v>
      </c>
      <c r="L11" s="42"/>
      <c r="M11" s="42"/>
      <c r="N11" s="42"/>
    </row>
    <row r="12" spans="1:16" ht="14.45" customHeight="1" x14ac:dyDescent="0.25">
      <c r="A12" s="43" t="s">
        <v>0</v>
      </c>
      <c r="B12" s="45" t="s">
        <v>60</v>
      </c>
      <c r="C12" s="45" t="s">
        <v>61</v>
      </c>
      <c r="D12" s="45" t="s">
        <v>62</v>
      </c>
      <c r="E12" s="45"/>
      <c r="F12" s="45"/>
      <c r="G12" s="47" t="s">
        <v>129</v>
      </c>
      <c r="H12" s="47"/>
      <c r="I12" s="47"/>
      <c r="J12" s="47"/>
      <c r="K12" s="47"/>
      <c r="L12" s="47"/>
      <c r="M12" s="49" t="s">
        <v>127</v>
      </c>
      <c r="N12" s="50"/>
    </row>
    <row r="13" spans="1:16" s="32" customFormat="1" ht="15.75" customHeight="1" x14ac:dyDescent="0.25">
      <c r="A13" s="44"/>
      <c r="B13" s="46"/>
      <c r="C13" s="46"/>
      <c r="D13" s="46"/>
      <c r="E13" s="46"/>
      <c r="F13" s="46"/>
      <c r="G13" s="48"/>
      <c r="H13" s="48"/>
      <c r="I13" s="48"/>
      <c r="J13" s="48"/>
      <c r="K13" s="48"/>
      <c r="L13" s="48"/>
      <c r="M13" s="51"/>
      <c r="N13" s="52"/>
      <c r="P13" s="10"/>
    </row>
    <row r="14" spans="1:16" s="32" customFormat="1" ht="42" customHeight="1" x14ac:dyDescent="0.25">
      <c r="A14" s="44"/>
      <c r="B14" s="46"/>
      <c r="C14" s="46"/>
      <c r="D14" s="46"/>
      <c r="E14" s="46"/>
      <c r="F14" s="46"/>
      <c r="G14" s="48" t="s">
        <v>119</v>
      </c>
      <c r="H14" s="48"/>
      <c r="I14" s="48" t="s">
        <v>126</v>
      </c>
      <c r="J14" s="48" t="s">
        <v>124</v>
      </c>
      <c r="K14" s="59" t="s">
        <v>125</v>
      </c>
      <c r="L14" s="55" t="s">
        <v>120</v>
      </c>
      <c r="M14" s="57" t="s">
        <v>121</v>
      </c>
      <c r="N14" s="36" t="s">
        <v>122</v>
      </c>
      <c r="P14" s="10"/>
    </row>
    <row r="15" spans="1:16" s="32" customFormat="1" ht="42" customHeight="1" x14ac:dyDescent="0.25">
      <c r="A15" s="44"/>
      <c r="B15" s="46"/>
      <c r="C15" s="46"/>
      <c r="D15" s="33" t="s">
        <v>63</v>
      </c>
      <c r="E15" s="33" t="s">
        <v>64</v>
      </c>
      <c r="F15" s="33" t="s">
        <v>65</v>
      </c>
      <c r="G15" s="11" t="s">
        <v>123</v>
      </c>
      <c r="H15" s="35" t="s">
        <v>125</v>
      </c>
      <c r="I15" s="48"/>
      <c r="J15" s="48"/>
      <c r="K15" s="60"/>
      <c r="L15" s="56"/>
      <c r="M15" s="58"/>
      <c r="N15" s="37"/>
      <c r="P15" s="10"/>
    </row>
    <row r="16" spans="1:16" x14ac:dyDescent="0.25">
      <c r="A16" s="12">
        <v>1</v>
      </c>
      <c r="B16" s="13" t="s">
        <v>3</v>
      </c>
      <c r="C16" s="14" t="s">
        <v>67</v>
      </c>
      <c r="D16" s="15" t="s">
        <v>2</v>
      </c>
      <c r="E16" s="16"/>
      <c r="F16" s="16" t="s">
        <v>2</v>
      </c>
      <c r="G16" s="17">
        <f>VLOOKUP(B16,[1]Sheet1!$B$16:$G$73,6,0)</f>
        <v>91619626.329999998</v>
      </c>
      <c r="H16" s="17">
        <f>VLOOKUP(B16,[1]Sheet1!$B$16:$N$73,7,0)</f>
        <v>395126420</v>
      </c>
      <c r="I16" s="17">
        <v>0</v>
      </c>
      <c r="J16" s="17">
        <f>VLOOKUP(B16,[1]Sheet1!$B$16:$N$73,8,0)</f>
        <v>100000</v>
      </c>
      <c r="K16" s="17">
        <f>VLOOKUP(B16,[2]Brokers!$B$9:$T$66,19,0)</f>
        <v>0</v>
      </c>
      <c r="L16" s="18">
        <f t="shared" ref="L16:L47" si="0">G16+H16+I16+J16+K16</f>
        <v>486846046.32999998</v>
      </c>
      <c r="M16" s="17">
        <f>VLOOKUP(B16,[1]Sheet1!$B$16:$N$73,13,0)</f>
        <v>20896793319.190002</v>
      </c>
      <c r="N16" s="20">
        <f t="shared" ref="N16:N47" si="1">M16/$M$74</f>
        <v>0.40938011801921775</v>
      </c>
      <c r="O16" s="19"/>
    </row>
    <row r="17" spans="1:16" x14ac:dyDescent="0.25">
      <c r="A17" s="12">
        <v>2</v>
      </c>
      <c r="B17" s="13" t="s">
        <v>6</v>
      </c>
      <c r="C17" s="14" t="s">
        <v>70</v>
      </c>
      <c r="D17" s="15" t="s">
        <v>2</v>
      </c>
      <c r="E17" s="16" t="s">
        <v>2</v>
      </c>
      <c r="F17" s="16" t="s">
        <v>2</v>
      </c>
      <c r="G17" s="17">
        <f>VLOOKUP(B17,[1]Sheet1!$B$16:$G$73,6,0)</f>
        <v>42200051.760000005</v>
      </c>
      <c r="H17" s="17">
        <f>VLOOKUP(B17,[1]Sheet1!$B$16:$N$73,7,0)</f>
        <v>1074900600</v>
      </c>
      <c r="I17" s="17">
        <v>0</v>
      </c>
      <c r="J17" s="17">
        <f>VLOOKUP(B17,[1]Sheet1!$B$16:$N$73,8,0)</f>
        <v>18500000</v>
      </c>
      <c r="K17" s="17">
        <f>VLOOKUP(B17,[2]Brokers!$B$9:$T$66,19,0)</f>
        <v>0</v>
      </c>
      <c r="L17" s="18">
        <f t="shared" si="0"/>
        <v>1135600651.76</v>
      </c>
      <c r="M17" s="17">
        <f>VLOOKUP(B17,[1]Sheet1!$B$16:$N$73,13,0)</f>
        <v>20179677456.759998</v>
      </c>
      <c r="N17" s="20">
        <f t="shared" si="1"/>
        <v>0.3953314086353979</v>
      </c>
      <c r="O17" s="19"/>
    </row>
    <row r="18" spans="1:16" x14ac:dyDescent="0.25">
      <c r="A18" s="12">
        <v>3</v>
      </c>
      <c r="B18" s="13" t="s">
        <v>1</v>
      </c>
      <c r="C18" s="14" t="s">
        <v>66</v>
      </c>
      <c r="D18" s="15" t="s">
        <v>2</v>
      </c>
      <c r="E18" s="16" t="s">
        <v>2</v>
      </c>
      <c r="F18" s="16" t="s">
        <v>2</v>
      </c>
      <c r="G18" s="17">
        <f>VLOOKUP(B18,[1]Sheet1!$B$16:$G$73,6,0)</f>
        <v>484248539.70999998</v>
      </c>
      <c r="H18" s="17">
        <f>VLOOKUP(B18,[1]Sheet1!$B$16:$N$73,7,0)</f>
        <v>94707800</v>
      </c>
      <c r="I18" s="17">
        <v>0</v>
      </c>
      <c r="J18" s="17">
        <f>VLOOKUP(B18,[1]Sheet1!$B$16:$N$73,8,0)</f>
        <v>0</v>
      </c>
      <c r="K18" s="17">
        <f>VLOOKUP(B18,[2]Brokers!$B$9:$T$66,19,0)</f>
        <v>0</v>
      </c>
      <c r="L18" s="18">
        <f t="shared" si="0"/>
        <v>578956339.71000004</v>
      </c>
      <c r="M18" s="17">
        <f>VLOOKUP(B18,[1]Sheet1!$B$16:$N$73,13,0)</f>
        <v>1848151599.72</v>
      </c>
      <c r="N18" s="20">
        <f t="shared" si="1"/>
        <v>3.6206345560013738E-2</v>
      </c>
      <c r="O18" s="19"/>
    </row>
    <row r="19" spans="1:16" x14ac:dyDescent="0.25">
      <c r="A19" s="12">
        <v>4</v>
      </c>
      <c r="B19" s="13" t="s">
        <v>5</v>
      </c>
      <c r="C19" s="14" t="s">
        <v>69</v>
      </c>
      <c r="D19" s="15" t="s">
        <v>2</v>
      </c>
      <c r="E19" s="16" t="s">
        <v>2</v>
      </c>
      <c r="F19" s="16" t="s">
        <v>2</v>
      </c>
      <c r="G19" s="17">
        <f>VLOOKUP(B19,[1]Sheet1!$B$16:$G$73,6,0)</f>
        <v>451611766.73000002</v>
      </c>
      <c r="H19" s="17">
        <f>VLOOKUP(B19,[1]Sheet1!$B$16:$N$73,7,0)</f>
        <v>68729440</v>
      </c>
      <c r="I19" s="17">
        <v>0</v>
      </c>
      <c r="J19" s="17">
        <f>VLOOKUP(B19,[1]Sheet1!$B$16:$N$73,8,0)</f>
        <v>100000</v>
      </c>
      <c r="K19" s="17">
        <f>VLOOKUP(B19,[2]Brokers!$B$9:$T$66,19,0)</f>
        <v>0</v>
      </c>
      <c r="L19" s="18">
        <f t="shared" si="0"/>
        <v>520441206.73000002</v>
      </c>
      <c r="M19" s="17">
        <f>VLOOKUP(B19,[1]Sheet1!$B$16:$N$73,13,0)</f>
        <v>1740570707.72</v>
      </c>
      <c r="N19" s="20">
        <f t="shared" si="1"/>
        <v>3.4098774432192495E-2</v>
      </c>
      <c r="O19" s="19"/>
    </row>
    <row r="20" spans="1:16" x14ac:dyDescent="0.25">
      <c r="A20" s="12">
        <v>5</v>
      </c>
      <c r="B20" s="13" t="s">
        <v>9</v>
      </c>
      <c r="C20" s="14" t="s">
        <v>73</v>
      </c>
      <c r="D20" s="15" t="s">
        <v>2</v>
      </c>
      <c r="E20" s="16" t="s">
        <v>2</v>
      </c>
      <c r="F20" s="16" t="s">
        <v>2</v>
      </c>
      <c r="G20" s="17">
        <f>VLOOKUP(B20,[1]Sheet1!$B$16:$G$73,6,0)</f>
        <v>331438810.47000003</v>
      </c>
      <c r="H20" s="17">
        <f>VLOOKUP(B20,[1]Sheet1!$B$16:$N$73,7,0)</f>
        <v>0</v>
      </c>
      <c r="I20" s="17">
        <v>0</v>
      </c>
      <c r="J20" s="17">
        <f>VLOOKUP(B20,[1]Sheet1!$B$16:$N$73,8,0)</f>
        <v>0</v>
      </c>
      <c r="K20" s="17">
        <f>VLOOKUP(B20,[2]Brokers!$B$9:$T$66,19,0)</f>
        <v>0</v>
      </c>
      <c r="L20" s="18">
        <f t="shared" si="0"/>
        <v>331438810.47000003</v>
      </c>
      <c r="M20" s="17">
        <f>VLOOKUP(B20,[1]Sheet1!$B$16:$N$73,13,0)</f>
        <v>996076871.63</v>
      </c>
      <c r="N20" s="20">
        <f t="shared" si="1"/>
        <v>1.9513714905225882E-2</v>
      </c>
      <c r="O20" s="19"/>
    </row>
    <row r="21" spans="1:16" s="8" customFormat="1" x14ac:dyDescent="0.25">
      <c r="A21" s="12">
        <v>6</v>
      </c>
      <c r="B21" s="13" t="s">
        <v>16</v>
      </c>
      <c r="C21" s="14" t="s">
        <v>79</v>
      </c>
      <c r="D21" s="15" t="s">
        <v>2</v>
      </c>
      <c r="E21" s="15" t="s">
        <v>2</v>
      </c>
      <c r="F21" s="16" t="s">
        <v>2</v>
      </c>
      <c r="G21" s="17">
        <f>VLOOKUP(B21,[1]Sheet1!$B$16:$G$73,6,0)</f>
        <v>363360302.77999997</v>
      </c>
      <c r="H21" s="17">
        <f>VLOOKUP(B21,[1]Sheet1!$B$16:$N$73,7,0)</f>
        <v>0</v>
      </c>
      <c r="I21" s="17">
        <v>0</v>
      </c>
      <c r="J21" s="17">
        <f>VLOOKUP(B21,[1]Sheet1!$B$16:$N$73,8,0)</f>
        <v>17100000</v>
      </c>
      <c r="K21" s="17">
        <f>VLOOKUP(B21,[2]Brokers!$B$9:$T$66,19,0)</f>
        <v>0</v>
      </c>
      <c r="L21" s="18">
        <f t="shared" si="0"/>
        <v>380460302.77999997</v>
      </c>
      <c r="M21" s="17">
        <f>VLOOKUP(B21,[1]Sheet1!$B$16:$N$73,13,0)</f>
        <v>984346566.02999997</v>
      </c>
      <c r="N21" s="20">
        <f t="shared" si="1"/>
        <v>1.9283911517807603E-2</v>
      </c>
      <c r="O21" s="19"/>
      <c r="P21" s="10"/>
    </row>
    <row r="22" spans="1:16" x14ac:dyDescent="0.25">
      <c r="A22" s="12">
        <v>7</v>
      </c>
      <c r="B22" s="13" t="s">
        <v>7</v>
      </c>
      <c r="C22" s="14" t="s">
        <v>71</v>
      </c>
      <c r="D22" s="15" t="s">
        <v>2</v>
      </c>
      <c r="E22" s="16" t="s">
        <v>2</v>
      </c>
      <c r="F22" s="16"/>
      <c r="G22" s="17">
        <f>VLOOKUP(B22,[1]Sheet1!$B$16:$G$73,6,0)</f>
        <v>511182999.07000005</v>
      </c>
      <c r="H22" s="17">
        <f>VLOOKUP(B22,[1]Sheet1!$B$16:$N$73,7,0)</f>
        <v>0</v>
      </c>
      <c r="I22" s="17">
        <v>0</v>
      </c>
      <c r="J22" s="17">
        <f>VLOOKUP(B22,[1]Sheet1!$B$16:$N$73,8,0)</f>
        <v>0</v>
      </c>
      <c r="K22" s="17">
        <f>VLOOKUP(B22,[2]Brokers!$B$9:$T$66,19,0)</f>
        <v>0</v>
      </c>
      <c r="L22" s="18">
        <f t="shared" si="0"/>
        <v>511182999.07000005</v>
      </c>
      <c r="M22" s="17">
        <f>VLOOKUP(B22,[1]Sheet1!$B$16:$N$73,13,0)</f>
        <v>806186629.19000006</v>
      </c>
      <c r="N22" s="20">
        <f t="shared" si="1"/>
        <v>1.5793656584631922E-2</v>
      </c>
      <c r="O22" s="19"/>
    </row>
    <row r="23" spans="1:16" x14ac:dyDescent="0.25">
      <c r="A23" s="12">
        <v>8</v>
      </c>
      <c r="B23" s="13" t="s">
        <v>8</v>
      </c>
      <c r="C23" s="14" t="s">
        <v>72</v>
      </c>
      <c r="D23" s="15" t="s">
        <v>2</v>
      </c>
      <c r="E23" s="16" t="s">
        <v>2</v>
      </c>
      <c r="F23" s="16"/>
      <c r="G23" s="17">
        <f>VLOOKUP(B23,[1]Sheet1!$B$16:$G$73,6,0)</f>
        <v>205973282.25</v>
      </c>
      <c r="H23" s="17">
        <f>VLOOKUP(B23,[1]Sheet1!$B$16:$N$73,7,0)</f>
        <v>100000000</v>
      </c>
      <c r="I23" s="17">
        <v>0</v>
      </c>
      <c r="J23" s="17">
        <f>VLOOKUP(B23,[1]Sheet1!$B$16:$N$73,8,0)</f>
        <v>200000</v>
      </c>
      <c r="K23" s="17">
        <f>VLOOKUP(B23,[2]Brokers!$B$9:$T$66,19,0)</f>
        <v>0</v>
      </c>
      <c r="L23" s="18">
        <f t="shared" si="0"/>
        <v>306173282.25</v>
      </c>
      <c r="M23" s="17">
        <f>VLOOKUP(B23,[1]Sheet1!$B$16:$N$73,13,0)</f>
        <v>786893158.40999997</v>
      </c>
      <c r="N23" s="20">
        <f t="shared" si="1"/>
        <v>1.5415686471022982E-2</v>
      </c>
      <c r="O23" s="19"/>
    </row>
    <row r="24" spans="1:16" x14ac:dyDescent="0.25">
      <c r="A24" s="12">
        <v>9</v>
      </c>
      <c r="B24" s="13" t="s">
        <v>11</v>
      </c>
      <c r="C24" s="14" t="s">
        <v>75</v>
      </c>
      <c r="D24" s="15" t="s">
        <v>2</v>
      </c>
      <c r="E24" s="16" t="s">
        <v>2</v>
      </c>
      <c r="F24" s="16"/>
      <c r="G24" s="17">
        <f>VLOOKUP(B24,[1]Sheet1!$B$16:$G$73,6,0)</f>
        <v>121435350.67</v>
      </c>
      <c r="H24" s="17">
        <f>VLOOKUP(B24,[1]Sheet1!$B$16:$N$73,7,0)</f>
        <v>30236600</v>
      </c>
      <c r="I24" s="17">
        <v>0</v>
      </c>
      <c r="J24" s="17">
        <f>VLOOKUP(B24,[1]Sheet1!$B$16:$N$73,8,0)</f>
        <v>2600000</v>
      </c>
      <c r="K24" s="17">
        <f>VLOOKUP(B24,[2]Brokers!$B$9:$T$66,19,0)</f>
        <v>0</v>
      </c>
      <c r="L24" s="18">
        <f t="shared" si="0"/>
        <v>154271950.67000002</v>
      </c>
      <c r="M24" s="17">
        <f>VLOOKUP(B24,[1]Sheet1!$B$16:$N$73,13,0)</f>
        <v>478401853.06999999</v>
      </c>
      <c r="N24" s="20">
        <f t="shared" si="1"/>
        <v>9.3721655796134597E-3</v>
      </c>
      <c r="O24" s="19"/>
    </row>
    <row r="25" spans="1:16" x14ac:dyDescent="0.25">
      <c r="A25" s="12">
        <v>10</v>
      </c>
      <c r="B25" s="13" t="s">
        <v>10</v>
      </c>
      <c r="C25" s="14" t="s">
        <v>74</v>
      </c>
      <c r="D25" s="15" t="s">
        <v>2</v>
      </c>
      <c r="E25" s="16" t="s">
        <v>2</v>
      </c>
      <c r="F25" s="16" t="s">
        <v>2</v>
      </c>
      <c r="G25" s="17">
        <f>VLOOKUP(B25,[1]Sheet1!$B$16:$G$73,6,0)</f>
        <v>149646139.81</v>
      </c>
      <c r="H25" s="17">
        <f>VLOOKUP(B25,[1]Sheet1!$B$16:$N$73,7,0)</f>
        <v>0</v>
      </c>
      <c r="I25" s="17">
        <v>0</v>
      </c>
      <c r="J25" s="17">
        <f>VLOOKUP(B25,[1]Sheet1!$B$16:$N$73,8,0)</f>
        <v>0</v>
      </c>
      <c r="K25" s="17">
        <f>VLOOKUP(B25,[2]Brokers!$B$9:$T$66,19,0)</f>
        <v>0</v>
      </c>
      <c r="L25" s="18">
        <f t="shared" si="0"/>
        <v>149646139.81</v>
      </c>
      <c r="M25" s="17">
        <f>VLOOKUP(B25,[1]Sheet1!$B$16:$N$73,13,0)</f>
        <v>462419427.01000005</v>
      </c>
      <c r="N25" s="20">
        <f t="shared" si="1"/>
        <v>9.0590607234407334E-3</v>
      </c>
      <c r="O25" s="19"/>
      <c r="P25" s="1"/>
    </row>
    <row r="26" spans="1:16" x14ac:dyDescent="0.25">
      <c r="A26" s="12">
        <v>11</v>
      </c>
      <c r="B26" s="13" t="s">
        <v>21</v>
      </c>
      <c r="C26" s="14" t="s">
        <v>84</v>
      </c>
      <c r="D26" s="15" t="s">
        <v>2</v>
      </c>
      <c r="E26" s="16" t="s">
        <v>2</v>
      </c>
      <c r="F26" s="16"/>
      <c r="G26" s="17">
        <f>VLOOKUP(B26,[1]Sheet1!$B$16:$G$73,6,0)</f>
        <v>94703088.5</v>
      </c>
      <c r="H26" s="17">
        <f>VLOOKUP(B26,[1]Sheet1!$B$16:$N$73,7,0)</f>
        <v>205122640</v>
      </c>
      <c r="I26" s="17">
        <v>0</v>
      </c>
      <c r="J26" s="17">
        <f>VLOOKUP(B26,[1]Sheet1!$B$16:$N$73,8,0)</f>
        <v>0</v>
      </c>
      <c r="K26" s="17">
        <f>VLOOKUP(B26,[2]Brokers!$B$9:$T$66,19,0)</f>
        <v>0</v>
      </c>
      <c r="L26" s="18">
        <f t="shared" si="0"/>
        <v>299825728.5</v>
      </c>
      <c r="M26" s="17">
        <f>VLOOKUP(B26,[1]Sheet1!$B$16:$N$73,13,0)</f>
        <v>412331975.5</v>
      </c>
      <c r="N26" s="20">
        <f t="shared" si="1"/>
        <v>8.0778189368544799E-3</v>
      </c>
      <c r="O26" s="19"/>
    </row>
    <row r="27" spans="1:16" x14ac:dyDescent="0.25">
      <c r="A27" s="12">
        <v>12</v>
      </c>
      <c r="B27" s="13" t="s">
        <v>25</v>
      </c>
      <c r="C27" s="14" t="s">
        <v>88</v>
      </c>
      <c r="D27" s="15" t="s">
        <v>2</v>
      </c>
      <c r="E27" s="16"/>
      <c r="F27" s="16"/>
      <c r="G27" s="17">
        <f>VLOOKUP(B27,[1]Sheet1!$B$16:$G$73,6,0)</f>
        <v>209729538.5</v>
      </c>
      <c r="H27" s="17">
        <f>VLOOKUP(B27,[1]Sheet1!$B$16:$N$73,7,0)</f>
        <v>0</v>
      </c>
      <c r="I27" s="17">
        <v>0</v>
      </c>
      <c r="J27" s="17">
        <f>VLOOKUP(B27,[1]Sheet1!$B$16:$N$73,8,0)</f>
        <v>0</v>
      </c>
      <c r="K27" s="17">
        <f>VLOOKUP(B27,[2]Brokers!$B$9:$T$66,19,0)</f>
        <v>0</v>
      </c>
      <c r="L27" s="18">
        <f t="shared" si="0"/>
        <v>209729538.5</v>
      </c>
      <c r="M27" s="17">
        <f>VLOOKUP(B27,[1]Sheet1!$B$16:$N$73,13,0)</f>
        <v>241420713.78999999</v>
      </c>
      <c r="N27" s="20">
        <f t="shared" si="1"/>
        <v>4.7295696901434887E-3</v>
      </c>
      <c r="O27" s="19"/>
    </row>
    <row r="28" spans="1:16" x14ac:dyDescent="0.25">
      <c r="A28" s="12">
        <v>13</v>
      </c>
      <c r="B28" s="13" t="s">
        <v>37</v>
      </c>
      <c r="C28" s="14" t="s">
        <v>100</v>
      </c>
      <c r="D28" s="15" t="s">
        <v>2</v>
      </c>
      <c r="E28" s="16"/>
      <c r="F28" s="16"/>
      <c r="G28" s="17">
        <f>VLOOKUP(B28,[1]Sheet1!$B$16:$G$73,6,0)</f>
        <v>26356099.370000001</v>
      </c>
      <c r="H28" s="17">
        <f>VLOOKUP(B28,[1]Sheet1!$B$16:$N$73,7,0)</f>
        <v>0</v>
      </c>
      <c r="I28" s="17">
        <v>0</v>
      </c>
      <c r="J28" s="17">
        <f>VLOOKUP(B28,[1]Sheet1!$B$16:$N$73,8,0)</f>
        <v>0</v>
      </c>
      <c r="K28" s="17">
        <f>VLOOKUP(B28,[2]Brokers!$B$9:$T$66,19,0)</f>
        <v>0</v>
      </c>
      <c r="L28" s="18">
        <f t="shared" si="0"/>
        <v>26356099.370000001</v>
      </c>
      <c r="M28" s="17">
        <f>VLOOKUP(B28,[1]Sheet1!$B$16:$N$73,13,0)</f>
        <v>176129553.06999999</v>
      </c>
      <c r="N28" s="20">
        <f t="shared" si="1"/>
        <v>3.4504785553032187E-3</v>
      </c>
      <c r="O28" s="19"/>
    </row>
    <row r="29" spans="1:16" x14ac:dyDescent="0.25">
      <c r="A29" s="12">
        <v>14</v>
      </c>
      <c r="B29" s="13" t="s">
        <v>23</v>
      </c>
      <c r="C29" s="14" t="s">
        <v>86</v>
      </c>
      <c r="D29" s="15" t="s">
        <v>2</v>
      </c>
      <c r="E29" s="16"/>
      <c r="F29" s="16"/>
      <c r="G29" s="17">
        <f>VLOOKUP(B29,[1]Sheet1!$B$16:$G$73,6,0)</f>
        <v>75012628</v>
      </c>
      <c r="H29" s="17">
        <f>VLOOKUP(B29,[1]Sheet1!$B$16:$N$73,7,0)</f>
        <v>0</v>
      </c>
      <c r="I29" s="17">
        <v>0</v>
      </c>
      <c r="J29" s="17">
        <f>VLOOKUP(B29,[1]Sheet1!$B$16:$N$73,8,0)</f>
        <v>0</v>
      </c>
      <c r="K29" s="17">
        <f>VLOOKUP(B29,[2]Brokers!$B$9:$T$66,19,0)</f>
        <v>0</v>
      </c>
      <c r="L29" s="18">
        <f t="shared" si="0"/>
        <v>75012628</v>
      </c>
      <c r="M29" s="17">
        <f>VLOOKUP(B29,[1]Sheet1!$B$16:$N$73,13,0)</f>
        <v>148050491</v>
      </c>
      <c r="N29" s="20">
        <f t="shared" si="1"/>
        <v>2.900393689721024E-3</v>
      </c>
      <c r="O29" s="21"/>
    </row>
    <row r="30" spans="1:16" x14ac:dyDescent="0.25">
      <c r="A30" s="12">
        <v>15</v>
      </c>
      <c r="B30" s="13" t="s">
        <v>13</v>
      </c>
      <c r="C30" s="14" t="s">
        <v>76</v>
      </c>
      <c r="D30" s="15" t="s">
        <v>2</v>
      </c>
      <c r="E30" s="16" t="s">
        <v>2</v>
      </c>
      <c r="F30" s="16"/>
      <c r="G30" s="17">
        <f>VLOOKUP(B30,[1]Sheet1!$B$16:$G$73,6,0)</f>
        <v>31861006.699999999</v>
      </c>
      <c r="H30" s="17">
        <f>VLOOKUP(B30,[1]Sheet1!$B$16:$N$73,7,0)</f>
        <v>0</v>
      </c>
      <c r="I30" s="17">
        <v>0</v>
      </c>
      <c r="J30" s="17">
        <f>VLOOKUP(B30,[1]Sheet1!$B$16:$N$73,8,0)</f>
        <v>0</v>
      </c>
      <c r="K30" s="17">
        <f>VLOOKUP(B30,[2]Brokers!$B$9:$T$66,19,0)</f>
        <v>0</v>
      </c>
      <c r="L30" s="18">
        <f t="shared" si="0"/>
        <v>31861006.699999999</v>
      </c>
      <c r="M30" s="17">
        <f>VLOOKUP(B30,[1]Sheet1!$B$16:$N$73,13,0)</f>
        <v>122581578.32000001</v>
      </c>
      <c r="N30" s="20">
        <f t="shared" si="1"/>
        <v>2.4014431416871929E-3</v>
      </c>
      <c r="O30" s="19"/>
    </row>
    <row r="31" spans="1:16" x14ac:dyDescent="0.25">
      <c r="A31" s="12">
        <v>16</v>
      </c>
      <c r="B31" s="13" t="s">
        <v>17</v>
      </c>
      <c r="C31" s="14" t="s">
        <v>80</v>
      </c>
      <c r="D31" s="15" t="s">
        <v>2</v>
      </c>
      <c r="E31" s="16" t="s">
        <v>2</v>
      </c>
      <c r="F31" s="16"/>
      <c r="G31" s="17">
        <f>VLOOKUP(B31,[1]Sheet1!$B$16:$G$73,6,0)</f>
        <v>23833665</v>
      </c>
      <c r="H31" s="17">
        <f>VLOOKUP(B31,[1]Sheet1!$B$16:$N$73,7,0)</f>
        <v>0</v>
      </c>
      <c r="I31" s="17">
        <v>0</v>
      </c>
      <c r="J31" s="17">
        <f>VLOOKUP(B31,[1]Sheet1!$B$16:$N$73,8,0)</f>
        <v>0</v>
      </c>
      <c r="K31" s="17">
        <f>VLOOKUP(B31,[2]Brokers!$B$9:$T$66,19,0)</f>
        <v>0</v>
      </c>
      <c r="L31" s="18">
        <f t="shared" si="0"/>
        <v>23833665</v>
      </c>
      <c r="M31" s="17">
        <f>VLOOKUP(B31,[1]Sheet1!$B$16:$N$73,13,0)</f>
        <v>121038090.48</v>
      </c>
      <c r="N31" s="20">
        <f t="shared" si="1"/>
        <v>2.3712053332134802E-3</v>
      </c>
      <c r="O31" s="21"/>
    </row>
    <row r="32" spans="1:16" x14ac:dyDescent="0.25">
      <c r="A32" s="12">
        <v>17</v>
      </c>
      <c r="B32" s="13" t="s">
        <v>4</v>
      </c>
      <c r="C32" s="14" t="s">
        <v>68</v>
      </c>
      <c r="D32" s="15" t="s">
        <v>2</v>
      </c>
      <c r="E32" s="16" t="s">
        <v>2</v>
      </c>
      <c r="F32" s="16" t="s">
        <v>2</v>
      </c>
      <c r="G32" s="17">
        <f>VLOOKUP(B32,[1]Sheet1!$B$16:$G$73,6,0)</f>
        <v>1968908.1</v>
      </c>
      <c r="H32" s="17">
        <f>VLOOKUP(B32,[1]Sheet1!$B$16:$N$73,7,0)</f>
        <v>20950600</v>
      </c>
      <c r="I32" s="17">
        <v>0</v>
      </c>
      <c r="J32" s="17">
        <f>VLOOKUP(B32,[1]Sheet1!$B$16:$N$73,8,0)</f>
        <v>0</v>
      </c>
      <c r="K32" s="17">
        <f>VLOOKUP(B32,[2]Brokers!$B$9:$T$66,19,0)</f>
        <v>0</v>
      </c>
      <c r="L32" s="18">
        <f t="shared" si="0"/>
        <v>22919508.100000001</v>
      </c>
      <c r="M32" s="17">
        <f>VLOOKUP(B32,[1]Sheet1!$B$16:$N$73,13,0)</f>
        <v>114438793.5</v>
      </c>
      <c r="N32" s="20">
        <f t="shared" si="1"/>
        <v>2.2419213356522222E-3</v>
      </c>
      <c r="O32" s="22"/>
    </row>
    <row r="33" spans="1:15" x14ac:dyDescent="0.25">
      <c r="A33" s="12">
        <v>18</v>
      </c>
      <c r="B33" s="13" t="s">
        <v>29</v>
      </c>
      <c r="C33" s="14" t="s">
        <v>92</v>
      </c>
      <c r="D33" s="15" t="s">
        <v>2</v>
      </c>
      <c r="E33" s="16"/>
      <c r="F33" s="16"/>
      <c r="G33" s="17">
        <f>VLOOKUP(B33,[1]Sheet1!$B$16:$G$73,6,0)</f>
        <v>42090587.599999994</v>
      </c>
      <c r="H33" s="17">
        <f>VLOOKUP(B33,[1]Sheet1!$B$16:$N$73,7,0)</f>
        <v>0</v>
      </c>
      <c r="I33" s="17">
        <v>0</v>
      </c>
      <c r="J33" s="17">
        <f>VLOOKUP(B33,[1]Sheet1!$B$16:$N$73,8,0)</f>
        <v>0</v>
      </c>
      <c r="K33" s="17">
        <f>VLOOKUP(B33,[2]Brokers!$B$9:$T$66,19,0)</f>
        <v>0</v>
      </c>
      <c r="L33" s="18">
        <f t="shared" si="0"/>
        <v>42090587.599999994</v>
      </c>
      <c r="M33" s="17">
        <f>VLOOKUP(B33,[1]Sheet1!$B$16:$N$73,13,0)</f>
        <v>88493851.899999991</v>
      </c>
      <c r="N33" s="20">
        <f t="shared" si="1"/>
        <v>1.7336451091531119E-3</v>
      </c>
      <c r="O33" s="19"/>
    </row>
    <row r="34" spans="1:15" x14ac:dyDescent="0.25">
      <c r="A34" s="12">
        <v>19</v>
      </c>
      <c r="B34" s="13" t="s">
        <v>19</v>
      </c>
      <c r="C34" s="14" t="s">
        <v>82</v>
      </c>
      <c r="D34" s="15" t="s">
        <v>2</v>
      </c>
      <c r="E34" s="16"/>
      <c r="F34" s="16"/>
      <c r="G34" s="17">
        <f>VLOOKUP(B34,[1]Sheet1!$B$16:$G$73,6,0)</f>
        <v>8805244.1999999993</v>
      </c>
      <c r="H34" s="17">
        <f>VLOOKUP(B34,[1]Sheet1!$B$16:$N$73,7,0)</f>
        <v>0</v>
      </c>
      <c r="I34" s="17">
        <v>0</v>
      </c>
      <c r="J34" s="17">
        <f>VLOOKUP(B34,[1]Sheet1!$B$16:$N$73,8,0)</f>
        <v>0</v>
      </c>
      <c r="K34" s="17">
        <f>VLOOKUP(B34,[2]Brokers!$B$9:$T$66,19,0)</f>
        <v>0</v>
      </c>
      <c r="L34" s="18">
        <f t="shared" si="0"/>
        <v>8805244.1999999993</v>
      </c>
      <c r="M34" s="17">
        <f>VLOOKUP(B34,[1]Sheet1!$B$16:$N$73,13,0)</f>
        <v>72414994.200000003</v>
      </c>
      <c r="N34" s="20">
        <f t="shared" si="1"/>
        <v>1.4186511020680408E-3</v>
      </c>
      <c r="O34" s="19"/>
    </row>
    <row r="35" spans="1:15" x14ac:dyDescent="0.25">
      <c r="A35" s="12">
        <v>20</v>
      </c>
      <c r="B35" s="13" t="s">
        <v>43</v>
      </c>
      <c r="C35" s="14" t="s">
        <v>105</v>
      </c>
      <c r="D35" s="15" t="s">
        <v>2</v>
      </c>
      <c r="E35" s="16" t="s">
        <v>2</v>
      </c>
      <c r="F35" s="16" t="s">
        <v>2</v>
      </c>
      <c r="G35" s="17">
        <f>VLOOKUP(B35,[1]Sheet1!$B$16:$G$73,6,0)</f>
        <v>37004886.979999997</v>
      </c>
      <c r="H35" s="17">
        <f>VLOOKUP(B35,[1]Sheet1!$B$16:$N$73,7,0)</f>
        <v>0</v>
      </c>
      <c r="I35" s="17">
        <v>0</v>
      </c>
      <c r="J35" s="17">
        <f>VLOOKUP(B35,[1]Sheet1!$B$16:$N$73,8,0)</f>
        <v>0</v>
      </c>
      <c r="K35" s="17">
        <f>VLOOKUP(B35,[2]Brokers!$B$9:$T$66,19,0)</f>
        <v>0</v>
      </c>
      <c r="L35" s="18">
        <f t="shared" si="0"/>
        <v>37004886.979999997</v>
      </c>
      <c r="M35" s="17">
        <f>VLOOKUP(B35,[1]Sheet1!$B$16:$N$73,13,0)</f>
        <v>64981785.379999995</v>
      </c>
      <c r="N35" s="20">
        <f t="shared" si="1"/>
        <v>1.273030295204883E-3</v>
      </c>
      <c r="O35" s="19"/>
    </row>
    <row r="36" spans="1:15" x14ac:dyDescent="0.25">
      <c r="A36" s="12">
        <v>21</v>
      </c>
      <c r="B36" s="13" t="s">
        <v>28</v>
      </c>
      <c r="C36" s="14" t="s">
        <v>91</v>
      </c>
      <c r="D36" s="15" t="s">
        <v>2</v>
      </c>
      <c r="E36" s="16"/>
      <c r="F36" s="16"/>
      <c r="G36" s="17">
        <f>VLOOKUP(B36,[1]Sheet1!$B$16:$G$73,6,0)</f>
        <v>1814083.5</v>
      </c>
      <c r="H36" s="17">
        <f>VLOOKUP(B36,[1]Sheet1!$B$16:$N$73,7,0)</f>
        <v>0</v>
      </c>
      <c r="I36" s="17">
        <v>0</v>
      </c>
      <c r="J36" s="17">
        <f>VLOOKUP(B36,[1]Sheet1!$B$16:$N$73,8,0)</f>
        <v>0</v>
      </c>
      <c r="K36" s="17">
        <f>VLOOKUP(B36,[2]Brokers!$B$9:$T$66,19,0)</f>
        <v>0</v>
      </c>
      <c r="L36" s="18">
        <f t="shared" si="0"/>
        <v>1814083.5</v>
      </c>
      <c r="M36" s="17">
        <f>VLOOKUP(B36,[1]Sheet1!$B$16:$N$73,13,0)</f>
        <v>52522912.5</v>
      </c>
      <c r="N36" s="20">
        <f t="shared" si="1"/>
        <v>1.0289538585911849E-3</v>
      </c>
      <c r="O36" s="19"/>
    </row>
    <row r="37" spans="1:15" x14ac:dyDescent="0.25">
      <c r="A37" s="12">
        <v>22</v>
      </c>
      <c r="B37" s="13" t="s">
        <v>26</v>
      </c>
      <c r="C37" s="14" t="s">
        <v>89</v>
      </c>
      <c r="D37" s="15" t="s">
        <v>2</v>
      </c>
      <c r="E37" s="16" t="s">
        <v>2</v>
      </c>
      <c r="F37" s="16" t="s">
        <v>2</v>
      </c>
      <c r="G37" s="17">
        <f>VLOOKUP(B37,[1]Sheet1!$B$16:$G$73,6,0)</f>
        <v>14925337</v>
      </c>
      <c r="H37" s="17">
        <f>VLOOKUP(B37,[1]Sheet1!$B$16:$N$73,7,0)</f>
        <v>0</v>
      </c>
      <c r="I37" s="17">
        <v>0</v>
      </c>
      <c r="J37" s="17">
        <f>VLOOKUP(B37,[1]Sheet1!$B$16:$N$73,8,0)</f>
        <v>0</v>
      </c>
      <c r="K37" s="17">
        <f>VLOOKUP(B37,[2]Brokers!$B$9:$T$66,19,0)</f>
        <v>0</v>
      </c>
      <c r="L37" s="18">
        <f t="shared" si="0"/>
        <v>14925337</v>
      </c>
      <c r="M37" s="17">
        <f>VLOOKUP(B37,[1]Sheet1!$B$16:$N$73,13,0)</f>
        <v>36860537</v>
      </c>
      <c r="N37" s="20">
        <f t="shared" si="1"/>
        <v>7.2211897571165991E-4</v>
      </c>
      <c r="O37" s="19"/>
    </row>
    <row r="38" spans="1:15" x14ac:dyDescent="0.25">
      <c r="A38" s="12">
        <v>23</v>
      </c>
      <c r="B38" s="13" t="s">
        <v>32</v>
      </c>
      <c r="C38" s="14" t="s">
        <v>95</v>
      </c>
      <c r="D38" s="15" t="s">
        <v>2</v>
      </c>
      <c r="E38" s="16"/>
      <c r="F38" s="16"/>
      <c r="G38" s="17">
        <f>VLOOKUP(B38,[1]Sheet1!$B$16:$G$73,6,0)</f>
        <v>2653580</v>
      </c>
      <c r="H38" s="17">
        <f>VLOOKUP(B38,[1]Sheet1!$B$16:$N$73,7,0)</f>
        <v>0</v>
      </c>
      <c r="I38" s="17">
        <v>0</v>
      </c>
      <c r="J38" s="17">
        <f>VLOOKUP(B38,[1]Sheet1!$B$16:$N$73,8,0)</f>
        <v>0</v>
      </c>
      <c r="K38" s="17">
        <f>VLOOKUP(B38,[2]Brokers!$B$9:$T$66,19,0)</f>
        <v>0</v>
      </c>
      <c r="L38" s="18">
        <f t="shared" si="0"/>
        <v>2653580</v>
      </c>
      <c r="M38" s="17">
        <f>VLOOKUP(B38,[1]Sheet1!$B$16:$N$73,13,0)</f>
        <v>31185910</v>
      </c>
      <c r="N38" s="20">
        <f t="shared" si="1"/>
        <v>6.1094979125876571E-4</v>
      </c>
      <c r="O38" s="19"/>
    </row>
    <row r="39" spans="1:15" x14ac:dyDescent="0.25">
      <c r="A39" s="12">
        <v>24</v>
      </c>
      <c r="B39" s="13" t="s">
        <v>30</v>
      </c>
      <c r="C39" s="14" t="s">
        <v>93</v>
      </c>
      <c r="D39" s="15" t="s">
        <v>2</v>
      </c>
      <c r="E39" s="16"/>
      <c r="F39" s="16"/>
      <c r="G39" s="17">
        <f>VLOOKUP(B39,[1]Sheet1!$B$16:$G$73,6,0)</f>
        <v>10647983.65</v>
      </c>
      <c r="H39" s="17">
        <f>VLOOKUP(B39,[1]Sheet1!$B$16:$N$73,7,0)</f>
        <v>0</v>
      </c>
      <c r="I39" s="17">
        <v>0</v>
      </c>
      <c r="J39" s="17">
        <f>VLOOKUP(B39,[1]Sheet1!$B$16:$N$73,8,0)</f>
        <v>0</v>
      </c>
      <c r="K39" s="17">
        <f>VLOOKUP(B39,[2]Brokers!$B$9:$T$66,19,0)</f>
        <v>0</v>
      </c>
      <c r="L39" s="18">
        <f t="shared" si="0"/>
        <v>10647983.65</v>
      </c>
      <c r="M39" s="17">
        <f>VLOOKUP(B39,[1]Sheet1!$B$16:$N$73,13,0)</f>
        <v>28301172.649999999</v>
      </c>
      <c r="N39" s="20">
        <f t="shared" si="1"/>
        <v>5.5443613872084509E-4</v>
      </c>
      <c r="O39" s="19"/>
    </row>
    <row r="40" spans="1:15" x14ac:dyDescent="0.25">
      <c r="A40" s="12">
        <v>25</v>
      </c>
      <c r="B40" s="13" t="s">
        <v>34</v>
      </c>
      <c r="C40" s="14" t="s">
        <v>97</v>
      </c>
      <c r="D40" s="15" t="s">
        <v>2</v>
      </c>
      <c r="E40" s="16"/>
      <c r="F40" s="16"/>
      <c r="G40" s="17">
        <f>VLOOKUP(B40,[1]Sheet1!$B$16:$G$73,6,0)</f>
        <v>25100378</v>
      </c>
      <c r="H40" s="17">
        <f>VLOOKUP(B40,[1]Sheet1!$B$16:$N$73,7,0)</f>
        <v>0</v>
      </c>
      <c r="I40" s="17">
        <v>0</v>
      </c>
      <c r="J40" s="17">
        <f>VLOOKUP(B40,[1]Sheet1!$B$16:$N$73,8,0)</f>
        <v>0</v>
      </c>
      <c r="K40" s="17">
        <f>VLOOKUP(B40,[2]Brokers!$B$9:$T$66,19,0)</f>
        <v>0</v>
      </c>
      <c r="L40" s="18">
        <f t="shared" si="0"/>
        <v>25100378</v>
      </c>
      <c r="M40" s="17">
        <f>VLOOKUP(B40,[1]Sheet1!$B$16:$N$73,13,0)</f>
        <v>28272168</v>
      </c>
      <c r="N40" s="20">
        <f t="shared" si="1"/>
        <v>5.538679210589897E-4</v>
      </c>
      <c r="O40" s="19"/>
    </row>
    <row r="41" spans="1:15" x14ac:dyDescent="0.25">
      <c r="A41" s="12">
        <v>26</v>
      </c>
      <c r="B41" s="13" t="s">
        <v>22</v>
      </c>
      <c r="C41" s="14" t="s">
        <v>85</v>
      </c>
      <c r="D41" s="15" t="s">
        <v>2</v>
      </c>
      <c r="E41" s="16"/>
      <c r="F41" s="16"/>
      <c r="G41" s="17">
        <f>VLOOKUP(B41,[1]Sheet1!$B$16:$G$73,6,0)</f>
        <v>4068759</v>
      </c>
      <c r="H41" s="17">
        <f>VLOOKUP(B41,[1]Sheet1!$B$16:$N$73,7,0)</f>
        <v>0</v>
      </c>
      <c r="I41" s="17">
        <v>0</v>
      </c>
      <c r="J41" s="17">
        <f>VLOOKUP(B41,[1]Sheet1!$B$16:$N$73,8,0)</f>
        <v>0</v>
      </c>
      <c r="K41" s="17">
        <f>VLOOKUP(B41,[2]Brokers!$B$9:$T$66,19,0)</f>
        <v>0</v>
      </c>
      <c r="L41" s="18">
        <f t="shared" si="0"/>
        <v>4068759</v>
      </c>
      <c r="M41" s="17">
        <f>VLOOKUP(B41,[1]Sheet1!$B$16:$N$73,13,0)</f>
        <v>21041054</v>
      </c>
      <c r="N41" s="20">
        <f t="shared" si="1"/>
        <v>4.122062671624595E-4</v>
      </c>
      <c r="O41" s="19"/>
    </row>
    <row r="42" spans="1:15" x14ac:dyDescent="0.25">
      <c r="A42" s="12">
        <v>27</v>
      </c>
      <c r="B42" s="13" t="s">
        <v>40</v>
      </c>
      <c r="C42" s="14" t="s">
        <v>102</v>
      </c>
      <c r="D42" s="15" t="s">
        <v>2</v>
      </c>
      <c r="E42" s="16"/>
      <c r="F42" s="16"/>
      <c r="G42" s="17">
        <f>VLOOKUP(B42,[1]Sheet1!$B$16:$G$73,6,0)</f>
        <v>19386305</v>
      </c>
      <c r="H42" s="17">
        <f>VLOOKUP(B42,[1]Sheet1!$B$16:$N$73,7,0)</f>
        <v>0</v>
      </c>
      <c r="I42" s="17">
        <v>0</v>
      </c>
      <c r="J42" s="17">
        <f>VLOOKUP(B42,[1]Sheet1!$B$16:$N$73,8,0)</f>
        <v>0</v>
      </c>
      <c r="K42" s="17">
        <f>VLOOKUP(B42,[2]Brokers!$B$9:$T$66,19,0)</f>
        <v>0</v>
      </c>
      <c r="L42" s="18">
        <f t="shared" si="0"/>
        <v>19386305</v>
      </c>
      <c r="M42" s="17">
        <f>VLOOKUP(B42,[1]Sheet1!$B$16:$N$73,13,0)</f>
        <v>20726031.199999999</v>
      </c>
      <c r="N42" s="20">
        <f t="shared" si="1"/>
        <v>4.0603479055966829E-4</v>
      </c>
      <c r="O42" s="19"/>
    </row>
    <row r="43" spans="1:15" x14ac:dyDescent="0.25">
      <c r="A43" s="12">
        <v>28</v>
      </c>
      <c r="B43" s="13" t="s">
        <v>36</v>
      </c>
      <c r="C43" s="14" t="s">
        <v>99</v>
      </c>
      <c r="D43" s="15" t="s">
        <v>2</v>
      </c>
      <c r="E43" s="16"/>
      <c r="F43" s="16"/>
      <c r="G43" s="17">
        <f>VLOOKUP(B43,[1]Sheet1!$B$16:$G$73,6,0)</f>
        <v>13547736.5</v>
      </c>
      <c r="H43" s="17">
        <f>VLOOKUP(B43,[1]Sheet1!$B$16:$N$73,7,0)</f>
        <v>0</v>
      </c>
      <c r="I43" s="17">
        <v>0</v>
      </c>
      <c r="J43" s="17">
        <f>VLOOKUP(B43,[1]Sheet1!$B$16:$N$73,8,0)</f>
        <v>0</v>
      </c>
      <c r="K43" s="17">
        <f>VLOOKUP(B43,[2]Brokers!$B$9:$T$66,19,0)</f>
        <v>0</v>
      </c>
      <c r="L43" s="18">
        <f t="shared" si="0"/>
        <v>13547736.5</v>
      </c>
      <c r="M43" s="17">
        <f>VLOOKUP(B43,[1]Sheet1!$B$16:$N$73,13,0)</f>
        <v>18158168.100000001</v>
      </c>
      <c r="N43" s="20">
        <f t="shared" si="1"/>
        <v>3.5572888558764454E-4</v>
      </c>
      <c r="O43" s="19"/>
    </row>
    <row r="44" spans="1:15" x14ac:dyDescent="0.25">
      <c r="A44" s="12">
        <v>29</v>
      </c>
      <c r="B44" s="13" t="s">
        <v>24</v>
      </c>
      <c r="C44" s="14" t="s">
        <v>87</v>
      </c>
      <c r="D44" s="15" t="s">
        <v>2</v>
      </c>
      <c r="E44" s="16" t="s">
        <v>2</v>
      </c>
      <c r="F44" s="16"/>
      <c r="G44" s="17">
        <f>VLOOKUP(B44,[1]Sheet1!$B$16:$G$73,6,0)</f>
        <v>2654880</v>
      </c>
      <c r="H44" s="17">
        <f>VLOOKUP(B44,[1]Sheet1!$B$16:$N$73,7,0)</f>
        <v>0</v>
      </c>
      <c r="I44" s="17">
        <v>0</v>
      </c>
      <c r="J44" s="17">
        <f>VLOOKUP(B44,[1]Sheet1!$B$16:$N$73,8,0)</f>
        <v>0</v>
      </c>
      <c r="K44" s="17">
        <f>VLOOKUP(B44,[2]Brokers!$B$9:$T$66,19,0)</f>
        <v>0</v>
      </c>
      <c r="L44" s="18">
        <f t="shared" si="0"/>
        <v>2654880</v>
      </c>
      <c r="M44" s="17">
        <f>VLOOKUP(B44,[1]Sheet1!$B$16:$N$73,13,0)</f>
        <v>14972100</v>
      </c>
      <c r="N44" s="20">
        <f t="shared" si="1"/>
        <v>2.9331199152775615E-4</v>
      </c>
      <c r="O44" s="19"/>
    </row>
    <row r="45" spans="1:15" x14ac:dyDescent="0.25">
      <c r="A45" s="12">
        <v>30</v>
      </c>
      <c r="B45" s="13" t="s">
        <v>18</v>
      </c>
      <c r="C45" s="14" t="s">
        <v>81</v>
      </c>
      <c r="D45" s="15" t="s">
        <v>2</v>
      </c>
      <c r="E45" s="16"/>
      <c r="F45" s="16"/>
      <c r="G45" s="17">
        <f>VLOOKUP(B45,[1]Sheet1!$B$16:$G$73,6,0)</f>
        <v>9010586</v>
      </c>
      <c r="H45" s="17">
        <f>VLOOKUP(B45,[1]Sheet1!$B$16:$N$73,7,0)</f>
        <v>0</v>
      </c>
      <c r="I45" s="17">
        <v>0</v>
      </c>
      <c r="J45" s="17">
        <f>VLOOKUP(B45,[1]Sheet1!$B$16:$N$73,8,0)</f>
        <v>0</v>
      </c>
      <c r="K45" s="17">
        <f>VLOOKUP(B45,[2]Brokers!$B$9:$T$66,19,0)</f>
        <v>0</v>
      </c>
      <c r="L45" s="18">
        <f t="shared" si="0"/>
        <v>9010586</v>
      </c>
      <c r="M45" s="17">
        <f>VLOOKUP(B45,[1]Sheet1!$B$16:$N$73,13,0)</f>
        <v>12672586</v>
      </c>
      <c r="N45" s="20">
        <f t="shared" si="1"/>
        <v>2.4826319871405891E-4</v>
      </c>
      <c r="O45" s="19"/>
    </row>
    <row r="46" spans="1:15" x14ac:dyDescent="0.25">
      <c r="A46" s="12">
        <v>31</v>
      </c>
      <c r="B46" s="13" t="s">
        <v>14</v>
      </c>
      <c r="C46" s="14" t="s">
        <v>77</v>
      </c>
      <c r="D46" s="15" t="s">
        <v>2</v>
      </c>
      <c r="E46" s="16" t="s">
        <v>2</v>
      </c>
      <c r="F46" s="16" t="s">
        <v>2</v>
      </c>
      <c r="G46" s="17">
        <f>VLOOKUP(B46,[1]Sheet1!$B$16:$G$73,6,0)</f>
        <v>46900</v>
      </c>
      <c r="H46" s="17">
        <f>VLOOKUP(B46,[1]Sheet1!$B$16:$N$73,7,0)</f>
        <v>0</v>
      </c>
      <c r="I46" s="17">
        <v>0</v>
      </c>
      <c r="J46" s="17">
        <f>VLOOKUP(B46,[1]Sheet1!$B$16:$N$73,8,0)</f>
        <v>0</v>
      </c>
      <c r="K46" s="17">
        <f>VLOOKUP(B46,[2]Brokers!$B$9:$T$66,19,0)</f>
        <v>0</v>
      </c>
      <c r="L46" s="18">
        <f t="shared" si="0"/>
        <v>46900</v>
      </c>
      <c r="M46" s="17">
        <f>VLOOKUP(B46,[1]Sheet1!$B$16:$N$73,13,0)</f>
        <v>6777737</v>
      </c>
      <c r="N46" s="20">
        <f t="shared" si="1"/>
        <v>1.3277973948352999E-4</v>
      </c>
      <c r="O46" s="19"/>
    </row>
    <row r="47" spans="1:15" x14ac:dyDescent="0.25">
      <c r="A47" s="12">
        <v>32</v>
      </c>
      <c r="B47" s="13" t="s">
        <v>12</v>
      </c>
      <c r="C47" s="14" t="s">
        <v>12</v>
      </c>
      <c r="D47" s="15" t="s">
        <v>2</v>
      </c>
      <c r="E47" s="16" t="s">
        <v>2</v>
      </c>
      <c r="F47" s="16"/>
      <c r="G47" s="17">
        <f>VLOOKUP(B47,[1]Sheet1!$B$16:$G$73,6,0)</f>
        <v>169110</v>
      </c>
      <c r="H47" s="17">
        <f>VLOOKUP(B47,[1]Sheet1!$B$16:$N$73,7,0)</f>
        <v>0</v>
      </c>
      <c r="I47" s="17">
        <v>0</v>
      </c>
      <c r="J47" s="17">
        <f>VLOOKUP(B47,[1]Sheet1!$B$16:$N$73,8,0)</f>
        <v>0</v>
      </c>
      <c r="K47" s="17">
        <f>VLOOKUP(B47,[2]Brokers!$B$9:$T$66,19,0)</f>
        <v>0</v>
      </c>
      <c r="L47" s="18">
        <f t="shared" si="0"/>
        <v>169110</v>
      </c>
      <c r="M47" s="17">
        <f>VLOOKUP(B47,[1]Sheet1!$B$16:$N$73,13,0)</f>
        <v>6302549</v>
      </c>
      <c r="N47" s="20">
        <f t="shared" si="1"/>
        <v>1.2347053512141035E-4</v>
      </c>
      <c r="O47" s="19"/>
    </row>
    <row r="48" spans="1:15" x14ac:dyDescent="0.25">
      <c r="A48" s="12">
        <v>33</v>
      </c>
      <c r="B48" s="13" t="s">
        <v>35</v>
      </c>
      <c r="C48" s="14" t="s">
        <v>98</v>
      </c>
      <c r="D48" s="15" t="s">
        <v>2</v>
      </c>
      <c r="E48" s="16"/>
      <c r="F48" s="16"/>
      <c r="G48" s="17">
        <f>VLOOKUP(B48,[1]Sheet1!$B$16:$G$73,6,0)</f>
        <v>5660435</v>
      </c>
      <c r="H48" s="17">
        <f>VLOOKUP(B48,[1]Sheet1!$B$16:$N$73,7,0)</f>
        <v>0</v>
      </c>
      <c r="I48" s="17">
        <v>0</v>
      </c>
      <c r="J48" s="17">
        <f>VLOOKUP(B48,[1]Sheet1!$B$16:$N$73,8,0)</f>
        <v>0</v>
      </c>
      <c r="K48" s="17">
        <f>VLOOKUP(B48,[2]Brokers!$B$9:$T$66,19,0)</f>
        <v>0</v>
      </c>
      <c r="L48" s="18">
        <f t="shared" ref="L48:L79" si="2">G48+H48+I48+J48+K48</f>
        <v>5660435</v>
      </c>
      <c r="M48" s="17">
        <f>VLOOKUP(B48,[1]Sheet1!$B$16:$N$73,13,0)</f>
        <v>5950158</v>
      </c>
      <c r="N48" s="20">
        <f t="shared" ref="N48:N79" si="3">M48/$M$74</f>
        <v>1.1656699413474467E-4</v>
      </c>
      <c r="O48" s="19"/>
    </row>
    <row r="49" spans="1:16" x14ac:dyDescent="0.25">
      <c r="A49" s="12">
        <v>34</v>
      </c>
      <c r="B49" s="13" t="s">
        <v>33</v>
      </c>
      <c r="C49" s="14" t="s">
        <v>96</v>
      </c>
      <c r="D49" s="15" t="s">
        <v>2</v>
      </c>
      <c r="E49" s="16"/>
      <c r="F49" s="16"/>
      <c r="G49" s="17">
        <f>VLOOKUP(B49,[1]Sheet1!$B$16:$G$73,6,0)</f>
        <v>0</v>
      </c>
      <c r="H49" s="17">
        <f>VLOOKUP(B49,[1]Sheet1!$B$16:$N$73,7,0)</f>
        <v>0</v>
      </c>
      <c r="I49" s="17">
        <v>0</v>
      </c>
      <c r="J49" s="17">
        <f>VLOOKUP(B49,[1]Sheet1!$B$16:$N$73,8,0)</f>
        <v>0</v>
      </c>
      <c r="K49" s="17">
        <f>VLOOKUP(B49,[2]Brokers!$B$9:$T$66,19,0)</f>
        <v>0</v>
      </c>
      <c r="L49" s="18">
        <f t="shared" si="2"/>
        <v>0</v>
      </c>
      <c r="M49" s="17">
        <f>VLOOKUP(B49,[1]Sheet1!$B$16:$N$73,13,0)</f>
        <v>4826260</v>
      </c>
      <c r="N49" s="20">
        <f t="shared" si="3"/>
        <v>9.4549190309358637E-5</v>
      </c>
      <c r="O49" s="19"/>
    </row>
    <row r="50" spans="1:16" s="24" customFormat="1" x14ac:dyDescent="0.25">
      <c r="A50" s="12">
        <v>35</v>
      </c>
      <c r="B50" s="13" t="s">
        <v>38</v>
      </c>
      <c r="C50" s="14" t="s">
        <v>38</v>
      </c>
      <c r="D50" s="15" t="s">
        <v>2</v>
      </c>
      <c r="E50" s="16" t="s">
        <v>2</v>
      </c>
      <c r="F50" s="16"/>
      <c r="G50" s="17">
        <f>VLOOKUP(B50,[1]Sheet1!$B$16:$G$73,6,0)</f>
        <v>3783576</v>
      </c>
      <c r="H50" s="17">
        <f>VLOOKUP(B50,[1]Sheet1!$B$16:$N$73,7,0)</f>
        <v>0</v>
      </c>
      <c r="I50" s="17">
        <v>0</v>
      </c>
      <c r="J50" s="17">
        <f>VLOOKUP(B50,[1]Sheet1!$B$16:$N$73,8,0)</f>
        <v>0</v>
      </c>
      <c r="K50" s="17">
        <f>VLOOKUP(B50,[2]Brokers!$B$9:$T$66,19,0)</f>
        <v>0</v>
      </c>
      <c r="L50" s="18">
        <f t="shared" si="2"/>
        <v>3783576</v>
      </c>
      <c r="M50" s="17">
        <f>VLOOKUP(B50,[1]Sheet1!$B$16:$N$73,13,0)</f>
        <v>3837616</v>
      </c>
      <c r="N50" s="20">
        <f t="shared" si="3"/>
        <v>7.5181089605251208E-5</v>
      </c>
      <c r="O50" s="19"/>
      <c r="P50" s="23"/>
    </row>
    <row r="51" spans="1:16" x14ac:dyDescent="0.25">
      <c r="A51" s="12">
        <v>36</v>
      </c>
      <c r="B51" s="13" t="s">
        <v>57</v>
      </c>
      <c r="C51" s="14" t="s">
        <v>113</v>
      </c>
      <c r="D51" s="15" t="s">
        <v>2</v>
      </c>
      <c r="E51" s="16"/>
      <c r="F51" s="16"/>
      <c r="G51" s="17">
        <f>VLOOKUP(B51,[1]Sheet1!$B$16:$G$73,6,0)</f>
        <v>2801000</v>
      </c>
      <c r="H51" s="17">
        <f>VLOOKUP(B51,[1]Sheet1!$B$16:$N$73,7,0)</f>
        <v>0</v>
      </c>
      <c r="I51" s="17">
        <v>0</v>
      </c>
      <c r="J51" s="17">
        <f>VLOOKUP(B51,[1]Sheet1!$B$16:$N$73,8,0)</f>
        <v>0</v>
      </c>
      <c r="K51" s="17">
        <f>VLOOKUP(B51,[2]Brokers!$B$9:$T$66,19,0)</f>
        <v>0</v>
      </c>
      <c r="L51" s="18">
        <f t="shared" si="2"/>
        <v>2801000</v>
      </c>
      <c r="M51" s="17">
        <f>VLOOKUP(B51,[1]Sheet1!$B$16:$N$73,13,0)</f>
        <v>3621500</v>
      </c>
      <c r="N51" s="20">
        <f t="shared" si="3"/>
        <v>7.0947253713090952E-5</v>
      </c>
      <c r="O51" s="19"/>
    </row>
    <row r="52" spans="1:16" x14ac:dyDescent="0.25">
      <c r="A52" s="12">
        <v>37</v>
      </c>
      <c r="B52" s="13" t="s">
        <v>41</v>
      </c>
      <c r="C52" s="14" t="s">
        <v>103</v>
      </c>
      <c r="D52" s="15" t="s">
        <v>2</v>
      </c>
      <c r="E52" s="16"/>
      <c r="F52" s="16"/>
      <c r="G52" s="17">
        <f>VLOOKUP(B52,[1]Sheet1!$B$16:$G$73,6,0)</f>
        <v>2196080</v>
      </c>
      <c r="H52" s="17">
        <f>VLOOKUP(B52,[1]Sheet1!$B$16:$N$73,7,0)</f>
        <v>0</v>
      </c>
      <c r="I52" s="17">
        <v>0</v>
      </c>
      <c r="J52" s="17">
        <f>VLOOKUP(B52,[1]Sheet1!$B$16:$N$73,8,0)</f>
        <v>0</v>
      </c>
      <c r="K52" s="17">
        <f>VLOOKUP(B52,[2]Brokers!$B$9:$T$66,19,0)</f>
        <v>0</v>
      </c>
      <c r="L52" s="18">
        <f t="shared" si="2"/>
        <v>2196080</v>
      </c>
      <c r="M52" s="17">
        <f>VLOOKUP(B52,[1]Sheet1!$B$16:$N$73,13,0)</f>
        <v>3084422</v>
      </c>
      <c r="N52" s="20">
        <f t="shared" si="3"/>
        <v>6.0425588897484303E-5</v>
      </c>
      <c r="O52" s="19"/>
    </row>
    <row r="53" spans="1:16" x14ac:dyDescent="0.25">
      <c r="A53" s="12">
        <v>38</v>
      </c>
      <c r="B53" s="13" t="s">
        <v>20</v>
      </c>
      <c r="C53" s="14" t="s">
        <v>83</v>
      </c>
      <c r="D53" s="15" t="s">
        <v>2</v>
      </c>
      <c r="E53" s="16"/>
      <c r="F53" s="16"/>
      <c r="G53" s="17">
        <f>VLOOKUP(B53,[1]Sheet1!$B$16:$G$73,6,0)</f>
        <v>1649178</v>
      </c>
      <c r="H53" s="17">
        <f>VLOOKUP(B53,[1]Sheet1!$B$16:$N$73,7,0)</f>
        <v>0</v>
      </c>
      <c r="I53" s="17">
        <v>0</v>
      </c>
      <c r="J53" s="17">
        <f>VLOOKUP(B53,[1]Sheet1!$B$16:$N$73,8,0)</f>
        <v>0</v>
      </c>
      <c r="K53" s="17">
        <f>VLOOKUP(B53,[2]Brokers!$B$9:$T$66,19,0)</f>
        <v>0</v>
      </c>
      <c r="L53" s="18">
        <f t="shared" si="2"/>
        <v>1649178</v>
      </c>
      <c r="M53" s="17">
        <f>VLOOKUP(B53,[1]Sheet1!$B$16:$N$73,13,0)</f>
        <v>2149118</v>
      </c>
      <c r="N53" s="20">
        <f t="shared" si="3"/>
        <v>4.2102449262838768E-5</v>
      </c>
      <c r="O53" s="19"/>
    </row>
    <row r="54" spans="1:16" x14ac:dyDescent="0.25">
      <c r="A54" s="12">
        <v>39</v>
      </c>
      <c r="B54" s="13" t="s">
        <v>50</v>
      </c>
      <c r="C54" s="14" t="s">
        <v>50</v>
      </c>
      <c r="D54" s="15" t="s">
        <v>2</v>
      </c>
      <c r="E54" s="16"/>
      <c r="F54" s="16"/>
      <c r="G54" s="17">
        <f>VLOOKUP(B54,[1]Sheet1!$B$16:$G$73,6,0)</f>
        <v>1627520</v>
      </c>
      <c r="H54" s="17">
        <f>VLOOKUP(B54,[1]Sheet1!$B$16:$N$73,7,0)</f>
        <v>0</v>
      </c>
      <c r="I54" s="17">
        <v>0</v>
      </c>
      <c r="J54" s="17">
        <f>VLOOKUP(B54,[1]Sheet1!$B$16:$N$73,8,0)</f>
        <v>0</v>
      </c>
      <c r="K54" s="17">
        <f>VLOOKUP(B54,[2]Brokers!$B$9:$T$66,19,0)</f>
        <v>0</v>
      </c>
      <c r="L54" s="18">
        <f t="shared" si="2"/>
        <v>1627520</v>
      </c>
      <c r="M54" s="17">
        <f>VLOOKUP(B54,[1]Sheet1!$B$16:$N$73,13,0)</f>
        <v>1627520</v>
      </c>
      <c r="N54" s="20">
        <f t="shared" si="3"/>
        <v>3.1884046489888106E-5</v>
      </c>
      <c r="O54" s="19"/>
    </row>
    <row r="55" spans="1:16" x14ac:dyDescent="0.25">
      <c r="A55" s="12">
        <v>40</v>
      </c>
      <c r="B55" s="13" t="s">
        <v>15</v>
      </c>
      <c r="C55" s="14" t="s">
        <v>78</v>
      </c>
      <c r="D55" s="15" t="s">
        <v>2</v>
      </c>
      <c r="E55" s="16"/>
      <c r="F55" s="16"/>
      <c r="G55" s="17">
        <f>VLOOKUP(B55,[1]Sheet1!$B$16:$G$73,6,0)</f>
        <v>646400</v>
      </c>
      <c r="H55" s="17">
        <f>VLOOKUP(B55,[1]Sheet1!$B$16:$N$73,7,0)</f>
        <v>0</v>
      </c>
      <c r="I55" s="17">
        <v>0</v>
      </c>
      <c r="J55" s="17">
        <f>VLOOKUP(B55,[1]Sheet1!$B$16:$N$73,8,0)</f>
        <v>0</v>
      </c>
      <c r="K55" s="17">
        <f>VLOOKUP(B55,[2]Brokers!$B$9:$T$66,19,0)</f>
        <v>0</v>
      </c>
      <c r="L55" s="18">
        <f t="shared" si="2"/>
        <v>646400</v>
      </c>
      <c r="M55" s="17">
        <f>VLOOKUP(B55,[1]Sheet1!$B$16:$N$73,13,0)</f>
        <v>674900</v>
      </c>
      <c r="N55" s="20">
        <f t="shared" si="3"/>
        <v>1.3221676523806455E-5</v>
      </c>
      <c r="O55" s="19"/>
    </row>
    <row r="56" spans="1:16" x14ac:dyDescent="0.25">
      <c r="A56" s="12">
        <v>41</v>
      </c>
      <c r="B56" s="13" t="s">
        <v>27</v>
      </c>
      <c r="C56" s="14" t="s">
        <v>90</v>
      </c>
      <c r="D56" s="15" t="s">
        <v>2</v>
      </c>
      <c r="E56" s="16"/>
      <c r="F56" s="16"/>
      <c r="G56" s="17">
        <f>VLOOKUP(B56,[1]Sheet1!$B$16:$G$73,6,0)</f>
        <v>0</v>
      </c>
      <c r="H56" s="17">
        <f>VLOOKUP(B56,[1]Sheet1!$B$16:$N$73,7,0)</f>
        <v>0</v>
      </c>
      <c r="I56" s="17">
        <v>0</v>
      </c>
      <c r="J56" s="17">
        <f>VLOOKUP(B56,[1]Sheet1!$B$16:$N$73,8,0)</f>
        <v>0</v>
      </c>
      <c r="K56" s="17">
        <f>VLOOKUP(B56,[2]Brokers!$B$9:$T$66,19,0)</f>
        <v>0</v>
      </c>
      <c r="L56" s="18">
        <f t="shared" si="2"/>
        <v>0</v>
      </c>
      <c r="M56" s="17">
        <f>VLOOKUP(B56,[1]Sheet1!$B$16:$N$73,13,0)</f>
        <v>0</v>
      </c>
      <c r="N56" s="20">
        <f t="shared" si="3"/>
        <v>0</v>
      </c>
      <c r="O56" s="19"/>
    </row>
    <row r="57" spans="1:16" x14ac:dyDescent="0.25">
      <c r="A57" s="12">
        <v>42</v>
      </c>
      <c r="B57" s="13" t="s">
        <v>31</v>
      </c>
      <c r="C57" s="14" t="s">
        <v>94</v>
      </c>
      <c r="D57" s="15" t="s">
        <v>2</v>
      </c>
      <c r="E57" s="16" t="s">
        <v>2</v>
      </c>
      <c r="F57" s="16"/>
      <c r="G57" s="17">
        <f>VLOOKUP(B57,[1]Sheet1!$B$16:$G$73,6,0)</f>
        <v>0</v>
      </c>
      <c r="H57" s="17">
        <f>VLOOKUP(B57,[1]Sheet1!$B$16:$N$73,7,0)</f>
        <v>0</v>
      </c>
      <c r="I57" s="17">
        <v>0</v>
      </c>
      <c r="J57" s="17">
        <f>VLOOKUP(B57,[1]Sheet1!$B$16:$N$73,8,0)</f>
        <v>0</v>
      </c>
      <c r="K57" s="17">
        <f>VLOOKUP(B57,[2]Brokers!$B$9:$T$66,19,0)</f>
        <v>0</v>
      </c>
      <c r="L57" s="18">
        <f t="shared" si="2"/>
        <v>0</v>
      </c>
      <c r="M57" s="17">
        <f>VLOOKUP(B57,[1]Sheet1!$B$16:$N$73,13,0)</f>
        <v>0</v>
      </c>
      <c r="N57" s="20">
        <f t="shared" si="3"/>
        <v>0</v>
      </c>
      <c r="O57" s="19"/>
    </row>
    <row r="58" spans="1:16" x14ac:dyDescent="0.25">
      <c r="A58" s="12">
        <v>43</v>
      </c>
      <c r="B58" s="13" t="s">
        <v>39</v>
      </c>
      <c r="C58" s="14" t="s">
        <v>101</v>
      </c>
      <c r="D58" s="15" t="s">
        <v>2</v>
      </c>
      <c r="E58" s="16"/>
      <c r="F58" s="16"/>
      <c r="G58" s="17">
        <f>VLOOKUP(B58,[1]Sheet1!$B$16:$G$73,6,0)</f>
        <v>0</v>
      </c>
      <c r="H58" s="17">
        <f>VLOOKUP(B58,[1]Sheet1!$B$16:$N$73,7,0)</f>
        <v>0</v>
      </c>
      <c r="I58" s="17">
        <v>0</v>
      </c>
      <c r="J58" s="17">
        <f>VLOOKUP(B58,[1]Sheet1!$B$16:$N$73,8,0)</f>
        <v>0</v>
      </c>
      <c r="K58" s="17">
        <f>VLOOKUP(B58,[2]Brokers!$B$9:$T$66,19,0)</f>
        <v>0</v>
      </c>
      <c r="L58" s="18">
        <f t="shared" si="2"/>
        <v>0</v>
      </c>
      <c r="M58" s="17">
        <f>VLOOKUP(B58,[1]Sheet1!$B$16:$N$73,13,0)</f>
        <v>0</v>
      </c>
      <c r="N58" s="20">
        <f t="shared" si="3"/>
        <v>0</v>
      </c>
      <c r="O58" s="19"/>
    </row>
    <row r="59" spans="1:16" x14ac:dyDescent="0.25">
      <c r="A59" s="12">
        <v>44</v>
      </c>
      <c r="B59" s="13" t="s">
        <v>44</v>
      </c>
      <c r="C59" s="14" t="s">
        <v>44</v>
      </c>
      <c r="D59" s="15" t="s">
        <v>2</v>
      </c>
      <c r="E59" s="16"/>
      <c r="F59" s="16"/>
      <c r="G59" s="17">
        <f>VLOOKUP(B59,[1]Sheet1!$B$16:$G$73,6,0)</f>
        <v>0</v>
      </c>
      <c r="H59" s="17">
        <f>VLOOKUP(B59,[1]Sheet1!$B$16:$N$73,7,0)</f>
        <v>0</v>
      </c>
      <c r="I59" s="17">
        <v>0</v>
      </c>
      <c r="J59" s="17">
        <f>VLOOKUP(B59,[1]Sheet1!$B$16:$N$73,8,0)</f>
        <v>0</v>
      </c>
      <c r="K59" s="17">
        <f>VLOOKUP(B59,[2]Brokers!$B$9:$T$66,19,0)</f>
        <v>0</v>
      </c>
      <c r="L59" s="18">
        <f t="shared" si="2"/>
        <v>0</v>
      </c>
      <c r="M59" s="17">
        <f>VLOOKUP(B59,[1]Sheet1!$B$16:$N$73,13,0)</f>
        <v>0</v>
      </c>
      <c r="N59" s="20">
        <f t="shared" si="3"/>
        <v>0</v>
      </c>
      <c r="O59" s="19"/>
    </row>
    <row r="60" spans="1:16" x14ac:dyDescent="0.25">
      <c r="A60" s="12">
        <v>45</v>
      </c>
      <c r="B60" s="13" t="s">
        <v>42</v>
      </c>
      <c r="C60" s="14" t="s">
        <v>104</v>
      </c>
      <c r="D60" s="15" t="s">
        <v>2</v>
      </c>
      <c r="E60" s="16" t="s">
        <v>2</v>
      </c>
      <c r="F60" s="16" t="s">
        <v>2</v>
      </c>
      <c r="G60" s="17">
        <f>VLOOKUP(B60,[1]Sheet1!$B$16:$G$73,6,0)</f>
        <v>0</v>
      </c>
      <c r="H60" s="17">
        <f>VLOOKUP(B60,[1]Sheet1!$B$16:$N$73,7,0)</f>
        <v>0</v>
      </c>
      <c r="I60" s="17">
        <v>0</v>
      </c>
      <c r="J60" s="17">
        <f>VLOOKUP(B60,[1]Sheet1!$B$16:$N$73,8,0)</f>
        <v>0</v>
      </c>
      <c r="K60" s="17">
        <f>VLOOKUP(B60,[2]Brokers!$B$9:$T$66,19,0)</f>
        <v>0</v>
      </c>
      <c r="L60" s="18">
        <f t="shared" si="2"/>
        <v>0</v>
      </c>
      <c r="M60" s="17">
        <f>VLOOKUP(B60,[1]Sheet1!$B$16:$N$73,13,0)</f>
        <v>0</v>
      </c>
      <c r="N60" s="20">
        <f t="shared" si="3"/>
        <v>0</v>
      </c>
      <c r="O60" s="19"/>
    </row>
    <row r="61" spans="1:16" x14ac:dyDescent="0.25">
      <c r="A61" s="12">
        <v>46</v>
      </c>
      <c r="B61" s="13" t="s">
        <v>45</v>
      </c>
      <c r="C61" s="14" t="s">
        <v>106</v>
      </c>
      <c r="D61" s="15" t="s">
        <v>2</v>
      </c>
      <c r="E61" s="16" t="s">
        <v>2</v>
      </c>
      <c r="F61" s="16" t="s">
        <v>2</v>
      </c>
      <c r="G61" s="17">
        <f>VLOOKUP(B61,[1]Sheet1!$B$16:$G$73,6,0)</f>
        <v>0</v>
      </c>
      <c r="H61" s="17">
        <f>VLOOKUP(B61,[1]Sheet1!$B$16:$N$73,7,0)</f>
        <v>0</v>
      </c>
      <c r="I61" s="17">
        <v>0</v>
      </c>
      <c r="J61" s="17">
        <f>VLOOKUP(B61,[1]Sheet1!$B$16:$N$73,8,0)</f>
        <v>0</v>
      </c>
      <c r="K61" s="17">
        <f>VLOOKUP(B61,[2]Brokers!$B$9:$T$66,19,0)</f>
        <v>0</v>
      </c>
      <c r="L61" s="18">
        <f t="shared" si="2"/>
        <v>0</v>
      </c>
      <c r="M61" s="17">
        <f>VLOOKUP(B61,[1]Sheet1!$B$16:$N$73,13,0)</f>
        <v>0</v>
      </c>
      <c r="N61" s="20">
        <f t="shared" si="3"/>
        <v>0</v>
      </c>
      <c r="O61" s="19"/>
    </row>
    <row r="62" spans="1:16" x14ac:dyDescent="0.25">
      <c r="A62" s="12">
        <v>47</v>
      </c>
      <c r="B62" s="13" t="s">
        <v>47</v>
      </c>
      <c r="C62" s="14" t="s">
        <v>108</v>
      </c>
      <c r="D62" s="15" t="s">
        <v>2</v>
      </c>
      <c r="E62" s="16"/>
      <c r="F62" s="16"/>
      <c r="G62" s="17">
        <f>VLOOKUP(B62,[1]Sheet1!$B$16:$G$73,6,0)</f>
        <v>0</v>
      </c>
      <c r="H62" s="17">
        <f>VLOOKUP(B62,[1]Sheet1!$B$16:$N$73,7,0)</f>
        <v>0</v>
      </c>
      <c r="I62" s="17">
        <v>0</v>
      </c>
      <c r="J62" s="17">
        <f>VLOOKUP(B62,[1]Sheet1!$B$16:$N$73,8,0)</f>
        <v>0</v>
      </c>
      <c r="K62" s="17">
        <f>VLOOKUP(B62,[2]Brokers!$B$9:$T$66,19,0)</f>
        <v>0</v>
      </c>
      <c r="L62" s="18">
        <f t="shared" si="2"/>
        <v>0</v>
      </c>
      <c r="M62" s="17">
        <f>VLOOKUP(B62,[1]Sheet1!$B$16:$N$73,13,0)</f>
        <v>0</v>
      </c>
      <c r="N62" s="20">
        <f t="shared" si="3"/>
        <v>0</v>
      </c>
      <c r="O62" s="19"/>
    </row>
    <row r="63" spans="1:16" x14ac:dyDescent="0.25">
      <c r="A63" s="12">
        <v>48</v>
      </c>
      <c r="B63" s="13" t="s">
        <v>49</v>
      </c>
      <c r="C63" s="14" t="s">
        <v>49</v>
      </c>
      <c r="D63" s="15" t="s">
        <v>2</v>
      </c>
      <c r="E63" s="15" t="s">
        <v>2</v>
      </c>
      <c r="F63" s="16"/>
      <c r="G63" s="17">
        <f>VLOOKUP(B63,[1]Sheet1!$B$16:$G$73,6,0)</f>
        <v>0</v>
      </c>
      <c r="H63" s="17">
        <f>VLOOKUP(B63,[1]Sheet1!$B$16:$N$73,7,0)</f>
        <v>0</v>
      </c>
      <c r="I63" s="17">
        <v>0</v>
      </c>
      <c r="J63" s="17">
        <f>VLOOKUP(B63,[1]Sheet1!$B$16:$N$73,8,0)</f>
        <v>0</v>
      </c>
      <c r="K63" s="17">
        <f>VLOOKUP(B63,[2]Brokers!$B$9:$T$66,19,0)</f>
        <v>0</v>
      </c>
      <c r="L63" s="18">
        <f t="shared" si="2"/>
        <v>0</v>
      </c>
      <c r="M63" s="17">
        <f>VLOOKUP(B63,[1]Sheet1!$B$16:$N$73,13,0)</f>
        <v>0</v>
      </c>
      <c r="N63" s="20">
        <f t="shared" si="3"/>
        <v>0</v>
      </c>
      <c r="O63" s="19"/>
    </row>
    <row r="64" spans="1:16" x14ac:dyDescent="0.25">
      <c r="A64" s="12">
        <v>49</v>
      </c>
      <c r="B64" s="13" t="s">
        <v>52</v>
      </c>
      <c r="C64" s="14" t="s">
        <v>52</v>
      </c>
      <c r="D64" s="15" t="s">
        <v>2</v>
      </c>
      <c r="E64" s="16"/>
      <c r="F64" s="16"/>
      <c r="G64" s="17">
        <f>VLOOKUP(B64,[1]Sheet1!$B$16:$G$73,6,0)</f>
        <v>0</v>
      </c>
      <c r="H64" s="17">
        <f>VLOOKUP(B64,[1]Sheet1!$B$16:$N$73,7,0)</f>
        <v>0</v>
      </c>
      <c r="I64" s="17">
        <v>0</v>
      </c>
      <c r="J64" s="17">
        <f>VLOOKUP(B64,[1]Sheet1!$B$16:$N$73,8,0)</f>
        <v>0</v>
      </c>
      <c r="K64" s="17">
        <f>VLOOKUP(B64,[2]Brokers!$B$9:$T$66,19,0)</f>
        <v>0</v>
      </c>
      <c r="L64" s="18">
        <f t="shared" si="2"/>
        <v>0</v>
      </c>
      <c r="M64" s="17">
        <f>VLOOKUP(B64,[1]Sheet1!$B$16:$N$73,13,0)</f>
        <v>0</v>
      </c>
      <c r="N64" s="20">
        <f t="shared" si="3"/>
        <v>0</v>
      </c>
      <c r="O64" s="19"/>
    </row>
    <row r="65" spans="1:16" x14ac:dyDescent="0.25">
      <c r="A65" s="12">
        <v>50</v>
      </c>
      <c r="B65" s="13" t="s">
        <v>55</v>
      </c>
      <c r="C65" s="14" t="s">
        <v>111</v>
      </c>
      <c r="D65" s="15" t="s">
        <v>2</v>
      </c>
      <c r="E65" s="16"/>
      <c r="F65" s="16"/>
      <c r="G65" s="17">
        <f>VLOOKUP(B65,[1]Sheet1!$B$16:$G$73,6,0)</f>
        <v>0</v>
      </c>
      <c r="H65" s="17">
        <f>VLOOKUP(B65,[1]Sheet1!$B$16:$N$73,7,0)</f>
        <v>0</v>
      </c>
      <c r="I65" s="17">
        <v>0</v>
      </c>
      <c r="J65" s="17">
        <f>VLOOKUP(B65,[1]Sheet1!$B$16:$N$73,8,0)</f>
        <v>0</v>
      </c>
      <c r="K65" s="17">
        <f>VLOOKUP(B65,[2]Brokers!$B$9:$T$66,19,0)</f>
        <v>0</v>
      </c>
      <c r="L65" s="18">
        <f t="shared" si="2"/>
        <v>0</v>
      </c>
      <c r="M65" s="17">
        <f>VLOOKUP(B65,[1]Sheet1!$B$16:$N$73,13,0)</f>
        <v>0</v>
      </c>
      <c r="N65" s="20">
        <f t="shared" si="3"/>
        <v>0</v>
      </c>
      <c r="O65" s="19"/>
      <c r="P65" s="25"/>
    </row>
    <row r="66" spans="1:16" x14ac:dyDescent="0.25">
      <c r="A66" s="12">
        <v>51</v>
      </c>
      <c r="B66" s="13" t="s">
        <v>56</v>
      </c>
      <c r="C66" s="14" t="s">
        <v>112</v>
      </c>
      <c r="D66" s="15"/>
      <c r="E66" s="16"/>
      <c r="F66" s="16"/>
      <c r="G66" s="17">
        <f>VLOOKUP(B66,[1]Sheet1!$B$16:$G$73,6,0)</f>
        <v>0</v>
      </c>
      <c r="H66" s="17">
        <f>VLOOKUP(B66,[1]Sheet1!$B$16:$N$73,7,0)</f>
        <v>0</v>
      </c>
      <c r="I66" s="17">
        <v>0</v>
      </c>
      <c r="J66" s="17">
        <f>VLOOKUP(B66,[1]Sheet1!$B$16:$N$73,8,0)</f>
        <v>0</v>
      </c>
      <c r="K66" s="17">
        <f>VLOOKUP(B66,[2]Brokers!$B$9:$T$66,19,0)</f>
        <v>0</v>
      </c>
      <c r="L66" s="18">
        <f t="shared" si="2"/>
        <v>0</v>
      </c>
      <c r="M66" s="17">
        <f>VLOOKUP(B66,[1]Sheet1!$B$16:$N$73,13,0)</f>
        <v>0</v>
      </c>
      <c r="N66" s="20">
        <f t="shared" si="3"/>
        <v>0</v>
      </c>
      <c r="O66" s="19"/>
    </row>
    <row r="67" spans="1:16" x14ac:dyDescent="0.25">
      <c r="A67" s="12">
        <v>52</v>
      </c>
      <c r="B67" s="13" t="s">
        <v>53</v>
      </c>
      <c r="C67" s="14" t="s">
        <v>110</v>
      </c>
      <c r="D67" s="15"/>
      <c r="E67" s="16"/>
      <c r="F67" s="16"/>
      <c r="G67" s="17">
        <f>VLOOKUP(B67,[1]Sheet1!$B$16:$G$73,6,0)</f>
        <v>0</v>
      </c>
      <c r="H67" s="17">
        <f>VLOOKUP(B67,[1]Sheet1!$B$16:$N$73,7,0)</f>
        <v>0</v>
      </c>
      <c r="I67" s="17">
        <v>0</v>
      </c>
      <c r="J67" s="17">
        <f>VLOOKUP(B67,[1]Sheet1!$B$16:$N$73,8,0)</f>
        <v>0</v>
      </c>
      <c r="K67" s="17">
        <f>VLOOKUP(B67,[2]Brokers!$B$9:$T$66,19,0)</f>
        <v>0</v>
      </c>
      <c r="L67" s="18">
        <f t="shared" si="2"/>
        <v>0</v>
      </c>
      <c r="M67" s="17">
        <f>VLOOKUP(B67,[1]Sheet1!$B$16:$N$73,13,0)</f>
        <v>0</v>
      </c>
      <c r="N67" s="20">
        <f t="shared" si="3"/>
        <v>0</v>
      </c>
      <c r="O67" s="19"/>
    </row>
    <row r="68" spans="1:16" x14ac:dyDescent="0.25">
      <c r="A68" s="12">
        <v>53</v>
      </c>
      <c r="B68" s="13" t="s">
        <v>54</v>
      </c>
      <c r="C68" s="14" t="s">
        <v>54</v>
      </c>
      <c r="D68" s="15"/>
      <c r="E68" s="16"/>
      <c r="F68" s="16"/>
      <c r="G68" s="17">
        <f>VLOOKUP(B68,[1]Sheet1!$B$16:$G$73,6,0)</f>
        <v>0</v>
      </c>
      <c r="H68" s="17">
        <f>VLOOKUP(B68,[1]Sheet1!$B$16:$N$73,7,0)</f>
        <v>0</v>
      </c>
      <c r="I68" s="17">
        <v>0</v>
      </c>
      <c r="J68" s="17">
        <f>VLOOKUP(B68,[1]Sheet1!$B$16:$N$73,8,0)</f>
        <v>0</v>
      </c>
      <c r="K68" s="17">
        <f>VLOOKUP(B68,[2]Brokers!$B$9:$T$66,19,0)</f>
        <v>0</v>
      </c>
      <c r="L68" s="18">
        <f t="shared" si="2"/>
        <v>0</v>
      </c>
      <c r="M68" s="17">
        <f>VLOOKUP(B68,[1]Sheet1!$B$16:$N$73,13,0)</f>
        <v>0</v>
      </c>
      <c r="N68" s="20">
        <f t="shared" si="3"/>
        <v>0</v>
      </c>
      <c r="O68" s="19"/>
    </row>
    <row r="69" spans="1:16" x14ac:dyDescent="0.25">
      <c r="A69" s="12">
        <v>54</v>
      </c>
      <c r="B69" s="13" t="s">
        <v>51</v>
      </c>
      <c r="C69" s="14" t="s">
        <v>109</v>
      </c>
      <c r="D69" s="15"/>
      <c r="E69" s="16"/>
      <c r="F69" s="16"/>
      <c r="G69" s="17">
        <f>VLOOKUP(B69,[1]Sheet1!$B$16:$G$73,6,0)</f>
        <v>0</v>
      </c>
      <c r="H69" s="17">
        <f>VLOOKUP(B69,[1]Sheet1!$B$16:$N$73,7,0)</f>
        <v>0</v>
      </c>
      <c r="I69" s="17">
        <v>0</v>
      </c>
      <c r="J69" s="17">
        <f>VLOOKUP(B69,[1]Sheet1!$B$16:$N$73,8,0)</f>
        <v>0</v>
      </c>
      <c r="K69" s="17">
        <f>VLOOKUP(B69,[2]Brokers!$B$9:$T$66,19,0)</f>
        <v>0</v>
      </c>
      <c r="L69" s="18">
        <f t="shared" si="2"/>
        <v>0</v>
      </c>
      <c r="M69" s="17">
        <f>VLOOKUP(B69,[1]Sheet1!$B$16:$N$73,13,0)</f>
        <v>0</v>
      </c>
      <c r="N69" s="20">
        <f t="shared" si="3"/>
        <v>0</v>
      </c>
      <c r="O69" s="19"/>
    </row>
    <row r="70" spans="1:16" x14ac:dyDescent="0.25">
      <c r="A70" s="12">
        <v>55</v>
      </c>
      <c r="B70" s="13" t="s">
        <v>48</v>
      </c>
      <c r="C70" s="14" t="s">
        <v>48</v>
      </c>
      <c r="D70" s="15"/>
      <c r="E70" s="16"/>
      <c r="F70" s="16"/>
      <c r="G70" s="17">
        <f>VLOOKUP(B70,[1]Sheet1!$B$16:$G$73,6,0)</f>
        <v>0</v>
      </c>
      <c r="H70" s="17">
        <f>VLOOKUP(B70,[1]Sheet1!$B$16:$N$73,7,0)</f>
        <v>0</v>
      </c>
      <c r="I70" s="17">
        <v>0</v>
      </c>
      <c r="J70" s="17">
        <f>VLOOKUP(B70,[1]Sheet1!$B$16:$N$73,8,0)</f>
        <v>0</v>
      </c>
      <c r="K70" s="17">
        <f>VLOOKUP(B70,[2]Brokers!$B$9:$T$66,19,0)</f>
        <v>0</v>
      </c>
      <c r="L70" s="18">
        <f t="shared" si="2"/>
        <v>0</v>
      </c>
      <c r="M70" s="17">
        <f>VLOOKUP(B70,[1]Sheet1!$B$16:$N$73,13,0)</f>
        <v>0</v>
      </c>
      <c r="N70" s="20">
        <f t="shared" si="3"/>
        <v>0</v>
      </c>
      <c r="O70" s="19"/>
    </row>
    <row r="71" spans="1:16" x14ac:dyDescent="0.25">
      <c r="A71" s="12">
        <v>56</v>
      </c>
      <c r="B71" s="13" t="s">
        <v>46</v>
      </c>
      <c r="C71" s="14" t="s">
        <v>107</v>
      </c>
      <c r="D71" s="15"/>
      <c r="E71" s="16"/>
      <c r="F71" s="16"/>
      <c r="G71" s="17">
        <f>VLOOKUP(B71,[1]Sheet1!$B$16:$G$73,6,0)</f>
        <v>0</v>
      </c>
      <c r="H71" s="17">
        <f>VLOOKUP(B71,[1]Sheet1!$B$16:$N$73,7,0)</f>
        <v>0</v>
      </c>
      <c r="I71" s="17">
        <v>0</v>
      </c>
      <c r="J71" s="17">
        <f>VLOOKUP(B71,[1]Sheet1!$B$16:$N$73,8,0)</f>
        <v>0</v>
      </c>
      <c r="K71" s="17">
        <f>VLOOKUP(B71,[2]Brokers!$B$9:$T$66,19,0)</f>
        <v>0</v>
      </c>
      <c r="L71" s="18">
        <f t="shared" si="2"/>
        <v>0</v>
      </c>
      <c r="M71" s="17">
        <f>VLOOKUP(B71,[1]Sheet1!$B$16:$N$73,13,0)</f>
        <v>0</v>
      </c>
      <c r="N71" s="20">
        <f t="shared" si="3"/>
        <v>0</v>
      </c>
      <c r="O71" s="19"/>
    </row>
    <row r="72" spans="1:16" x14ac:dyDescent="0.25">
      <c r="A72" s="12">
        <v>57</v>
      </c>
      <c r="B72" s="13" t="s">
        <v>58</v>
      </c>
      <c r="C72" s="14" t="s">
        <v>114</v>
      </c>
      <c r="D72" s="15"/>
      <c r="E72" s="16"/>
      <c r="F72" s="16"/>
      <c r="G72" s="17">
        <f>VLOOKUP(B72,[1]Sheet1!$B$16:$G$73,6,0)</f>
        <v>0</v>
      </c>
      <c r="H72" s="17">
        <f>VLOOKUP(B72,[1]Sheet1!$B$16:$N$73,7,0)</f>
        <v>0</v>
      </c>
      <c r="I72" s="17">
        <v>0</v>
      </c>
      <c r="J72" s="17">
        <f>VLOOKUP(B72,[1]Sheet1!$B$16:$N$73,8,0)</f>
        <v>0</v>
      </c>
      <c r="K72" s="17">
        <f>VLOOKUP(B72,[2]Brokers!$B$9:$T$66,19,0)</f>
        <v>0</v>
      </c>
      <c r="L72" s="18">
        <f t="shared" si="2"/>
        <v>0</v>
      </c>
      <c r="M72" s="17">
        <f>VLOOKUP(B72,[1]Sheet1!$B$16:$N$73,13,0)</f>
        <v>0</v>
      </c>
      <c r="N72" s="20">
        <f t="shared" si="3"/>
        <v>0</v>
      </c>
      <c r="O72" s="19"/>
      <c r="P72" s="25"/>
    </row>
    <row r="73" spans="1:16" x14ac:dyDescent="0.25">
      <c r="A73" s="12">
        <v>58</v>
      </c>
      <c r="B73" s="13" t="s">
        <v>59</v>
      </c>
      <c r="C73" s="14" t="s">
        <v>115</v>
      </c>
      <c r="D73" s="15"/>
      <c r="E73" s="16"/>
      <c r="F73" s="16"/>
      <c r="G73" s="17">
        <f>VLOOKUP(B73,[1]Sheet1!$B$16:$G$73,6,0)</f>
        <v>0</v>
      </c>
      <c r="H73" s="17">
        <f>VLOOKUP(B73,[1]Sheet1!$B$16:$N$73,7,0)</f>
        <v>0</v>
      </c>
      <c r="I73" s="17">
        <v>0</v>
      </c>
      <c r="J73" s="17">
        <f>VLOOKUP(B73,[1]Sheet1!$B$16:$N$73,8,0)</f>
        <v>0</v>
      </c>
      <c r="K73" s="17">
        <f>VLOOKUP(B73,[2]Brokers!$B$9:$T$66,19,0)</f>
        <v>0</v>
      </c>
      <c r="L73" s="18">
        <f t="shared" si="2"/>
        <v>0</v>
      </c>
      <c r="M73" s="17">
        <f>VLOOKUP(B73,[1]Sheet1!$B$16:$N$73,13,0)</f>
        <v>0</v>
      </c>
      <c r="N73" s="20">
        <f t="shared" si="3"/>
        <v>0</v>
      </c>
      <c r="O73" s="19"/>
      <c r="P73" s="25"/>
    </row>
    <row r="74" spans="1:16" ht="16.5" customHeight="1" thickBot="1" x14ac:dyDescent="0.3">
      <c r="A74" s="38" t="s">
        <v>116</v>
      </c>
      <c r="B74" s="39"/>
      <c r="C74" s="40"/>
      <c r="D74" s="26">
        <f>COUNTA(D16:D73)</f>
        <v>50</v>
      </c>
      <c r="E74" s="26">
        <f>COUNTA(E16:E73)</f>
        <v>23</v>
      </c>
      <c r="F74" s="26">
        <f>COUNTA(F16:F73)</f>
        <v>13</v>
      </c>
      <c r="G74" s="27">
        <f t="shared" ref="G74:N75" si="4">SUM(G16:G73)</f>
        <v>3426472350.1799994</v>
      </c>
      <c r="H74" s="27">
        <f t="shared" si="4"/>
        <v>1989774100</v>
      </c>
      <c r="I74" s="27">
        <f t="shared" si="4"/>
        <v>0</v>
      </c>
      <c r="J74" s="27">
        <f t="shared" si="4"/>
        <v>38600000</v>
      </c>
      <c r="K74" s="27">
        <f t="shared" si="4"/>
        <v>0</v>
      </c>
      <c r="L74" s="27">
        <f t="shared" si="4"/>
        <v>5454846450.1799994</v>
      </c>
      <c r="M74" s="27">
        <f t="shared" si="4"/>
        <v>51044963835.32</v>
      </c>
      <c r="N74" s="34">
        <f t="shared" si="4"/>
        <v>1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53" t="s">
        <v>117</v>
      </c>
      <c r="C76" s="53"/>
      <c r="D76" s="53"/>
      <c r="E76" s="53"/>
      <c r="F76" s="53"/>
      <c r="H76" s="31"/>
      <c r="K76" s="29"/>
      <c r="L76" s="29"/>
      <c r="O76" s="28"/>
      <c r="P76" s="25"/>
    </row>
    <row r="77" spans="1:16" ht="27.6" customHeight="1" x14ac:dyDescent="0.25">
      <c r="C77" s="54"/>
      <c r="D77" s="54"/>
      <c r="E77" s="54"/>
      <c r="F77" s="54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sortState ref="B16:N73">
    <sortCondition descending="1" ref="N73"/>
  </sortState>
  <mergeCells count="18">
    <mergeCell ref="B76:F76"/>
    <mergeCell ref="C77:F77"/>
    <mergeCell ref="L14:L15"/>
    <mergeCell ref="M14:M15"/>
    <mergeCell ref="K14:K15"/>
    <mergeCell ref="J14:J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</mergeCells>
  <pageMargins left="0.7" right="0.7" top="0.75" bottom="0.75" header="0.3" footer="0.3"/>
  <pageSetup paperSize="9" scale="5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2018-03-07T06:48:20Z</cp:lastPrinted>
  <dcterms:created xsi:type="dcterms:W3CDTF">2017-06-09T07:51:20Z</dcterms:created>
  <dcterms:modified xsi:type="dcterms:W3CDTF">2018-04-04T03:29:09Z</dcterms:modified>
</cp:coreProperties>
</file>