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180" windowWidth="11055" windowHeight="994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Print_Area" localSheetId="0">Sheet1!$A$1:$N$78</definedName>
  </definedNames>
  <calcPr calcId="145621"/>
</workbook>
</file>

<file path=xl/calcChain.xml><?xml version="1.0" encoding="utf-8"?>
<calcChain xmlns="http://schemas.openxmlformats.org/spreadsheetml/2006/main">
  <c r="M17" i="1" l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3" i="1"/>
  <c r="M32" i="1"/>
  <c r="M34" i="1"/>
  <c r="M35" i="1"/>
  <c r="M36" i="1"/>
  <c r="M38" i="1"/>
  <c r="M37" i="1"/>
  <c r="M40" i="1"/>
  <c r="M39" i="1"/>
  <c r="M41" i="1"/>
  <c r="M42" i="1"/>
  <c r="M44" i="1"/>
  <c r="M43" i="1"/>
  <c r="M45" i="1"/>
  <c r="M46" i="1"/>
  <c r="M47" i="1"/>
  <c r="M49" i="1"/>
  <c r="M50" i="1"/>
  <c r="M51" i="1"/>
  <c r="M52" i="1"/>
  <c r="M53" i="1"/>
  <c r="M54" i="1"/>
  <c r="M55" i="1"/>
  <c r="M48" i="1"/>
  <c r="M57" i="1"/>
  <c r="M56" i="1"/>
  <c r="M59" i="1"/>
  <c r="M58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16" i="1"/>
  <c r="J74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J32" i="1"/>
  <c r="J34" i="1"/>
  <c r="J35" i="1"/>
  <c r="J36" i="1"/>
  <c r="J38" i="1"/>
  <c r="J37" i="1"/>
  <c r="J40" i="1"/>
  <c r="J39" i="1"/>
  <c r="J41" i="1"/>
  <c r="J42" i="1"/>
  <c r="J44" i="1"/>
  <c r="J43" i="1"/>
  <c r="J45" i="1"/>
  <c r="J46" i="1"/>
  <c r="J47" i="1"/>
  <c r="J49" i="1"/>
  <c r="J50" i="1"/>
  <c r="J51" i="1"/>
  <c r="J52" i="1"/>
  <c r="J53" i="1"/>
  <c r="J54" i="1"/>
  <c r="J55" i="1"/>
  <c r="J48" i="1"/>
  <c r="J57" i="1"/>
  <c r="J56" i="1"/>
  <c r="J59" i="1"/>
  <c r="J58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3" i="1"/>
  <c r="I32" i="1"/>
  <c r="I34" i="1"/>
  <c r="I35" i="1"/>
  <c r="I36" i="1"/>
  <c r="I38" i="1"/>
  <c r="I37" i="1"/>
  <c r="I40" i="1"/>
  <c r="I39" i="1"/>
  <c r="I41" i="1"/>
  <c r="I42" i="1"/>
  <c r="I44" i="1"/>
  <c r="I43" i="1"/>
  <c r="I45" i="1"/>
  <c r="I46" i="1"/>
  <c r="I47" i="1"/>
  <c r="I49" i="1"/>
  <c r="I50" i="1"/>
  <c r="I51" i="1"/>
  <c r="I52" i="1"/>
  <c r="I53" i="1"/>
  <c r="I54" i="1"/>
  <c r="I55" i="1"/>
  <c r="I48" i="1"/>
  <c r="I57" i="1"/>
  <c r="I56" i="1"/>
  <c r="I59" i="1"/>
  <c r="I58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3" i="1"/>
  <c r="H32" i="1"/>
  <c r="H34" i="1"/>
  <c r="H35" i="1"/>
  <c r="H36" i="1"/>
  <c r="H38" i="1"/>
  <c r="H37" i="1"/>
  <c r="H40" i="1"/>
  <c r="H39" i="1"/>
  <c r="H41" i="1"/>
  <c r="H42" i="1"/>
  <c r="H44" i="1"/>
  <c r="H43" i="1"/>
  <c r="H45" i="1"/>
  <c r="H46" i="1"/>
  <c r="H47" i="1"/>
  <c r="H49" i="1"/>
  <c r="H50" i="1"/>
  <c r="H51" i="1"/>
  <c r="H52" i="1"/>
  <c r="H53" i="1"/>
  <c r="H54" i="1"/>
  <c r="H55" i="1"/>
  <c r="H48" i="1"/>
  <c r="H57" i="1"/>
  <c r="H56" i="1"/>
  <c r="H59" i="1"/>
  <c r="H58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G32" i="1"/>
  <c r="G34" i="1"/>
  <c r="G35" i="1"/>
  <c r="G36" i="1"/>
  <c r="G38" i="1"/>
  <c r="G37" i="1"/>
  <c r="G40" i="1"/>
  <c r="G39" i="1"/>
  <c r="G41" i="1"/>
  <c r="G42" i="1"/>
  <c r="G44" i="1"/>
  <c r="G43" i="1"/>
  <c r="G45" i="1"/>
  <c r="G46" i="1"/>
  <c r="G47" i="1"/>
  <c r="G49" i="1"/>
  <c r="G50" i="1"/>
  <c r="G51" i="1"/>
  <c r="G52" i="1"/>
  <c r="G53" i="1"/>
  <c r="G54" i="1"/>
  <c r="G55" i="1"/>
  <c r="G48" i="1"/>
  <c r="G57" i="1"/>
  <c r="G56" i="1"/>
  <c r="G59" i="1"/>
  <c r="G58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16" i="1"/>
  <c r="K74" i="1" l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6" i="1"/>
  <c r="K57" i="1"/>
  <c r="K48" i="1"/>
  <c r="K55" i="1"/>
  <c r="K54" i="1"/>
  <c r="K53" i="1"/>
  <c r="K52" i="1"/>
  <c r="K51" i="1"/>
  <c r="K50" i="1"/>
  <c r="K49" i="1"/>
  <c r="K47" i="1"/>
  <c r="K46" i="1"/>
  <c r="K45" i="1"/>
  <c r="K43" i="1"/>
  <c r="K44" i="1"/>
  <c r="K42" i="1"/>
  <c r="K41" i="1"/>
  <c r="K39" i="1"/>
  <c r="K40" i="1"/>
  <c r="K37" i="1"/>
  <c r="K38" i="1"/>
  <c r="K36" i="1"/>
  <c r="K35" i="1"/>
  <c r="K34" i="1"/>
  <c r="K32" i="1"/>
  <c r="K33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L16" i="1" l="1"/>
  <c r="L18" i="1"/>
  <c r="L20" i="1"/>
  <c r="L22" i="1"/>
  <c r="L24" i="1"/>
  <c r="L26" i="1"/>
  <c r="L28" i="1"/>
  <c r="L30" i="1"/>
  <c r="L33" i="1"/>
  <c r="L34" i="1"/>
  <c r="L39" i="1"/>
  <c r="L42" i="1"/>
  <c r="L49" i="1"/>
  <c r="L51" i="1"/>
  <c r="L57" i="1"/>
  <c r="L63" i="1"/>
  <c r="L65" i="1"/>
  <c r="L67" i="1"/>
  <c r="L69" i="1"/>
  <c r="L71" i="1"/>
  <c r="L73" i="1"/>
  <c r="L17" i="1"/>
  <c r="L19" i="1"/>
  <c r="L21" i="1"/>
  <c r="L23" i="1"/>
  <c r="L25" i="1"/>
  <c r="L27" i="1"/>
  <c r="L29" i="1"/>
  <c r="L31" i="1"/>
  <c r="L32" i="1"/>
  <c r="L58" i="1"/>
  <c r="L36" i="1"/>
  <c r="L37" i="1"/>
  <c r="L43" i="1"/>
  <c r="L46" i="1"/>
  <c r="L53" i="1"/>
  <c r="L55" i="1"/>
  <c r="L59" i="1"/>
  <c r="L61" i="1"/>
  <c r="L35" i="1"/>
  <c r="L38" i="1"/>
  <c r="L40" i="1"/>
  <c r="L41" i="1"/>
  <c r="L44" i="1"/>
  <c r="L45" i="1"/>
  <c r="L47" i="1"/>
  <c r="L50" i="1"/>
  <c r="L52" i="1"/>
  <c r="L54" i="1"/>
  <c r="L48" i="1"/>
  <c r="L56" i="1"/>
  <c r="L60" i="1"/>
  <c r="L62" i="1"/>
  <c r="L64" i="1"/>
  <c r="L66" i="1"/>
  <c r="L68" i="1"/>
  <c r="L70" i="1"/>
  <c r="L72" i="1"/>
  <c r="L74" i="1"/>
  <c r="D75" i="1"/>
  <c r="E75" i="1"/>
  <c r="F75" i="1"/>
  <c r="L75" i="1" l="1"/>
  <c r="K75" i="1"/>
  <c r="M75" i="1"/>
  <c r="N20" i="1" l="1"/>
  <c r="N28" i="1"/>
  <c r="N36" i="1"/>
  <c r="N43" i="1"/>
  <c r="N53" i="1"/>
  <c r="N27" i="1"/>
  <c r="N31" i="1"/>
  <c r="N35" i="1"/>
  <c r="N40" i="1"/>
  <c r="N44" i="1"/>
  <c r="N47" i="1"/>
  <c r="N52" i="1"/>
  <c r="N48" i="1"/>
  <c r="N58" i="1"/>
  <c r="N63" i="1"/>
  <c r="N67" i="1"/>
  <c r="N71" i="1"/>
  <c r="N24" i="1"/>
  <c r="N33" i="1"/>
  <c r="N39" i="1"/>
  <c r="N49" i="1"/>
  <c r="N57" i="1"/>
  <c r="N18" i="1"/>
  <c r="N46" i="1"/>
  <c r="N69" i="1"/>
  <c r="N21" i="1"/>
  <c r="N32" i="1"/>
  <c r="N50" i="1"/>
  <c r="N26" i="1"/>
  <c r="N59" i="1"/>
  <c r="N66" i="1"/>
  <c r="N74" i="1"/>
  <c r="N65" i="1"/>
  <c r="N16" i="1"/>
  <c r="N64" i="1"/>
  <c r="N22" i="1"/>
  <c r="N51" i="1"/>
  <c r="N73" i="1"/>
  <c r="N23" i="1"/>
  <c r="N38" i="1"/>
  <c r="N54" i="1"/>
  <c r="N37" i="1"/>
  <c r="N60" i="1"/>
  <c r="N68" i="1"/>
  <c r="N30" i="1"/>
  <c r="N61" i="1"/>
  <c r="N17" i="1"/>
  <c r="N25" i="1"/>
  <c r="N41" i="1"/>
  <c r="N56" i="1"/>
  <c r="N42" i="1"/>
  <c r="N62" i="1"/>
  <c r="N70" i="1"/>
  <c r="N34" i="1"/>
  <c r="N19" i="1"/>
  <c r="N29" i="1"/>
  <c r="N45" i="1"/>
  <c r="N55" i="1"/>
  <c r="N72" i="1"/>
  <c r="I75" i="1"/>
  <c r="G75" i="1"/>
  <c r="H75" i="1"/>
  <c r="N75" i="1" l="1"/>
  <c r="J75" i="1"/>
</calcChain>
</file>

<file path=xl/sharedStrings.xml><?xml version="1.0" encoding="utf-8"?>
<sst xmlns="http://schemas.openxmlformats.org/spreadsheetml/2006/main" count="226" uniqueCount="132">
  <si>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</si>
  <si>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</si>
  <si>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</si>
  <si>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</si>
  <si>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</si>
  <si>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</si>
  <si>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</si>
  <si>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</si>
  <si>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</si>
  <si>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</si>
  <si>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</si>
  <si>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</si>
  <si>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</si>
  <si>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</si>
  <si>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</si>
  <si>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</si>
  <si>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</si>
  <si>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</si>
  <si>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</si>
  <si>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</si>
  <si>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</si>
  <si>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</si>
  <si>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</si>
  <si>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</si>
  <si>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</si>
  <si>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</si>
  <si>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</si>
  <si>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</si>
  <si>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</si>
  <si>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</si>
  <si>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</si>
  <si>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</si>
  <si>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</si>
  <si>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</si>
  <si>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</si>
  <si>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</si>
  <si>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</si>
  <si>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</si>
  <si>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</si>
  <si>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</si>
  <si>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</si>
  <si>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</si>
  <si>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</si>
  <si>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</si>
  <si>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</si>
  <si>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</si>
  <si>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</si>
  <si>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</si>
  <si>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</si>
  <si>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</si>
  <si>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</si>
  <si>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</si>
  <si>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</si>
  <si>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</si>
  <si>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</si>
  <si>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</si>
  <si>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</si>
  <si>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</si>
  <si>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</si>
  <si>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</si>
  <si>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</si>
  <si>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</si>
  <si>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</si>
  <si>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</si>
  <si>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</si>
  <si>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</si>
  <si>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</si>
  <si>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</si>
  <si>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</si>
  <si>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</si>
  <si>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</si>
  <si>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</si>
  <si>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</si>
  <si>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</si>
  <si>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</si>
  <si>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</si>
  <si>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</si>
  <si>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</si>
  <si>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</si>
  <si>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</si>
  <si>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</si>
  <si>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</si>
  <si>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</si>
  <si>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</si>
  <si>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</si>
  <si>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</si>
  <si>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</si>
  <si>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</si>
  <si>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</si>
  <si>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</si>
  <si>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</si>
  <si>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</si>
  <si>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</si>
  <si>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</si>
  <si>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</si>
  <si>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</si>
  <si>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</si>
  <si>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</si>
  <si>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</si>
  <si>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</si>
  <si>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</si>
  <si>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</si>
  <si>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</si>
  <si>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</si>
  <si>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</si>
  <si>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</si>
  <si>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</si>
  <si>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</si>
  <si>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</si>
  <si>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</si>
  <si>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</si>
  <si>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</si>
  <si>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</si>
  <si>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</si>
  <si>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</si>
  <si>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</si>
  <si>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</si>
  <si>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</si>
  <si>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</si>
  <si>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</si>
  <si>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</si>
  <si>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</si>
  <si>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</si>
  <si>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</si>
  <si>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</si>
  <si>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</si>
  <si>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Trading value in 2018</t>
  </si>
  <si>
    <t>SILS</t>
  </si>
  <si>
    <t>SILVER LIGHT SECURITIES</t>
  </si>
  <si>
    <t>As of  July 30, 2018</t>
  </si>
  <si>
    <t>Trading value of July</t>
  </si>
  <si>
    <t>APEX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</si>
</sst>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/>
    </xf>
    <xf numFmtId="43" fontId="7" fillId="4" borderId="0" xfId="1" applyFont="1" applyFill="1" applyAlignment="1">
      <alignment horizontal="right" vertical="center"/>
    </xf>
    <xf numFmtId="43" fontId="7" fillId="4" borderId="0" xfId="1" applyFont="1" applyFill="1" applyAlignment="1">
      <alignment horizontal="right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3" fontId="8" fillId="3" borderId="7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3" fontId="2" fillId="4" borderId="5" xfId="1" applyFont="1" applyFill="1" applyBorder="1" applyAlignment="1">
      <alignment horizontal="center" vertical="center"/>
    </xf>
    <xf numFmtId="43" fontId="8" fillId="4" borderId="7" xfId="1" applyFont="1" applyFill="1" applyBorder="1" applyAlignment="1">
      <alignment horizontal="center" vertical="center"/>
    </xf>
    <xf numFmtId="43" fontId="2" fillId="4" borderId="8" xfId="1" applyFont="1" applyFill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43" fontId="7" fillId="3" borderId="5" xfId="1" applyFont="1" applyFill="1" applyBorder="1" applyAlignment="1">
      <alignment vertical="center" wrapText="1"/>
    </xf>
    <xf numFmtId="165" fontId="2" fillId="4" borderId="6" xfId="2" applyNumberFormat="1" applyFont="1" applyFill="1" applyBorder="1" applyAlignment="1">
      <alignment horizontal="center" vertical="center" wrapText="1"/>
    </xf>
    <xf numFmtId="9" fontId="8" fillId="4" borderId="11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33571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7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80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1045</v>
          </cell>
          <cell r="E11">
            <v>616550</v>
          </cell>
          <cell r="F11">
            <v>0</v>
          </cell>
          <cell r="G11">
            <v>0</v>
          </cell>
          <cell r="H11">
            <v>616550</v>
          </cell>
          <cell r="I11">
            <v>7778</v>
          </cell>
          <cell r="J11">
            <v>4977920</v>
          </cell>
          <cell r="K11">
            <v>0</v>
          </cell>
          <cell r="L11">
            <v>0</v>
          </cell>
          <cell r="M11">
            <v>4977920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490148</v>
          </cell>
          <cell r="E12">
            <v>59797061.960000001</v>
          </cell>
          <cell r="F12">
            <v>438760</v>
          </cell>
          <cell r="G12">
            <v>80604063.769999996</v>
          </cell>
          <cell r="H12">
            <v>140401125.72999999</v>
          </cell>
          <cell r="I12">
            <v>265811</v>
          </cell>
          <cell r="J12">
            <v>170119040</v>
          </cell>
          <cell r="K12">
            <v>0</v>
          </cell>
          <cell r="L12">
            <v>0</v>
          </cell>
          <cell r="M12">
            <v>170119040</v>
          </cell>
          <cell r="N12">
            <v>0</v>
          </cell>
          <cell r="O12">
            <v>0</v>
          </cell>
          <cell r="P12">
            <v>11</v>
          </cell>
          <cell r="Q12">
            <v>1100000</v>
          </cell>
          <cell r="R12">
            <v>1100000</v>
          </cell>
          <cell r="S12">
            <v>0</v>
          </cell>
          <cell r="T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187</v>
          </cell>
          <cell r="E13">
            <v>138200</v>
          </cell>
          <cell r="F13">
            <v>11347</v>
          </cell>
          <cell r="G13">
            <v>10596845.5</v>
          </cell>
          <cell r="H13">
            <v>10735045.5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86544</v>
          </cell>
          <cell r="E14">
            <v>13675177</v>
          </cell>
          <cell r="F14">
            <v>1059367</v>
          </cell>
          <cell r="G14">
            <v>83428654.400000006</v>
          </cell>
          <cell r="H14">
            <v>97103831.400000006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16161518</v>
          </cell>
          <cell r="E16">
            <v>5097990320.7799997</v>
          </cell>
          <cell r="F16">
            <v>16453609</v>
          </cell>
          <cell r="G16">
            <v>5128205457.3999996</v>
          </cell>
          <cell r="H16">
            <v>10226195778.18</v>
          </cell>
          <cell r="I16">
            <v>1044171</v>
          </cell>
          <cell r="J16">
            <v>668269440</v>
          </cell>
          <cell r="K16">
            <v>3898900</v>
          </cell>
          <cell r="L16">
            <v>2495296000</v>
          </cell>
          <cell r="M16">
            <v>3163565440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20486</v>
          </cell>
          <cell r="E19">
            <v>1638509</v>
          </cell>
          <cell r="F19">
            <v>53765</v>
          </cell>
          <cell r="G19">
            <v>13390197.57</v>
          </cell>
          <cell r="H19">
            <v>15028706.57</v>
          </cell>
          <cell r="I19">
            <v>43544</v>
          </cell>
          <cell r="J19">
            <v>27868160</v>
          </cell>
          <cell r="K19">
            <v>0</v>
          </cell>
          <cell r="L19">
            <v>0</v>
          </cell>
          <cell r="M19">
            <v>27868160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5235</v>
          </cell>
          <cell r="J20">
            <v>3350400</v>
          </cell>
          <cell r="K20">
            <v>0</v>
          </cell>
          <cell r="L20">
            <v>0</v>
          </cell>
          <cell r="M20">
            <v>3350400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18200</v>
          </cell>
          <cell r="E21">
            <v>1196211.3</v>
          </cell>
          <cell r="F21">
            <v>15168</v>
          </cell>
          <cell r="G21">
            <v>23182920</v>
          </cell>
          <cell r="H21">
            <v>24379131.300000001</v>
          </cell>
          <cell r="I21">
            <v>24319</v>
          </cell>
          <cell r="J21">
            <v>15564160</v>
          </cell>
          <cell r="K21">
            <v>0</v>
          </cell>
          <cell r="L21">
            <v>0</v>
          </cell>
          <cell r="M21">
            <v>15564160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2126037</v>
          </cell>
          <cell r="E22">
            <v>912831373.86000001</v>
          </cell>
          <cell r="F22">
            <v>2406142</v>
          </cell>
          <cell r="G22">
            <v>960800845.00999999</v>
          </cell>
          <cell r="H22">
            <v>1873632218.8699999</v>
          </cell>
          <cell r="I22">
            <v>155420</v>
          </cell>
          <cell r="J22">
            <v>99468800</v>
          </cell>
          <cell r="K22">
            <v>0</v>
          </cell>
          <cell r="L22">
            <v>0</v>
          </cell>
          <cell r="M22">
            <v>99468800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4708849</v>
          </cell>
          <cell r="E23">
            <v>294384797.31</v>
          </cell>
          <cell r="F23">
            <v>3332463</v>
          </cell>
          <cell r="G23">
            <v>300857393.63</v>
          </cell>
          <cell r="H23">
            <v>595242190.94000006</v>
          </cell>
          <cell r="I23">
            <v>113520</v>
          </cell>
          <cell r="J23">
            <v>72652800</v>
          </cell>
          <cell r="K23">
            <v>0</v>
          </cell>
          <cell r="L23">
            <v>0</v>
          </cell>
          <cell r="M23">
            <v>72652800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329</v>
          </cell>
          <cell r="E26">
            <v>7331300</v>
          </cell>
          <cell r="F26">
            <v>69704</v>
          </cell>
          <cell r="G26">
            <v>41597853.390000001</v>
          </cell>
          <cell r="H26">
            <v>48929153.390000001</v>
          </cell>
          <cell r="I26">
            <v>15658</v>
          </cell>
          <cell r="J26">
            <v>10021120</v>
          </cell>
          <cell r="K26">
            <v>0</v>
          </cell>
          <cell r="L26">
            <v>0</v>
          </cell>
          <cell r="M26">
            <v>10021120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10545</v>
          </cell>
          <cell r="E28">
            <v>15429559.5</v>
          </cell>
          <cell r="F28">
            <v>129349</v>
          </cell>
          <cell r="G28">
            <v>57663812.299999997</v>
          </cell>
          <cell r="H28">
            <v>73093371.799999997</v>
          </cell>
          <cell r="I28">
            <v>38756</v>
          </cell>
          <cell r="J28">
            <v>24803840</v>
          </cell>
          <cell r="K28">
            <v>0</v>
          </cell>
          <cell r="L28">
            <v>0</v>
          </cell>
          <cell r="M28">
            <v>24803840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41628</v>
          </cell>
          <cell r="E29">
            <v>36178107.890000001</v>
          </cell>
          <cell r="F29">
            <v>461463</v>
          </cell>
          <cell r="G29">
            <v>80843440.390000001</v>
          </cell>
          <cell r="H29">
            <v>117021548.28</v>
          </cell>
          <cell r="I29">
            <v>50310</v>
          </cell>
          <cell r="J29">
            <v>32198400</v>
          </cell>
          <cell r="K29">
            <v>0</v>
          </cell>
          <cell r="L29">
            <v>0</v>
          </cell>
          <cell r="M29">
            <v>32198400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1000</v>
          </cell>
          <cell r="J30">
            <v>640000</v>
          </cell>
          <cell r="K30">
            <v>0</v>
          </cell>
          <cell r="L30">
            <v>0</v>
          </cell>
          <cell r="M30">
            <v>640000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</v>
          </cell>
          <cell r="E33">
            <v>107550</v>
          </cell>
          <cell r="F33">
            <v>20909</v>
          </cell>
          <cell r="G33">
            <v>8421240</v>
          </cell>
          <cell r="H33">
            <v>8528790</v>
          </cell>
          <cell r="I33">
            <v>14117</v>
          </cell>
          <cell r="J33">
            <v>9034880</v>
          </cell>
          <cell r="K33">
            <v>0</v>
          </cell>
          <cell r="L33">
            <v>0</v>
          </cell>
          <cell r="M33">
            <v>9034880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1611731</v>
          </cell>
          <cell r="E34">
            <v>493832235.38</v>
          </cell>
          <cell r="F34">
            <v>253985</v>
          </cell>
          <cell r="G34">
            <v>130520766.17</v>
          </cell>
          <cell r="H34">
            <v>624353001.54999995</v>
          </cell>
          <cell r="I34">
            <v>131429</v>
          </cell>
          <cell r="J34">
            <v>84114560</v>
          </cell>
          <cell r="K34">
            <v>0</v>
          </cell>
          <cell r="L34">
            <v>0</v>
          </cell>
          <cell r="M34">
            <v>84114560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709872</v>
          </cell>
          <cell r="G35">
            <v>39422476.5</v>
          </cell>
          <cell r="H35">
            <v>39422476.5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8848</v>
          </cell>
          <cell r="E36">
            <v>949765</v>
          </cell>
          <cell r="F36">
            <v>12549</v>
          </cell>
          <cell r="G36">
            <v>10183598</v>
          </cell>
          <cell r="H36">
            <v>11133363</v>
          </cell>
          <cell r="I36">
            <v>28911</v>
          </cell>
          <cell r="J36">
            <v>18503040</v>
          </cell>
          <cell r="K36">
            <v>0</v>
          </cell>
          <cell r="L36">
            <v>0</v>
          </cell>
          <cell r="M36">
            <v>18503040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1835620</v>
          </cell>
          <cell r="E37">
            <v>684347626.86000001</v>
          </cell>
          <cell r="F37">
            <v>924246</v>
          </cell>
          <cell r="G37">
            <v>193807755.44999999</v>
          </cell>
          <cell r="H37">
            <v>878155382.30999994</v>
          </cell>
          <cell r="I37">
            <v>396113</v>
          </cell>
          <cell r="J37">
            <v>253512320</v>
          </cell>
          <cell r="K37">
            <v>0</v>
          </cell>
          <cell r="L37">
            <v>0</v>
          </cell>
          <cell r="M37">
            <v>253512320</v>
          </cell>
          <cell r="N37">
            <v>75</v>
          </cell>
          <cell r="O37">
            <v>7500000</v>
          </cell>
          <cell r="P37">
            <v>75</v>
          </cell>
          <cell r="Q37">
            <v>7500000</v>
          </cell>
          <cell r="R37">
            <v>15000000</v>
          </cell>
          <cell r="S37">
            <v>0</v>
          </cell>
          <cell r="T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7662</v>
          </cell>
          <cell r="E38">
            <v>3731790</v>
          </cell>
          <cell r="F38">
            <v>361102</v>
          </cell>
          <cell r="G38">
            <v>212875383.55000001</v>
          </cell>
          <cell r="H38">
            <v>216607173.55000001</v>
          </cell>
          <cell r="I38">
            <v>70590</v>
          </cell>
          <cell r="J38">
            <v>45177600</v>
          </cell>
          <cell r="K38">
            <v>0</v>
          </cell>
          <cell r="L38">
            <v>0</v>
          </cell>
          <cell r="M38">
            <v>45177600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31612</v>
          </cell>
          <cell r="E40">
            <v>21621380.5</v>
          </cell>
          <cell r="F40">
            <v>24874</v>
          </cell>
          <cell r="G40">
            <v>11337279.949999999</v>
          </cell>
          <cell r="H40">
            <v>32958660.449999999</v>
          </cell>
          <cell r="I40">
            <v>4947</v>
          </cell>
          <cell r="J40">
            <v>3166080</v>
          </cell>
          <cell r="K40">
            <v>0</v>
          </cell>
          <cell r="L40">
            <v>0</v>
          </cell>
          <cell r="M40">
            <v>3166080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8248</v>
          </cell>
          <cell r="E42">
            <v>2899394</v>
          </cell>
          <cell r="F42">
            <v>0</v>
          </cell>
          <cell r="G42">
            <v>0</v>
          </cell>
          <cell r="H42">
            <v>2899394</v>
          </cell>
          <cell r="I42">
            <v>2225</v>
          </cell>
          <cell r="J42">
            <v>1424000</v>
          </cell>
          <cell r="K42">
            <v>0</v>
          </cell>
          <cell r="L42">
            <v>0</v>
          </cell>
          <cell r="M42">
            <v>1424000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30416</v>
          </cell>
          <cell r="E43">
            <v>11483143.300000001</v>
          </cell>
          <cell r="F43">
            <v>83849</v>
          </cell>
          <cell r="G43">
            <v>38809964.5</v>
          </cell>
          <cell r="H43">
            <v>50293107.799999997</v>
          </cell>
          <cell r="I43">
            <v>63160</v>
          </cell>
          <cell r="J43">
            <v>40422400</v>
          </cell>
          <cell r="K43">
            <v>0</v>
          </cell>
          <cell r="L43">
            <v>0</v>
          </cell>
          <cell r="M43">
            <v>40422400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49921</v>
          </cell>
          <cell r="E44">
            <v>38848820.950000003</v>
          </cell>
          <cell r="F44">
            <v>20000</v>
          </cell>
          <cell r="G44">
            <v>3200000</v>
          </cell>
          <cell r="H44">
            <v>42048820.950000003</v>
          </cell>
          <cell r="I44">
            <v>147031</v>
          </cell>
          <cell r="J44">
            <v>94099840</v>
          </cell>
          <cell r="K44">
            <v>0</v>
          </cell>
          <cell r="L44">
            <v>0</v>
          </cell>
          <cell r="M44">
            <v>94099840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20461</v>
          </cell>
          <cell r="E45">
            <v>3743462</v>
          </cell>
          <cell r="F45">
            <v>6493</v>
          </cell>
          <cell r="G45">
            <v>3378808</v>
          </cell>
          <cell r="H45">
            <v>7122270</v>
          </cell>
          <cell r="I45">
            <v>3050</v>
          </cell>
          <cell r="J45">
            <v>1952000</v>
          </cell>
          <cell r="K45">
            <v>0</v>
          </cell>
          <cell r="L45">
            <v>0</v>
          </cell>
          <cell r="M45">
            <v>1952000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436060</v>
          </cell>
          <cell r="E46">
            <v>113895821.33</v>
          </cell>
          <cell r="F46">
            <v>167804</v>
          </cell>
          <cell r="G46">
            <v>69347432.719999999</v>
          </cell>
          <cell r="H46">
            <v>183243254.05000001</v>
          </cell>
          <cell r="I46">
            <v>67515</v>
          </cell>
          <cell r="J46">
            <v>43209600</v>
          </cell>
          <cell r="K46">
            <v>0</v>
          </cell>
          <cell r="L46">
            <v>0</v>
          </cell>
          <cell r="M46">
            <v>43209600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200</v>
          </cell>
          <cell r="E47">
            <v>103000</v>
          </cell>
          <cell r="F47">
            <v>631</v>
          </cell>
          <cell r="G47">
            <v>1016000</v>
          </cell>
          <cell r="H47">
            <v>1119000</v>
          </cell>
          <cell r="I47">
            <v>3030</v>
          </cell>
          <cell r="J47">
            <v>1939200</v>
          </cell>
          <cell r="K47">
            <v>0</v>
          </cell>
          <cell r="L47">
            <v>0</v>
          </cell>
          <cell r="M47">
            <v>1939200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180719</v>
          </cell>
          <cell r="E48">
            <v>11849284.9</v>
          </cell>
          <cell r="F48">
            <v>58382</v>
          </cell>
          <cell r="G48">
            <v>20544020.699999999</v>
          </cell>
          <cell r="H48">
            <v>32393305.600000001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233674</v>
          </cell>
          <cell r="E49">
            <v>31300166.280000001</v>
          </cell>
          <cell r="F49">
            <v>247638</v>
          </cell>
          <cell r="G49">
            <v>68672221.629999995</v>
          </cell>
          <cell r="H49">
            <v>99972387.909999996</v>
          </cell>
          <cell r="I49">
            <v>97244</v>
          </cell>
          <cell r="J49">
            <v>62236160</v>
          </cell>
          <cell r="K49">
            <v>0</v>
          </cell>
          <cell r="L49">
            <v>0</v>
          </cell>
          <cell r="M49">
            <v>62236160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362897</v>
          </cell>
          <cell r="E51">
            <v>159865937.59</v>
          </cell>
          <cell r="F51">
            <v>688878</v>
          </cell>
          <cell r="G51">
            <v>138853104.77000001</v>
          </cell>
          <cell r="H51">
            <v>298719042.36000001</v>
          </cell>
          <cell r="I51">
            <v>338700</v>
          </cell>
          <cell r="J51">
            <v>216768000</v>
          </cell>
          <cell r="K51">
            <v>0</v>
          </cell>
          <cell r="L51">
            <v>0</v>
          </cell>
          <cell r="M51">
            <v>216768000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1333</v>
          </cell>
          <cell r="E52">
            <v>1392950</v>
          </cell>
          <cell r="F52">
            <v>21311</v>
          </cell>
          <cell r="G52">
            <v>9267517.3699999992</v>
          </cell>
          <cell r="H52">
            <v>10660467.369999999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2951</v>
          </cell>
          <cell r="E54">
            <v>1697007</v>
          </cell>
          <cell r="F54">
            <v>242496</v>
          </cell>
          <cell r="G54">
            <v>136482048</v>
          </cell>
          <cell r="H54">
            <v>138179055</v>
          </cell>
          <cell r="I54">
            <v>217</v>
          </cell>
          <cell r="J54">
            <v>138880</v>
          </cell>
          <cell r="K54">
            <v>0</v>
          </cell>
          <cell r="L54">
            <v>0</v>
          </cell>
          <cell r="M54">
            <v>138880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 t="str">
            <v>SECP</v>
          </cell>
          <cell r="C55" t="str">
            <v>СИКАП</v>
          </cell>
          <cell r="D55">
            <v>2224</v>
          </cell>
          <cell r="E55">
            <v>1025720</v>
          </cell>
          <cell r="F55">
            <v>3212</v>
          </cell>
          <cell r="G55">
            <v>1495092.4</v>
          </cell>
          <cell r="H55">
            <v>2520812.4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600</v>
          </cell>
          <cell r="G57">
            <v>390000</v>
          </cell>
          <cell r="H57">
            <v>390000</v>
          </cell>
          <cell r="I57">
            <v>4062</v>
          </cell>
          <cell r="J57">
            <v>2599680</v>
          </cell>
          <cell r="K57">
            <v>0</v>
          </cell>
          <cell r="L57">
            <v>0</v>
          </cell>
          <cell r="M57">
            <v>2599680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649156</v>
          </cell>
          <cell r="E58">
            <v>196030326.61000001</v>
          </cell>
          <cell r="F58">
            <v>1706756</v>
          </cell>
          <cell r="G58">
            <v>349631851.14999998</v>
          </cell>
          <cell r="H58">
            <v>545662177.75999999</v>
          </cell>
          <cell r="I58">
            <v>271954</v>
          </cell>
          <cell r="J58">
            <v>174050560</v>
          </cell>
          <cell r="K58">
            <v>0</v>
          </cell>
          <cell r="L58">
            <v>0</v>
          </cell>
          <cell r="M58">
            <v>174050560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1377</v>
          </cell>
          <cell r="G59">
            <v>6990585</v>
          </cell>
          <cell r="H59">
            <v>6990585</v>
          </cell>
          <cell r="I59">
            <v>69828</v>
          </cell>
          <cell r="J59">
            <v>44689920</v>
          </cell>
          <cell r="K59">
            <v>0</v>
          </cell>
          <cell r="L59">
            <v>0</v>
          </cell>
          <cell r="M59">
            <v>44689920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7465</v>
          </cell>
          <cell r="E60">
            <v>4350871.25</v>
          </cell>
          <cell r="F60">
            <v>41174</v>
          </cell>
          <cell r="G60">
            <v>44549158</v>
          </cell>
          <cell r="H60">
            <v>48900029.25</v>
          </cell>
          <cell r="I60">
            <v>74630</v>
          </cell>
          <cell r="J60">
            <v>47763200</v>
          </cell>
          <cell r="K60">
            <v>0</v>
          </cell>
          <cell r="L60">
            <v>0</v>
          </cell>
          <cell r="M60">
            <v>47763200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1779507</v>
          </cell>
          <cell r="E61">
            <v>359538428.50999999</v>
          </cell>
          <cell r="F61">
            <v>749835</v>
          </cell>
          <cell r="G61">
            <v>228019729.03</v>
          </cell>
          <cell r="H61">
            <v>587558157.53999996</v>
          </cell>
          <cell r="I61">
            <v>266302</v>
          </cell>
          <cell r="J61">
            <v>170433280</v>
          </cell>
          <cell r="K61">
            <v>0</v>
          </cell>
          <cell r="L61">
            <v>0</v>
          </cell>
          <cell r="M61">
            <v>170433280</v>
          </cell>
          <cell r="N61">
            <v>11</v>
          </cell>
          <cell r="O61">
            <v>1100000</v>
          </cell>
          <cell r="P61">
            <v>0</v>
          </cell>
          <cell r="Q61">
            <v>0</v>
          </cell>
          <cell r="R61">
            <v>1100000</v>
          </cell>
          <cell r="S61">
            <v>0</v>
          </cell>
          <cell r="T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31596</v>
          </cell>
          <cell r="E62">
            <v>7354512</v>
          </cell>
          <cell r="F62">
            <v>25920</v>
          </cell>
          <cell r="G62">
            <v>19222147</v>
          </cell>
          <cell r="H62">
            <v>26576659</v>
          </cell>
          <cell r="I62">
            <v>13039</v>
          </cell>
          <cell r="J62">
            <v>8344960</v>
          </cell>
          <cell r="K62">
            <v>0</v>
          </cell>
          <cell r="L62">
            <v>0</v>
          </cell>
          <cell r="M62">
            <v>8344960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72009</v>
          </cell>
          <cell r="E63">
            <v>91415530</v>
          </cell>
          <cell r="F63">
            <v>101132</v>
          </cell>
          <cell r="G63">
            <v>51103765.899999999</v>
          </cell>
          <cell r="H63">
            <v>142519295.90000001</v>
          </cell>
          <cell r="I63">
            <v>40008</v>
          </cell>
          <cell r="J63">
            <v>25605120</v>
          </cell>
          <cell r="K63">
            <v>0</v>
          </cell>
          <cell r="L63">
            <v>0</v>
          </cell>
          <cell r="M63">
            <v>25605120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13060</v>
          </cell>
          <cell r="E64">
            <v>8174141</v>
          </cell>
          <cell r="F64">
            <v>7303</v>
          </cell>
          <cell r="G64">
            <v>11440577</v>
          </cell>
          <cell r="H64">
            <v>19614718</v>
          </cell>
          <cell r="I64">
            <v>12544</v>
          </cell>
          <cell r="J64">
            <v>8028160</v>
          </cell>
          <cell r="K64">
            <v>0</v>
          </cell>
          <cell r="L64">
            <v>0</v>
          </cell>
          <cell r="M64">
            <v>8028160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83989</v>
          </cell>
          <cell r="E67">
            <v>23913266.789999999</v>
          </cell>
          <cell r="F67">
            <v>213460</v>
          </cell>
          <cell r="G67">
            <v>124525293.7</v>
          </cell>
          <cell r="H67">
            <v>148438560.49000001</v>
          </cell>
          <cell r="I67">
            <v>12732</v>
          </cell>
          <cell r="J67">
            <v>8148480</v>
          </cell>
          <cell r="K67">
            <v>0</v>
          </cell>
          <cell r="L67">
            <v>0</v>
          </cell>
          <cell r="M67">
            <v>8148480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162950</v>
          </cell>
          <cell r="G11">
            <v>71120900</v>
          </cell>
          <cell r="H11">
            <v>71120900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65912</v>
          </cell>
          <cell r="E12">
            <v>12296867.279999999</v>
          </cell>
          <cell r="F12">
            <v>158807</v>
          </cell>
          <cell r="G12">
            <v>67925046.560000002</v>
          </cell>
          <cell r="H12">
            <v>80221913.840000004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856</v>
          </cell>
          <cell r="G13">
            <v>1223632</v>
          </cell>
          <cell r="H13">
            <v>1223632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19708</v>
          </cell>
          <cell r="E14">
            <v>1228097</v>
          </cell>
          <cell r="F14">
            <v>73165</v>
          </cell>
          <cell r="G14">
            <v>6379855.5</v>
          </cell>
          <cell r="H14">
            <v>7607952.5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6206494</v>
          </cell>
          <cell r="E16">
            <v>1203041461</v>
          </cell>
          <cell r="F16">
            <v>5900721</v>
          </cell>
          <cell r="G16">
            <v>1163750608</v>
          </cell>
          <cell r="H16">
            <v>2366792069</v>
          </cell>
          <cell r="S16">
            <v>1000</v>
          </cell>
          <cell r="T16">
            <v>103280000</v>
          </cell>
          <cell r="U16">
            <v>1000</v>
          </cell>
          <cell r="V16">
            <v>103280000</v>
          </cell>
          <cell r="W16">
            <v>206560000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36187</v>
          </cell>
          <cell r="E19">
            <v>14512505.5</v>
          </cell>
          <cell r="F19">
            <v>7916</v>
          </cell>
          <cell r="G19">
            <v>11794840</v>
          </cell>
          <cell r="H19">
            <v>26307345.5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BSK</v>
          </cell>
          <cell r="C20" t="str">
            <v>BLUE SKY</v>
          </cell>
          <cell r="D20">
            <v>5870</v>
          </cell>
          <cell r="E20">
            <v>3568416</v>
          </cell>
          <cell r="F20">
            <v>3776</v>
          </cell>
          <cell r="G20">
            <v>316500.07</v>
          </cell>
          <cell r="H20">
            <v>3884916.07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0</v>
          </cell>
          <cell r="E21">
            <v>0</v>
          </cell>
          <cell r="F21">
            <v>22226</v>
          </cell>
          <cell r="G21">
            <v>3196246</v>
          </cell>
          <cell r="H21">
            <v>3196246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849103</v>
          </cell>
          <cell r="E22">
            <v>125925755</v>
          </cell>
          <cell r="F22">
            <v>691881</v>
          </cell>
          <cell r="G22">
            <v>187047421.90000001</v>
          </cell>
          <cell r="H22">
            <v>312973176.89999998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5376472</v>
          </cell>
          <cell r="E23">
            <v>361549964.89999998</v>
          </cell>
          <cell r="F23">
            <v>5582141</v>
          </cell>
          <cell r="G23">
            <v>372842747.69999999</v>
          </cell>
          <cell r="H23">
            <v>734392712.5999999</v>
          </cell>
          <cell r="S23">
            <v>8794</v>
          </cell>
          <cell r="T23">
            <v>932027650</v>
          </cell>
          <cell r="U23">
            <v>8794</v>
          </cell>
          <cell r="V23">
            <v>932027650</v>
          </cell>
          <cell r="W23">
            <v>1864055300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20</v>
          </cell>
          <cell r="E26">
            <v>440000</v>
          </cell>
          <cell r="F26">
            <v>36202</v>
          </cell>
          <cell r="G26">
            <v>3219844.5</v>
          </cell>
          <cell r="H26">
            <v>3659844.5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10186</v>
          </cell>
          <cell r="E28">
            <v>6419587</v>
          </cell>
          <cell r="F28">
            <v>14525</v>
          </cell>
          <cell r="G28">
            <v>4900486</v>
          </cell>
          <cell r="H28">
            <v>11320073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40210</v>
          </cell>
          <cell r="E29">
            <v>6152201.5999999996</v>
          </cell>
          <cell r="F29">
            <v>20469</v>
          </cell>
          <cell r="G29">
            <v>7924361.5999999996</v>
          </cell>
          <cell r="H29">
            <v>14076563.199999999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896138</v>
          </cell>
          <cell r="E34">
            <v>172009371.5</v>
          </cell>
          <cell r="F34">
            <v>383636</v>
          </cell>
          <cell r="G34">
            <v>123954744.8</v>
          </cell>
          <cell r="H34">
            <v>295964116.30000001</v>
          </cell>
          <cell r="S34">
            <v>56</v>
          </cell>
          <cell r="T34">
            <v>5600000</v>
          </cell>
          <cell r="U34">
            <v>56</v>
          </cell>
          <cell r="V34">
            <v>5600000</v>
          </cell>
          <cell r="W34">
            <v>11200000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66</v>
          </cell>
          <cell r="E36">
            <v>31225</v>
          </cell>
          <cell r="F36">
            <v>20842</v>
          </cell>
          <cell r="G36">
            <v>6916934.2000000002</v>
          </cell>
          <cell r="H36">
            <v>6948159.2000000002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1953542</v>
          </cell>
          <cell r="E37">
            <v>371653081.19999999</v>
          </cell>
          <cell r="F37">
            <v>1114614</v>
          </cell>
          <cell r="G37">
            <v>168854464.40000001</v>
          </cell>
          <cell r="H37">
            <v>540507545.60000002</v>
          </cell>
          <cell r="S37">
            <v>1320</v>
          </cell>
          <cell r="T37">
            <v>138969600</v>
          </cell>
          <cell r="U37">
            <v>1320</v>
          </cell>
          <cell r="V37">
            <v>138969600</v>
          </cell>
          <cell r="W37">
            <v>277939200</v>
          </cell>
        </row>
        <row r="38">
          <cell r="B38" t="str">
            <v>GNDX</v>
          </cell>
          <cell r="C38" t="str">
            <v>Гендекс ХХК</v>
          </cell>
          <cell r="D38">
            <v>4382</v>
          </cell>
          <cell r="E38">
            <v>15823620</v>
          </cell>
          <cell r="F38">
            <v>16266</v>
          </cell>
          <cell r="G38">
            <v>9539290</v>
          </cell>
          <cell r="H38">
            <v>25362910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40428</v>
          </cell>
          <cell r="E40">
            <v>30071760</v>
          </cell>
          <cell r="F40">
            <v>69749</v>
          </cell>
          <cell r="G40">
            <v>14436492</v>
          </cell>
          <cell r="H40">
            <v>44508252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35454</v>
          </cell>
          <cell r="E42">
            <v>2973607</v>
          </cell>
          <cell r="F42">
            <v>6400</v>
          </cell>
          <cell r="G42">
            <v>736000</v>
          </cell>
          <cell r="H42">
            <v>3709607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10037</v>
          </cell>
          <cell r="G43">
            <v>6509526.5</v>
          </cell>
          <cell r="H43">
            <v>6509526.5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3</v>
          </cell>
          <cell r="G44">
            <v>1845</v>
          </cell>
          <cell r="H44">
            <v>1845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6500</v>
          </cell>
          <cell r="E45">
            <v>481050</v>
          </cell>
          <cell r="F45">
            <v>0</v>
          </cell>
          <cell r="G45">
            <v>0</v>
          </cell>
          <cell r="H45">
            <v>481050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903974</v>
          </cell>
          <cell r="E46">
            <v>407148668.39999998</v>
          </cell>
          <cell r="F46">
            <v>556723</v>
          </cell>
          <cell r="G46">
            <v>337924185.30000001</v>
          </cell>
          <cell r="H46">
            <v>745072853.70000005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100</v>
          </cell>
          <cell r="E47">
            <v>40500</v>
          </cell>
          <cell r="F47">
            <v>165</v>
          </cell>
          <cell r="G47">
            <v>66500</v>
          </cell>
          <cell r="H47">
            <v>107000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9596</v>
          </cell>
          <cell r="E48">
            <v>672473</v>
          </cell>
          <cell r="F48">
            <v>3650</v>
          </cell>
          <cell r="G48">
            <v>1870358</v>
          </cell>
          <cell r="H48">
            <v>2542831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49932</v>
          </cell>
          <cell r="E49">
            <v>12582902.199999999</v>
          </cell>
          <cell r="F49">
            <v>42053</v>
          </cell>
          <cell r="G49">
            <v>22088650.199999999</v>
          </cell>
          <cell r="H49">
            <v>34671552.399999999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328696</v>
          </cell>
          <cell r="E51">
            <v>61607897.859999999</v>
          </cell>
          <cell r="F51">
            <v>631710</v>
          </cell>
          <cell r="G51">
            <v>90321703.310000002</v>
          </cell>
          <cell r="H51">
            <v>151929601.17000002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2981</v>
          </cell>
          <cell r="E52">
            <v>925250</v>
          </cell>
          <cell r="F52">
            <v>2419</v>
          </cell>
          <cell r="G52">
            <v>882940</v>
          </cell>
          <cell r="H52">
            <v>1808190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9366</v>
          </cell>
          <cell r="E54">
            <v>2054444</v>
          </cell>
          <cell r="F54">
            <v>23707</v>
          </cell>
          <cell r="G54">
            <v>15579372</v>
          </cell>
          <cell r="H54">
            <v>17633816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4547</v>
          </cell>
          <cell r="G55">
            <v>2682730</v>
          </cell>
          <cell r="H55">
            <v>2682730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13422</v>
          </cell>
          <cell r="E57">
            <v>1054595</v>
          </cell>
          <cell r="F57">
            <v>3462</v>
          </cell>
          <cell r="G57">
            <v>2215680</v>
          </cell>
          <cell r="H57">
            <v>3270275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192327</v>
          </cell>
          <cell r="E58">
            <v>90081537.469999999</v>
          </cell>
          <cell r="F58">
            <v>1233069</v>
          </cell>
          <cell r="G58">
            <v>121640755.09999999</v>
          </cell>
          <cell r="H58">
            <v>211722292.56999999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18586</v>
          </cell>
          <cell r="G59">
            <v>33574910</v>
          </cell>
          <cell r="H59">
            <v>33574910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3560</v>
          </cell>
          <cell r="E60">
            <v>732690</v>
          </cell>
          <cell r="F60">
            <v>5678</v>
          </cell>
          <cell r="G60">
            <v>8446060</v>
          </cell>
          <cell r="H60">
            <v>9178750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867023</v>
          </cell>
          <cell r="E61">
            <v>178936142</v>
          </cell>
          <cell r="F61">
            <v>1259030</v>
          </cell>
          <cell r="G61">
            <v>186577890.69999999</v>
          </cell>
          <cell r="H61">
            <v>365514032.69999999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191</v>
          </cell>
          <cell r="E62">
            <v>1596000</v>
          </cell>
          <cell r="F62">
            <v>880</v>
          </cell>
          <cell r="G62">
            <v>747250</v>
          </cell>
          <cell r="H62">
            <v>2343250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54467</v>
          </cell>
          <cell r="E63">
            <v>17971855.260000002</v>
          </cell>
          <cell r="F63">
            <v>73375</v>
          </cell>
          <cell r="G63">
            <v>63722364.43</v>
          </cell>
          <cell r="H63">
            <v>81694219.689999998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47</v>
          </cell>
          <cell r="E64">
            <v>38934</v>
          </cell>
          <cell r="F64">
            <v>9385</v>
          </cell>
          <cell r="G64">
            <v>10825987</v>
          </cell>
          <cell r="H64">
            <v>10864921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193583</v>
          </cell>
          <cell r="E67">
            <v>32207355.579999998</v>
          </cell>
          <cell r="F67">
            <v>10316</v>
          </cell>
          <cell r="G67">
            <v>4070692.2</v>
          </cell>
          <cell r="H67">
            <v>36278047.780000001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72232041.719999999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162950</v>
          </cell>
          <cell r="G11">
            <v>71120900</v>
          </cell>
          <cell r="H11">
            <v>71120900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162950</v>
          </cell>
          <cell r="Y11">
            <v>71120900</v>
          </cell>
          <cell r="Z11">
            <v>101589077.40000001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65912</v>
          </cell>
          <cell r="E12">
            <v>12296867.279999999</v>
          </cell>
          <cell r="F12">
            <v>158807</v>
          </cell>
          <cell r="G12">
            <v>67925046.560000002</v>
          </cell>
          <cell r="H12">
            <v>80221913.840000004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224719</v>
          </cell>
          <cell r="Y12">
            <v>80221913.840000004</v>
          </cell>
          <cell r="Z12">
            <v>2563138678.6800003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856</v>
          </cell>
          <cell r="G13">
            <v>1223632</v>
          </cell>
          <cell r="H13">
            <v>1223632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856</v>
          </cell>
          <cell r="Y13">
            <v>1223632</v>
          </cell>
          <cell r="Z13">
            <v>12949582.5</v>
          </cell>
        </row>
        <row r="14">
          <cell r="B14" t="str">
            <v>BATS</v>
          </cell>
          <cell r="C14" t="str">
            <v>Батс ХХК</v>
          </cell>
          <cell r="D14">
            <v>19708</v>
          </cell>
          <cell r="E14">
            <v>1228097</v>
          </cell>
          <cell r="F14">
            <v>73165</v>
          </cell>
          <cell r="G14">
            <v>6379855.5</v>
          </cell>
          <cell r="H14">
            <v>7607952.5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92873</v>
          </cell>
          <cell r="Y14">
            <v>7607952.5</v>
          </cell>
          <cell r="Z14">
            <v>845834252.00999999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6206494</v>
          </cell>
          <cell r="E16">
            <v>1203041461</v>
          </cell>
          <cell r="F16">
            <v>5900721</v>
          </cell>
          <cell r="G16">
            <v>1163750608</v>
          </cell>
          <cell r="H16">
            <v>2366792069</v>
          </cell>
          <cell r="S16">
            <v>1000</v>
          </cell>
          <cell r="T16">
            <v>103280000</v>
          </cell>
          <cell r="U16">
            <v>1000</v>
          </cell>
          <cell r="V16">
            <v>103280000</v>
          </cell>
          <cell r="W16">
            <v>206560000</v>
          </cell>
          <cell r="X16">
            <v>12109215</v>
          </cell>
          <cell r="Y16">
            <v>2573352069</v>
          </cell>
          <cell r="Z16">
            <v>23504232984.849998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51296804.119999997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36187</v>
          </cell>
          <cell r="E19">
            <v>14512505.5</v>
          </cell>
          <cell r="F19">
            <v>7916</v>
          </cell>
          <cell r="G19">
            <v>11794840</v>
          </cell>
          <cell r="H19">
            <v>26307345.5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44103</v>
          </cell>
          <cell r="Y19">
            <v>26307345.5</v>
          </cell>
          <cell r="Z19">
            <v>1287772803.5699997</v>
          </cell>
        </row>
        <row r="20">
          <cell r="B20" t="str">
            <v>BSK</v>
          </cell>
          <cell r="C20" t="str">
            <v>BLUE SKY</v>
          </cell>
          <cell r="D20">
            <v>5870</v>
          </cell>
          <cell r="E20">
            <v>3568416</v>
          </cell>
          <cell r="F20">
            <v>3776</v>
          </cell>
          <cell r="G20">
            <v>316500.07</v>
          </cell>
          <cell r="H20">
            <v>3884916.07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9646</v>
          </cell>
          <cell r="Y20">
            <v>3884916.07</v>
          </cell>
          <cell r="Z20">
            <v>71943774.23999998</v>
          </cell>
        </row>
        <row r="21">
          <cell r="B21" t="str">
            <v>BULG</v>
          </cell>
          <cell r="C21" t="str">
            <v>Булган брокер ХХК</v>
          </cell>
          <cell r="D21">
            <v>0</v>
          </cell>
          <cell r="E21">
            <v>0</v>
          </cell>
          <cell r="F21">
            <v>22226</v>
          </cell>
          <cell r="G21">
            <v>3196246</v>
          </cell>
          <cell r="H21">
            <v>3196246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22226</v>
          </cell>
          <cell r="Y21">
            <v>3196246</v>
          </cell>
          <cell r="Z21">
            <v>118148196.91</v>
          </cell>
        </row>
        <row r="22">
          <cell r="B22" t="str">
            <v>BUMB</v>
          </cell>
          <cell r="C22" t="str">
            <v>Бумбат-Алтай ХХК</v>
          </cell>
          <cell r="D22">
            <v>849103</v>
          </cell>
          <cell r="E22">
            <v>125925755</v>
          </cell>
          <cell r="F22">
            <v>691881</v>
          </cell>
          <cell r="G22">
            <v>187047421.90000001</v>
          </cell>
          <cell r="H22">
            <v>312973176.89999998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1540984</v>
          </cell>
          <cell r="Y22">
            <v>312973176.89999998</v>
          </cell>
          <cell r="Z22">
            <v>12587858328.109999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5376472</v>
          </cell>
          <cell r="E23">
            <v>361549964.89999998</v>
          </cell>
          <cell r="F23">
            <v>5582141</v>
          </cell>
          <cell r="G23">
            <v>372842747.69999999</v>
          </cell>
          <cell r="H23">
            <v>734392712.5999999</v>
          </cell>
          <cell r="S23">
            <v>8794</v>
          </cell>
          <cell r="T23">
            <v>932027650</v>
          </cell>
          <cell r="U23">
            <v>8794</v>
          </cell>
          <cell r="V23">
            <v>932027650</v>
          </cell>
          <cell r="W23">
            <v>1864055300</v>
          </cell>
          <cell r="X23">
            <v>10976201</v>
          </cell>
          <cell r="Y23">
            <v>2598448012.5999999</v>
          </cell>
          <cell r="Z23">
            <v>43850638045.639992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20</v>
          </cell>
          <cell r="E26">
            <v>440000</v>
          </cell>
          <cell r="F26">
            <v>36202</v>
          </cell>
          <cell r="G26">
            <v>3219844.5</v>
          </cell>
          <cell r="H26">
            <v>3659844.5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36222</v>
          </cell>
          <cell r="Y26">
            <v>3659844.5</v>
          </cell>
          <cell r="Z26">
            <v>7793812986.7400007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10186</v>
          </cell>
          <cell r="E28">
            <v>6419587</v>
          </cell>
          <cell r="F28">
            <v>14525</v>
          </cell>
          <cell r="G28">
            <v>4900486</v>
          </cell>
          <cell r="H28">
            <v>11320073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24711</v>
          </cell>
          <cell r="Y28">
            <v>11320073</v>
          </cell>
          <cell r="Z28">
            <v>306768568.83999997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40210</v>
          </cell>
          <cell r="E29">
            <v>6152201.5999999996</v>
          </cell>
          <cell r="F29">
            <v>20469</v>
          </cell>
          <cell r="G29">
            <v>7924361.5999999996</v>
          </cell>
          <cell r="H29">
            <v>14076563.199999999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60679</v>
          </cell>
          <cell r="Y29">
            <v>14076563.199999999</v>
          </cell>
          <cell r="Z29">
            <v>634342677.76999998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3788300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43987815.030000001</v>
          </cell>
        </row>
        <row r="34">
          <cell r="B34" t="str">
            <v>GAUL</v>
          </cell>
          <cell r="C34" t="str">
            <v>Гаүли ХХК</v>
          </cell>
          <cell r="D34">
            <v>896138</v>
          </cell>
          <cell r="E34">
            <v>172009371.5</v>
          </cell>
          <cell r="F34">
            <v>383636</v>
          </cell>
          <cell r="G34">
            <v>123954744.8</v>
          </cell>
          <cell r="H34">
            <v>295964116.30000001</v>
          </cell>
          <cell r="S34">
            <v>56</v>
          </cell>
          <cell r="T34">
            <v>5600000</v>
          </cell>
          <cell r="U34">
            <v>56</v>
          </cell>
          <cell r="V34">
            <v>5600000</v>
          </cell>
          <cell r="W34">
            <v>11200000</v>
          </cell>
          <cell r="X34">
            <v>1279886</v>
          </cell>
          <cell r="Y34">
            <v>307164116.30000001</v>
          </cell>
          <cell r="Z34">
            <v>17322212865.199997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300595821.88000005</v>
          </cell>
        </row>
        <row r="36">
          <cell r="B36" t="str">
            <v>GDSC</v>
          </cell>
          <cell r="C36" t="str">
            <v>Гүүдсек ХХК</v>
          </cell>
          <cell r="D36">
            <v>66</v>
          </cell>
          <cell r="E36">
            <v>31225</v>
          </cell>
          <cell r="F36">
            <v>20842</v>
          </cell>
          <cell r="G36">
            <v>6916934.2000000002</v>
          </cell>
          <cell r="H36">
            <v>6948159.2000000002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20908</v>
          </cell>
          <cell r="Y36">
            <v>6948159.2000000002</v>
          </cell>
          <cell r="Z36">
            <v>240881713.56999999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1953542</v>
          </cell>
          <cell r="E37">
            <v>371653081.19999999</v>
          </cell>
          <cell r="F37">
            <v>1114614</v>
          </cell>
          <cell r="G37">
            <v>168854464.40000001</v>
          </cell>
          <cell r="H37">
            <v>540507545.60000002</v>
          </cell>
          <cell r="S37">
            <v>1320</v>
          </cell>
          <cell r="T37">
            <v>138969600</v>
          </cell>
          <cell r="U37">
            <v>1320</v>
          </cell>
          <cell r="V37">
            <v>138969600</v>
          </cell>
          <cell r="W37">
            <v>277939200</v>
          </cell>
          <cell r="X37">
            <v>3070796</v>
          </cell>
          <cell r="Y37">
            <v>818446745.60000002</v>
          </cell>
          <cell r="Z37">
            <v>7114290037.1900005</v>
          </cell>
        </row>
        <row r="38">
          <cell r="B38" t="str">
            <v>GNDX</v>
          </cell>
          <cell r="C38" t="str">
            <v>Гендекс ХХК</v>
          </cell>
          <cell r="D38">
            <v>4382</v>
          </cell>
          <cell r="E38">
            <v>15823620</v>
          </cell>
          <cell r="F38">
            <v>16266</v>
          </cell>
          <cell r="G38">
            <v>9539290</v>
          </cell>
          <cell r="H38">
            <v>25362910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20648</v>
          </cell>
          <cell r="Y38">
            <v>25362910</v>
          </cell>
          <cell r="Z38">
            <v>703321774.33999991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40428</v>
          </cell>
          <cell r="E40">
            <v>30071760</v>
          </cell>
          <cell r="F40">
            <v>69749</v>
          </cell>
          <cell r="G40">
            <v>14436492</v>
          </cell>
          <cell r="H40">
            <v>44508252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110177</v>
          </cell>
          <cell r="Y40">
            <v>44508252</v>
          </cell>
          <cell r="Z40">
            <v>221773938.45999998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35454</v>
          </cell>
          <cell r="E42">
            <v>2973607</v>
          </cell>
          <cell r="F42">
            <v>6400</v>
          </cell>
          <cell r="G42">
            <v>736000</v>
          </cell>
          <cell r="H42">
            <v>3709607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41854</v>
          </cell>
          <cell r="Y42">
            <v>3709607</v>
          </cell>
          <cell r="Z42">
            <v>430670672.31000006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10037</v>
          </cell>
          <cell r="G43">
            <v>6509526.5</v>
          </cell>
          <cell r="H43">
            <v>6509526.5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10037</v>
          </cell>
          <cell r="Y43">
            <v>6509526.5</v>
          </cell>
          <cell r="Z43">
            <v>241190652.36000001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3</v>
          </cell>
          <cell r="G44">
            <v>1845</v>
          </cell>
          <cell r="H44">
            <v>1845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3</v>
          </cell>
          <cell r="Y44">
            <v>1845</v>
          </cell>
          <cell r="Z44">
            <v>196620344.94999999</v>
          </cell>
        </row>
        <row r="45">
          <cell r="B45" t="str">
            <v>MICC</v>
          </cell>
          <cell r="C45" t="str">
            <v>Эм Ай Си Си ХХК</v>
          </cell>
          <cell r="D45">
            <v>6500</v>
          </cell>
          <cell r="E45">
            <v>481050</v>
          </cell>
          <cell r="F45">
            <v>0</v>
          </cell>
          <cell r="G45">
            <v>0</v>
          </cell>
          <cell r="H45">
            <v>481050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6500</v>
          </cell>
          <cell r="Y45">
            <v>481050</v>
          </cell>
          <cell r="Z45">
            <v>62158762.969999999</v>
          </cell>
        </row>
        <row r="46">
          <cell r="B46" t="str">
            <v>MNET</v>
          </cell>
          <cell r="C46" t="str">
            <v>Ард секюритиз ХХК</v>
          </cell>
          <cell r="D46">
            <v>903974</v>
          </cell>
          <cell r="E46">
            <v>407148668.39999998</v>
          </cell>
          <cell r="F46">
            <v>556723</v>
          </cell>
          <cell r="G46">
            <v>337924185.30000001</v>
          </cell>
          <cell r="H46">
            <v>745072853.70000005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1460697</v>
          </cell>
          <cell r="Y46">
            <v>745072853.70000005</v>
          </cell>
          <cell r="Z46">
            <v>3671861236.9500008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100</v>
          </cell>
          <cell r="E47">
            <v>40500</v>
          </cell>
          <cell r="F47">
            <v>165</v>
          </cell>
          <cell r="G47">
            <v>66500</v>
          </cell>
          <cell r="H47">
            <v>107000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265</v>
          </cell>
          <cell r="Y47">
            <v>107000</v>
          </cell>
          <cell r="Z47">
            <v>12217185</v>
          </cell>
        </row>
        <row r="48">
          <cell r="B48" t="str">
            <v>MSDQ</v>
          </cell>
          <cell r="C48" t="str">
            <v>Масдак ХХК</v>
          </cell>
          <cell r="D48">
            <v>9596</v>
          </cell>
          <cell r="E48">
            <v>672473</v>
          </cell>
          <cell r="F48">
            <v>3650</v>
          </cell>
          <cell r="G48">
            <v>1870358</v>
          </cell>
          <cell r="H48">
            <v>2542831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13246</v>
          </cell>
          <cell r="Y48">
            <v>2542831</v>
          </cell>
          <cell r="Z48">
            <v>120621484.14000002</v>
          </cell>
        </row>
        <row r="49">
          <cell r="B49" t="str">
            <v>MSEC</v>
          </cell>
          <cell r="C49" t="str">
            <v>Монсек ХХК</v>
          </cell>
          <cell r="D49">
            <v>49932</v>
          </cell>
          <cell r="E49">
            <v>12582902.199999999</v>
          </cell>
          <cell r="F49">
            <v>42053</v>
          </cell>
          <cell r="G49">
            <v>22088650.199999999</v>
          </cell>
          <cell r="H49">
            <v>34671552.399999999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91985</v>
          </cell>
          <cell r="Y49">
            <v>34671552.399999999</v>
          </cell>
          <cell r="Z49">
            <v>702557903.39999998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328696</v>
          </cell>
          <cell r="E51">
            <v>61607897.859999999</v>
          </cell>
          <cell r="F51">
            <v>631710</v>
          </cell>
          <cell r="G51">
            <v>90321703.310000002</v>
          </cell>
          <cell r="H51">
            <v>151929601.17000002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960406</v>
          </cell>
          <cell r="Y51">
            <v>151929601.17000002</v>
          </cell>
          <cell r="Z51">
            <v>25556545638.260002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2981</v>
          </cell>
          <cell r="E52">
            <v>925250</v>
          </cell>
          <cell r="F52">
            <v>2419</v>
          </cell>
          <cell r="G52">
            <v>882940</v>
          </cell>
          <cell r="H52">
            <v>1808190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5400</v>
          </cell>
          <cell r="Y52">
            <v>1808190</v>
          </cell>
          <cell r="Z52">
            <v>77441983.769999996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9366</v>
          </cell>
          <cell r="E54">
            <v>2054444</v>
          </cell>
          <cell r="F54">
            <v>23707</v>
          </cell>
          <cell r="G54">
            <v>15579372</v>
          </cell>
          <cell r="H54">
            <v>17633816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33073</v>
          </cell>
          <cell r="Y54">
            <v>17633816</v>
          </cell>
          <cell r="Z54">
            <v>576253991.70000005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4547</v>
          </cell>
          <cell r="G55">
            <v>2682730</v>
          </cell>
          <cell r="H55">
            <v>2682730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4547</v>
          </cell>
          <cell r="Y55">
            <v>2682730</v>
          </cell>
          <cell r="Z55">
            <v>48444360.419999994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13422</v>
          </cell>
          <cell r="E57">
            <v>1054595</v>
          </cell>
          <cell r="F57">
            <v>3462</v>
          </cell>
          <cell r="G57">
            <v>2215680</v>
          </cell>
          <cell r="H57">
            <v>3270275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16884</v>
          </cell>
          <cell r="Y57">
            <v>3270275</v>
          </cell>
          <cell r="Z57">
            <v>6259955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192327</v>
          </cell>
          <cell r="E58">
            <v>90081537.469999999</v>
          </cell>
          <cell r="F58">
            <v>1233069</v>
          </cell>
          <cell r="G58">
            <v>121640755.09999999</v>
          </cell>
          <cell r="H58">
            <v>211722292.56999999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1425396</v>
          </cell>
          <cell r="Y58">
            <v>211722292.56999999</v>
          </cell>
          <cell r="Z58">
            <v>4283785353.3399997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18586</v>
          </cell>
          <cell r="G59">
            <v>33574910</v>
          </cell>
          <cell r="H59">
            <v>33574910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18586</v>
          </cell>
          <cell r="Y59">
            <v>33574910</v>
          </cell>
          <cell r="Z59">
            <v>341003658.91999996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3560</v>
          </cell>
          <cell r="E60">
            <v>732690</v>
          </cell>
          <cell r="F60">
            <v>5678</v>
          </cell>
          <cell r="G60">
            <v>8446060</v>
          </cell>
          <cell r="H60">
            <v>9178750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9238</v>
          </cell>
          <cell r="Y60">
            <v>9178750</v>
          </cell>
          <cell r="Z60">
            <v>504820250.98000002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867023</v>
          </cell>
          <cell r="E61">
            <v>178936142</v>
          </cell>
          <cell r="F61">
            <v>1259030</v>
          </cell>
          <cell r="G61">
            <v>186577890.69999999</v>
          </cell>
          <cell r="H61">
            <v>365514032.69999999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2126053</v>
          </cell>
          <cell r="Y61">
            <v>365514032.69999999</v>
          </cell>
          <cell r="Z61">
            <v>4851904018.4199991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191</v>
          </cell>
          <cell r="E62">
            <v>1596000</v>
          </cell>
          <cell r="F62">
            <v>880</v>
          </cell>
          <cell r="G62">
            <v>747250</v>
          </cell>
          <cell r="H62">
            <v>2343250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1071</v>
          </cell>
          <cell r="Y62">
            <v>2343250</v>
          </cell>
          <cell r="Z62">
            <v>312086473.32000005</v>
          </cell>
        </row>
        <row r="63">
          <cell r="B63" t="str">
            <v>TTOL</v>
          </cell>
          <cell r="C63" t="str">
            <v>Тэсо Инвестмент</v>
          </cell>
          <cell r="D63">
            <v>54467</v>
          </cell>
          <cell r="E63">
            <v>17971855.260000002</v>
          </cell>
          <cell r="F63">
            <v>73375</v>
          </cell>
          <cell r="G63">
            <v>63722364.43</v>
          </cell>
          <cell r="H63">
            <v>81694219.689999998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127842</v>
          </cell>
          <cell r="Y63">
            <v>81694219.689999998</v>
          </cell>
          <cell r="Z63">
            <v>633540009.75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47</v>
          </cell>
          <cell r="E64">
            <v>38934</v>
          </cell>
          <cell r="F64">
            <v>9385</v>
          </cell>
          <cell r="G64">
            <v>10825987</v>
          </cell>
          <cell r="H64">
            <v>10864921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9432</v>
          </cell>
          <cell r="Y64">
            <v>10864921</v>
          </cell>
          <cell r="Z64">
            <v>141750464.82999998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193583</v>
          </cell>
          <cell r="E67">
            <v>32207355.579999998</v>
          </cell>
          <cell r="F67">
            <v>10316</v>
          </cell>
          <cell r="G67">
            <v>4070692.2</v>
          </cell>
          <cell r="H67">
            <v>36278047.780000001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203899</v>
          </cell>
          <cell r="Y67">
            <v>36278047.780000001</v>
          </cell>
          <cell r="Z67">
            <v>501444898.46000004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P80"/>
  <sheetViews>
    <sheetView tabSelected="1" view="pageBreakPreview" zoomScale="70" zoomScaleNormal="70" zoomScaleSheetLayoutView="70" workbookViewId="0">
      <pane xSplit="3" ySplit="15" topLeftCell="D28" activePane="bottomRight" state="frozen"/>
      <selection pane="topRight" activeCell="D1" sqref="D1"/>
      <selection pane="bottomLeft" activeCell="A16" sqref="A16"/>
      <selection pane="bottomRight" activeCell="C33" sqref="C33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4.42578125" style="1" customWidth="1"/>
    <col min="14" max="14" width="16.7109375" style="1" customWidth="1"/>
    <col min="15" max="15" width="21.42578125" style="1" bestFit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6" ht="13.9" customHeight="1" x14ac:dyDescent="0.25"/>
    <row r="7" spans="1:16" x14ac:dyDescent="0.25">
      <c r="I7" s="5"/>
      <c r="J7" s="5"/>
      <c r="K7" s="5"/>
    </row>
    <row r="8" spans="1:16" x14ac:dyDescent="0.25">
      <c r="H8" s="6"/>
      <c r="I8" s="7"/>
      <c r="J8" s="7"/>
      <c r="K8" s="7"/>
      <c r="L8" s="7"/>
    </row>
    <row r="9" spans="1:16" ht="15" customHeight="1" x14ac:dyDescent="0.25">
      <c r="B9" s="28"/>
      <c r="C9" s="8"/>
      <c r="D9" s="47" t="s">
        <v>117</v>
      </c>
      <c r="E9" s="47"/>
      <c r="F9" s="47"/>
      <c r="G9" s="47"/>
      <c r="H9" s="47"/>
      <c r="I9" s="47"/>
      <c r="J9" s="47"/>
      <c r="K9" s="47"/>
      <c r="L9" s="8"/>
      <c r="M9" s="8"/>
      <c r="N9" s="8"/>
    </row>
    <row r="11" spans="1:16" ht="15" customHeight="1" thickBot="1" x14ac:dyDescent="0.3">
      <c r="L11" s="35"/>
      <c r="M11" s="55" t="s">
        <v>129</v>
      </c>
      <c r="N11" s="55"/>
    </row>
    <row r="12" spans="1:16" ht="14.45" customHeight="1" x14ac:dyDescent="0.25">
      <c r="A12" s="48" t="s">
        <v>0</v>
      </c>
      <c r="B12" s="50" t="s">
        <v>60</v>
      </c>
      <c r="C12" s="50" t="s">
        <v>61</v>
      </c>
      <c r="D12" s="50" t="s">
        <v>62</v>
      </c>
      <c r="E12" s="50"/>
      <c r="F12" s="50"/>
      <c r="G12" s="52" t="s">
        <v>130</v>
      </c>
      <c r="H12" s="52"/>
      <c r="I12" s="52"/>
      <c r="J12" s="52"/>
      <c r="K12" s="52"/>
      <c r="L12" s="52"/>
      <c r="M12" s="53" t="s">
        <v>126</v>
      </c>
      <c r="N12" s="54"/>
    </row>
    <row r="13" spans="1:16" s="28" customFormat="1" ht="15.75" customHeight="1" x14ac:dyDescent="0.25">
      <c r="A13" s="49"/>
      <c r="B13" s="51"/>
      <c r="C13" s="51"/>
      <c r="D13" s="51"/>
      <c r="E13" s="51"/>
      <c r="F13" s="51"/>
      <c r="G13" s="41"/>
      <c r="H13" s="41"/>
      <c r="I13" s="41"/>
      <c r="J13" s="41"/>
      <c r="K13" s="41"/>
      <c r="L13" s="41"/>
      <c r="M13" s="42"/>
      <c r="N13" s="43"/>
      <c r="P13" s="9"/>
    </row>
    <row r="14" spans="1:16" s="28" customFormat="1" ht="42" customHeight="1" x14ac:dyDescent="0.25">
      <c r="A14" s="49"/>
      <c r="B14" s="51"/>
      <c r="C14" s="51"/>
      <c r="D14" s="51"/>
      <c r="E14" s="51"/>
      <c r="F14" s="51"/>
      <c r="G14" s="41" t="s">
        <v>118</v>
      </c>
      <c r="H14" s="41"/>
      <c r="I14" s="41"/>
      <c r="J14" s="41" t="s">
        <v>125</v>
      </c>
      <c r="K14" s="41" t="s">
        <v>124</v>
      </c>
      <c r="L14" s="41" t="s">
        <v>119</v>
      </c>
      <c r="M14" s="42" t="s">
        <v>120</v>
      </c>
      <c r="N14" s="43" t="s">
        <v>121</v>
      </c>
      <c r="P14" s="9"/>
    </row>
    <row r="15" spans="1:16" s="28" customFormat="1" ht="42" customHeight="1" x14ac:dyDescent="0.25">
      <c r="A15" s="49"/>
      <c r="B15" s="51"/>
      <c r="C15" s="51"/>
      <c r="D15" s="31" t="s">
        <v>63</v>
      </c>
      <c r="E15" s="31" t="s">
        <v>64</v>
      </c>
      <c r="F15" s="31" t="s">
        <v>65</v>
      </c>
      <c r="G15" s="10" t="s">
        <v>122</v>
      </c>
      <c r="H15" s="29" t="s">
        <v>124</v>
      </c>
      <c r="I15" s="29" t="s">
        <v>123</v>
      </c>
      <c r="J15" s="41"/>
      <c r="K15" s="41"/>
      <c r="L15" s="41"/>
      <c r="M15" s="42"/>
      <c r="N15" s="44"/>
      <c r="P15" s="9"/>
    </row>
    <row r="16" spans="1:16" x14ac:dyDescent="0.25">
      <c r="A16" s="11">
        <v>1</v>
      </c>
      <c r="B16" s="12" t="s">
        <v>6</v>
      </c>
      <c r="C16" s="13" t="s">
        <v>70</v>
      </c>
      <c r="D16" s="14" t="s">
        <v>2</v>
      </c>
      <c r="E16" s="15" t="s">
        <v>2</v>
      </c>
      <c r="F16" s="15" t="s">
        <v>2</v>
      </c>
      <c r="G16" s="16">
        <f>VLOOKUP(B16,[2]Brokers!$B$9:$H$67,7,0)</f>
        <v>734392712.5999999</v>
      </c>
      <c r="H16" s="16">
        <f>VLOOKUP(B16,[2]Brokers!$B$9:$W$67,22,0)</f>
        <v>1864055300</v>
      </c>
      <c r="I16" s="16">
        <f>VLOOKUP(B16,[2]Brokers!$B$9:$R$67,17,0)</f>
        <v>0</v>
      </c>
      <c r="J16" s="16">
        <f>VLOOKUP(B16,[2]Brokers!$B$9:$M$67,12,0)</f>
        <v>0</v>
      </c>
      <c r="K16" s="16">
        <f>VLOOKUP(B16,[1]Brokers!$B$9:$T$66,19,0)</f>
        <v>0</v>
      </c>
      <c r="L16" s="36">
        <f t="shared" ref="L16:L47" si="0">G16+H16+I16+J16+K16</f>
        <v>2598448012.5999999</v>
      </c>
      <c r="M16" s="32">
        <f>VLOOKUP(B16,[3]Sheet7!$B$9:$Z$67,25,0)</f>
        <v>43850638045.639992</v>
      </c>
      <c r="N16" s="37">
        <f>M16/$M$75</f>
        <v>0.26897844055163356</v>
      </c>
      <c r="O16" s="34"/>
    </row>
    <row r="17" spans="1:16" x14ac:dyDescent="0.25">
      <c r="A17" s="11">
        <v>2</v>
      </c>
      <c r="B17" s="12" t="s">
        <v>3</v>
      </c>
      <c r="C17" s="13" t="s">
        <v>67</v>
      </c>
      <c r="D17" s="14" t="s">
        <v>2</v>
      </c>
      <c r="E17" s="15"/>
      <c r="F17" s="15" t="s">
        <v>2</v>
      </c>
      <c r="G17" s="16">
        <f>VLOOKUP(B17,[2]Brokers!$B$9:$H$67,7,0)</f>
        <v>151929601.17000002</v>
      </c>
      <c r="H17" s="16">
        <f>VLOOKUP(B17,[2]Brokers!$B$9:$W$67,22,0)</f>
        <v>0</v>
      </c>
      <c r="I17" s="16">
        <f>VLOOKUP(B17,[2]Brokers!$B$9:$R$67,17,0)</f>
        <v>0</v>
      </c>
      <c r="J17" s="16">
        <f>VLOOKUP(B17,[2]Brokers!$B$9:$M$67,12,0)</f>
        <v>0</v>
      </c>
      <c r="K17" s="16">
        <f>VLOOKUP(B17,[1]Brokers!$B$9:$T$66,19,0)</f>
        <v>0</v>
      </c>
      <c r="L17" s="36">
        <f t="shared" si="0"/>
        <v>151929601.17000002</v>
      </c>
      <c r="M17" s="32">
        <f>VLOOKUP(B17,[3]Sheet7!$B$9:$Z$67,25,0)</f>
        <v>25556545638.260002</v>
      </c>
      <c r="N17" s="37">
        <f>M17/$M$75</f>
        <v>0.15676305061995138</v>
      </c>
      <c r="O17" s="34"/>
    </row>
    <row r="18" spans="1:16" x14ac:dyDescent="0.25">
      <c r="A18" s="11">
        <v>3</v>
      </c>
      <c r="B18" s="12" t="s">
        <v>1</v>
      </c>
      <c r="C18" s="13" t="s">
        <v>66</v>
      </c>
      <c r="D18" s="14" t="s">
        <v>2</v>
      </c>
      <c r="E18" s="15" t="s">
        <v>2</v>
      </c>
      <c r="F18" s="15" t="s">
        <v>2</v>
      </c>
      <c r="G18" s="16">
        <f>VLOOKUP(B18,[2]Brokers!$B$9:$H$67,7,0)</f>
        <v>2366792069</v>
      </c>
      <c r="H18" s="16">
        <f>VLOOKUP(B18,[2]Brokers!$B$9:$W$67,22,0)</f>
        <v>206560000</v>
      </c>
      <c r="I18" s="16">
        <f>VLOOKUP(B18,[2]Brokers!$B$9:$R$67,17,0)</f>
        <v>0</v>
      </c>
      <c r="J18" s="16">
        <f>VLOOKUP(B18,[2]Brokers!$B$9:$M$67,12,0)</f>
        <v>0</v>
      </c>
      <c r="K18" s="16">
        <f>VLOOKUP(B18,[1]Brokers!$B$9:$T$66,19,0)</f>
        <v>0</v>
      </c>
      <c r="L18" s="36">
        <f t="shared" si="0"/>
        <v>2573352069</v>
      </c>
      <c r="M18" s="32">
        <f>VLOOKUP(B18,[3]Sheet7!$B$9:$Z$67,25,0)</f>
        <v>23504232984.849998</v>
      </c>
      <c r="N18" s="37">
        <f>M18/$M$75</f>
        <v>0.14417422907386454</v>
      </c>
      <c r="O18" s="34"/>
    </row>
    <row r="19" spans="1:16" s="30" customFormat="1" x14ac:dyDescent="0.25">
      <c r="A19" s="11">
        <v>4</v>
      </c>
      <c r="B19" s="12" t="s">
        <v>11</v>
      </c>
      <c r="C19" s="13" t="s">
        <v>75</v>
      </c>
      <c r="D19" s="14" t="s">
        <v>2</v>
      </c>
      <c r="E19" s="15" t="s">
        <v>2</v>
      </c>
      <c r="F19" s="15"/>
      <c r="G19" s="16">
        <f>VLOOKUP(B19,[2]Brokers!$B$9:$H$67,7,0)</f>
        <v>295964116.30000001</v>
      </c>
      <c r="H19" s="16">
        <f>VLOOKUP(B19,[2]Brokers!$B$9:$W$67,22,0)</f>
        <v>11200000</v>
      </c>
      <c r="I19" s="16">
        <f>VLOOKUP(B19,[2]Brokers!$B$9:$R$67,17,0)</f>
        <v>0</v>
      </c>
      <c r="J19" s="16">
        <f>VLOOKUP(B19,[2]Brokers!$B$9:$M$67,12,0)</f>
        <v>0</v>
      </c>
      <c r="K19" s="16">
        <f>VLOOKUP(B19,[1]Brokers!$B$9:$T$66,19,0)</f>
        <v>0</v>
      </c>
      <c r="L19" s="36">
        <f t="shared" si="0"/>
        <v>307164116.30000001</v>
      </c>
      <c r="M19" s="32">
        <f>VLOOKUP(B19,[3]Sheet7!$B$9:$Z$67,25,0)</f>
        <v>17322212865.199997</v>
      </c>
      <c r="N19" s="37">
        <f>M19/$M$75</f>
        <v>0.10625391125519114</v>
      </c>
      <c r="O19" s="34"/>
      <c r="P19" s="9"/>
    </row>
    <row r="20" spans="1:16" x14ac:dyDescent="0.25">
      <c r="A20" s="11">
        <v>5</v>
      </c>
      <c r="B20" s="12" t="s">
        <v>16</v>
      </c>
      <c r="C20" s="13" t="s">
        <v>79</v>
      </c>
      <c r="D20" s="14" t="s">
        <v>2</v>
      </c>
      <c r="E20" s="14" t="s">
        <v>2</v>
      </c>
      <c r="F20" s="15" t="s">
        <v>2</v>
      </c>
      <c r="G20" s="16">
        <f>VLOOKUP(B20,[2]Brokers!$B$9:$H$67,7,0)</f>
        <v>312973176.89999998</v>
      </c>
      <c r="H20" s="16">
        <f>VLOOKUP(B20,[2]Brokers!$B$9:$W$67,22,0)</f>
        <v>0</v>
      </c>
      <c r="I20" s="16">
        <f>VLOOKUP(B20,[2]Brokers!$B$9:$R$67,17,0)</f>
        <v>0</v>
      </c>
      <c r="J20" s="16">
        <f>VLOOKUP(B20,[2]Brokers!$B$9:$M$67,12,0)</f>
        <v>0</v>
      </c>
      <c r="K20" s="16">
        <f>VLOOKUP(B20,[1]Brokers!$B$9:$T$66,19,0)</f>
        <v>0</v>
      </c>
      <c r="L20" s="36">
        <f t="shared" si="0"/>
        <v>312973176.89999998</v>
      </c>
      <c r="M20" s="32">
        <f>VLOOKUP(B20,[3]Sheet7!$B$9:$Z$67,25,0)</f>
        <v>12587858328.109999</v>
      </c>
      <c r="N20" s="37">
        <f>M20/$M$75</f>
        <v>7.7213528785052027E-2</v>
      </c>
      <c r="O20" s="34"/>
    </row>
    <row r="21" spans="1:16" x14ac:dyDescent="0.25">
      <c r="A21" s="11">
        <v>6</v>
      </c>
      <c r="B21" s="12" t="s">
        <v>18</v>
      </c>
      <c r="C21" s="13" t="s">
        <v>81</v>
      </c>
      <c r="D21" s="14" t="s">
        <v>2</v>
      </c>
      <c r="E21" s="15"/>
      <c r="F21" s="15"/>
      <c r="G21" s="16">
        <f>VLOOKUP(B21,[2]Brokers!$B$9:$H$67,7,0)</f>
        <v>3659844.5</v>
      </c>
      <c r="H21" s="16">
        <f>VLOOKUP(B21,[2]Brokers!$B$9:$W$67,22,0)</f>
        <v>0</v>
      </c>
      <c r="I21" s="16">
        <f>VLOOKUP(B21,[2]Brokers!$B$9:$R$67,17,0)</f>
        <v>0</v>
      </c>
      <c r="J21" s="16">
        <f>VLOOKUP(B21,[2]Brokers!$B$9:$M$67,12,0)</f>
        <v>0</v>
      </c>
      <c r="K21" s="16">
        <f>VLOOKUP(B21,[1]Brokers!$B$9:$T$66,19,0)</f>
        <v>0</v>
      </c>
      <c r="L21" s="36">
        <f t="shared" si="0"/>
        <v>3659844.5</v>
      </c>
      <c r="M21" s="32">
        <f>VLOOKUP(B21,[3]Sheet7!$B$9:$Z$67,25,0)</f>
        <v>7793812986.7400007</v>
      </c>
      <c r="N21" s="37">
        <f>M21/$M$75</f>
        <v>4.7807004790728101E-2</v>
      </c>
      <c r="O21" s="34"/>
    </row>
    <row r="22" spans="1:16" x14ac:dyDescent="0.25">
      <c r="A22" s="11">
        <v>7</v>
      </c>
      <c r="B22" s="12" t="s">
        <v>5</v>
      </c>
      <c r="C22" s="13" t="s">
        <v>69</v>
      </c>
      <c r="D22" s="14" t="s">
        <v>2</v>
      </c>
      <c r="E22" s="15" t="s">
        <v>2</v>
      </c>
      <c r="F22" s="15" t="s">
        <v>2</v>
      </c>
      <c r="G22" s="16">
        <f>VLOOKUP(B22,[2]Brokers!$B$9:$H$67,7,0)</f>
        <v>540507545.60000002</v>
      </c>
      <c r="H22" s="16">
        <f>VLOOKUP(B22,[2]Brokers!$B$9:$W$67,22,0)</f>
        <v>277939200</v>
      </c>
      <c r="I22" s="16">
        <f>VLOOKUP(B22,[2]Brokers!$B$9:$R$67,17,0)</f>
        <v>0</v>
      </c>
      <c r="J22" s="16">
        <f>VLOOKUP(B22,[2]Brokers!$B$9:$M$67,12,0)</f>
        <v>0</v>
      </c>
      <c r="K22" s="16">
        <f>VLOOKUP(B22,[1]Brokers!$B$9:$T$66,19,0)</f>
        <v>0</v>
      </c>
      <c r="L22" s="36">
        <f t="shared" si="0"/>
        <v>818446745.60000002</v>
      </c>
      <c r="M22" s="32">
        <f>VLOOKUP(B22,[3]Sheet7!$B$9:$Z$67,25,0)</f>
        <v>7114290037.1900005</v>
      </c>
      <c r="N22" s="37">
        <f>M22/$M$75</f>
        <v>4.3638832298032094E-2</v>
      </c>
      <c r="O22" s="34"/>
    </row>
    <row r="23" spans="1:16" x14ac:dyDescent="0.25">
      <c r="A23" s="11">
        <v>8</v>
      </c>
      <c r="B23" s="12" t="s">
        <v>8</v>
      </c>
      <c r="C23" s="13" t="s">
        <v>72</v>
      </c>
      <c r="D23" s="14" t="s">
        <v>2</v>
      </c>
      <c r="E23" s="15" t="s">
        <v>2</v>
      </c>
      <c r="F23" s="15"/>
      <c r="G23" s="16">
        <f>VLOOKUP(B23,[2]Brokers!$B$9:$H$67,7,0)</f>
        <v>365514032.69999999</v>
      </c>
      <c r="H23" s="16">
        <f>VLOOKUP(B23,[2]Brokers!$B$9:$W$67,22,0)</f>
        <v>0</v>
      </c>
      <c r="I23" s="16">
        <f>VLOOKUP(B23,[2]Brokers!$B$9:$R$67,17,0)</f>
        <v>0</v>
      </c>
      <c r="J23" s="16">
        <f>VLOOKUP(B23,[2]Brokers!$B$9:$M$67,12,0)</f>
        <v>0</v>
      </c>
      <c r="K23" s="16">
        <f>VLOOKUP(B23,[1]Brokers!$B$9:$T$66,19,0)</f>
        <v>0</v>
      </c>
      <c r="L23" s="36">
        <f t="shared" si="0"/>
        <v>365514032.69999999</v>
      </c>
      <c r="M23" s="32">
        <f>VLOOKUP(B23,[3]Sheet7!$B$9:$Z$67,25,0)</f>
        <v>4851904018.4199991</v>
      </c>
      <c r="N23" s="37">
        <f>M23/$M$75</f>
        <v>2.9761427307454558E-2</v>
      </c>
      <c r="O23" s="34"/>
    </row>
    <row r="24" spans="1:16" x14ac:dyDescent="0.25">
      <c r="A24" s="11">
        <v>9</v>
      </c>
      <c r="B24" s="12" t="s">
        <v>9</v>
      </c>
      <c r="C24" s="13" t="s">
        <v>73</v>
      </c>
      <c r="D24" s="14" t="s">
        <v>2</v>
      </c>
      <c r="E24" s="15" t="s">
        <v>2</v>
      </c>
      <c r="F24" s="15" t="s">
        <v>2</v>
      </c>
      <c r="G24" s="16">
        <f>VLOOKUP(B24,[2]Brokers!$B$9:$H$67,7,0)</f>
        <v>211722292.56999999</v>
      </c>
      <c r="H24" s="16">
        <f>VLOOKUP(B24,[2]Brokers!$B$9:$W$67,22,0)</f>
        <v>0</v>
      </c>
      <c r="I24" s="16">
        <f>VLOOKUP(B24,[2]Brokers!$B$9:$R$67,17,0)</f>
        <v>0</v>
      </c>
      <c r="J24" s="16">
        <f>VLOOKUP(B24,[2]Brokers!$B$9:$M$67,12,0)</f>
        <v>0</v>
      </c>
      <c r="K24" s="16">
        <f>VLOOKUP(B24,[1]Brokers!$B$9:$T$66,19,0)</f>
        <v>0</v>
      </c>
      <c r="L24" s="36">
        <f t="shared" si="0"/>
        <v>211722292.56999999</v>
      </c>
      <c r="M24" s="32">
        <f>VLOOKUP(B24,[3]Sheet7!$B$9:$Z$67,25,0)</f>
        <v>4283785353.3399997</v>
      </c>
      <c r="N24" s="37">
        <f>M24/$M$75</f>
        <v>2.6276605206976868E-2</v>
      </c>
      <c r="O24" s="34"/>
      <c r="P24" s="1"/>
    </row>
    <row r="25" spans="1:16" x14ac:dyDescent="0.25">
      <c r="A25" s="11">
        <v>10</v>
      </c>
      <c r="B25" s="12" t="s">
        <v>10</v>
      </c>
      <c r="C25" s="13" t="s">
        <v>74</v>
      </c>
      <c r="D25" s="14" t="s">
        <v>2</v>
      </c>
      <c r="E25" s="15" t="s">
        <v>2</v>
      </c>
      <c r="F25" s="15" t="s">
        <v>2</v>
      </c>
      <c r="G25" s="16">
        <f>VLOOKUP(B25,[2]Brokers!$B$9:$H$67,7,0)</f>
        <v>745072853.70000005</v>
      </c>
      <c r="H25" s="16">
        <f>VLOOKUP(B25,[2]Brokers!$B$9:$W$67,22,0)</f>
        <v>0</v>
      </c>
      <c r="I25" s="16">
        <f>VLOOKUP(B25,[2]Brokers!$B$9:$R$67,17,0)</f>
        <v>0</v>
      </c>
      <c r="J25" s="16">
        <f>VLOOKUP(B25,[2]Brokers!$B$9:$M$67,12,0)</f>
        <v>0</v>
      </c>
      <c r="K25" s="16">
        <f>VLOOKUP(B25,[1]Brokers!$B$9:$T$66,19,0)</f>
        <v>0</v>
      </c>
      <c r="L25" s="36">
        <f t="shared" si="0"/>
        <v>745072853.70000005</v>
      </c>
      <c r="M25" s="32">
        <f>VLOOKUP(B25,[3]Sheet7!$B$9:$Z$67,25,0)</f>
        <v>3671861236.9500008</v>
      </c>
      <c r="N25" s="37">
        <f>M25/$M$75</f>
        <v>2.25230818399689E-2</v>
      </c>
      <c r="O25" s="34"/>
    </row>
    <row r="26" spans="1:16" x14ac:dyDescent="0.25">
      <c r="A26" s="11">
        <v>11</v>
      </c>
      <c r="B26" s="12" t="s">
        <v>7</v>
      </c>
      <c r="C26" s="13" t="s">
        <v>71</v>
      </c>
      <c r="D26" s="14" t="s">
        <v>2</v>
      </c>
      <c r="E26" s="15" t="s">
        <v>2</v>
      </c>
      <c r="F26" s="15"/>
      <c r="G26" s="16">
        <f>VLOOKUP(B26,[2]Brokers!$B$9:$H$67,7,0)</f>
        <v>80221913.840000004</v>
      </c>
      <c r="H26" s="16">
        <f>VLOOKUP(B26,[2]Brokers!$B$9:$W$67,22,0)</f>
        <v>0</v>
      </c>
      <c r="I26" s="16">
        <f>VLOOKUP(B26,[2]Brokers!$B$9:$R$67,17,0)</f>
        <v>0</v>
      </c>
      <c r="J26" s="16">
        <f>VLOOKUP(B26,[2]Brokers!$B$9:$M$67,12,0)</f>
        <v>0</v>
      </c>
      <c r="K26" s="16">
        <f>VLOOKUP(B26,[1]Brokers!$B$9:$T$66,19,0)</f>
        <v>0</v>
      </c>
      <c r="L26" s="36">
        <f t="shared" si="0"/>
        <v>80221913.840000004</v>
      </c>
      <c r="M26" s="32">
        <f>VLOOKUP(B26,[3]Sheet7!$B$9:$Z$67,25,0)</f>
        <v>2563138678.6800003</v>
      </c>
      <c r="N26" s="37">
        <f>M26/$M$75</f>
        <v>1.5722212388138104E-2</v>
      </c>
      <c r="O26" s="34"/>
    </row>
    <row r="27" spans="1:16" x14ac:dyDescent="0.25">
      <c r="A27" s="11">
        <v>12</v>
      </c>
      <c r="B27" s="12" t="s">
        <v>21</v>
      </c>
      <c r="C27" s="13" t="s">
        <v>84</v>
      </c>
      <c r="D27" s="14" t="s">
        <v>2</v>
      </c>
      <c r="E27" s="15" t="s">
        <v>2</v>
      </c>
      <c r="F27" s="15"/>
      <c r="G27" s="16">
        <f>VLOOKUP(B27,[2]Brokers!$B$9:$H$67,7,0)</f>
        <v>26307345.5</v>
      </c>
      <c r="H27" s="16">
        <f>VLOOKUP(B27,[2]Brokers!$B$9:$W$67,22,0)</f>
        <v>0</v>
      </c>
      <c r="I27" s="16">
        <f>VLOOKUP(B27,[2]Brokers!$B$9:$R$67,17,0)</f>
        <v>0</v>
      </c>
      <c r="J27" s="16">
        <f>VLOOKUP(B27,[2]Brokers!$B$9:$M$67,12,0)</f>
        <v>0</v>
      </c>
      <c r="K27" s="16">
        <f>VLOOKUP(B27,[1]Brokers!$B$9:$T$66,19,0)</f>
        <v>0</v>
      </c>
      <c r="L27" s="36">
        <f t="shared" si="0"/>
        <v>26307345.5</v>
      </c>
      <c r="M27" s="32">
        <f>VLOOKUP(B27,[3]Sheet7!$B$9:$Z$67,25,0)</f>
        <v>1287772803.5699997</v>
      </c>
      <c r="N27" s="37">
        <f>M27/$M$75</f>
        <v>7.8991580493890691E-3</v>
      </c>
      <c r="O27" s="34"/>
    </row>
    <row r="28" spans="1:16" x14ac:dyDescent="0.25">
      <c r="A28" s="11">
        <v>13</v>
      </c>
      <c r="B28" s="12" t="s">
        <v>50</v>
      </c>
      <c r="C28" s="13" t="s">
        <v>50</v>
      </c>
      <c r="D28" s="14" t="s">
        <v>2</v>
      </c>
      <c r="E28" s="15"/>
      <c r="F28" s="15"/>
      <c r="G28" s="16">
        <f>VLOOKUP(B28,[2]Brokers!$B$9:$H$67,7,0)</f>
        <v>7607952.5</v>
      </c>
      <c r="H28" s="16">
        <f>VLOOKUP(B28,[2]Brokers!$B$9:$W$67,22,0)</f>
        <v>0</v>
      </c>
      <c r="I28" s="16">
        <f>VLOOKUP(B28,[2]Brokers!$B$9:$R$67,17,0)</f>
        <v>0</v>
      </c>
      <c r="J28" s="16">
        <f>VLOOKUP(B28,[2]Brokers!$B$9:$M$67,12,0)</f>
        <v>0</v>
      </c>
      <c r="K28" s="16">
        <f>VLOOKUP(B28,[1]Brokers!$B$9:$T$66,19,0)</f>
        <v>0</v>
      </c>
      <c r="L28" s="36">
        <f t="shared" si="0"/>
        <v>7607952.5</v>
      </c>
      <c r="M28" s="32">
        <f>VLOOKUP(B28,[3]Sheet7!$B$9:$Z$67,25,0)</f>
        <v>845834252.00999999</v>
      </c>
      <c r="N28" s="37">
        <f>M28/$M$75</f>
        <v>5.1883208138046319E-3</v>
      </c>
      <c r="O28" s="34"/>
    </row>
    <row r="29" spans="1:16" x14ac:dyDescent="0.25">
      <c r="A29" s="11">
        <v>14</v>
      </c>
      <c r="B29" s="12" t="s">
        <v>37</v>
      </c>
      <c r="C29" s="13" t="s">
        <v>99</v>
      </c>
      <c r="D29" s="14" t="s">
        <v>2</v>
      </c>
      <c r="E29" s="15"/>
      <c r="F29" s="15"/>
      <c r="G29" s="16">
        <f>VLOOKUP(B29,[2]Brokers!$B$9:$H$67,7,0)</f>
        <v>25362910</v>
      </c>
      <c r="H29" s="16">
        <f>VLOOKUP(B29,[2]Brokers!$B$9:$W$67,22,0)</f>
        <v>0</v>
      </c>
      <c r="I29" s="16">
        <f>VLOOKUP(B29,[2]Brokers!$B$9:$R$67,17,0)</f>
        <v>0</v>
      </c>
      <c r="J29" s="16">
        <f>VLOOKUP(B29,[2]Brokers!$B$9:$M$67,12,0)</f>
        <v>0</v>
      </c>
      <c r="K29" s="16">
        <f>VLOOKUP(B29,[1]Brokers!$B$9:$T$66,19,0)</f>
        <v>0</v>
      </c>
      <c r="L29" s="36">
        <f t="shared" si="0"/>
        <v>25362910</v>
      </c>
      <c r="M29" s="32">
        <f>VLOOKUP(B29,[3]Sheet7!$B$9:$Z$67,25,0)</f>
        <v>703321774.33999991</v>
      </c>
      <c r="N29" s="37">
        <f>M29/$M$75</f>
        <v>4.3141537386772611E-3</v>
      </c>
      <c r="O29" s="17"/>
    </row>
    <row r="30" spans="1:16" x14ac:dyDescent="0.25">
      <c r="A30" s="11">
        <v>15</v>
      </c>
      <c r="B30" s="12" t="s">
        <v>13</v>
      </c>
      <c r="C30" s="13" t="s">
        <v>76</v>
      </c>
      <c r="D30" s="14" t="s">
        <v>2</v>
      </c>
      <c r="E30" s="15" t="s">
        <v>2</v>
      </c>
      <c r="F30" s="15"/>
      <c r="G30" s="16">
        <f>VLOOKUP(B30,[2]Brokers!$B$9:$H$67,7,0)</f>
        <v>34671552.399999999</v>
      </c>
      <c r="H30" s="16">
        <f>VLOOKUP(B30,[2]Brokers!$B$9:$W$67,22,0)</f>
        <v>0</v>
      </c>
      <c r="I30" s="16">
        <f>VLOOKUP(B30,[2]Brokers!$B$9:$R$67,17,0)</f>
        <v>0</v>
      </c>
      <c r="J30" s="16">
        <f>VLOOKUP(B30,[2]Brokers!$B$9:$M$67,12,0)</f>
        <v>0</v>
      </c>
      <c r="K30" s="16">
        <f>VLOOKUP(B30,[1]Brokers!$B$9:$T$66,19,0)</f>
        <v>0</v>
      </c>
      <c r="L30" s="36">
        <f t="shared" si="0"/>
        <v>34671552.399999999</v>
      </c>
      <c r="M30" s="32">
        <f>VLOOKUP(B30,[3]Sheet7!$B$9:$Z$67,25,0)</f>
        <v>702557903.39999998</v>
      </c>
      <c r="N30" s="37">
        <f>M30/$M$75</f>
        <v>4.3094681782525745E-3</v>
      </c>
      <c r="O30" s="17"/>
    </row>
    <row r="31" spans="1:16" x14ac:dyDescent="0.25">
      <c r="A31" s="11">
        <v>16</v>
      </c>
      <c r="B31" s="12" t="s">
        <v>26</v>
      </c>
      <c r="C31" s="13" t="s">
        <v>89</v>
      </c>
      <c r="D31" s="14" t="s">
        <v>2</v>
      </c>
      <c r="E31" s="15" t="s">
        <v>2</v>
      </c>
      <c r="F31" s="15" t="s">
        <v>2</v>
      </c>
      <c r="G31" s="16">
        <f>VLOOKUP(B31,[2]Brokers!$B$9:$H$67,7,0)</f>
        <v>14076563.199999999</v>
      </c>
      <c r="H31" s="16">
        <f>VLOOKUP(B31,[2]Brokers!$B$9:$W$67,22,0)</f>
        <v>0</v>
      </c>
      <c r="I31" s="16">
        <f>VLOOKUP(B31,[2]Brokers!$B$9:$R$67,17,0)</f>
        <v>0</v>
      </c>
      <c r="J31" s="16">
        <f>VLOOKUP(B31,[2]Brokers!$B$9:$M$67,12,0)</f>
        <v>0</v>
      </c>
      <c r="K31" s="16">
        <f>VLOOKUP(B31,[1]Brokers!$B$9:$T$66,19,0)</f>
        <v>0</v>
      </c>
      <c r="L31" s="36">
        <f t="shared" si="0"/>
        <v>14076563.199999999</v>
      </c>
      <c r="M31" s="32">
        <f>VLOOKUP(B31,[3]Sheet7!$B$9:$Z$67,25,0)</f>
        <v>634342677.76999998</v>
      </c>
      <c r="N31" s="37">
        <f>M31/$M$75</f>
        <v>3.8910381204564242E-3</v>
      </c>
      <c r="O31" s="18"/>
    </row>
    <row r="32" spans="1:16" x14ac:dyDescent="0.25">
      <c r="A32" s="11">
        <v>17</v>
      </c>
      <c r="B32" s="12" t="s">
        <v>35</v>
      </c>
      <c r="C32" s="13" t="s">
        <v>131</v>
      </c>
      <c r="D32" s="14" t="s">
        <v>2</v>
      </c>
      <c r="E32" s="15"/>
      <c r="F32" s="15"/>
      <c r="G32" s="16">
        <f>VLOOKUP(B32,[2]Brokers!$B$9:$H$67,7,0)</f>
        <v>81694219.689999998</v>
      </c>
      <c r="H32" s="16">
        <f>VLOOKUP(B32,[2]Brokers!$B$9:$W$67,22,0)</f>
        <v>0</v>
      </c>
      <c r="I32" s="16">
        <f>VLOOKUP(B32,[2]Brokers!$B$9:$R$67,17,0)</f>
        <v>0</v>
      </c>
      <c r="J32" s="16">
        <f>VLOOKUP(B32,[2]Brokers!$B$9:$M$67,12,0)</f>
        <v>0</v>
      </c>
      <c r="K32" s="16">
        <f>VLOOKUP(B32,[1]Brokers!$B$9:$T$66,19,0)</f>
        <v>0</v>
      </c>
      <c r="L32" s="36">
        <f t="shared" si="0"/>
        <v>81694219.689999998</v>
      </c>
      <c r="M32" s="32">
        <f>VLOOKUP(B32,[3]Sheet7!$B$9:$Z$67,25,0)</f>
        <v>633540009.75</v>
      </c>
      <c r="N32" s="37">
        <f>M32/$M$75</f>
        <v>3.8861145799579814E-3</v>
      </c>
      <c r="O32" s="34"/>
      <c r="P32" s="1"/>
    </row>
    <row r="33" spans="1:16" x14ac:dyDescent="0.25">
      <c r="A33" s="11">
        <v>18</v>
      </c>
      <c r="B33" s="12" t="s">
        <v>29</v>
      </c>
      <c r="C33" s="13" t="s">
        <v>92</v>
      </c>
      <c r="D33" s="14" t="s">
        <v>2</v>
      </c>
      <c r="E33" s="15"/>
      <c r="F33" s="15"/>
      <c r="G33" s="16">
        <f>VLOOKUP(B33,[2]Brokers!$B$9:$H$67,7,0)</f>
        <v>17633816</v>
      </c>
      <c r="H33" s="16">
        <f>VLOOKUP(B33,[2]Brokers!$B$9:$W$67,22,0)</f>
        <v>0</v>
      </c>
      <c r="I33" s="16">
        <f>VLOOKUP(B33,[2]Brokers!$B$9:$R$67,17,0)</f>
        <v>0</v>
      </c>
      <c r="J33" s="16">
        <f>VLOOKUP(B33,[2]Brokers!$B$9:$M$67,12,0)</f>
        <v>0</v>
      </c>
      <c r="K33" s="16">
        <f>VLOOKUP(B33,[1]Brokers!$B$9:$T$66,19,0)</f>
        <v>0</v>
      </c>
      <c r="L33" s="36">
        <f>G33+H33+I33+J33+K33</f>
        <v>17633816</v>
      </c>
      <c r="M33" s="32">
        <f>VLOOKUP(B33,[3]Sheet7!$B$9:$Z$67,25,0)</f>
        <v>576253991.70000005</v>
      </c>
      <c r="N33" s="37">
        <f>M33/$M$75</f>
        <v>3.5347239392000463E-3</v>
      </c>
      <c r="O33" s="34"/>
      <c r="P33" s="1"/>
    </row>
    <row r="34" spans="1:16" x14ac:dyDescent="0.25">
      <c r="A34" s="11">
        <v>19</v>
      </c>
      <c r="B34" s="12" t="s">
        <v>25</v>
      </c>
      <c r="C34" s="13" t="s">
        <v>88</v>
      </c>
      <c r="D34" s="14" t="s">
        <v>2</v>
      </c>
      <c r="E34" s="15"/>
      <c r="F34" s="15"/>
      <c r="G34" s="16">
        <f>VLOOKUP(B34,[2]Brokers!$B$9:$H$67,7,0)</f>
        <v>9178750</v>
      </c>
      <c r="H34" s="16">
        <f>VLOOKUP(B34,[2]Brokers!$B$9:$W$67,22,0)</f>
        <v>0</v>
      </c>
      <c r="I34" s="16">
        <f>VLOOKUP(B34,[2]Brokers!$B$9:$R$67,17,0)</f>
        <v>0</v>
      </c>
      <c r="J34" s="16">
        <f>VLOOKUP(B34,[2]Brokers!$B$9:$M$67,12,0)</f>
        <v>0</v>
      </c>
      <c r="K34" s="16">
        <f>VLOOKUP(B34,[1]Brokers!$B$9:$T$66,19,0)</f>
        <v>0</v>
      </c>
      <c r="L34" s="36">
        <f t="shared" si="0"/>
        <v>9178750</v>
      </c>
      <c r="M34" s="32">
        <f>VLOOKUP(B34,[3]Sheet7!$B$9:$Z$67,25,0)</f>
        <v>504820250.98000002</v>
      </c>
      <c r="N34" s="37">
        <f>M34/$M$75</f>
        <v>3.0965516106323948E-3</v>
      </c>
      <c r="O34" s="34"/>
      <c r="P34" s="1"/>
    </row>
    <row r="35" spans="1:16" x14ac:dyDescent="0.25">
      <c r="A35" s="11">
        <v>20</v>
      </c>
      <c r="B35" s="12" t="s">
        <v>19</v>
      </c>
      <c r="C35" s="13" t="s">
        <v>82</v>
      </c>
      <c r="D35" s="14" t="s">
        <v>2</v>
      </c>
      <c r="E35" s="15"/>
      <c r="F35" s="15"/>
      <c r="G35" s="16">
        <f>VLOOKUP(B35,[2]Brokers!$B$9:$H$67,7,0)</f>
        <v>36278047.780000001</v>
      </c>
      <c r="H35" s="16">
        <f>VLOOKUP(B35,[2]Brokers!$B$9:$W$67,22,0)</f>
        <v>0</v>
      </c>
      <c r="I35" s="16">
        <f>VLOOKUP(B35,[2]Brokers!$B$9:$R$67,17,0)</f>
        <v>0</v>
      </c>
      <c r="J35" s="16">
        <f>VLOOKUP(B35,[2]Brokers!$B$9:$M$67,12,0)</f>
        <v>0</v>
      </c>
      <c r="K35" s="16">
        <f>VLOOKUP(B35,[1]Brokers!$B$9:$T$67,19,0)</f>
        <v>0</v>
      </c>
      <c r="L35" s="36">
        <f t="shared" si="0"/>
        <v>36278047.780000001</v>
      </c>
      <c r="M35" s="32">
        <f>VLOOKUP(B35,[3]Sheet7!$B$9:$Z$67,25,0)</f>
        <v>501444898.46000004</v>
      </c>
      <c r="N35" s="37">
        <f>M35/$M$75</f>
        <v>3.0758473039767726E-3</v>
      </c>
      <c r="O35" s="34"/>
      <c r="P35" s="1"/>
    </row>
    <row r="36" spans="1:16" x14ac:dyDescent="0.25">
      <c r="A36" s="11">
        <v>21</v>
      </c>
      <c r="B36" s="12" t="s">
        <v>17</v>
      </c>
      <c r="C36" s="13" t="s">
        <v>80</v>
      </c>
      <c r="D36" s="14" t="s">
        <v>2</v>
      </c>
      <c r="E36" s="15" t="s">
        <v>2</v>
      </c>
      <c r="F36" s="15"/>
      <c r="G36" s="16">
        <f>VLOOKUP(B36,[2]Brokers!$B$9:$H$67,7,0)</f>
        <v>3709607</v>
      </c>
      <c r="H36" s="16">
        <f>VLOOKUP(B36,[2]Brokers!$B$9:$W$67,22,0)</f>
        <v>0</v>
      </c>
      <c r="I36" s="16">
        <f>VLOOKUP(B36,[2]Brokers!$B$9:$R$67,17,0)</f>
        <v>0</v>
      </c>
      <c r="J36" s="16">
        <f>VLOOKUP(B36,[2]Brokers!$B$9:$M$67,12,0)</f>
        <v>0</v>
      </c>
      <c r="K36" s="16">
        <f>VLOOKUP(B36,[1]Brokers!$B$9:$T$66,19,0)</f>
        <v>0</v>
      </c>
      <c r="L36" s="36">
        <f t="shared" si="0"/>
        <v>3709607</v>
      </c>
      <c r="M36" s="32">
        <f>VLOOKUP(B36,[3]Sheet7!$B$9:$Z$67,25,0)</f>
        <v>430670672.31000006</v>
      </c>
      <c r="N36" s="37">
        <f>M36/$M$75</f>
        <v>2.6417204171282371E-3</v>
      </c>
      <c r="O36" s="34"/>
      <c r="P36" s="1"/>
    </row>
    <row r="37" spans="1:16" x14ac:dyDescent="0.25">
      <c r="A37" s="11">
        <v>22</v>
      </c>
      <c r="B37" s="12" t="s">
        <v>23</v>
      </c>
      <c r="C37" s="13" t="s">
        <v>86</v>
      </c>
      <c r="D37" s="14" t="s">
        <v>2</v>
      </c>
      <c r="E37" s="15"/>
      <c r="F37" s="15"/>
      <c r="G37" s="16">
        <f>VLOOKUP(B37,[2]Brokers!$B$9:$H$67,7,0)</f>
        <v>33574910</v>
      </c>
      <c r="H37" s="16">
        <f>VLOOKUP(B37,[2]Brokers!$B$9:$W$67,22,0)</f>
        <v>0</v>
      </c>
      <c r="I37" s="16">
        <f>VLOOKUP(B37,[2]Brokers!$B$9:$R$67,17,0)</f>
        <v>0</v>
      </c>
      <c r="J37" s="16">
        <f>VLOOKUP(B37,[2]Brokers!$B$9:$M$67,12,0)</f>
        <v>0</v>
      </c>
      <c r="K37" s="16">
        <f>VLOOKUP(B37,[1]Brokers!$B$9:$T$66,19,0)</f>
        <v>0</v>
      </c>
      <c r="L37" s="36">
        <f>G37+H37+I37+J37+K37</f>
        <v>33574910</v>
      </c>
      <c r="M37" s="32">
        <f>VLOOKUP(B37,[3]Sheet7!$B$9:$Z$67,25,0)</f>
        <v>341003658.91999996</v>
      </c>
      <c r="N37" s="37">
        <f>M37/$M$75</f>
        <v>2.0917057649933691E-3</v>
      </c>
      <c r="O37" s="34"/>
      <c r="P37" s="1"/>
    </row>
    <row r="38" spans="1:16" x14ac:dyDescent="0.25">
      <c r="A38" s="11">
        <v>23</v>
      </c>
      <c r="B38" s="12" t="s">
        <v>4</v>
      </c>
      <c r="C38" s="13" t="s">
        <v>68</v>
      </c>
      <c r="D38" s="14" t="s">
        <v>2</v>
      </c>
      <c r="E38" s="15" t="s">
        <v>2</v>
      </c>
      <c r="F38" s="15" t="s">
        <v>2</v>
      </c>
      <c r="G38" s="16">
        <f>VLOOKUP(B38,[2]Brokers!$B$9:$H$67,7,0)</f>
        <v>2343250</v>
      </c>
      <c r="H38" s="16">
        <f>VLOOKUP(B38,[2]Brokers!$B$9:$W$67,22,0)</f>
        <v>0</v>
      </c>
      <c r="I38" s="16">
        <f>VLOOKUP(B38,[2]Brokers!$B$9:$R$67,17,0)</f>
        <v>0</v>
      </c>
      <c r="J38" s="16">
        <f>VLOOKUP(B38,[2]Brokers!$B$9:$M$67,12,0)</f>
        <v>0</v>
      </c>
      <c r="K38" s="16">
        <f>VLOOKUP(B38,[1]Brokers!$B$9:$T$66,19,0)</f>
        <v>0</v>
      </c>
      <c r="L38" s="36">
        <f t="shared" si="0"/>
        <v>2343250</v>
      </c>
      <c r="M38" s="32">
        <f>VLOOKUP(B38,[3]Sheet7!$B$9:$Z$67,25,0)</f>
        <v>312086473.32000005</v>
      </c>
      <c r="N38" s="37">
        <f>M38/$M$75</f>
        <v>1.9143286540894266E-3</v>
      </c>
      <c r="O38" s="34"/>
      <c r="P38" s="1"/>
    </row>
    <row r="39" spans="1:16" x14ac:dyDescent="0.25">
      <c r="A39" s="11">
        <v>24</v>
      </c>
      <c r="B39" s="12" t="s">
        <v>30</v>
      </c>
      <c r="C39" s="13" t="s">
        <v>93</v>
      </c>
      <c r="D39" s="14" t="s">
        <v>2</v>
      </c>
      <c r="E39" s="15"/>
      <c r="F39" s="15"/>
      <c r="G39" s="16">
        <f>VLOOKUP(B39,[2]Brokers!$B$9:$H$67,7,0)</f>
        <v>11320073</v>
      </c>
      <c r="H39" s="16">
        <f>VLOOKUP(B39,[2]Brokers!$B$9:$W$67,22,0)</f>
        <v>0</v>
      </c>
      <c r="I39" s="16">
        <f>VLOOKUP(B39,[2]Brokers!$B$9:$R$67,17,0)</f>
        <v>0</v>
      </c>
      <c r="J39" s="16">
        <f>VLOOKUP(B39,[2]Brokers!$B$9:$M$67,12,0)</f>
        <v>0</v>
      </c>
      <c r="K39" s="16">
        <f>VLOOKUP(B39,[1]Brokers!$B$9:$T$66,19,0)</f>
        <v>0</v>
      </c>
      <c r="L39" s="36">
        <f>G39+H39+I39+J39+K39</f>
        <v>11320073</v>
      </c>
      <c r="M39" s="32">
        <f>VLOOKUP(B39,[3]Sheet7!$B$9:$Z$67,25,0)</f>
        <v>306768568.83999997</v>
      </c>
      <c r="N39" s="37">
        <f>M39/$M$75</f>
        <v>1.8817087945438439E-3</v>
      </c>
      <c r="O39" s="34"/>
      <c r="P39" s="1"/>
    </row>
    <row r="40" spans="1:16" x14ac:dyDescent="0.25">
      <c r="A40" s="11">
        <v>25</v>
      </c>
      <c r="B40" s="12" t="s">
        <v>34</v>
      </c>
      <c r="C40" s="13" t="s">
        <v>97</v>
      </c>
      <c r="D40" s="14" t="s">
        <v>2</v>
      </c>
      <c r="E40" s="15"/>
      <c r="F40" s="15"/>
      <c r="G40" s="16">
        <f>VLOOKUP(B40,[2]Brokers!$B$9:$H$67,7,0)</f>
        <v>0</v>
      </c>
      <c r="H40" s="16">
        <f>VLOOKUP(B40,[2]Brokers!$B$9:$W$67,22,0)</f>
        <v>0</v>
      </c>
      <c r="I40" s="16">
        <f>VLOOKUP(B40,[2]Brokers!$B$9:$R$67,17,0)</f>
        <v>0</v>
      </c>
      <c r="J40" s="16">
        <f>VLOOKUP(B40,[2]Brokers!$B$9:$M$67,12,0)</f>
        <v>0</v>
      </c>
      <c r="K40" s="16">
        <f>VLOOKUP(B40,[1]Brokers!$B$9:$T$66,19,0)</f>
        <v>0</v>
      </c>
      <c r="L40" s="36">
        <f t="shared" si="0"/>
        <v>0</v>
      </c>
      <c r="M40" s="32">
        <f>VLOOKUP(B40,[3]Sheet7!$B$9:$Z$67,25,0)</f>
        <v>300595821.88000005</v>
      </c>
      <c r="N40" s="37">
        <f>M40/$M$75</f>
        <v>1.843845357996067E-3</v>
      </c>
      <c r="O40" s="34"/>
      <c r="P40" s="1"/>
    </row>
    <row r="41" spans="1:16" x14ac:dyDescent="0.25">
      <c r="A41" s="11">
        <v>26</v>
      </c>
      <c r="B41" s="12" t="s">
        <v>32</v>
      </c>
      <c r="C41" s="13" t="s">
        <v>95</v>
      </c>
      <c r="D41" s="14" t="s">
        <v>2</v>
      </c>
      <c r="E41" s="15"/>
      <c r="F41" s="15"/>
      <c r="G41" s="16">
        <f>VLOOKUP(B41,[2]Brokers!$B$9:$H$67,7,0)</f>
        <v>6509526.5</v>
      </c>
      <c r="H41" s="16">
        <f>VLOOKUP(B41,[2]Brokers!$B$9:$W$67,22,0)</f>
        <v>0</v>
      </c>
      <c r="I41" s="16">
        <f>VLOOKUP(B41,[2]Brokers!$B$9:$R$67,17,0)</f>
        <v>0</v>
      </c>
      <c r="J41" s="16">
        <f>VLOOKUP(B41,[2]Brokers!$B$9:$M$67,12,0)</f>
        <v>0</v>
      </c>
      <c r="K41" s="16">
        <f>VLOOKUP(B41,[1]Brokers!$B$9:$T$66,19,0)</f>
        <v>0</v>
      </c>
      <c r="L41" s="36">
        <f t="shared" si="0"/>
        <v>6509526.5</v>
      </c>
      <c r="M41" s="32">
        <f>VLOOKUP(B41,[3]Sheet7!$B$9:$Z$67,25,0)</f>
        <v>241190652.36000001</v>
      </c>
      <c r="N41" s="37">
        <f>M41/$M$75</f>
        <v>1.4794559084841965E-3</v>
      </c>
      <c r="O41" s="34"/>
      <c r="P41" s="1"/>
    </row>
    <row r="42" spans="1:16" x14ac:dyDescent="0.25">
      <c r="A42" s="11">
        <v>27</v>
      </c>
      <c r="B42" s="12" t="s">
        <v>43</v>
      </c>
      <c r="C42" s="13" t="s">
        <v>104</v>
      </c>
      <c r="D42" s="14" t="s">
        <v>2</v>
      </c>
      <c r="E42" s="15" t="s">
        <v>2</v>
      </c>
      <c r="F42" s="15" t="s">
        <v>2</v>
      </c>
      <c r="G42" s="16">
        <f>VLOOKUP(B42,[2]Brokers!$B$9:$H$67,7,0)</f>
        <v>6948159.2000000002</v>
      </c>
      <c r="H42" s="16">
        <f>VLOOKUP(B42,[2]Brokers!$B$9:$W$67,22,0)</f>
        <v>0</v>
      </c>
      <c r="I42" s="16">
        <f>VLOOKUP(B42,[2]Brokers!$B$9:$R$67,17,0)</f>
        <v>0</v>
      </c>
      <c r="J42" s="16">
        <f>VLOOKUP(B42,[2]Brokers!$B$9:$M$67,12,0)</f>
        <v>0</v>
      </c>
      <c r="K42" s="16">
        <f>VLOOKUP(B42,[1]Brokers!$B$9:$T$66,19,0)</f>
        <v>0</v>
      </c>
      <c r="L42" s="36">
        <f t="shared" si="0"/>
        <v>6948159.2000000002</v>
      </c>
      <c r="M42" s="32">
        <f>VLOOKUP(B42,[3]Sheet7!$B$9:$Z$67,25,0)</f>
        <v>240881713.56999999</v>
      </c>
      <c r="N42" s="37">
        <f>M42/$M$75</f>
        <v>1.4775608876210194E-3</v>
      </c>
      <c r="O42" s="34"/>
      <c r="P42" s="1"/>
    </row>
    <row r="43" spans="1:16" x14ac:dyDescent="0.25">
      <c r="A43" s="11">
        <v>28</v>
      </c>
      <c r="B43" s="12" t="s">
        <v>57</v>
      </c>
      <c r="C43" s="13" t="s">
        <v>112</v>
      </c>
      <c r="D43" s="14" t="s">
        <v>2</v>
      </c>
      <c r="E43" s="15"/>
      <c r="F43" s="15"/>
      <c r="G43" s="16">
        <f>VLOOKUP(B43,[2]Brokers!$B$9:$H$67,7,0)</f>
        <v>44508252</v>
      </c>
      <c r="H43" s="16">
        <f>VLOOKUP(B43,[2]Brokers!$B$9:$W$67,22,0)</f>
        <v>0</v>
      </c>
      <c r="I43" s="16">
        <f>VLOOKUP(B43,[2]Brokers!$B$9:$R$67,17,0)</f>
        <v>0</v>
      </c>
      <c r="J43" s="16">
        <f>VLOOKUP(B43,[2]Brokers!$B$9:$M$67,12,0)</f>
        <v>0</v>
      </c>
      <c r="K43" s="16">
        <f>VLOOKUP(B43,[1]Brokers!$B$9:$T$66,19,0)</f>
        <v>0</v>
      </c>
      <c r="L43" s="36">
        <f>G43+H43+I43+J43+K43</f>
        <v>44508252</v>
      </c>
      <c r="M43" s="32">
        <f>VLOOKUP(B43,[3]Sheet7!$B$9:$Z$67,25,0)</f>
        <v>221773938.45999998</v>
      </c>
      <c r="N43" s="37">
        <f>M43/$M$75</f>
        <v>1.3603543934726373E-3</v>
      </c>
      <c r="O43" s="34"/>
      <c r="P43" s="1"/>
    </row>
    <row r="44" spans="1:16" x14ac:dyDescent="0.25">
      <c r="A44" s="11">
        <v>29</v>
      </c>
      <c r="B44" s="12" t="s">
        <v>12</v>
      </c>
      <c r="C44" s="13" t="s">
        <v>12</v>
      </c>
      <c r="D44" s="14" t="s">
        <v>2</v>
      </c>
      <c r="E44" s="15" t="s">
        <v>2</v>
      </c>
      <c r="F44" s="15"/>
      <c r="G44" s="16">
        <f>VLOOKUP(B44,[2]Brokers!$B$9:$H$67,7,0)</f>
        <v>1845</v>
      </c>
      <c r="H44" s="16">
        <f>VLOOKUP(B44,[2]Brokers!$B$9:$W$67,22,0)</f>
        <v>0</v>
      </c>
      <c r="I44" s="16">
        <f>VLOOKUP(B44,[2]Brokers!$B$9:$R$67,17,0)</f>
        <v>0</v>
      </c>
      <c r="J44" s="16">
        <f>VLOOKUP(B44,[2]Brokers!$B$9:$M$67,12,0)</f>
        <v>0</v>
      </c>
      <c r="K44" s="16">
        <f>VLOOKUP(B44,[1]Brokers!$B$9:$T$66,19,0)</f>
        <v>0</v>
      </c>
      <c r="L44" s="36">
        <f t="shared" si="0"/>
        <v>1845</v>
      </c>
      <c r="M44" s="32">
        <f>VLOOKUP(B44,[3]Sheet7!$B$9:$Z$67,25,0)</f>
        <v>196620344.94999999</v>
      </c>
      <c r="N44" s="37">
        <f>M44/$M$75</f>
        <v>1.2060630385886415E-3</v>
      </c>
      <c r="O44" s="34"/>
      <c r="P44" s="1"/>
    </row>
    <row r="45" spans="1:16" x14ac:dyDescent="0.25">
      <c r="A45" s="11">
        <v>30</v>
      </c>
      <c r="B45" s="12" t="s">
        <v>22</v>
      </c>
      <c r="C45" s="13" t="s">
        <v>85</v>
      </c>
      <c r="D45" s="14" t="s">
        <v>2</v>
      </c>
      <c r="E45" s="15"/>
      <c r="F45" s="15"/>
      <c r="G45" s="16">
        <f>VLOOKUP(B45,[2]Brokers!$B$9:$H$67,7,0)</f>
        <v>10864921</v>
      </c>
      <c r="H45" s="16">
        <f>VLOOKUP(B45,[2]Brokers!$B$9:$W$67,22,0)</f>
        <v>0</v>
      </c>
      <c r="I45" s="16">
        <f>VLOOKUP(B45,[2]Brokers!$B$9:$R$67,17,0)</f>
        <v>0</v>
      </c>
      <c r="J45" s="16">
        <f>VLOOKUP(B45,[2]Brokers!$B$9:$M$67,12,0)</f>
        <v>0</v>
      </c>
      <c r="K45" s="16">
        <f>VLOOKUP(B45,[1]Brokers!$B$9:$T$66,19,0)</f>
        <v>0</v>
      </c>
      <c r="L45" s="36">
        <f t="shared" si="0"/>
        <v>10864921</v>
      </c>
      <c r="M45" s="32">
        <f>VLOOKUP(B45,[3]Sheet7!$B$9:$Z$67,25,0)</f>
        <v>141750464.82999998</v>
      </c>
      <c r="N45" s="37">
        <f>M45/$M$75</f>
        <v>8.694929122298956E-4</v>
      </c>
      <c r="O45" s="34"/>
      <c r="P45" s="1"/>
    </row>
    <row r="46" spans="1:16" x14ac:dyDescent="0.25">
      <c r="A46" s="11">
        <v>31</v>
      </c>
      <c r="B46" s="12" t="s">
        <v>36</v>
      </c>
      <c r="C46" s="13" t="s">
        <v>98</v>
      </c>
      <c r="D46" s="14" t="s">
        <v>2</v>
      </c>
      <c r="E46" s="15"/>
      <c r="F46" s="15"/>
      <c r="G46" s="16">
        <f>VLOOKUP(B46,[2]Brokers!$B$9:$H$67,7,0)</f>
        <v>2542831</v>
      </c>
      <c r="H46" s="16">
        <f>VLOOKUP(B46,[2]Brokers!$B$9:$W$67,22,0)</f>
        <v>0</v>
      </c>
      <c r="I46" s="16">
        <f>VLOOKUP(B46,[2]Brokers!$B$9:$R$67,17,0)</f>
        <v>0</v>
      </c>
      <c r="J46" s="16">
        <f>VLOOKUP(B46,[2]Brokers!$B$9:$M$67,12,0)</f>
        <v>0</v>
      </c>
      <c r="K46" s="16">
        <f>VLOOKUP(B46,[1]Brokers!$B$9:$T$66,19,0)</f>
        <v>0</v>
      </c>
      <c r="L46" s="36">
        <f t="shared" si="0"/>
        <v>2542831</v>
      </c>
      <c r="M46" s="32">
        <f>VLOOKUP(B46,[3]Sheet7!$B$9:$Z$67,25,0)</f>
        <v>120621484.14000002</v>
      </c>
      <c r="N46" s="37">
        <f>M46/$M$75</f>
        <v>7.3988840634957938E-4</v>
      </c>
      <c r="O46" s="34"/>
      <c r="P46" s="1"/>
    </row>
    <row r="47" spans="1:16" x14ac:dyDescent="0.25">
      <c r="A47" s="11">
        <v>32</v>
      </c>
      <c r="B47" s="12" t="s">
        <v>20</v>
      </c>
      <c r="C47" s="13" t="s">
        <v>83</v>
      </c>
      <c r="D47" s="14" t="s">
        <v>2</v>
      </c>
      <c r="E47" s="15"/>
      <c r="F47" s="15"/>
      <c r="G47" s="16">
        <f>VLOOKUP(B47,[2]Brokers!$B$9:$H$67,7,0)</f>
        <v>3196246</v>
      </c>
      <c r="H47" s="16">
        <f>VLOOKUP(B47,[2]Brokers!$B$9:$W$67,22,0)</f>
        <v>0</v>
      </c>
      <c r="I47" s="16">
        <f>VLOOKUP(B47,[2]Brokers!$B$9:$R$67,17,0)</f>
        <v>0</v>
      </c>
      <c r="J47" s="16">
        <f>VLOOKUP(B47,[2]Brokers!$B$9:$M$67,12,0)</f>
        <v>0</v>
      </c>
      <c r="K47" s="16">
        <f>VLOOKUP(B47,[1]Brokers!$B$9:$T$66,19,0)</f>
        <v>0</v>
      </c>
      <c r="L47" s="36">
        <f t="shared" si="0"/>
        <v>3196246</v>
      </c>
      <c r="M47" s="32">
        <f>VLOOKUP(B47,[3]Sheet7!$B$9:$Z$67,25,0)</f>
        <v>118148196.91</v>
      </c>
      <c r="N47" s="37">
        <f>M47/$M$75</f>
        <v>7.2471733993386908E-4</v>
      </c>
      <c r="O47" s="34"/>
      <c r="P47" s="1"/>
    </row>
    <row r="48" spans="1:16" x14ac:dyDescent="0.25">
      <c r="A48" s="11">
        <v>33</v>
      </c>
      <c r="B48" s="12" t="s">
        <v>15</v>
      </c>
      <c r="C48" s="13" t="s">
        <v>78</v>
      </c>
      <c r="D48" s="14" t="s">
        <v>2</v>
      </c>
      <c r="E48" s="15"/>
      <c r="F48" s="15"/>
      <c r="G48" s="16">
        <f>VLOOKUP(B48,[2]Brokers!$B$9:$H$67,7,0)</f>
        <v>71120900</v>
      </c>
      <c r="H48" s="16">
        <f>VLOOKUP(B48,[2]Brokers!$B$9:$W$67,22,0)</f>
        <v>0</v>
      </c>
      <c r="I48" s="16">
        <f>VLOOKUP(B48,[2]Brokers!$B$9:$R$67,17,0)</f>
        <v>0</v>
      </c>
      <c r="J48" s="16">
        <f>VLOOKUP(B48,[2]Brokers!$B$9:$M$67,12,0)</f>
        <v>0</v>
      </c>
      <c r="K48" s="16">
        <f>VLOOKUP(B48,[1]Brokers!$B$9:$T$66,19,0)</f>
        <v>0</v>
      </c>
      <c r="L48" s="36">
        <f>G48+H48+I48+J48+K48</f>
        <v>71120900</v>
      </c>
      <c r="M48" s="32">
        <f>VLOOKUP(B48,[3]Sheet7!$B$9:$Z$67,25,0)</f>
        <v>101589077.40000001</v>
      </c>
      <c r="N48" s="37">
        <f>M48/$M$75</f>
        <v>6.2314421942255224E-4</v>
      </c>
      <c r="O48" s="34"/>
    </row>
    <row r="49" spans="1:16" x14ac:dyDescent="0.25">
      <c r="A49" s="11">
        <v>34</v>
      </c>
      <c r="B49" s="12" t="s">
        <v>14</v>
      </c>
      <c r="C49" s="13" t="s">
        <v>77</v>
      </c>
      <c r="D49" s="14" t="s">
        <v>2</v>
      </c>
      <c r="E49" s="15" t="s">
        <v>2</v>
      </c>
      <c r="F49" s="15" t="s">
        <v>2</v>
      </c>
      <c r="G49" s="16">
        <f>VLOOKUP(B49,[2]Brokers!$B$9:$H$67,7,0)</f>
        <v>1808190</v>
      </c>
      <c r="H49" s="16">
        <f>VLOOKUP(B49,[2]Brokers!$B$9:$W$67,22,0)</f>
        <v>0</v>
      </c>
      <c r="I49" s="16">
        <f>VLOOKUP(B49,[2]Brokers!$B$9:$R$67,17,0)</f>
        <v>0</v>
      </c>
      <c r="J49" s="16">
        <f>VLOOKUP(B49,[2]Brokers!$B$9:$M$67,12,0)</f>
        <v>0</v>
      </c>
      <c r="K49" s="16">
        <f>VLOOKUP(B49,[1]Brokers!$B$9:$T$66,19,0)</f>
        <v>0</v>
      </c>
      <c r="L49" s="36">
        <f t="shared" ref="L49:L74" si="1">G49+H49+I49+J49+K49</f>
        <v>1808190</v>
      </c>
      <c r="M49" s="32">
        <f>VLOOKUP(B49,[3]Sheet7!$B$9:$Z$67,25,0)</f>
        <v>77441983.769999996</v>
      </c>
      <c r="N49" s="37">
        <f>M49/$M$75</f>
        <v>4.7502670328306972E-4</v>
      </c>
      <c r="O49" s="34"/>
    </row>
    <row r="50" spans="1:16" s="20" customFormat="1" x14ac:dyDescent="0.25">
      <c r="A50" s="11">
        <v>35</v>
      </c>
      <c r="B50" s="12" t="s">
        <v>28</v>
      </c>
      <c r="C50" s="13" t="s">
        <v>91</v>
      </c>
      <c r="D50" s="14" t="s">
        <v>2</v>
      </c>
      <c r="E50" s="15"/>
      <c r="F50" s="15"/>
      <c r="G50" s="16">
        <f>VLOOKUP(B50,[2]Brokers!$B$9:$H$67,7,0)</f>
        <v>0</v>
      </c>
      <c r="H50" s="16">
        <f>VLOOKUP(B50,[2]Brokers!$B$9:$W$67,22,0)</f>
        <v>0</v>
      </c>
      <c r="I50" s="16">
        <f>VLOOKUP(B50,[2]Brokers!$B$9:$R$67,17,0)</f>
        <v>0</v>
      </c>
      <c r="J50" s="16">
        <f>VLOOKUP(B50,[2]Brokers!$B$9:$M$67,12,0)</f>
        <v>0</v>
      </c>
      <c r="K50" s="16">
        <f>VLOOKUP(B50,[1]Brokers!$B$9:$T$66,19,0)</f>
        <v>0</v>
      </c>
      <c r="L50" s="36">
        <f t="shared" si="1"/>
        <v>0</v>
      </c>
      <c r="M50" s="32">
        <f>VLOOKUP(B50,[3]Sheet7!$B$9:$Z$67,25,0)</f>
        <v>72232041.719999999</v>
      </c>
      <c r="N50" s="37">
        <f>M50/$M$75</f>
        <v>4.4306908190217133E-4</v>
      </c>
      <c r="O50" s="34"/>
      <c r="P50" s="19"/>
    </row>
    <row r="51" spans="1:16" x14ac:dyDescent="0.25">
      <c r="A51" s="11">
        <v>36</v>
      </c>
      <c r="B51" s="12" t="s">
        <v>40</v>
      </c>
      <c r="C51" s="13" t="s">
        <v>101</v>
      </c>
      <c r="D51" s="14" t="s">
        <v>2</v>
      </c>
      <c r="E51" s="15"/>
      <c r="F51" s="15"/>
      <c r="G51" s="16">
        <f>VLOOKUP(B51,[2]Brokers!$B$9:$H$67,7,0)</f>
        <v>3884916.07</v>
      </c>
      <c r="H51" s="16">
        <f>VLOOKUP(B51,[2]Brokers!$B$9:$W$67,22,0)</f>
        <v>0</v>
      </c>
      <c r="I51" s="16">
        <f>VLOOKUP(B51,[2]Brokers!$B$9:$R$67,17,0)</f>
        <v>0</v>
      </c>
      <c r="J51" s="16">
        <f>VLOOKUP(B51,[2]Brokers!$B$9:$M$67,12,0)</f>
        <v>0</v>
      </c>
      <c r="K51" s="16">
        <f>VLOOKUP(B51,[1]Brokers!$B$9:$T$66,19,0)</f>
        <v>0</v>
      </c>
      <c r="L51" s="36">
        <f t="shared" si="1"/>
        <v>3884916.07</v>
      </c>
      <c r="M51" s="32">
        <f>VLOOKUP(B51,[3]Sheet7!$B$9:$Z$67,25,0)</f>
        <v>71943774.23999998</v>
      </c>
      <c r="N51" s="37">
        <f>M51/$M$75</f>
        <v>4.4130085820719448E-4</v>
      </c>
      <c r="O51" s="34"/>
    </row>
    <row r="52" spans="1:16" x14ac:dyDescent="0.25">
      <c r="A52" s="11">
        <v>37</v>
      </c>
      <c r="B52" s="12" t="s">
        <v>38</v>
      </c>
      <c r="C52" s="13" t="s">
        <v>38</v>
      </c>
      <c r="D52" s="14" t="s">
        <v>2</v>
      </c>
      <c r="E52" s="15" t="s">
        <v>2</v>
      </c>
      <c r="F52" s="15"/>
      <c r="G52" s="16">
        <f>VLOOKUP(B52,[2]Brokers!$B$9:$H$67,7,0)</f>
        <v>481050</v>
      </c>
      <c r="H52" s="16">
        <f>VLOOKUP(B52,[2]Brokers!$B$9:$W$67,22,0)</f>
        <v>0</v>
      </c>
      <c r="I52" s="16">
        <f>VLOOKUP(B52,[2]Brokers!$B$9:$R$67,17,0)</f>
        <v>0</v>
      </c>
      <c r="J52" s="16">
        <f>VLOOKUP(B52,[2]Brokers!$B$9:$M$67,12,0)</f>
        <v>0</v>
      </c>
      <c r="K52" s="16">
        <f>VLOOKUP(B52,[1]Brokers!$B$9:$T$66,19,0)</f>
        <v>0</v>
      </c>
      <c r="L52" s="36">
        <f t="shared" si="1"/>
        <v>481050</v>
      </c>
      <c r="M52" s="32">
        <f>VLOOKUP(B52,[3]Sheet7!$B$9:$Z$67,25,0)</f>
        <v>62158762.969999999</v>
      </c>
      <c r="N52" s="37">
        <f>M52/$M$75</f>
        <v>3.8127990550303089E-4</v>
      </c>
      <c r="O52" s="34"/>
    </row>
    <row r="53" spans="1:16" x14ac:dyDescent="0.25">
      <c r="A53" s="11">
        <v>38</v>
      </c>
      <c r="B53" s="12" t="s">
        <v>27</v>
      </c>
      <c r="C53" s="13" t="s">
        <v>90</v>
      </c>
      <c r="D53" s="14" t="s">
        <v>2</v>
      </c>
      <c r="E53" s="15"/>
      <c r="F53" s="15"/>
      <c r="G53" s="16">
        <f>VLOOKUP(B53,[2]Brokers!$B$9:$H$67,7,0)</f>
        <v>0</v>
      </c>
      <c r="H53" s="16">
        <f>VLOOKUP(B53,[2]Brokers!$B$9:$W$67,22,0)</f>
        <v>0</v>
      </c>
      <c r="I53" s="16">
        <f>VLOOKUP(B53,[2]Brokers!$B$9:$R$67,17,0)</f>
        <v>0</v>
      </c>
      <c r="J53" s="16">
        <f>VLOOKUP(B53,[2]Brokers!$B$9:$M$67,12,0)</f>
        <v>0</v>
      </c>
      <c r="K53" s="16">
        <f>VLOOKUP(B53,[1]Brokers!$B$9:$T$66,19,0)</f>
        <v>0</v>
      </c>
      <c r="L53" s="36">
        <f t="shared" si="1"/>
        <v>0</v>
      </c>
      <c r="M53" s="32">
        <f>VLOOKUP(B53,[3]Sheet7!$B$9:$Z$67,25,0)</f>
        <v>51296804.119999997</v>
      </c>
      <c r="N53" s="37">
        <f>M53/$M$75</f>
        <v>3.1465299006868389E-4</v>
      </c>
      <c r="O53" s="34"/>
    </row>
    <row r="54" spans="1:16" x14ac:dyDescent="0.25">
      <c r="A54" s="11">
        <v>39</v>
      </c>
      <c r="B54" s="12" t="s">
        <v>24</v>
      </c>
      <c r="C54" s="13" t="s">
        <v>87</v>
      </c>
      <c r="D54" s="14" t="s">
        <v>2</v>
      </c>
      <c r="E54" s="15" t="s">
        <v>2</v>
      </c>
      <c r="F54" s="15"/>
      <c r="G54" s="16">
        <f>VLOOKUP(B54,[2]Brokers!$B$9:$H$67,7,0)</f>
        <v>2682730</v>
      </c>
      <c r="H54" s="16">
        <f>VLOOKUP(B54,[2]Brokers!$B$9:$W$67,22,0)</f>
        <v>0</v>
      </c>
      <c r="I54" s="16">
        <f>VLOOKUP(B54,[2]Brokers!$B$9:$R$67,17,0)</f>
        <v>0</v>
      </c>
      <c r="J54" s="16">
        <f>VLOOKUP(B54,[2]Brokers!$B$9:$M$67,12,0)</f>
        <v>0</v>
      </c>
      <c r="K54" s="16">
        <f>VLOOKUP(B54,[1]Brokers!$B$9:$T$66,19,0)</f>
        <v>0</v>
      </c>
      <c r="L54" s="36">
        <f t="shared" si="1"/>
        <v>2682730</v>
      </c>
      <c r="M54" s="32">
        <f>VLOOKUP(B54,[3]Sheet7!$B$9:$Z$67,25,0)</f>
        <v>48444360.419999994</v>
      </c>
      <c r="N54" s="37">
        <f>M54/$M$75</f>
        <v>2.9715618973960361E-4</v>
      </c>
      <c r="O54" s="34"/>
    </row>
    <row r="55" spans="1:16" x14ac:dyDescent="0.25">
      <c r="A55" s="11">
        <v>40</v>
      </c>
      <c r="B55" s="12" t="s">
        <v>41</v>
      </c>
      <c r="C55" s="13" t="s">
        <v>102</v>
      </c>
      <c r="D55" s="14" t="s">
        <v>2</v>
      </c>
      <c r="E55" s="15"/>
      <c r="F55" s="15"/>
      <c r="G55" s="16">
        <f>VLOOKUP(B55,[2]Brokers!$B$9:$H$67,7,0)</f>
        <v>0</v>
      </c>
      <c r="H55" s="16">
        <f>VLOOKUP(B55,[2]Brokers!$B$9:$W$67,22,0)</f>
        <v>0</v>
      </c>
      <c r="I55" s="16">
        <f>VLOOKUP(B55,[2]Brokers!$B$9:$R$67,17,0)</f>
        <v>0</v>
      </c>
      <c r="J55" s="16">
        <f>VLOOKUP(B55,[2]Brokers!$B$9:$M$67,12,0)</f>
        <v>0</v>
      </c>
      <c r="K55" s="16">
        <f>VLOOKUP(B55,[1]Brokers!$B$9:$T$66,19,0)</f>
        <v>0</v>
      </c>
      <c r="L55" s="36">
        <f t="shared" si="1"/>
        <v>0</v>
      </c>
      <c r="M55" s="32">
        <f>VLOOKUP(B55,[3]Sheet7!$B$9:$Z$67,25,0)</f>
        <v>43987815.030000001</v>
      </c>
      <c r="N55" s="37">
        <f>M55/$M$75</f>
        <v>2.6981987987788304E-4</v>
      </c>
      <c r="O55" s="34"/>
    </row>
    <row r="56" spans="1:16" x14ac:dyDescent="0.25">
      <c r="A56" s="11">
        <v>41</v>
      </c>
      <c r="B56" s="12" t="s">
        <v>39</v>
      </c>
      <c r="C56" s="13" t="s">
        <v>100</v>
      </c>
      <c r="D56" s="14" t="s">
        <v>2</v>
      </c>
      <c r="E56" s="15"/>
      <c r="F56" s="15"/>
      <c r="G56" s="16">
        <f>VLOOKUP(B56,[2]Brokers!$B$9:$H$67,7,0)</f>
        <v>1223632</v>
      </c>
      <c r="H56" s="16">
        <f>VLOOKUP(B56,[2]Brokers!$B$9:$W$67,22,0)</f>
        <v>0</v>
      </c>
      <c r="I56" s="16">
        <f>VLOOKUP(B56,[2]Brokers!$B$9:$R$67,17,0)</f>
        <v>0</v>
      </c>
      <c r="J56" s="16">
        <f>VLOOKUP(B56,[2]Brokers!$B$9:$M$67,12,0)</f>
        <v>0</v>
      </c>
      <c r="K56" s="16">
        <f>VLOOKUP(B56,[1]Brokers!$B$9:$T$66,19,0)</f>
        <v>0</v>
      </c>
      <c r="L56" s="36">
        <f>G56+H56+I56+J56+K56</f>
        <v>1223632</v>
      </c>
      <c r="M56" s="32">
        <f>VLOOKUP(B56,[3]Sheet7!$B$9:$Z$67,25,0)</f>
        <v>12949582.5</v>
      </c>
      <c r="N56" s="37">
        <f>M56/$M$75</f>
        <v>7.9432333527722755E-5</v>
      </c>
      <c r="O56" s="34"/>
    </row>
    <row r="57" spans="1:16" x14ac:dyDescent="0.25">
      <c r="A57" s="11">
        <v>42</v>
      </c>
      <c r="B57" s="12" t="s">
        <v>33</v>
      </c>
      <c r="C57" s="13" t="s">
        <v>96</v>
      </c>
      <c r="D57" s="14" t="s">
        <v>2</v>
      </c>
      <c r="E57" s="15"/>
      <c r="F57" s="15"/>
      <c r="G57" s="16">
        <f>VLOOKUP(B57,[2]Brokers!$B$9:$H$67,7,0)</f>
        <v>107000</v>
      </c>
      <c r="H57" s="16">
        <f>VLOOKUP(B57,[2]Brokers!$B$9:$W$67,22,0)</f>
        <v>0</v>
      </c>
      <c r="I57" s="16">
        <f>VLOOKUP(B57,[2]Brokers!$B$9:$R$67,17,0)</f>
        <v>0</v>
      </c>
      <c r="J57" s="16">
        <f>VLOOKUP(B57,[2]Brokers!$B$9:$M$67,12,0)</f>
        <v>0</v>
      </c>
      <c r="K57" s="16">
        <f>VLOOKUP(B57,[1]Brokers!$B$9:$T$66,19,0)</f>
        <v>0</v>
      </c>
      <c r="L57" s="36">
        <f t="shared" si="1"/>
        <v>107000</v>
      </c>
      <c r="M57" s="32">
        <f>VLOOKUP(B57,[3]Sheet7!$B$9:$Z$67,25,0)</f>
        <v>12217185</v>
      </c>
      <c r="N57" s="37">
        <f>M57/$M$75</f>
        <v>7.4939830198378327E-5</v>
      </c>
      <c r="O57" s="34"/>
    </row>
    <row r="58" spans="1:16" x14ac:dyDescent="0.25">
      <c r="A58" s="11">
        <v>43</v>
      </c>
      <c r="B58" s="12" t="s">
        <v>127</v>
      </c>
      <c r="C58" s="13" t="s">
        <v>128</v>
      </c>
      <c r="D58" s="14" t="s">
        <v>2</v>
      </c>
      <c r="E58" s="15"/>
      <c r="F58" s="15"/>
      <c r="G58" s="16">
        <f>VLOOKUP(B58,[2]Brokers!$B$9:$H$67,7,0)</f>
        <v>3270275</v>
      </c>
      <c r="H58" s="16">
        <f>VLOOKUP(B58,[2]Brokers!$B$9:$W$67,22,0)</f>
        <v>0</v>
      </c>
      <c r="I58" s="16">
        <f>VLOOKUP(B58,[2]Brokers!$B$9:$R$67,17,0)</f>
        <v>0</v>
      </c>
      <c r="J58" s="16">
        <f>VLOOKUP(B58,[2]Brokers!$B$9:$M$67,12,0)</f>
        <v>0</v>
      </c>
      <c r="K58" s="16"/>
      <c r="L58" s="36">
        <f>G58+H58+I58+J58+K58</f>
        <v>3270275</v>
      </c>
      <c r="M58" s="32">
        <f>VLOOKUP(B58,[3]Sheet7!$B$9:$Z$67,25,0)</f>
        <v>6259955</v>
      </c>
      <c r="N58" s="37">
        <f>M58/$M$75</f>
        <v>3.8398367934142715E-5</v>
      </c>
      <c r="O58" s="34"/>
    </row>
    <row r="59" spans="1:16" x14ac:dyDescent="0.25">
      <c r="A59" s="11">
        <v>44</v>
      </c>
      <c r="B59" s="12" t="s">
        <v>49</v>
      </c>
      <c r="C59" s="13" t="s">
        <v>49</v>
      </c>
      <c r="D59" s="14" t="s">
        <v>2</v>
      </c>
      <c r="E59" s="14" t="s">
        <v>2</v>
      </c>
      <c r="F59" s="15"/>
      <c r="G59" s="16">
        <f>VLOOKUP(B59,[2]Brokers!$B$9:$H$67,7,0)</f>
        <v>0</v>
      </c>
      <c r="H59" s="16">
        <f>VLOOKUP(B59,[2]Brokers!$B$9:$W$67,22,0)</f>
        <v>0</v>
      </c>
      <c r="I59" s="16">
        <f>VLOOKUP(B59,[2]Brokers!$B$9:$R$67,17,0)</f>
        <v>0</v>
      </c>
      <c r="J59" s="16">
        <f>VLOOKUP(B59,[2]Brokers!$B$9:$M$67,12,0)</f>
        <v>0</v>
      </c>
      <c r="K59" s="16">
        <f>VLOOKUP(B59,[1]Brokers!$B$9:$T$66,19,0)</f>
        <v>0</v>
      </c>
      <c r="L59" s="36">
        <f t="shared" si="1"/>
        <v>0</v>
      </c>
      <c r="M59" s="32">
        <f>VLOOKUP(B59,[3]Sheet7!$B$9:$Z$67,25,0)</f>
        <v>3788300</v>
      </c>
      <c r="N59" s="37">
        <f>M59/$M$75</f>
        <v>2.3237313566137914E-5</v>
      </c>
      <c r="O59" s="34"/>
    </row>
    <row r="60" spans="1:16" x14ac:dyDescent="0.25">
      <c r="A60" s="11">
        <v>45</v>
      </c>
      <c r="B60" s="12" t="s">
        <v>31</v>
      </c>
      <c r="C60" s="13" t="s">
        <v>94</v>
      </c>
      <c r="D60" s="14" t="s">
        <v>2</v>
      </c>
      <c r="E60" s="15" t="s">
        <v>2</v>
      </c>
      <c r="F60" s="15"/>
      <c r="G60" s="16">
        <f>VLOOKUP(B60,[2]Brokers!$B$9:$H$67,7,0)</f>
        <v>0</v>
      </c>
      <c r="H60" s="16">
        <f>VLOOKUP(B60,[2]Brokers!$B$9:$W$67,22,0)</f>
        <v>0</v>
      </c>
      <c r="I60" s="16">
        <f>VLOOKUP(B60,[2]Brokers!$B$9:$R$67,17,0)</f>
        <v>0</v>
      </c>
      <c r="J60" s="16">
        <f>VLOOKUP(B60,[2]Brokers!$B$9:$M$67,12,0)</f>
        <v>0</v>
      </c>
      <c r="K60" s="16">
        <f>VLOOKUP(B60,[1]Brokers!$B$9:$T$66,19,0)</f>
        <v>0</v>
      </c>
      <c r="L60" s="36">
        <f t="shared" si="1"/>
        <v>0</v>
      </c>
      <c r="M60" s="32">
        <f>VLOOKUP(B60,[3]Sheet7!$B$9:$Z$67,25,0)</f>
        <v>0</v>
      </c>
      <c r="N60" s="37">
        <f>M60/$M$75</f>
        <v>0</v>
      </c>
      <c r="O60" s="34"/>
    </row>
    <row r="61" spans="1:16" x14ac:dyDescent="0.25">
      <c r="A61" s="11">
        <v>46</v>
      </c>
      <c r="B61" s="12" t="s">
        <v>44</v>
      </c>
      <c r="C61" s="13" t="s">
        <v>44</v>
      </c>
      <c r="D61" s="14" t="s">
        <v>2</v>
      </c>
      <c r="E61" s="15"/>
      <c r="F61" s="15"/>
      <c r="G61" s="16">
        <f>VLOOKUP(B61,[2]Brokers!$B$9:$H$67,7,0)</f>
        <v>0</v>
      </c>
      <c r="H61" s="16">
        <f>VLOOKUP(B61,[2]Brokers!$B$9:$W$67,22,0)</f>
        <v>0</v>
      </c>
      <c r="I61" s="16">
        <f>VLOOKUP(B61,[2]Brokers!$B$9:$R$67,17,0)</f>
        <v>0</v>
      </c>
      <c r="J61" s="16">
        <f>VLOOKUP(B61,[2]Brokers!$B$9:$M$67,12,0)</f>
        <v>0</v>
      </c>
      <c r="K61" s="16">
        <f>VLOOKUP(B61,[1]Brokers!$B$9:$T$66,19,0)</f>
        <v>0</v>
      </c>
      <c r="L61" s="36">
        <f t="shared" si="1"/>
        <v>0</v>
      </c>
      <c r="M61" s="32">
        <f>VLOOKUP(B61,[3]Sheet7!$B$9:$Z$67,25,0)</f>
        <v>0</v>
      </c>
      <c r="N61" s="37">
        <f>M61/$M$75</f>
        <v>0</v>
      </c>
      <c r="O61" s="34"/>
    </row>
    <row r="62" spans="1:16" x14ac:dyDescent="0.25">
      <c r="A62" s="11">
        <v>47</v>
      </c>
      <c r="B62" s="12" t="s">
        <v>42</v>
      </c>
      <c r="C62" s="13" t="s">
        <v>103</v>
      </c>
      <c r="D62" s="14" t="s">
        <v>2</v>
      </c>
      <c r="E62" s="15" t="s">
        <v>2</v>
      </c>
      <c r="F62" s="15" t="s">
        <v>2</v>
      </c>
      <c r="G62" s="16">
        <f>VLOOKUP(B62,[2]Brokers!$B$9:$H$67,7,0)</f>
        <v>0</v>
      </c>
      <c r="H62" s="16">
        <f>VLOOKUP(B62,[2]Brokers!$B$9:$W$67,22,0)</f>
        <v>0</v>
      </c>
      <c r="I62" s="16">
        <f>VLOOKUP(B62,[2]Brokers!$B$9:$R$67,17,0)</f>
        <v>0</v>
      </c>
      <c r="J62" s="16">
        <f>VLOOKUP(B62,[2]Brokers!$B$9:$M$67,12,0)</f>
        <v>0</v>
      </c>
      <c r="K62" s="16">
        <f>VLOOKUP(B62,[1]Brokers!$B$9:$T$66,19,0)</f>
        <v>0</v>
      </c>
      <c r="L62" s="36">
        <f t="shared" si="1"/>
        <v>0</v>
      </c>
      <c r="M62" s="32">
        <f>VLOOKUP(B62,[3]Sheet7!$B$9:$Z$67,25,0)</f>
        <v>0</v>
      </c>
      <c r="N62" s="37">
        <f>M62/$M$75</f>
        <v>0</v>
      </c>
      <c r="O62" s="34"/>
    </row>
    <row r="63" spans="1:16" x14ac:dyDescent="0.25">
      <c r="A63" s="11">
        <v>48</v>
      </c>
      <c r="B63" s="12" t="s">
        <v>45</v>
      </c>
      <c r="C63" s="13" t="s">
        <v>105</v>
      </c>
      <c r="D63" s="14" t="s">
        <v>2</v>
      </c>
      <c r="E63" s="15" t="s">
        <v>2</v>
      </c>
      <c r="F63" s="15" t="s">
        <v>2</v>
      </c>
      <c r="G63" s="16">
        <f>VLOOKUP(B63,[2]Brokers!$B$9:$H$67,7,0)</f>
        <v>0</v>
      </c>
      <c r="H63" s="16">
        <f>VLOOKUP(B63,[2]Brokers!$B$9:$W$67,22,0)</f>
        <v>0</v>
      </c>
      <c r="I63" s="16">
        <f>VLOOKUP(B63,[2]Brokers!$B$9:$R$67,17,0)</f>
        <v>0</v>
      </c>
      <c r="J63" s="16">
        <f>VLOOKUP(B63,[2]Brokers!$B$9:$M$67,12,0)</f>
        <v>0</v>
      </c>
      <c r="K63" s="16">
        <f>VLOOKUP(B63,[1]Brokers!$B$9:$T$66,19,0)</f>
        <v>0</v>
      </c>
      <c r="L63" s="36">
        <f t="shared" si="1"/>
        <v>0</v>
      </c>
      <c r="M63" s="32">
        <f>VLOOKUP(B63,[3]Sheet7!$B$9:$Z$67,25,0)</f>
        <v>0</v>
      </c>
      <c r="N63" s="37">
        <f>M63/$M$75</f>
        <v>0</v>
      </c>
      <c r="O63" s="34"/>
    </row>
    <row r="64" spans="1:16" x14ac:dyDescent="0.25">
      <c r="A64" s="11">
        <v>49</v>
      </c>
      <c r="B64" s="12" t="s">
        <v>47</v>
      </c>
      <c r="C64" s="13" t="s">
        <v>107</v>
      </c>
      <c r="D64" s="14" t="s">
        <v>2</v>
      </c>
      <c r="E64" s="15"/>
      <c r="F64" s="15"/>
      <c r="G64" s="16">
        <f>VLOOKUP(B64,[2]Brokers!$B$9:$H$67,7,0)</f>
        <v>0</v>
      </c>
      <c r="H64" s="16">
        <f>VLOOKUP(B64,[2]Brokers!$B$9:$W$67,22,0)</f>
        <v>0</v>
      </c>
      <c r="I64" s="16">
        <f>VLOOKUP(B64,[2]Brokers!$B$9:$R$67,17,0)</f>
        <v>0</v>
      </c>
      <c r="J64" s="16">
        <f>VLOOKUP(B64,[2]Brokers!$B$9:$M$67,12,0)</f>
        <v>0</v>
      </c>
      <c r="K64" s="16">
        <f>VLOOKUP(B64,[1]Brokers!$B$9:$T$66,19,0)</f>
        <v>0</v>
      </c>
      <c r="L64" s="36">
        <f t="shared" si="1"/>
        <v>0</v>
      </c>
      <c r="M64" s="32">
        <f>VLOOKUP(B64,[3]Sheet7!$B$9:$Z$67,25,0)</f>
        <v>0</v>
      </c>
      <c r="N64" s="37">
        <f>M64/$M$75</f>
        <v>0</v>
      </c>
      <c r="O64" s="34"/>
    </row>
    <row r="65" spans="1:16" x14ac:dyDescent="0.25">
      <c r="A65" s="11">
        <v>50</v>
      </c>
      <c r="B65" s="12" t="s">
        <v>52</v>
      </c>
      <c r="C65" s="13" t="s">
        <v>52</v>
      </c>
      <c r="D65" s="14" t="s">
        <v>2</v>
      </c>
      <c r="E65" s="15"/>
      <c r="F65" s="15"/>
      <c r="G65" s="16">
        <f>VLOOKUP(B65,[2]Brokers!$B$9:$H$67,7,0)</f>
        <v>0</v>
      </c>
      <c r="H65" s="16">
        <f>VLOOKUP(B65,[2]Brokers!$B$9:$W$67,22,0)</f>
        <v>0</v>
      </c>
      <c r="I65" s="16">
        <f>VLOOKUP(B65,[2]Brokers!$B$9:$R$67,17,0)</f>
        <v>0</v>
      </c>
      <c r="J65" s="16">
        <f>VLOOKUP(B65,[2]Brokers!$B$9:$M$67,12,0)</f>
        <v>0</v>
      </c>
      <c r="K65" s="16">
        <f>VLOOKUP(B65,[1]Brokers!$B$9:$T$66,19,0)</f>
        <v>0</v>
      </c>
      <c r="L65" s="36">
        <f t="shared" si="1"/>
        <v>0</v>
      </c>
      <c r="M65" s="32">
        <f>VLOOKUP(B65,[3]Sheet7!$B$9:$Z$67,25,0)</f>
        <v>0</v>
      </c>
      <c r="N65" s="37">
        <f>M65/$M$75</f>
        <v>0</v>
      </c>
      <c r="O65" s="34"/>
      <c r="P65" s="21"/>
    </row>
    <row r="66" spans="1:16" x14ac:dyDescent="0.25">
      <c r="A66" s="11">
        <v>51</v>
      </c>
      <c r="B66" s="12" t="s">
        <v>55</v>
      </c>
      <c r="C66" s="13" t="s">
        <v>110</v>
      </c>
      <c r="D66" s="14"/>
      <c r="E66" s="15"/>
      <c r="F66" s="15"/>
      <c r="G66" s="16">
        <f>VLOOKUP(B66,[2]Brokers!$B$9:$H$67,7,0)</f>
        <v>0</v>
      </c>
      <c r="H66" s="16">
        <f>VLOOKUP(B66,[2]Brokers!$B$9:$W$67,22,0)</f>
        <v>0</v>
      </c>
      <c r="I66" s="16">
        <f>VLOOKUP(B66,[2]Brokers!$B$9:$R$67,17,0)</f>
        <v>0</v>
      </c>
      <c r="J66" s="16">
        <f>VLOOKUP(B66,[2]Brokers!$B$9:$M$67,12,0)</f>
        <v>0</v>
      </c>
      <c r="K66" s="16">
        <f>VLOOKUP(B66,[1]Brokers!$B$9:$T$66,19,0)</f>
        <v>0</v>
      </c>
      <c r="L66" s="36">
        <f t="shared" si="1"/>
        <v>0</v>
      </c>
      <c r="M66" s="32">
        <f>VLOOKUP(B66,[3]Sheet7!$B$9:$Z$67,25,0)</f>
        <v>0</v>
      </c>
      <c r="N66" s="37">
        <f>M66/$M$75</f>
        <v>0</v>
      </c>
      <c r="O66" s="34"/>
    </row>
    <row r="67" spans="1:16" x14ac:dyDescent="0.25">
      <c r="A67" s="11">
        <v>52</v>
      </c>
      <c r="B67" s="12" t="s">
        <v>56</v>
      </c>
      <c r="C67" s="13" t="s">
        <v>111</v>
      </c>
      <c r="D67" s="14"/>
      <c r="E67" s="15"/>
      <c r="F67" s="15"/>
      <c r="G67" s="16">
        <f>VLOOKUP(B67,[2]Brokers!$B$9:$H$67,7,0)</f>
        <v>0</v>
      </c>
      <c r="H67" s="16">
        <f>VLOOKUP(B67,[2]Brokers!$B$9:$W$67,22,0)</f>
        <v>0</v>
      </c>
      <c r="I67" s="16">
        <f>VLOOKUP(B67,[2]Brokers!$B$9:$R$67,17,0)</f>
        <v>0</v>
      </c>
      <c r="J67" s="16">
        <f>VLOOKUP(B67,[2]Brokers!$B$9:$M$67,12,0)</f>
        <v>0</v>
      </c>
      <c r="K67" s="16">
        <f>VLOOKUP(B67,[1]Brokers!$B$9:$T$66,19,0)</f>
        <v>0</v>
      </c>
      <c r="L67" s="36">
        <f t="shared" si="1"/>
        <v>0</v>
      </c>
      <c r="M67" s="32">
        <f>VLOOKUP(B67,[3]Sheet7!$B$9:$Z$67,25,0)</f>
        <v>0</v>
      </c>
      <c r="N67" s="37">
        <f>M67/$M$75</f>
        <v>0</v>
      </c>
      <c r="O67" s="34"/>
    </row>
    <row r="68" spans="1:16" x14ac:dyDescent="0.25">
      <c r="A68" s="11">
        <v>53</v>
      </c>
      <c r="B68" s="12" t="s">
        <v>53</v>
      </c>
      <c r="C68" s="13" t="s">
        <v>109</v>
      </c>
      <c r="D68" s="14"/>
      <c r="E68" s="15"/>
      <c r="F68" s="15"/>
      <c r="G68" s="16">
        <f>VLOOKUP(B68,[2]Brokers!$B$9:$H$67,7,0)</f>
        <v>0</v>
      </c>
      <c r="H68" s="16">
        <f>VLOOKUP(B68,[2]Brokers!$B$9:$W$67,22,0)</f>
        <v>0</v>
      </c>
      <c r="I68" s="16">
        <f>VLOOKUP(B68,[2]Brokers!$B$9:$R$67,17,0)</f>
        <v>0</v>
      </c>
      <c r="J68" s="16">
        <f>VLOOKUP(B68,[2]Brokers!$B$9:$M$67,12,0)</f>
        <v>0</v>
      </c>
      <c r="K68" s="16">
        <f>VLOOKUP(B68,[1]Brokers!$B$9:$T$66,19,0)</f>
        <v>0</v>
      </c>
      <c r="L68" s="36">
        <f t="shared" si="1"/>
        <v>0</v>
      </c>
      <c r="M68" s="32">
        <f>VLOOKUP(B68,[3]Sheet7!$B$9:$Z$67,25,0)</f>
        <v>0</v>
      </c>
      <c r="N68" s="37">
        <f>M68/$M$75</f>
        <v>0</v>
      </c>
      <c r="O68" s="34"/>
    </row>
    <row r="69" spans="1:16" x14ac:dyDescent="0.25">
      <c r="A69" s="11">
        <v>54</v>
      </c>
      <c r="B69" s="12" t="s">
        <v>54</v>
      </c>
      <c r="C69" s="13" t="s">
        <v>54</v>
      </c>
      <c r="D69" s="14"/>
      <c r="E69" s="15"/>
      <c r="F69" s="15"/>
      <c r="G69" s="16">
        <f>VLOOKUP(B69,[2]Brokers!$B$9:$H$67,7,0)</f>
        <v>0</v>
      </c>
      <c r="H69" s="16">
        <f>VLOOKUP(B69,[2]Brokers!$B$9:$W$67,22,0)</f>
        <v>0</v>
      </c>
      <c r="I69" s="16">
        <f>VLOOKUP(B69,[2]Brokers!$B$9:$R$67,17,0)</f>
        <v>0</v>
      </c>
      <c r="J69" s="16">
        <f>VLOOKUP(B69,[2]Brokers!$B$9:$M$67,12,0)</f>
        <v>0</v>
      </c>
      <c r="K69" s="16">
        <f>VLOOKUP(B69,[1]Brokers!$B$9:$T$66,19,0)</f>
        <v>0</v>
      </c>
      <c r="L69" s="36">
        <f t="shared" si="1"/>
        <v>0</v>
      </c>
      <c r="M69" s="32">
        <f>VLOOKUP(B69,[3]Sheet7!$B$9:$Z$67,25,0)</f>
        <v>0</v>
      </c>
      <c r="N69" s="37">
        <f>M69/$M$75</f>
        <v>0</v>
      </c>
      <c r="O69" s="34"/>
    </row>
    <row r="70" spans="1:16" x14ac:dyDescent="0.25">
      <c r="A70" s="11">
        <v>55</v>
      </c>
      <c r="B70" s="12" t="s">
        <v>51</v>
      </c>
      <c r="C70" s="13" t="s">
        <v>108</v>
      </c>
      <c r="D70" s="14"/>
      <c r="E70" s="15"/>
      <c r="F70" s="15"/>
      <c r="G70" s="16">
        <f>VLOOKUP(B70,[2]Brokers!$B$9:$H$67,7,0)</f>
        <v>0</v>
      </c>
      <c r="H70" s="16">
        <f>VLOOKUP(B70,[2]Brokers!$B$9:$W$67,22,0)</f>
        <v>0</v>
      </c>
      <c r="I70" s="16">
        <f>VLOOKUP(B70,[2]Brokers!$B$9:$R$67,17,0)</f>
        <v>0</v>
      </c>
      <c r="J70" s="16">
        <f>VLOOKUP(B70,[2]Brokers!$B$9:$M$67,12,0)</f>
        <v>0</v>
      </c>
      <c r="K70" s="16">
        <f>VLOOKUP(B70,[1]Brokers!$B$9:$T$66,19,0)</f>
        <v>0</v>
      </c>
      <c r="L70" s="36">
        <f t="shared" si="1"/>
        <v>0</v>
      </c>
      <c r="M70" s="32">
        <f>VLOOKUP(B70,[3]Sheet7!$B$9:$Z$67,25,0)</f>
        <v>0</v>
      </c>
      <c r="N70" s="37">
        <f>M70/$M$75</f>
        <v>0</v>
      </c>
      <c r="O70" s="34"/>
    </row>
    <row r="71" spans="1:16" x14ac:dyDescent="0.25">
      <c r="A71" s="11">
        <v>56</v>
      </c>
      <c r="B71" s="12" t="s">
        <v>48</v>
      </c>
      <c r="C71" s="13" t="s">
        <v>48</v>
      </c>
      <c r="D71" s="14"/>
      <c r="E71" s="15"/>
      <c r="F71" s="15"/>
      <c r="G71" s="16">
        <f>VLOOKUP(B71,[2]Brokers!$B$9:$H$67,7,0)</f>
        <v>0</v>
      </c>
      <c r="H71" s="16">
        <f>VLOOKUP(B71,[2]Brokers!$B$9:$W$67,22,0)</f>
        <v>0</v>
      </c>
      <c r="I71" s="16">
        <f>VLOOKUP(B71,[2]Brokers!$B$9:$R$67,17,0)</f>
        <v>0</v>
      </c>
      <c r="J71" s="16">
        <f>VLOOKUP(B71,[2]Brokers!$B$9:$M$67,12,0)</f>
        <v>0</v>
      </c>
      <c r="K71" s="16">
        <f>VLOOKUP(B71,[1]Brokers!$B$9:$T$66,19,0)</f>
        <v>0</v>
      </c>
      <c r="L71" s="36">
        <f t="shared" si="1"/>
        <v>0</v>
      </c>
      <c r="M71" s="32">
        <f>VLOOKUP(B71,[3]Sheet7!$B$9:$Z$67,25,0)</f>
        <v>0</v>
      </c>
      <c r="N71" s="37">
        <f>M71/$M$75</f>
        <v>0</v>
      </c>
      <c r="O71" s="34"/>
    </row>
    <row r="72" spans="1:16" x14ac:dyDescent="0.25">
      <c r="A72" s="11">
        <v>57</v>
      </c>
      <c r="B72" s="12" t="s">
        <v>46</v>
      </c>
      <c r="C72" s="13" t="s">
        <v>106</v>
      </c>
      <c r="D72" s="14"/>
      <c r="E72" s="15"/>
      <c r="F72" s="15"/>
      <c r="G72" s="16">
        <f>VLOOKUP(B72,[2]Brokers!$B$9:$H$67,7,0)</f>
        <v>0</v>
      </c>
      <c r="H72" s="16">
        <f>VLOOKUP(B72,[2]Brokers!$B$9:$W$67,22,0)</f>
        <v>0</v>
      </c>
      <c r="I72" s="16">
        <f>VLOOKUP(B72,[2]Brokers!$B$9:$R$67,17,0)</f>
        <v>0</v>
      </c>
      <c r="J72" s="16">
        <f>VLOOKUP(B72,[2]Brokers!$B$9:$M$67,12,0)</f>
        <v>0</v>
      </c>
      <c r="K72" s="16">
        <f>VLOOKUP(B72,[1]Brokers!$B$9:$T$66,19,0)</f>
        <v>0</v>
      </c>
      <c r="L72" s="36">
        <f t="shared" si="1"/>
        <v>0</v>
      </c>
      <c r="M72" s="32">
        <f>VLOOKUP(B72,[3]Sheet7!$B$9:$Z$67,25,0)</f>
        <v>0</v>
      </c>
      <c r="N72" s="37">
        <f>M72/$M$75</f>
        <v>0</v>
      </c>
      <c r="O72" s="34"/>
      <c r="P72" s="21"/>
    </row>
    <row r="73" spans="1:16" x14ac:dyDescent="0.25">
      <c r="A73" s="11">
        <v>58</v>
      </c>
      <c r="B73" s="12" t="s">
        <v>58</v>
      </c>
      <c r="C73" s="13" t="s">
        <v>113</v>
      </c>
      <c r="D73" s="14"/>
      <c r="E73" s="15"/>
      <c r="F73" s="15"/>
      <c r="G73" s="16">
        <f>VLOOKUP(B73,[2]Brokers!$B$9:$H$67,7,0)</f>
        <v>0</v>
      </c>
      <c r="H73" s="16">
        <f>VLOOKUP(B73,[2]Brokers!$B$9:$W$67,22,0)</f>
        <v>0</v>
      </c>
      <c r="I73" s="16">
        <f>VLOOKUP(B73,[2]Brokers!$B$9:$R$67,17,0)</f>
        <v>0</v>
      </c>
      <c r="J73" s="16">
        <f>VLOOKUP(B73,[2]Brokers!$B$9:$M$67,12,0)</f>
        <v>0</v>
      </c>
      <c r="K73" s="16">
        <f>VLOOKUP(B73,[1]Brokers!$B$9:$T$66,19,0)</f>
        <v>0</v>
      </c>
      <c r="L73" s="36">
        <f t="shared" si="1"/>
        <v>0</v>
      </c>
      <c r="M73" s="32">
        <f>VLOOKUP(B73,[3]Sheet7!$B$9:$Z$67,25,0)</f>
        <v>0</v>
      </c>
      <c r="N73" s="37">
        <f>M73/$M$75</f>
        <v>0</v>
      </c>
      <c r="O73" s="34"/>
      <c r="P73" s="21"/>
    </row>
    <row r="74" spans="1:16" ht="16.5" customHeight="1" x14ac:dyDescent="0.25">
      <c r="A74" s="11">
        <v>59</v>
      </c>
      <c r="B74" s="12" t="s">
        <v>59</v>
      </c>
      <c r="C74" s="13" t="s">
        <v>114</v>
      </c>
      <c r="D74" s="14"/>
      <c r="E74" s="15"/>
      <c r="F74" s="15"/>
      <c r="G74" s="16">
        <f>VLOOKUP(B74,[2]Brokers!$B$9:$H$67,7,0)</f>
        <v>0</v>
      </c>
      <c r="H74" s="16">
        <f>VLOOKUP(B74,[2]Brokers!$B$9:$W$67,22,0)</f>
        <v>0</v>
      </c>
      <c r="I74" s="16">
        <f>VLOOKUP(B74,[2]Brokers!$B$9:$R$67,17,0)</f>
        <v>0</v>
      </c>
      <c r="J74" s="16">
        <f>VLOOKUP(B74,[2]Brokers!$B$9:$M$67,12,0)</f>
        <v>0</v>
      </c>
      <c r="K74" s="16">
        <f>VLOOKUP(B74,[1]Brokers!$B$9:$T$66,19,0)</f>
        <v>0</v>
      </c>
      <c r="L74" s="36">
        <f t="shared" si="1"/>
        <v>0</v>
      </c>
      <c r="M74" s="32">
        <f>VLOOKUP(B74,[3]Sheet7!$B$9:$Z$67,25,0)</f>
        <v>0</v>
      </c>
      <c r="N74" s="37">
        <f>M74/$M$75</f>
        <v>0</v>
      </c>
      <c r="O74" s="24"/>
      <c r="P74" s="21"/>
    </row>
    <row r="75" spans="1:16" ht="16.5" customHeight="1" thickBot="1" x14ac:dyDescent="0.3">
      <c r="A75" s="45" t="s">
        <v>115</v>
      </c>
      <c r="B75" s="46"/>
      <c r="C75" s="46"/>
      <c r="D75" s="22">
        <f>COUNTA(D16:D74)</f>
        <v>50</v>
      </c>
      <c r="E75" s="22">
        <f>COUNTA(E16:E74)</f>
        <v>23</v>
      </c>
      <c r="F75" s="22">
        <f>COUNTA(F16:F74)</f>
        <v>13</v>
      </c>
      <c r="G75" s="23">
        <f>SUM(G16:G74)</f>
        <v>6271659629.7199984</v>
      </c>
      <c r="H75" s="23">
        <f>SUM(H16:H74)</f>
        <v>2359754500</v>
      </c>
      <c r="I75" s="23">
        <f>SUM(I16:I74)</f>
        <v>0</v>
      </c>
      <c r="J75" s="23">
        <f>SUM(J16:J74)</f>
        <v>0</v>
      </c>
      <c r="K75" s="23">
        <f>SUM(K16:K74)</f>
        <v>0</v>
      </c>
      <c r="L75" s="23">
        <f>SUM(L16:L74)</f>
        <v>8631414129.7199974</v>
      </c>
      <c r="M75" s="33">
        <f>SUM(M16:M74)</f>
        <v>163026590368.02002</v>
      </c>
      <c r="N75" s="38">
        <f>SUM(N16:N74)</f>
        <v>0.99999999999999978</v>
      </c>
      <c r="O75" s="24"/>
      <c r="P75" s="21"/>
    </row>
    <row r="76" spans="1:16" x14ac:dyDescent="0.25">
      <c r="K76" s="25"/>
      <c r="L76" s="26"/>
      <c r="N76" s="25"/>
      <c r="O76" s="24"/>
      <c r="P76" s="21"/>
    </row>
    <row r="77" spans="1:16" ht="27.6" customHeight="1" x14ac:dyDescent="0.25">
      <c r="B77" s="39" t="s">
        <v>116</v>
      </c>
      <c r="C77" s="39"/>
      <c r="D77" s="39"/>
      <c r="E77" s="39"/>
      <c r="F77" s="39"/>
      <c r="H77" s="27"/>
      <c r="K77" s="25"/>
      <c r="L77" s="25"/>
      <c r="O77" s="24"/>
      <c r="P77" s="21"/>
    </row>
    <row r="78" spans="1:16" ht="27.6" customHeight="1" x14ac:dyDescent="0.25">
      <c r="C78" s="40"/>
      <c r="D78" s="40"/>
      <c r="E78" s="40"/>
      <c r="F78" s="40"/>
      <c r="O78" s="24"/>
      <c r="P78" s="21"/>
    </row>
    <row r="79" spans="1:16" x14ac:dyDescent="0.25">
      <c r="O79" s="24"/>
      <c r="P79" s="21"/>
    </row>
    <row r="80" spans="1:16" x14ac:dyDescent="0.25">
      <c r="O80" s="24"/>
      <c r="P80" s="21"/>
    </row>
  </sheetData>
  <sortState ref="A11:N75">
    <sortCondition descending="1" ref="M16:M74"/>
  </sortState>
  <mergeCells count="17">
    <mergeCell ref="N14:N15"/>
    <mergeCell ref="A75:C75"/>
    <mergeCell ref="D9:K9"/>
    <mergeCell ref="A12:A15"/>
    <mergeCell ref="B12:B15"/>
    <mergeCell ref="C12:C15"/>
    <mergeCell ref="D12:F14"/>
    <mergeCell ref="G12:L13"/>
    <mergeCell ref="M12:N13"/>
    <mergeCell ref="M11:N11"/>
    <mergeCell ref="B77:F77"/>
    <mergeCell ref="C78:F78"/>
    <mergeCell ref="L14:L15"/>
    <mergeCell ref="M14:M15"/>
    <mergeCell ref="K14:K15"/>
    <mergeCell ref="J14:J15"/>
    <mergeCell ref="G14:I14"/>
  </mergeCells>
  <pageMargins left="0.7" right="0.7" top="0.75" bottom="0.75" header="0.3" footer="0.3"/>
  <pageSetup paperSize="9" scale="48" fitToHeight="2" orientation="landscape" r:id="rId1"/>
  <ignoredErrors>
    <ignoredError sqref="K3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P1"/>
  <sheetViews>
    <sheetView topLeftCell="E1" zoomScale="70" zoomScaleNormal="70" workbookViewId="0">
      <selection activeCell="E1" sqref="A1:XFD1048576"/>
    </sheetView>
  </sheetViews>
  <sheetFormatPr defaultRowHeight="15.75" x14ac:dyDescent="0.25"/>
  <cols>
    <col min="1" max="6" width="9.140625" style="1"/>
    <col min="7" max="7" width="9.140625" style="2"/>
    <col min="8" max="8" width="9.140625" style="3"/>
    <col min="9" max="15" width="9.140625" style="1"/>
    <col min="16" max="16" width="9.140625" style="4"/>
    <col min="17" max="16384" width="9.140625" style="1"/>
  </cols>
  <sheetData/>
  <sortState ref="A1:N60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Шинэболд</dc:creator>
  <cp:lastModifiedBy>Шинэболд</cp:lastModifiedBy>
  <cp:lastPrinted>2018-07-06T02:16:11Z</cp:lastPrinted>
  <dcterms:created xsi:type="dcterms:W3CDTF">2017-06-09T07:51:20Z</dcterms:created>
  <dcterms:modified xsi:type="dcterms:W3CDTF">2018-08-14T03:30:19Z</dcterms:modified>
</cp:coreProperties>
</file>