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6" i="1"/>
  <c r="H29" i="1"/>
  <c r="H28" i="1"/>
  <c r="H25" i="1"/>
  <c r="H38" i="1"/>
  <c r="H33" i="1"/>
  <c r="H35" i="1"/>
  <c r="H32" i="1"/>
  <c r="H34" i="1"/>
  <c r="H40" i="1"/>
  <c r="H39" i="1"/>
  <c r="H43" i="1"/>
  <c r="H36" i="1"/>
  <c r="H31" i="1"/>
  <c r="H41" i="1"/>
  <c r="H42" i="1"/>
  <c r="H27" i="1"/>
  <c r="H44" i="1"/>
  <c r="H37" i="1"/>
  <c r="H45" i="1"/>
  <c r="H49" i="1"/>
  <c r="H48" i="1"/>
  <c r="H46" i="1"/>
  <c r="H47" i="1"/>
  <c r="H30" i="1"/>
  <c r="H51" i="1"/>
  <c r="H53" i="1"/>
  <c r="H52" i="1"/>
  <c r="H50" i="1"/>
  <c r="H55" i="1"/>
  <c r="H57" i="1"/>
  <c r="H58" i="1"/>
  <c r="H56" i="1"/>
  <c r="H54" i="1"/>
  <c r="H59" i="1"/>
  <c r="H60" i="1"/>
  <c r="H61" i="1"/>
  <c r="H62" i="1"/>
  <c r="H63" i="1"/>
  <c r="H64" i="1"/>
  <c r="H65" i="1"/>
  <c r="H66" i="1"/>
  <c r="H16" i="1"/>
  <c r="J17" i="1"/>
  <c r="J18" i="1"/>
  <c r="J19" i="1"/>
  <c r="J20" i="1"/>
  <c r="J21" i="1"/>
  <c r="J22" i="1"/>
  <c r="J23" i="1"/>
  <c r="J24" i="1"/>
  <c r="J26" i="1"/>
  <c r="J29" i="1"/>
  <c r="J28" i="1"/>
  <c r="J25" i="1"/>
  <c r="J38" i="1"/>
  <c r="J33" i="1"/>
  <c r="J35" i="1"/>
  <c r="J32" i="1"/>
  <c r="J34" i="1"/>
  <c r="J40" i="1"/>
  <c r="J39" i="1"/>
  <c r="J43" i="1"/>
  <c r="J36" i="1"/>
  <c r="J31" i="1"/>
  <c r="J41" i="1"/>
  <c r="J42" i="1"/>
  <c r="J27" i="1"/>
  <c r="J44" i="1"/>
  <c r="J37" i="1"/>
  <c r="J45" i="1"/>
  <c r="J49" i="1"/>
  <c r="J48" i="1"/>
  <c r="J46" i="1"/>
  <c r="J47" i="1"/>
  <c r="J30" i="1"/>
  <c r="J51" i="1"/>
  <c r="J53" i="1"/>
  <c r="J52" i="1"/>
  <c r="J50" i="1"/>
  <c r="J55" i="1"/>
  <c r="J57" i="1"/>
  <c r="J58" i="1"/>
  <c r="J56" i="1"/>
  <c r="J54" i="1"/>
  <c r="J59" i="1"/>
  <c r="J60" i="1"/>
  <c r="J61" i="1"/>
  <c r="J62" i="1"/>
  <c r="J63" i="1"/>
  <c r="J64" i="1"/>
  <c r="J65" i="1"/>
  <c r="J66" i="1"/>
  <c r="J16" i="1"/>
  <c r="G17" i="1"/>
  <c r="G18" i="1"/>
  <c r="G19" i="1"/>
  <c r="G20" i="1"/>
  <c r="G21" i="1"/>
  <c r="G22" i="1"/>
  <c r="G23" i="1"/>
  <c r="G24" i="1"/>
  <c r="G26" i="1"/>
  <c r="G29" i="1"/>
  <c r="G28" i="1"/>
  <c r="G25" i="1"/>
  <c r="G38" i="1"/>
  <c r="G33" i="1"/>
  <c r="G35" i="1"/>
  <c r="G32" i="1"/>
  <c r="G34" i="1"/>
  <c r="G40" i="1"/>
  <c r="G39" i="1"/>
  <c r="G43" i="1"/>
  <c r="G36" i="1"/>
  <c r="G31" i="1"/>
  <c r="G41" i="1"/>
  <c r="G42" i="1"/>
  <c r="G27" i="1"/>
  <c r="G44" i="1"/>
  <c r="G37" i="1"/>
  <c r="G45" i="1"/>
  <c r="G49" i="1"/>
  <c r="G48" i="1"/>
  <c r="G46" i="1"/>
  <c r="G47" i="1"/>
  <c r="G30" i="1"/>
  <c r="G51" i="1"/>
  <c r="G53" i="1"/>
  <c r="G52" i="1"/>
  <c r="G50" i="1"/>
  <c r="G55" i="1"/>
  <c r="G57" i="1"/>
  <c r="G58" i="1"/>
  <c r="G56" i="1"/>
  <c r="G54" i="1"/>
  <c r="G59" i="1"/>
  <c r="G60" i="1"/>
  <c r="G61" i="1"/>
  <c r="G62" i="1"/>
  <c r="G63" i="1"/>
  <c r="G64" i="1"/>
  <c r="G65" i="1"/>
  <c r="G66" i="1"/>
  <c r="G16" i="1"/>
  <c r="I20" i="1" l="1"/>
  <c r="I19" i="1"/>
  <c r="I21" i="1"/>
  <c r="I22" i="1"/>
  <c r="I23" i="1"/>
  <c r="I24" i="1"/>
  <c r="I26" i="1"/>
  <c r="I29" i="1"/>
  <c r="I17" i="1"/>
  <c r="I25" i="1"/>
  <c r="I28" i="1"/>
  <c r="I35" i="1"/>
  <c r="I33" i="1"/>
  <c r="I38" i="1"/>
  <c r="I34" i="1"/>
  <c r="I32" i="1"/>
  <c r="I40" i="1"/>
  <c r="I39" i="1"/>
  <c r="I43" i="1"/>
  <c r="I41" i="1"/>
  <c r="I31" i="1"/>
  <c r="I36" i="1"/>
  <c r="I42" i="1"/>
  <c r="I37" i="1"/>
  <c r="I45" i="1"/>
  <c r="I44" i="1"/>
  <c r="I49" i="1"/>
  <c r="I48" i="1"/>
  <c r="I46" i="1"/>
  <c r="I51" i="1"/>
  <c r="I47" i="1"/>
  <c r="I27" i="1"/>
  <c r="I30" i="1"/>
  <c r="I53" i="1"/>
  <c r="I50" i="1"/>
  <c r="I52" i="1"/>
  <c r="I55" i="1"/>
  <c r="I57" i="1"/>
  <c r="I59" i="1"/>
  <c r="I54" i="1"/>
  <c r="I56" i="1"/>
  <c r="I60" i="1"/>
  <c r="I58" i="1"/>
  <c r="I61" i="1"/>
  <c r="I63" i="1"/>
  <c r="I18" i="1"/>
  <c r="I64" i="1"/>
  <c r="I65" i="1"/>
  <c r="I66" i="1"/>
  <c r="I62" i="1"/>
  <c r="I1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C16" i="1" l="1"/>
  <c r="C19" i="1"/>
  <c r="C23" i="1"/>
  <c r="C21" i="1"/>
  <c r="C22" i="1"/>
  <c r="C17" i="1"/>
  <c r="C26" i="1"/>
  <c r="C24" i="1"/>
  <c r="C29" i="1"/>
  <c r="C28" i="1"/>
  <c r="C20" i="1"/>
  <c r="C25" i="1"/>
  <c r="C32" i="1"/>
  <c r="C33" i="1"/>
  <c r="C41" i="1"/>
  <c r="C42" i="1"/>
  <c r="C39" i="1"/>
  <c r="C36" i="1"/>
  <c r="C35" i="1"/>
  <c r="C34" i="1"/>
  <c r="C38" i="1"/>
  <c r="C40" i="1"/>
  <c r="C45" i="1"/>
  <c r="C48" i="1"/>
  <c r="C53" i="1"/>
  <c r="C50" i="1"/>
  <c r="C37" i="1"/>
  <c r="C44" i="1"/>
  <c r="C47" i="1"/>
  <c r="C31" i="1"/>
  <c r="C30" i="1"/>
  <c r="C52" i="1"/>
  <c r="C27" i="1"/>
  <c r="C51" i="1"/>
  <c r="C55" i="1"/>
  <c r="C59" i="1"/>
  <c r="C49" i="1"/>
  <c r="C56" i="1"/>
  <c r="C60" i="1"/>
  <c r="C57" i="1"/>
  <c r="C61" i="1"/>
  <c r="C43" i="1"/>
  <c r="C54" i="1"/>
  <c r="C46" i="1"/>
  <c r="C58" i="1"/>
  <c r="C63" i="1"/>
  <c r="C64" i="1"/>
  <c r="C65" i="1"/>
  <c r="C66" i="1"/>
  <c r="C18" i="1"/>
  <c r="C62" i="1"/>
  <c r="K67" i="1" l="1"/>
  <c r="F67" i="1"/>
  <c r="E67" i="1"/>
  <c r="D67" i="1"/>
  <c r="J67" i="1"/>
  <c r="H67" i="1" l="1"/>
  <c r="G67" i="1"/>
  <c r="L23" i="1"/>
  <c r="M23" i="1" s="1"/>
  <c r="L22" i="1"/>
  <c r="M22" i="1" s="1"/>
  <c r="L19" i="1"/>
  <c r="M19" i="1" s="1"/>
  <c r="L21" i="1"/>
  <c r="M21" i="1" s="1"/>
  <c r="L17" i="1"/>
  <c r="M17" i="1" s="1"/>
  <c r="L26" i="1"/>
  <c r="M26" i="1" s="1"/>
  <c r="L24" i="1"/>
  <c r="M24" i="1" s="1"/>
  <c r="L29" i="1"/>
  <c r="M29" i="1" s="1"/>
  <c r="L28" i="1"/>
  <c r="M28" i="1" s="1"/>
  <c r="L20" i="1"/>
  <c r="M20" i="1" s="1"/>
  <c r="L25" i="1"/>
  <c r="M25" i="1" s="1"/>
  <c r="L32" i="1"/>
  <c r="M32" i="1" s="1"/>
  <c r="L33" i="1"/>
  <c r="M33" i="1" s="1"/>
  <c r="L41" i="1"/>
  <c r="M41" i="1" s="1"/>
  <c r="L42" i="1"/>
  <c r="M42" i="1" s="1"/>
  <c r="L39" i="1"/>
  <c r="M39" i="1" s="1"/>
  <c r="L36" i="1"/>
  <c r="M36" i="1" s="1"/>
  <c r="L35" i="1"/>
  <c r="M35" i="1" s="1"/>
  <c r="L34" i="1"/>
  <c r="M34" i="1" s="1"/>
  <c r="L38" i="1"/>
  <c r="M38" i="1" s="1"/>
  <c r="L40" i="1"/>
  <c r="M40" i="1" s="1"/>
  <c r="L45" i="1"/>
  <c r="M45" i="1" s="1"/>
  <c r="L48" i="1"/>
  <c r="M48" i="1" s="1"/>
  <c r="L53" i="1"/>
  <c r="M53" i="1" s="1"/>
  <c r="L50" i="1"/>
  <c r="M50" i="1" s="1"/>
  <c r="L37" i="1"/>
  <c r="M37" i="1" s="1"/>
  <c r="L44" i="1"/>
  <c r="M44" i="1" s="1"/>
  <c r="L47" i="1"/>
  <c r="M47" i="1" s="1"/>
  <c r="L31" i="1"/>
  <c r="M31" i="1" s="1"/>
  <c r="L30" i="1"/>
  <c r="M30" i="1" s="1"/>
  <c r="L52" i="1"/>
  <c r="M52" i="1" s="1"/>
  <c r="L27" i="1"/>
  <c r="M27" i="1" s="1"/>
  <c r="L51" i="1"/>
  <c r="M51" i="1" s="1"/>
  <c r="L55" i="1"/>
  <c r="M55" i="1" s="1"/>
  <c r="L59" i="1"/>
  <c r="M59" i="1" s="1"/>
  <c r="L49" i="1"/>
  <c r="M49" i="1" s="1"/>
  <c r="L56" i="1"/>
  <c r="M56" i="1" s="1"/>
  <c r="L60" i="1"/>
  <c r="M60" i="1" s="1"/>
  <c r="L57" i="1"/>
  <c r="M57" i="1" s="1"/>
  <c r="L61" i="1"/>
  <c r="M61" i="1" s="1"/>
  <c r="L43" i="1"/>
  <c r="M43" i="1" s="1"/>
  <c r="L54" i="1"/>
  <c r="M54" i="1" s="1"/>
  <c r="L46" i="1"/>
  <c r="M46" i="1" s="1"/>
  <c r="L58" i="1"/>
  <c r="M58" i="1" s="1"/>
  <c r="L63" i="1"/>
  <c r="M63" i="1" s="1"/>
  <c r="L64" i="1"/>
  <c r="M64" i="1" s="1"/>
  <c r="L65" i="1"/>
  <c r="M65" i="1" s="1"/>
  <c r="L66" i="1"/>
  <c r="M66" i="1" s="1"/>
  <c r="L18" i="1"/>
  <c r="M18" i="1" s="1"/>
  <c r="L62" i="1"/>
  <c r="M62" i="1" s="1"/>
  <c r="L16" i="1"/>
  <c r="M16" i="1" s="1"/>
  <c r="I67" i="1"/>
  <c r="L67" i="1" l="1"/>
  <c r="M67" i="1" l="1"/>
  <c r="N50" i="1" s="1"/>
  <c r="N42" i="1" l="1"/>
  <c r="N31" i="1"/>
  <c r="N57" i="1"/>
  <c r="N20" i="1"/>
  <c r="N25" i="1"/>
  <c r="N52" i="1"/>
  <c r="N64" i="1"/>
  <c r="N58" i="1"/>
  <c r="N47" i="1"/>
  <c r="N22" i="1"/>
  <c r="N41" i="1"/>
  <c r="N46" i="1"/>
  <c r="N43" i="1"/>
  <c r="N16" i="1"/>
  <c r="N32" i="1"/>
  <c r="N56" i="1"/>
  <c r="N54" i="1"/>
  <c r="N19" i="1"/>
  <c r="N23" i="1"/>
  <c r="N44" i="1"/>
  <c r="N59" i="1"/>
  <c r="N62" i="1"/>
  <c r="N24" i="1"/>
  <c r="N37" i="1"/>
  <c r="N60" i="1"/>
  <c r="N34" i="1"/>
  <c r="N38" i="1"/>
  <c r="N33" i="1"/>
  <c r="N18" i="1"/>
  <c r="N40" i="1"/>
  <c r="N39" i="1"/>
  <c r="N30" i="1"/>
  <c r="N45" i="1"/>
  <c r="N17" i="1"/>
  <c r="N63" i="1"/>
  <c r="N29" i="1"/>
  <c r="N26" i="1"/>
  <c r="N35" i="1"/>
  <c r="N65" i="1"/>
  <c r="N27" i="1"/>
  <c r="N49" i="1"/>
  <c r="N53" i="1"/>
  <c r="N48" i="1"/>
  <c r="N66" i="1"/>
  <c r="N21" i="1"/>
  <c r="N55" i="1"/>
  <c r="N36" i="1"/>
  <c r="N28" i="1"/>
  <c r="N61" i="1"/>
  <c r="N51" i="1"/>
  <c r="N67" i="1" l="1"/>
</calcChain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<sst xmlns="http://schemas.openxmlformats.org/spreadsheetml/2006/main" count="160" uniqueCount="73">
  <si>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</si>
  <si>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</si>
  <si>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</si>
  <si>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</si>
  <si>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</si>
  <si>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</si>
  <si>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</si>
  <si>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</si>
  <si>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</si>
  <si>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</si>
  <si>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</si>
  <si>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</si>
  <si>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</si>
  <si>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</si>
  <si>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</si>
  <si>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</si>
  <si>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</si>
  <si>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</si>
  <si>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</si>
  <si>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</si>
  <si>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</si>
  <si>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</si>
  <si>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</si>
  <si>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</si>
  <si>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</si>
  <si>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</si>
  <si>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</si>
  <si>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</si>
  <si>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</si>
  <si>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</si>
  <si>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</si>
  <si>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</si>
  <si>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</si>
  <si>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</si>
  <si>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</si>
  <si>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</si>
  <si>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</si>
  <si>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</si>
  <si>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</si>
  <si>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</si>
  <si>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</si>
  <si>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</si>
  <si>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</si>
  <si>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</si>
  <si>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</si>
  <si>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</si>
  <si>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</si>
  <si>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</si>
  <si>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</si>
  <si>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</si>
  <si>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</si>
  <si>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</si>
  <si>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</si>
  <si>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</si>
  <si>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</si>
  <si>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</si>
  <si>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</si>
  <si>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</si>
  <si>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</si>
  <si>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</si>
  <si>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</si>
  <si>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</si>
  <si>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</si>
  <si>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</si>
  <si>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</si>
  <si>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</si>
  <si>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</si>
  <si>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</si>
  <si>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</si>
  <si>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</si>
  <si>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</si>
  <si>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July</t>
  </si>
  <si>
    <t>As of  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</si>
</sst>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6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/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/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/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/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/>
          <cell r="F29"/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/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/>
          <cell r="F31"/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/>
          <cell r="F32"/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/>
          <cell r="F33"/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/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/>
          <cell r="F35"/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/>
          <cell r="F36"/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/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/>
          <cell r="F38"/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/>
          <cell r="F39"/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/>
          <cell r="F40"/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/>
          <cell r="F44"/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/>
          <cell r="F45"/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/>
          <cell r="F46"/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/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/>
          <cell r="F49"/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/>
          <cell r="F50"/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/>
          <cell r="F52"/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/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/>
          <cell r="F55"/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/>
          <cell r="F56"/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/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/>
          <cell r="F60"/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/>
          <cell r="L10"/>
          <cell r="M10">
            <v>0</v>
          </cell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/>
          <cell r="L11"/>
          <cell r="M11">
            <v>851830</v>
          </cell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/>
          <cell r="L12"/>
          <cell r="M12">
            <v>33976320</v>
          </cell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/>
          <cell r="L14"/>
          <cell r="M14">
            <v>41869870</v>
          </cell>
          <cell r="N14"/>
          <cell r="O14"/>
          <cell r="P14"/>
          <cell r="Q14"/>
          <cell r="R14"/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/>
          <cell r="L15"/>
          <cell r="M15">
            <v>258507690</v>
          </cell>
          <cell r="N15"/>
          <cell r="O15"/>
          <cell r="P15"/>
          <cell r="Q15"/>
          <cell r="R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>
            <v>0</v>
          </cell>
          <cell r="N16"/>
          <cell r="O16"/>
          <cell r="P16"/>
          <cell r="Q16"/>
          <cell r="R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/>
          <cell r="O18"/>
          <cell r="P18"/>
          <cell r="Q18"/>
          <cell r="R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/>
          <cell r="L19"/>
          <cell r="M19">
            <v>0</v>
          </cell>
          <cell r="N19"/>
          <cell r="O19"/>
          <cell r="P19"/>
          <cell r="Q19"/>
          <cell r="R19"/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/>
          <cell r="L20"/>
          <cell r="M20">
            <v>6575520</v>
          </cell>
          <cell r="N20"/>
          <cell r="O20"/>
          <cell r="P20"/>
          <cell r="Q20"/>
          <cell r="R20"/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/>
          <cell r="L21"/>
          <cell r="M21">
            <v>310114840</v>
          </cell>
          <cell r="N21"/>
          <cell r="O21"/>
          <cell r="P21"/>
          <cell r="Q21"/>
          <cell r="R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/>
          <cell r="L22"/>
          <cell r="M22">
            <v>75428010</v>
          </cell>
          <cell r="N22"/>
          <cell r="O22"/>
          <cell r="P22"/>
          <cell r="Q22"/>
          <cell r="R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>
            <v>0</v>
          </cell>
          <cell r="N23"/>
          <cell r="O23"/>
          <cell r="P23"/>
          <cell r="Q23"/>
          <cell r="R23"/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/>
          <cell r="L26"/>
          <cell r="M26">
            <v>2154740</v>
          </cell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/>
          <cell r="L28"/>
          <cell r="M28">
            <v>8215970</v>
          </cell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/>
          <cell r="L29"/>
          <cell r="M29">
            <v>1883070</v>
          </cell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/>
          <cell r="L30"/>
          <cell r="M30">
            <v>59360</v>
          </cell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/>
          <cell r="L33"/>
          <cell r="M33">
            <v>0</v>
          </cell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/>
          <cell r="L34"/>
          <cell r="M34">
            <v>63589750</v>
          </cell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/>
          <cell r="L35"/>
          <cell r="M35">
            <v>5726770</v>
          </cell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/>
          <cell r="L36"/>
          <cell r="M36">
            <v>158126010</v>
          </cell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/>
          <cell r="L38"/>
          <cell r="M38">
            <v>2410520</v>
          </cell>
          <cell r="N38"/>
          <cell r="O38"/>
          <cell r="P38"/>
          <cell r="Q38"/>
          <cell r="R38"/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/>
          <cell r="L39"/>
          <cell r="M39">
            <v>40705560</v>
          </cell>
          <cell r="N39"/>
          <cell r="O39"/>
          <cell r="P39"/>
          <cell r="Q39"/>
          <cell r="R39"/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/>
          <cell r="L42"/>
          <cell r="M42">
            <v>18518360</v>
          </cell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/>
          <cell r="L43"/>
          <cell r="M43">
            <v>2974860</v>
          </cell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/>
          <cell r="L44"/>
          <cell r="M44">
            <v>4037530</v>
          </cell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/>
          <cell r="L45"/>
          <cell r="M45">
            <v>409220</v>
          </cell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/>
          <cell r="L46"/>
          <cell r="M46">
            <v>317289700</v>
          </cell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>
            <v>0</v>
          </cell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/>
          <cell r="L48"/>
          <cell r="M48">
            <v>9288370</v>
          </cell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/>
          <cell r="L49"/>
          <cell r="M49">
            <v>14214620</v>
          </cell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/>
          <cell r="L51"/>
          <cell r="M51">
            <v>40311880</v>
          </cell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/>
          <cell r="L52"/>
          <cell r="M52">
            <v>3596600</v>
          </cell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/>
          <cell r="L54"/>
          <cell r="M54">
            <v>174300</v>
          </cell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/>
          <cell r="L55"/>
          <cell r="M55">
            <v>17830540</v>
          </cell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/>
          <cell r="M57">
            <v>0</v>
          </cell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/>
          <cell r="L58"/>
          <cell r="M58">
            <v>126846930</v>
          </cell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/>
          <cell r="L59"/>
          <cell r="M59">
            <v>2545410</v>
          </cell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/>
          <cell r="L60"/>
          <cell r="M60">
            <v>1023120</v>
          </cell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/>
          <cell r="L61"/>
          <cell r="M61">
            <v>143223920</v>
          </cell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/>
          <cell r="L62"/>
          <cell r="M62">
            <v>3077900</v>
          </cell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/>
          <cell r="L63"/>
          <cell r="M63">
            <v>25708480</v>
          </cell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/>
          <cell r="L64"/>
          <cell r="M64">
            <v>28238980</v>
          </cell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/>
          <cell r="L66"/>
          <cell r="M66">
            <v>5821830</v>
          </cell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/>
          <cell r="L67"/>
          <cell r="M67">
            <v>28322490</v>
          </cell>
          <cell r="N67"/>
          <cell r="O67"/>
          <cell r="P67"/>
          <cell r="Q67"/>
          <cell r="R67"/>
        </row>
        <row r="68">
          <cell r="B68" t="str">
            <v>нийт</v>
          </cell>
          <cell r="C68"/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  <cell r="X11">
            <v>1220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  <cell r="X12">
            <v>67555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  <cell r="X14">
            <v>1908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0</v>
          </cell>
          <cell r="X15">
            <v>1760413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  <cell r="X18">
            <v>47163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  <cell r="X20">
            <v>76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  <cell r="X21">
            <v>521823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>
            <v>0</v>
          </cell>
          <cell r="X22">
            <v>1453904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104</v>
          </cell>
          <cell r="T24">
            <v>10400000</v>
          </cell>
          <cell r="U24">
            <v>104</v>
          </cell>
          <cell r="V24">
            <v>10400000</v>
          </cell>
          <cell r="W24">
            <v>20800000</v>
          </cell>
          <cell r="X24">
            <v>95900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  <cell r="X26">
            <v>11525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  <cell r="X28">
            <v>126302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  <cell r="X29">
            <v>87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>
            <v>0</v>
          </cell>
          <cell r="X34">
            <v>1434772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  <cell r="X35">
            <v>8163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  <cell r="X36">
            <v>20020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  <cell r="X37">
            <v>2121392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  <cell r="X39">
            <v>91193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  <cell r="X40">
            <v>64017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  <cell r="X42">
            <v>34831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  <cell r="X43">
            <v>1148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  <cell r="X44">
            <v>60533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  <cell r="X45">
            <v>7605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  <cell r="X46">
            <v>2588499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  <cell r="X48">
            <v>32275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  <cell r="X49">
            <v>86032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  <cell r="X51">
            <v>298573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  <cell r="X52">
            <v>4000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  <cell r="X55">
            <v>1959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  <cell r="X56">
            <v>149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  <cell r="X58">
            <v>725549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  <cell r="X59">
            <v>40765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  <cell r="X60">
            <v>197803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  <cell r="X61">
            <v>2460757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>
            <v>0</v>
          </cell>
          <cell r="X62">
            <v>15332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  <cell r="X63">
            <v>260310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  <cell r="X64">
            <v>47202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  <cell r="X66">
            <v>3958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  <cell r="X67">
            <v>1100025</v>
          </cell>
        </row>
        <row r="68">
          <cell r="B68" t="str">
            <v>нийт</v>
          </cell>
          <cell r="C68"/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/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  <cell r="N68"/>
          <cell r="O68"/>
          <cell r="P68"/>
          <cell r="Q68"/>
          <cell r="R68"/>
          <cell r="S68">
            <v>104</v>
          </cell>
          <cell r="T68">
            <v>10400000</v>
          </cell>
          <cell r="U68">
            <v>104</v>
          </cell>
          <cell r="V68">
            <v>10400000</v>
          </cell>
          <cell r="W68"/>
          <cell r="X68">
            <v>15794738</v>
          </cell>
        </row>
        <row r="69">
          <cell r="D69"/>
          <cell r="E69"/>
          <cell r="F69"/>
          <cell r="G69"/>
          <cell r="H69"/>
          <cell r="S69"/>
          <cell r="T69"/>
          <cell r="U69"/>
          <cell r="V69"/>
          <cell r="X69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810019100.39999998</v>
          </cell>
          <cell r="H16">
            <v>0</v>
          </cell>
          <cell r="I16">
            <v>0</v>
          </cell>
          <cell r="J16">
            <v>109556800</v>
          </cell>
          <cell r="K16">
            <v>0</v>
          </cell>
          <cell r="L16">
            <v>919575900.39999998</v>
          </cell>
          <cell r="M16">
            <v>66767072328.040001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F17"/>
          <cell r="G17">
            <v>388193856.10000002</v>
          </cell>
          <cell r="H17">
            <v>0</v>
          </cell>
          <cell r="I17">
            <v>0</v>
          </cell>
          <cell r="J17">
            <v>19571284500</v>
          </cell>
          <cell r="K17">
            <v>0</v>
          </cell>
          <cell r="L17">
            <v>19959478356.099998</v>
          </cell>
          <cell r="M17">
            <v>22076342762.759998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F18"/>
          <cell r="G18">
            <v>250559662</v>
          </cell>
          <cell r="H18">
            <v>0</v>
          </cell>
          <cell r="I18">
            <v>0</v>
          </cell>
          <cell r="J18">
            <v>17087865300</v>
          </cell>
          <cell r="K18">
            <v>0</v>
          </cell>
          <cell r="L18">
            <v>17338424962</v>
          </cell>
          <cell r="M18">
            <v>17338425872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F19"/>
          <cell r="G19">
            <v>875810365.63999999</v>
          </cell>
          <cell r="H19">
            <v>0</v>
          </cell>
          <cell r="I19">
            <v>0</v>
          </cell>
          <cell r="J19">
            <v>23856000</v>
          </cell>
          <cell r="K19">
            <v>0</v>
          </cell>
          <cell r="L19">
            <v>899666365.63999999</v>
          </cell>
          <cell r="M19">
            <v>10492466694.549999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138934978.82999998</v>
          </cell>
          <cell r="H20">
            <v>0</v>
          </cell>
          <cell r="I20">
            <v>0</v>
          </cell>
          <cell r="J20">
            <v>4185600</v>
          </cell>
          <cell r="K20">
            <v>0</v>
          </cell>
          <cell r="L20">
            <v>143120578.82999998</v>
          </cell>
          <cell r="M20">
            <v>9467954242.2799988</v>
          </cell>
        </row>
        <row r="21">
          <cell r="B21" t="str">
            <v>BUMB</v>
          </cell>
          <cell r="C21" t="str">
            <v>BUMBAT-ALTAI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567242572.77999997</v>
          </cell>
          <cell r="H21">
            <v>0</v>
          </cell>
          <cell r="I21">
            <v>0</v>
          </cell>
          <cell r="J21">
            <v>8504000</v>
          </cell>
          <cell r="K21">
            <v>0</v>
          </cell>
          <cell r="L21">
            <v>575746572.77999997</v>
          </cell>
          <cell r="M21">
            <v>6929450019.3599997</v>
          </cell>
        </row>
        <row r="22">
          <cell r="B22" t="str">
            <v>MNET</v>
          </cell>
          <cell r="C22" t="str">
            <v>ARD SECURITIES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1154544451.6900001</v>
          </cell>
          <cell r="H22">
            <v>0</v>
          </cell>
          <cell r="I22">
            <v>0</v>
          </cell>
          <cell r="J22">
            <v>25681600</v>
          </cell>
          <cell r="K22">
            <v>0</v>
          </cell>
          <cell r="L22">
            <v>1180226051.6900001</v>
          </cell>
          <cell r="M22">
            <v>6479205434.6299992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548957909.37</v>
          </cell>
          <cell r="H23">
            <v>0</v>
          </cell>
          <cell r="I23">
            <v>0</v>
          </cell>
          <cell r="J23">
            <v>134323200</v>
          </cell>
          <cell r="K23">
            <v>0</v>
          </cell>
          <cell r="L23">
            <v>683281109.37</v>
          </cell>
          <cell r="M23">
            <v>5393895848.6700001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E24"/>
          <cell r="F24" t="str">
            <v>●</v>
          </cell>
          <cell r="G24">
            <v>6797763.2999999998</v>
          </cell>
          <cell r="H24">
            <v>0</v>
          </cell>
          <cell r="I24">
            <v>0</v>
          </cell>
          <cell r="J24">
            <v>7264000</v>
          </cell>
          <cell r="K24">
            <v>0</v>
          </cell>
          <cell r="L24">
            <v>14061763.300000001</v>
          </cell>
          <cell r="M24">
            <v>6046318119.2400007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489063518.67000002</v>
          </cell>
          <cell r="H25">
            <v>0</v>
          </cell>
          <cell r="I25">
            <v>0</v>
          </cell>
          <cell r="J25">
            <v>100001600</v>
          </cell>
          <cell r="K25">
            <v>0</v>
          </cell>
          <cell r="L25">
            <v>589065118.67000008</v>
          </cell>
          <cell r="M25">
            <v>2820691994.5500002</v>
          </cell>
        </row>
        <row r="26">
          <cell r="B26" t="str">
            <v>NOVL</v>
          </cell>
          <cell r="C26" t="str">
            <v>NOVEL INVESTMENT</v>
          </cell>
          <cell r="D26" t="str">
            <v>●</v>
          </cell>
          <cell r="E26" t="str">
            <v>●</v>
          </cell>
          <cell r="F26"/>
          <cell r="G26">
            <v>65359917.590000004</v>
          </cell>
          <cell r="H26">
            <v>0</v>
          </cell>
          <cell r="I26">
            <v>0</v>
          </cell>
          <cell r="J26">
            <v>817600</v>
          </cell>
          <cell r="K26">
            <v>0</v>
          </cell>
          <cell r="L26">
            <v>66177517.590000004</v>
          </cell>
          <cell r="M26">
            <v>1844547478.25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E27"/>
          <cell r="F27"/>
          <cell r="G27">
            <v>695964548.36000001</v>
          </cell>
          <cell r="H27">
            <v>0</v>
          </cell>
          <cell r="I27">
            <v>0</v>
          </cell>
          <cell r="J27">
            <v>60708800</v>
          </cell>
          <cell r="K27">
            <v>0</v>
          </cell>
          <cell r="L27">
            <v>756673348.36000001</v>
          </cell>
          <cell r="M27">
            <v>1662543403.27</v>
          </cell>
        </row>
        <row r="28">
          <cell r="B28" t="str">
            <v>TTOL</v>
          </cell>
          <cell r="C28" t="str">
            <v>APEX CAPITAL</v>
          </cell>
          <cell r="D28" t="str">
            <v>●</v>
          </cell>
          <cell r="E28"/>
          <cell r="F28"/>
          <cell r="G28">
            <v>160020591.94</v>
          </cell>
          <cell r="H28">
            <v>0</v>
          </cell>
          <cell r="I28">
            <v>0</v>
          </cell>
          <cell r="J28">
            <v>26142400</v>
          </cell>
          <cell r="K28">
            <v>0</v>
          </cell>
          <cell r="L28">
            <v>186162991.94</v>
          </cell>
          <cell r="M28">
            <v>3339970189.2199998</v>
          </cell>
        </row>
        <row r="29">
          <cell r="B29" t="str">
            <v>GDEV</v>
          </cell>
          <cell r="C29" t="str">
            <v>GRANDDEVELOPMENT</v>
          </cell>
          <cell r="D29" t="str">
            <v>●</v>
          </cell>
          <cell r="E29"/>
          <cell r="F29"/>
          <cell r="G29">
            <v>72588334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72588334</v>
          </cell>
          <cell r="M29">
            <v>338910513.14999998</v>
          </cell>
        </row>
        <row r="30">
          <cell r="B30" t="str">
            <v>BATS</v>
          </cell>
          <cell r="C30" t="str">
            <v>BATS</v>
          </cell>
          <cell r="D30" t="str">
            <v>●</v>
          </cell>
          <cell r="E30"/>
          <cell r="F30"/>
          <cell r="G30">
            <v>58202636.82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58202636.82</v>
          </cell>
          <cell r="M30">
            <v>437558881.05000001</v>
          </cell>
        </row>
        <row r="31">
          <cell r="B31" t="str">
            <v>MSEC</v>
          </cell>
          <cell r="C31" t="str">
            <v>MONSEC</v>
          </cell>
          <cell r="D31" t="str">
            <v>●</v>
          </cell>
          <cell r="E31"/>
          <cell r="F31"/>
          <cell r="G31">
            <v>28981663.800000001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28981663.800000001</v>
          </cell>
          <cell r="M31">
            <v>374129315.81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E32"/>
          <cell r="F32"/>
          <cell r="G32">
            <v>60297937.490000002</v>
          </cell>
          <cell r="H32">
            <v>0</v>
          </cell>
          <cell r="I32">
            <v>0</v>
          </cell>
          <cell r="J32">
            <v>2984000</v>
          </cell>
          <cell r="K32">
            <v>0</v>
          </cell>
          <cell r="L32">
            <v>63281937.490000002</v>
          </cell>
          <cell r="M32">
            <v>491870552.94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E33"/>
          <cell r="F33"/>
          <cell r="G33">
            <v>30891485.969999999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30891485.969999999</v>
          </cell>
          <cell r="M33">
            <v>345614691.12</v>
          </cell>
        </row>
        <row r="34">
          <cell r="B34" t="str">
            <v>BLMB</v>
          </cell>
          <cell r="C34" t="str">
            <v>BLOOMSBURY SECURITIES</v>
          </cell>
          <cell r="D34" t="str">
            <v>●</v>
          </cell>
          <cell r="E34"/>
          <cell r="F34"/>
          <cell r="G34">
            <v>17450272.66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17450272.66</v>
          </cell>
          <cell r="M34">
            <v>265235675.92999998</v>
          </cell>
        </row>
        <row r="35">
          <cell r="B35" t="str">
            <v>TABO</v>
          </cell>
          <cell r="C35" t="str">
            <v>TAVAN BOGD</v>
          </cell>
          <cell r="D35" t="str">
            <v>●</v>
          </cell>
          <cell r="E35"/>
          <cell r="F35"/>
          <cell r="G35">
            <v>22587160.050000001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22587160.050000001</v>
          </cell>
          <cell r="M35">
            <v>256445929.85000002</v>
          </cell>
        </row>
        <row r="36">
          <cell r="B36" t="str">
            <v>GNDX</v>
          </cell>
          <cell r="C36" t="str">
            <v>GENDEX</v>
          </cell>
          <cell r="D36" t="str">
            <v>●</v>
          </cell>
          <cell r="E36"/>
          <cell r="F36"/>
          <cell r="G36">
            <v>3911743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3911743</v>
          </cell>
          <cell r="M36">
            <v>202493948.75999999</v>
          </cell>
        </row>
        <row r="37">
          <cell r="B37" t="str">
            <v>DRBR</v>
          </cell>
          <cell r="C37" t="str">
            <v>DARKHAN BROKER</v>
          </cell>
          <cell r="D37" t="str">
            <v>●</v>
          </cell>
          <cell r="E37" t="str">
            <v>●</v>
          </cell>
          <cell r="F37"/>
          <cell r="G37">
            <v>38031980.379999995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38031980.379999995</v>
          </cell>
          <cell r="M37">
            <v>365943257.49000001</v>
          </cell>
        </row>
        <row r="38">
          <cell r="B38" t="str">
            <v>TCHB</v>
          </cell>
          <cell r="C38" t="str">
            <v>TULGAT CHANDMANI BAYAN</v>
          </cell>
          <cell r="D38" t="str">
            <v>●</v>
          </cell>
          <cell r="E38"/>
          <cell r="F38"/>
          <cell r="G38">
            <v>9314601.3000000007</v>
          </cell>
          <cell r="H38">
            <v>0</v>
          </cell>
          <cell r="I38">
            <v>0</v>
          </cell>
          <cell r="J38">
            <v>5036800</v>
          </cell>
          <cell r="K38">
            <v>0</v>
          </cell>
          <cell r="L38">
            <v>14351401.300000001</v>
          </cell>
          <cell r="M38">
            <v>220818487.53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E39" t="str">
            <v>●</v>
          </cell>
          <cell r="F39"/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175815620.69999999</v>
          </cell>
        </row>
        <row r="40">
          <cell r="B40" t="str">
            <v>CTRL</v>
          </cell>
          <cell r="C40" t="str">
            <v xml:space="preserve">CENTRAL SECURITIES </v>
          </cell>
          <cell r="D40" t="str">
            <v>●</v>
          </cell>
          <cell r="E40" t="str">
            <v>●</v>
          </cell>
          <cell r="F40"/>
          <cell r="G40">
            <v>21443626.309999999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21443626.309999999</v>
          </cell>
          <cell r="M40">
            <v>183578276.86000001</v>
          </cell>
        </row>
        <row r="41">
          <cell r="B41" t="str">
            <v>LFTI</v>
          </cell>
          <cell r="C41" t="str">
            <v>LIFETIME INVESTMENT</v>
          </cell>
          <cell r="D41" t="str">
            <v>●</v>
          </cell>
          <cell r="E41"/>
          <cell r="F41"/>
          <cell r="G41">
            <v>76873650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76873650</v>
          </cell>
          <cell r="M41">
            <v>2388455108.9100003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F42"/>
          <cell r="G42">
            <v>40452407.560000002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40452407.560000002</v>
          </cell>
          <cell r="M42">
            <v>177465259.87</v>
          </cell>
        </row>
        <row r="43">
          <cell r="B43" t="str">
            <v>DELG</v>
          </cell>
          <cell r="C43" t="str">
            <v>DELGERKHANGAI SECURITIES</v>
          </cell>
          <cell r="D43" t="str">
            <v>●</v>
          </cell>
          <cell r="E43"/>
          <cell r="F43"/>
          <cell r="G43">
            <v>10372232</v>
          </cell>
          <cell r="H43">
            <v>0</v>
          </cell>
          <cell r="I43">
            <v>0</v>
          </cell>
          <cell r="J43">
            <v>358400</v>
          </cell>
          <cell r="K43">
            <v>0</v>
          </cell>
          <cell r="L43">
            <v>10730632</v>
          </cell>
          <cell r="M43">
            <v>124473979.31</v>
          </cell>
        </row>
        <row r="44">
          <cell r="B44" t="str">
            <v>UNDR</v>
          </cell>
          <cell r="C44" t="str">
            <v>UNDURKHAAN INVEST</v>
          </cell>
          <cell r="D44" t="str">
            <v>●</v>
          </cell>
          <cell r="E44"/>
          <cell r="F44"/>
          <cell r="G44">
            <v>11685548.800000001</v>
          </cell>
          <cell r="H44">
            <v>0</v>
          </cell>
          <cell r="I44">
            <v>0</v>
          </cell>
          <cell r="J44">
            <v>4408000</v>
          </cell>
          <cell r="K44">
            <v>0</v>
          </cell>
          <cell r="L44">
            <v>16093548.800000001</v>
          </cell>
          <cell r="M44">
            <v>136977488.15000001</v>
          </cell>
        </row>
        <row r="45">
          <cell r="B45" t="str">
            <v>ALTN</v>
          </cell>
          <cell r="C45" t="str">
            <v>ALTAN KHOROMSOG</v>
          </cell>
          <cell r="D45" t="str">
            <v>●</v>
          </cell>
          <cell r="E45"/>
          <cell r="F45"/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70254555</v>
          </cell>
        </row>
        <row r="46">
          <cell r="B46" t="str">
            <v>MERG</v>
          </cell>
          <cell r="C46" t="str">
            <v>MERGEN SANAA</v>
          </cell>
          <cell r="D46" t="str">
            <v>●</v>
          </cell>
          <cell r="E46"/>
          <cell r="F46"/>
          <cell r="G46">
            <v>3218928</v>
          </cell>
          <cell r="H46">
            <v>0</v>
          </cell>
          <cell r="I46">
            <v>0</v>
          </cell>
          <cell r="J46">
            <v>16000</v>
          </cell>
          <cell r="K46">
            <v>0</v>
          </cell>
          <cell r="L46">
            <v>3234928</v>
          </cell>
          <cell r="M46">
            <v>68693180.469999999</v>
          </cell>
        </row>
        <row r="47">
          <cell r="B47" t="str">
            <v>MICC</v>
          </cell>
          <cell r="C47" t="str">
            <v>MICC</v>
          </cell>
          <cell r="D47" t="str">
            <v>●</v>
          </cell>
          <cell r="E47"/>
          <cell r="F47"/>
          <cell r="G47">
            <v>12250716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12250716</v>
          </cell>
          <cell r="M47">
            <v>76201831.5</v>
          </cell>
        </row>
        <row r="48">
          <cell r="B48" t="str">
            <v>ZGB</v>
          </cell>
          <cell r="C48" t="str">
            <v>ZGB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11935966.98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11935966.98</v>
          </cell>
          <cell r="M48">
            <v>66140711.379999995</v>
          </cell>
        </row>
        <row r="49">
          <cell r="B49" t="str">
            <v>MSDQ</v>
          </cell>
          <cell r="C49" t="str">
            <v>MASDAQ</v>
          </cell>
          <cell r="D49" t="str">
            <v>●</v>
          </cell>
          <cell r="E49"/>
          <cell r="F49"/>
          <cell r="G49">
            <v>8748102.3000000007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8748102.3000000007</v>
          </cell>
          <cell r="M49">
            <v>596607482.07999992</v>
          </cell>
        </row>
        <row r="50">
          <cell r="B50" t="str">
            <v>BULG</v>
          </cell>
          <cell r="C50" t="str">
            <v>BULGAN BROKER</v>
          </cell>
          <cell r="D50" t="str">
            <v>●</v>
          </cell>
          <cell r="E50"/>
          <cell r="F50"/>
          <cell r="G50">
            <v>745365</v>
          </cell>
          <cell r="H50">
            <v>0</v>
          </cell>
          <cell r="I50">
            <v>0</v>
          </cell>
          <cell r="J50">
            <v>0</v>
          </cell>
          <cell r="K50"/>
          <cell r="L50">
            <v>745365</v>
          </cell>
          <cell r="M50">
            <v>60418133.799999997</v>
          </cell>
        </row>
        <row r="51">
          <cell r="B51" t="str">
            <v>ARGB</v>
          </cell>
          <cell r="C51" t="str">
            <v>ARGAI BEST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43456878.060000002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2850520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2850520</v>
          </cell>
          <cell r="M52">
            <v>53232662.300000004</v>
          </cell>
        </row>
        <row r="53">
          <cell r="B53" t="str">
            <v>SECP</v>
          </cell>
          <cell r="C53" t="str">
            <v>SECAP</v>
          </cell>
          <cell r="D53" t="str">
            <v>●</v>
          </cell>
          <cell r="E53" t="str">
            <v>●</v>
          </cell>
          <cell r="F53"/>
          <cell r="G53">
            <v>949240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949240</v>
          </cell>
          <cell r="M53">
            <v>59350588</v>
          </cell>
        </row>
        <row r="54">
          <cell r="B54" t="str">
            <v>BSK</v>
          </cell>
          <cell r="C54" t="str">
            <v>BLUESKY SECURITIES</v>
          </cell>
          <cell r="D54" t="str">
            <v>●</v>
          </cell>
          <cell r="E54"/>
          <cell r="F54"/>
          <cell r="G54">
            <v>1602120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1602120</v>
          </cell>
          <cell r="M54">
            <v>30501540.800000001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22123180</v>
          </cell>
        </row>
        <row r="56">
          <cell r="B56" t="str">
            <v>GATR</v>
          </cell>
          <cell r="C56" t="str">
            <v>GATSUURT TRADE</v>
          </cell>
          <cell r="D56" t="str">
            <v>●</v>
          </cell>
          <cell r="E56" t="str">
            <v>●</v>
          </cell>
          <cell r="F56"/>
          <cell r="G56">
            <v>6238250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6238250</v>
          </cell>
          <cell r="M56">
            <v>16379698.4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E57"/>
          <cell r="F57"/>
          <cell r="G57">
            <v>3855000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3855000</v>
          </cell>
          <cell r="M57">
            <v>23790813.199999999</v>
          </cell>
        </row>
        <row r="58">
          <cell r="B58" t="str">
            <v>NSEC</v>
          </cell>
          <cell r="C58" t="str">
            <v>NATIONAL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2787606.2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2787606.2</v>
          </cell>
          <cell r="M58">
            <v>31483122.899999999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E60"/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110217.1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110217.1</v>
          </cell>
          <cell r="M61">
            <v>5816095.6499999994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E62"/>
          <cell r="F62"/>
          <cell r="G62">
            <v>484173.55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484173.55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203970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/>
          <cell r="C67"/>
          <cell r="D67">
            <v>51</v>
          </cell>
          <cell r="E67">
            <v>23</v>
          </cell>
          <cell r="F67">
            <v>13</v>
          </cell>
          <cell r="G67">
            <v>6710330721.9400015</v>
          </cell>
          <cell r="H67">
            <v>0</v>
          </cell>
          <cell r="I67">
            <v>0</v>
          </cell>
          <cell r="J67">
            <v>37172994600</v>
          </cell>
          <cell r="K67">
            <v>0</v>
          </cell>
          <cell r="L67">
            <v>43883325321.940018</v>
          </cell>
          <cell r="M67">
            <v>168395038001.33987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2"/>
  <sheetViews>
    <sheetView tabSelected="1" view="pageBreakPreview" zoomScale="70" zoomScaleNormal="70" zoomScaleSheetLayoutView="70" workbookViewId="0">
      <pane xSplit="3" ySplit="15" topLeftCell="F16" activePane="bottomRight" state="frozen"/>
      <selection pane="topRight" activeCell="D1" sqref="D1"/>
      <selection pane="bottomLeft" activeCell="A16" sqref="A16"/>
      <selection pane="bottomRight" activeCell="J10" sqref="J10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72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VLOOKUP(B16,[4]Brokers!$B$9:$H$69,7,0)</f>
        <v>357513027</v>
      </c>
      <c r="H16" s="15">
        <f>VLOOKUP(B16,[4]Brokers!$B$9:$X$69,22,0)</f>
        <v>0</v>
      </c>
      <c r="I16" s="15">
        <f>VLOOKUP(B16,[2]Brokers!$B$9:$R$69,17,0)</f>
        <v>0</v>
      </c>
      <c r="J16" s="15">
        <f>VLOOKUP(B16,[4]Brokers!$B$9:$M$69,12,0)</f>
        <v>0</v>
      </c>
      <c r="K16" s="15">
        <v>0</v>
      </c>
      <c r="L16" s="15">
        <f>K16+J16+I16+H16+G16</f>
        <v>357513027</v>
      </c>
      <c r="M16" s="30">
        <f>VLOOKUP(B16,[5]Sheet1!$B$16:$M$67,12,0)+L16</f>
        <v>67124585355.040001</v>
      </c>
      <c r="N16" s="32">
        <f>M16/$M$67</f>
        <v>0.33413481751757007</v>
      </c>
    </row>
    <row r="17" spans="1:15" x14ac:dyDescent="0.25">
      <c r="A17" s="11">
        <f>+A16+1</f>
        <v>2</v>
      </c>
      <c r="B17" s="12" t="s">
        <v>8</v>
      </c>
      <c r="C17" s="31" t="str">
        <f>VLOOKUP(B17,[3]Sheet1!$B$16:$C$67,2,0)</f>
        <v>TDB CAPITAL</v>
      </c>
      <c r="D17" s="13" t="s">
        <v>2</v>
      </c>
      <c r="E17" s="14" t="s">
        <v>2</v>
      </c>
      <c r="F17" s="14"/>
      <c r="G17" s="15">
        <f>VLOOKUP(B17,[4]Brokers!$B$9:$H$69,7,0)</f>
        <v>28776129281</v>
      </c>
      <c r="H17" s="15">
        <f>VLOOKUP(B17,[4]Brokers!$B$9:$X$69,22,0)</f>
        <v>0</v>
      </c>
      <c r="I17" s="15">
        <f>VLOOKUP(B17,[2]Brokers!$B$9:$R$69,17,0)</f>
        <v>0</v>
      </c>
      <c r="J17" s="15">
        <f>VLOOKUP(B17,[4]Brokers!$B$9:$M$69,12,0)</f>
        <v>0</v>
      </c>
      <c r="K17" s="15">
        <v>0</v>
      </c>
      <c r="L17" s="15">
        <f>K17+J17+I17+H17+G17</f>
        <v>28776129281</v>
      </c>
      <c r="M17" s="30">
        <f>VLOOKUP(B17,[5]Sheet1!$B$16:$M$67,12,0)+L17</f>
        <v>50852472043.759995</v>
      </c>
      <c r="N17" s="32">
        <f>M17/$M$67</f>
        <v>0.25313499333792577</v>
      </c>
    </row>
    <row r="18" spans="1:15" x14ac:dyDescent="0.25">
      <c r="A18" s="11">
        <f t="shared" ref="A18:A66" si="0">+A17+1</f>
        <v>3</v>
      </c>
      <c r="B18" s="12" t="s">
        <v>68</v>
      </c>
      <c r="C18" s="31" t="str">
        <f>VLOOKUP(B18,[3]Sheet1!$B$16:$C$67,2,0)</f>
        <v>INVESCORE CAPITAL</v>
      </c>
      <c r="D18" s="13" t="s">
        <v>2</v>
      </c>
      <c r="E18" s="13" t="s">
        <v>2</v>
      </c>
      <c r="F18" s="13"/>
      <c r="G18" s="15">
        <f>VLOOKUP(B18,[4]Brokers!$B$9:$H$69,7,0)</f>
        <v>114113709</v>
      </c>
      <c r="H18" s="15">
        <f>VLOOKUP(B18,[4]Brokers!$B$9:$X$69,22,0)</f>
        <v>0</v>
      </c>
      <c r="I18" s="15">
        <f>VLOOKUP(B18,[2]Brokers!$B$9:$R$69,17,0)</f>
        <v>0</v>
      </c>
      <c r="J18" s="15">
        <f>VLOOKUP(B18,[4]Brokers!$B$9:$M$69,12,0)</f>
        <v>0</v>
      </c>
      <c r="K18" s="15">
        <v>0</v>
      </c>
      <c r="L18" s="15">
        <f>K18+J18+I18+H18+G18</f>
        <v>114113709</v>
      </c>
      <c r="M18" s="30">
        <f>VLOOKUP(B18,[5]Sheet1!$B$16:$M$67,12,0)+L18</f>
        <v>17452539581</v>
      </c>
      <c r="N18" s="32">
        <f>M18/$M$67</f>
        <v>8.6875786230502947E-2</v>
      </c>
    </row>
    <row r="19" spans="1:15" s="23" customFormat="1" x14ac:dyDescent="0.25">
      <c r="A19" s="11">
        <f t="shared" si="0"/>
        <v>4</v>
      </c>
      <c r="B19" s="12" t="s">
        <v>6</v>
      </c>
      <c r="C19" s="31" t="str">
        <f>VLOOKUP(B19,[3]Sheet1!$B$16:$C$67,2,0)</f>
        <v>MIRAE ASSET SECURITIES MONGOLIA</v>
      </c>
      <c r="D19" s="13" t="s">
        <v>2</v>
      </c>
      <c r="E19" s="13" t="s">
        <v>2</v>
      </c>
      <c r="F19" s="14"/>
      <c r="G19" s="15">
        <f>VLOOKUP(B19,[4]Brokers!$B$9:$H$69,7,0)</f>
        <v>102870801</v>
      </c>
      <c r="H19" s="15">
        <f>VLOOKUP(B19,[4]Brokers!$B$9:$X$69,22,0)</f>
        <v>0</v>
      </c>
      <c r="I19" s="15">
        <f>VLOOKUP(B19,[2]Brokers!$B$9:$R$69,17,0)</f>
        <v>0</v>
      </c>
      <c r="J19" s="15">
        <f>VLOOKUP(B19,[4]Brokers!$B$9:$M$69,12,0)</f>
        <v>0</v>
      </c>
      <c r="K19" s="15">
        <v>0</v>
      </c>
      <c r="L19" s="15">
        <f>K19+J19+I19+H19+G19</f>
        <v>102870801</v>
      </c>
      <c r="M19" s="30">
        <f>VLOOKUP(B19,[5]Sheet1!$B$16:$M$67,12,0)+L19</f>
        <v>10595337495.549999</v>
      </c>
      <c r="N19" s="32">
        <f>M19/$M$67</f>
        <v>5.2741795601227479E-2</v>
      </c>
      <c r="O19" s="9"/>
    </row>
    <row r="20" spans="1:15" x14ac:dyDescent="0.25">
      <c r="A20" s="11">
        <f t="shared" si="0"/>
        <v>5</v>
      </c>
      <c r="B20" s="12" t="s">
        <v>7</v>
      </c>
      <c r="C20" s="31" t="str">
        <f>VLOOKUP(B20,[3]Sheet1!$B$16:$C$67,2,0)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VLOOKUP(B20,[4]Brokers!$B$9:$H$69,7,0)</f>
        <v>15665208</v>
      </c>
      <c r="H20" s="15">
        <f>VLOOKUP(B20,[4]Brokers!$B$9:$X$69,22,0)</f>
        <v>0</v>
      </c>
      <c r="I20" s="15">
        <f>VLOOKUP(B20,[2]Brokers!$B$9:$R$69,17,0)</f>
        <v>0</v>
      </c>
      <c r="J20" s="15">
        <f>VLOOKUP(B20,[4]Brokers!$B$9:$M$69,12,0)</f>
        <v>0</v>
      </c>
      <c r="K20" s="15">
        <v>0</v>
      </c>
      <c r="L20" s="15">
        <f>K20+J20+I20+H20+G20</f>
        <v>15665208</v>
      </c>
      <c r="M20" s="30">
        <f>VLOOKUP(B20,[5]Sheet1!$B$16:$M$67,12,0)+L20</f>
        <v>9483619450.2799988</v>
      </c>
      <c r="N20" s="32">
        <f>M20/$M$67</f>
        <v>4.7207851455092202E-2</v>
      </c>
    </row>
    <row r="21" spans="1:15" x14ac:dyDescent="0.25">
      <c r="A21" s="11">
        <f t="shared" si="0"/>
        <v>6</v>
      </c>
      <c r="B21" s="12" t="s">
        <v>16</v>
      </c>
      <c r="C21" s="31" t="str">
        <f>VLOOKUP(B21,[3]Sheet1!$B$16:$C$67,2,0)</f>
        <v>BUMBAT-ALTAI</v>
      </c>
      <c r="D21" s="13" t="s">
        <v>2</v>
      </c>
      <c r="E21" s="14" t="s">
        <v>2</v>
      </c>
      <c r="F21" s="14" t="s">
        <v>2</v>
      </c>
      <c r="G21" s="15">
        <f>VLOOKUP(B21,[4]Brokers!$B$9:$H$69,7,0)</f>
        <v>133826734</v>
      </c>
      <c r="H21" s="15">
        <f>VLOOKUP(B21,[4]Brokers!$B$9:$X$69,22,0)</f>
        <v>0</v>
      </c>
      <c r="I21" s="15">
        <f>VLOOKUP(B21,[2]Brokers!$B$9:$R$69,17,0)</f>
        <v>0</v>
      </c>
      <c r="J21" s="15">
        <f>VLOOKUP(B21,[4]Brokers!$B$9:$M$69,12,0)</f>
        <v>0</v>
      </c>
      <c r="K21" s="15">
        <v>0</v>
      </c>
      <c r="L21" s="15">
        <f>K21+J21+I21+H21+G21</f>
        <v>133826734</v>
      </c>
      <c r="M21" s="30">
        <f>VLOOKUP(B21,[5]Sheet1!$B$16:$M$67,12,0)+L21</f>
        <v>7063276753.3599997</v>
      </c>
      <c r="N21" s="32">
        <f>M21/$M$67</f>
        <v>3.5159795424834349E-2</v>
      </c>
    </row>
    <row r="22" spans="1:15" x14ac:dyDescent="0.25">
      <c r="A22" s="11">
        <f t="shared" si="0"/>
        <v>7</v>
      </c>
      <c r="B22" s="12" t="s">
        <v>10</v>
      </c>
      <c r="C22" s="31" t="str">
        <f>VLOOKUP(B22,[3]Sheet1!$B$16:$C$67,2,0)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VLOOKUP(B22,[4]Brokers!$B$9:$H$69,7,0)</f>
        <v>338544932</v>
      </c>
      <c r="H22" s="15">
        <f>VLOOKUP(B22,[4]Brokers!$B$9:$X$69,22,0)</f>
        <v>0</v>
      </c>
      <c r="I22" s="15">
        <f>VLOOKUP(B22,[2]Brokers!$B$9:$R$69,17,0)</f>
        <v>0</v>
      </c>
      <c r="J22" s="15">
        <f>VLOOKUP(B22,[4]Brokers!$B$9:$M$69,12,0)</f>
        <v>0</v>
      </c>
      <c r="K22" s="15">
        <v>0</v>
      </c>
      <c r="L22" s="15">
        <f>K22+J22+I22+H22+G22</f>
        <v>338544932</v>
      </c>
      <c r="M22" s="30">
        <f>VLOOKUP(B22,[5]Sheet1!$B$16:$M$67,12,0)+L22</f>
        <v>6817750366.6299992</v>
      </c>
      <c r="N22" s="32">
        <f>M22/$M$67</f>
        <v>3.3937606654626667E-2</v>
      </c>
    </row>
    <row r="23" spans="1:15" x14ac:dyDescent="0.25">
      <c r="A23" s="11">
        <f t="shared" si="0"/>
        <v>8</v>
      </c>
      <c r="B23" s="12" t="s">
        <v>1</v>
      </c>
      <c r="C23" s="31" t="str">
        <f>VLOOKUP(B23,[3]Sheet1!$B$16:$C$67,2,0)</f>
        <v>BDSEC</v>
      </c>
      <c r="D23" s="13" t="s">
        <v>2</v>
      </c>
      <c r="E23" s="14" t="s">
        <v>2</v>
      </c>
      <c r="F23" s="14" t="s">
        <v>2</v>
      </c>
      <c r="G23" s="15">
        <f>VLOOKUP(B23,[4]Brokers!$B$9:$H$69,7,0)</f>
        <v>763536631</v>
      </c>
      <c r="H23" s="15">
        <f>VLOOKUP(B23,[4]Brokers!$B$9:$X$69,22,0)</f>
        <v>0</v>
      </c>
      <c r="I23" s="15">
        <f>VLOOKUP(B23,[2]Brokers!$B$9:$R$69,17,0)</f>
        <v>0</v>
      </c>
      <c r="J23" s="15">
        <f>VLOOKUP(B23,[4]Brokers!$B$9:$M$69,12,0)</f>
        <v>0</v>
      </c>
      <c r="K23" s="15">
        <v>0</v>
      </c>
      <c r="L23" s="15">
        <f>K23+J23+I23+H23+G23</f>
        <v>763536631</v>
      </c>
      <c r="M23" s="30">
        <f>VLOOKUP(B23,[5]Sheet1!$B$16:$M$67,12,0)+L23</f>
        <v>6157432479.6700001</v>
      </c>
      <c r="N23" s="32">
        <f>M23/$M$67</f>
        <v>3.0650656046351504E-2</v>
      </c>
    </row>
    <row r="24" spans="1:15" x14ac:dyDescent="0.25">
      <c r="A24" s="11">
        <f t="shared" si="0"/>
        <v>9</v>
      </c>
      <c r="B24" s="12" t="s">
        <v>4</v>
      </c>
      <c r="C24" s="31" t="str">
        <f>VLOOKUP(B24,[3]Sheet1!$B$16:$C$67,2,0)</f>
        <v>TENGER CAPITAL</v>
      </c>
      <c r="D24" s="13" t="s">
        <v>2</v>
      </c>
      <c r="E24" s="14"/>
      <c r="F24" s="14" t="s">
        <v>2</v>
      </c>
      <c r="G24" s="15">
        <f>VLOOKUP(B24,[4]Brokers!$B$9:$H$69,7,0)</f>
        <v>4493844</v>
      </c>
      <c r="H24" s="15">
        <f>VLOOKUP(B24,[4]Brokers!$B$9:$X$69,22,0)</f>
        <v>0</v>
      </c>
      <c r="I24" s="15">
        <f>VLOOKUP(B24,[2]Brokers!$B$9:$R$69,17,0)</f>
        <v>0</v>
      </c>
      <c r="J24" s="15">
        <f>VLOOKUP(B24,[4]Brokers!$B$9:$M$69,12,0)</f>
        <v>0</v>
      </c>
      <c r="K24" s="15">
        <v>0</v>
      </c>
      <c r="L24" s="15">
        <f>K24+J24+I24+H24+G24</f>
        <v>4493844</v>
      </c>
      <c r="M24" s="30">
        <f>VLOOKUP(B24,[5]Sheet1!$B$16:$M$67,12,0)+L24</f>
        <v>6050811963.2400007</v>
      </c>
      <c r="N24" s="32">
        <f>M24/$M$67</f>
        <v>3.0119917173067844E-2</v>
      </c>
      <c r="O24" s="1"/>
    </row>
    <row r="25" spans="1:15" x14ac:dyDescent="0.25">
      <c r="A25" s="11">
        <f t="shared" si="0"/>
        <v>10</v>
      </c>
      <c r="B25" s="12" t="s">
        <v>35</v>
      </c>
      <c r="C25" s="31" t="str">
        <f>VLOOKUP(B25,[3]Sheet1!$B$16:$C$67,2,0)</f>
        <v>APEX CAPITAL</v>
      </c>
      <c r="D25" s="13" t="s">
        <v>2</v>
      </c>
      <c r="E25" s="14"/>
      <c r="F25" s="14"/>
      <c r="G25" s="15">
        <f>VLOOKUP(B25,[4]Brokers!$B$9:$H$69,7,0)</f>
        <v>79187846</v>
      </c>
      <c r="H25" s="15">
        <f>VLOOKUP(B25,[4]Brokers!$B$9:$X$69,22,0)</f>
        <v>0</v>
      </c>
      <c r="I25" s="15">
        <f>VLOOKUP(B25,[2]Brokers!$B$9:$R$69,17,0)</f>
        <v>0</v>
      </c>
      <c r="J25" s="15">
        <f>VLOOKUP(B25,[4]Brokers!$B$9:$M$69,12,0)</f>
        <v>0</v>
      </c>
      <c r="K25" s="15">
        <v>0</v>
      </c>
      <c r="L25" s="15">
        <f>K25+J25+I25+H25+G25</f>
        <v>79187846</v>
      </c>
      <c r="M25" s="30">
        <f>VLOOKUP(B25,[5]Sheet1!$B$16:$M$67,12,0)+L25</f>
        <v>3419158035.2199998</v>
      </c>
      <c r="N25" s="32">
        <f>M25/$M$67</f>
        <v>1.7019989622568107E-2</v>
      </c>
    </row>
    <row r="26" spans="1:15" x14ac:dyDescent="0.25">
      <c r="A26" s="11">
        <f t="shared" si="0"/>
        <v>11</v>
      </c>
      <c r="B26" s="12" t="s">
        <v>9</v>
      </c>
      <c r="C26" s="31" t="str">
        <f>VLOOKUP(B26,[3]Sheet1!$B$16:$C$67,2,0)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VLOOKUP(B26,[4]Brokers!$B$9:$H$69,7,0)</f>
        <v>185030180</v>
      </c>
      <c r="H26" s="15">
        <f>VLOOKUP(B26,[4]Brokers!$B$9:$X$69,22,0)</f>
        <v>0</v>
      </c>
      <c r="I26" s="15">
        <f>VLOOKUP(B26,[2]Brokers!$B$9:$R$69,17,0)</f>
        <v>0</v>
      </c>
      <c r="J26" s="15">
        <f>VLOOKUP(B26,[4]Brokers!$B$9:$M$69,12,0)</f>
        <v>0</v>
      </c>
      <c r="K26" s="15">
        <v>0</v>
      </c>
      <c r="L26" s="15">
        <f>K26+J26+I26+H26+G26</f>
        <v>185030180</v>
      </c>
      <c r="M26" s="30">
        <f>VLOOKUP(B26,[5]Sheet1!$B$16:$M$67,12,0)+L26</f>
        <v>3005722174.5500002</v>
      </c>
      <c r="N26" s="32">
        <f>M26/$M$67</f>
        <v>1.4961975928635957E-2</v>
      </c>
    </row>
    <row r="27" spans="1:15" x14ac:dyDescent="0.25">
      <c r="A27" s="11">
        <f t="shared" si="0"/>
        <v>12</v>
      </c>
      <c r="B27" s="12" t="s">
        <v>17</v>
      </c>
      <c r="C27" s="31" t="str">
        <f>VLOOKUP(B27,[3]Sheet1!$B$16:$C$67,2,0)</f>
        <v>LIFETIME INVESTMENT</v>
      </c>
      <c r="D27" s="13" t="s">
        <v>2</v>
      </c>
      <c r="E27" s="14"/>
      <c r="F27" s="14"/>
      <c r="G27" s="15">
        <f>VLOOKUP(B27,[4]Brokers!$B$9:$H$69,7,0)</f>
        <v>65639750</v>
      </c>
      <c r="H27" s="15">
        <f>VLOOKUP(B27,[4]Brokers!$B$9:$X$69,22,0)</f>
        <v>0</v>
      </c>
      <c r="I27" s="15">
        <f>VLOOKUP(B27,[2]Brokers!$B$9:$R$69,17,0)</f>
        <v>0</v>
      </c>
      <c r="J27" s="15">
        <f>VLOOKUP(B27,[4]Brokers!$B$9:$M$69,12,0)</f>
        <v>0</v>
      </c>
      <c r="K27" s="15">
        <v>0</v>
      </c>
      <c r="L27" s="15">
        <f>K27+J27+I27+H27+G27</f>
        <v>65639750</v>
      </c>
      <c r="M27" s="30">
        <f>VLOOKUP(B27,[5]Sheet1!$B$16:$M$67,12,0)+L27</f>
        <v>2454094858.9100003</v>
      </c>
      <c r="N27" s="32">
        <f>M27/$M$67</f>
        <v>1.2216068576297446E-2</v>
      </c>
    </row>
    <row r="28" spans="1:15" x14ac:dyDescent="0.25">
      <c r="A28" s="11">
        <f t="shared" si="0"/>
        <v>13</v>
      </c>
      <c r="B28" s="12" t="s">
        <v>11</v>
      </c>
      <c r="C28" s="31" t="str">
        <f>VLOOKUP(B28,[3]Sheet1!$B$16:$C$67,2,0)</f>
        <v>GAULI</v>
      </c>
      <c r="D28" s="13" t="s">
        <v>2</v>
      </c>
      <c r="E28" s="14"/>
      <c r="F28" s="14"/>
      <c r="G28" s="15">
        <f>VLOOKUP(B28,[4]Brokers!$B$9:$H$69,7,0)</f>
        <v>519861825</v>
      </c>
      <c r="H28" s="15">
        <f>VLOOKUP(B28,[4]Brokers!$B$9:$X$69,22,0)</f>
        <v>0</v>
      </c>
      <c r="I28" s="15">
        <f>VLOOKUP(B28,[2]Brokers!$B$9:$R$69,17,0)</f>
        <v>0</v>
      </c>
      <c r="J28" s="15">
        <f>VLOOKUP(B28,[4]Brokers!$B$9:$M$69,12,0)</f>
        <v>0</v>
      </c>
      <c r="K28" s="15">
        <v>0</v>
      </c>
      <c r="L28" s="15">
        <f>K28+J28+I28+H28+G28</f>
        <v>519861825</v>
      </c>
      <c r="M28" s="30">
        <f>VLOOKUP(B28,[5]Sheet1!$B$16:$M$67,12,0)+L28</f>
        <v>2182405228.27</v>
      </c>
      <c r="N28" s="32">
        <f>M28/$M$67</f>
        <v>1.0863643608975151E-2</v>
      </c>
    </row>
    <row r="29" spans="1:15" x14ac:dyDescent="0.25">
      <c r="A29" s="11">
        <f t="shared" si="0"/>
        <v>14</v>
      </c>
      <c r="B29" s="12" t="s">
        <v>3</v>
      </c>
      <c r="C29" s="31" t="str">
        <f>VLOOKUP(B29,[3]Sheet1!$B$16:$C$67,2,0)</f>
        <v>NOVEL INVESTMENT</v>
      </c>
      <c r="D29" s="13" t="s">
        <v>2</v>
      </c>
      <c r="E29" s="14" t="s">
        <v>2</v>
      </c>
      <c r="F29" s="14"/>
      <c r="G29" s="15">
        <f>VLOOKUP(B29,[4]Brokers!$B$9:$H$69,7,0)</f>
        <v>50805321</v>
      </c>
      <c r="H29" s="15">
        <f>VLOOKUP(B29,[4]Brokers!$B$9:$X$69,22,0)</f>
        <v>0</v>
      </c>
      <c r="I29" s="15">
        <f>VLOOKUP(B29,[2]Brokers!$B$9:$R$69,17,0)</f>
        <v>0</v>
      </c>
      <c r="J29" s="15">
        <f>VLOOKUP(B29,[4]Brokers!$B$9:$M$69,12,0)</f>
        <v>0</v>
      </c>
      <c r="K29" s="15">
        <v>0</v>
      </c>
      <c r="L29" s="15">
        <f>K29+J29+I29+H29+G29</f>
        <v>50805321</v>
      </c>
      <c r="M29" s="30">
        <f>VLOOKUP(B29,[5]Sheet1!$B$16:$M$67,12,0)+L29</f>
        <v>1895352799.25</v>
      </c>
      <c r="N29" s="32">
        <f>M29/$M$67</f>
        <v>9.4347452331973811E-3</v>
      </c>
    </row>
    <row r="30" spans="1:15" x14ac:dyDescent="0.25">
      <c r="A30" s="11">
        <f t="shared" si="0"/>
        <v>15</v>
      </c>
      <c r="B30" s="12" t="s">
        <v>36</v>
      </c>
      <c r="C30" s="31" t="str">
        <f>VLOOKUP(B30,[3]Sheet1!$B$16:$C$67,2,0)</f>
        <v>MASDAQ</v>
      </c>
      <c r="D30" s="13" t="s">
        <v>2</v>
      </c>
      <c r="E30" s="14"/>
      <c r="F30" s="14"/>
      <c r="G30" s="15">
        <f>VLOOKUP(B30,[4]Brokers!$B$9:$H$69,7,0)</f>
        <v>5422057</v>
      </c>
      <c r="H30" s="15">
        <f>VLOOKUP(B30,[4]Brokers!$B$9:$X$69,22,0)</f>
        <v>0</v>
      </c>
      <c r="I30" s="15">
        <f>VLOOKUP(B30,[2]Brokers!$B$9:$R$69,17,0)</f>
        <v>0</v>
      </c>
      <c r="J30" s="15">
        <f>VLOOKUP(B30,[4]Brokers!$B$9:$M$69,12,0)</f>
        <v>0</v>
      </c>
      <c r="K30" s="15">
        <v>0</v>
      </c>
      <c r="L30" s="15">
        <f>K30+J30+I30+H30+G30</f>
        <v>5422057</v>
      </c>
      <c r="M30" s="30">
        <f>VLOOKUP(B30,[5]Sheet1!$B$16:$M$67,12,0)+L30</f>
        <v>602029539.07999992</v>
      </c>
      <c r="N30" s="32">
        <f>M30/$M$67</f>
        <v>2.9968010843820984E-3</v>
      </c>
    </row>
    <row r="31" spans="1:15" x14ac:dyDescent="0.25">
      <c r="A31" s="11">
        <f t="shared" si="0"/>
        <v>16</v>
      </c>
      <c r="B31" s="12" t="s">
        <v>25</v>
      </c>
      <c r="C31" s="31" t="str">
        <f>VLOOKUP(B31,[3]Sheet1!$B$16:$C$67,2,0)</f>
        <v>TULGAT CHANDMANI BAYAN</v>
      </c>
      <c r="D31" s="13" t="s">
        <v>2</v>
      </c>
      <c r="E31" s="14"/>
      <c r="F31" s="14"/>
      <c r="G31" s="15">
        <f>VLOOKUP(B31,[4]Brokers!$B$9:$H$69,7,0)</f>
        <v>302033129</v>
      </c>
      <c r="H31" s="15">
        <f>VLOOKUP(B31,[4]Brokers!$B$9:$X$69,22,0)</f>
        <v>0</v>
      </c>
      <c r="I31" s="15">
        <f>VLOOKUP(B31,[2]Brokers!$B$9:$R$69,17,0)</f>
        <v>0</v>
      </c>
      <c r="J31" s="15">
        <f>VLOOKUP(B31,[4]Brokers!$B$9:$M$69,12,0)</f>
        <v>0</v>
      </c>
      <c r="K31" s="15">
        <v>0</v>
      </c>
      <c r="L31" s="15">
        <f>K31+J31+I31+H31+G31</f>
        <v>302033129</v>
      </c>
      <c r="M31" s="30">
        <f>VLOOKUP(B31,[5]Sheet1!$B$16:$M$67,12,0)+L31</f>
        <v>522851616.52999997</v>
      </c>
      <c r="N31" s="32">
        <f>M31/$M$67</f>
        <v>2.6026667956899436E-3</v>
      </c>
    </row>
    <row r="32" spans="1:15" x14ac:dyDescent="0.25">
      <c r="A32" s="11">
        <f t="shared" si="0"/>
        <v>17</v>
      </c>
      <c r="B32" s="12" t="s">
        <v>43</v>
      </c>
      <c r="C32" s="31" t="str">
        <f>VLOOKUP(B32,[3]Sheet1!$B$16:$C$67,2,0)</f>
        <v>GOODSEC</v>
      </c>
      <c r="D32" s="13" t="s">
        <v>2</v>
      </c>
      <c r="E32" s="14"/>
      <c r="F32" s="14"/>
      <c r="G32" s="15">
        <f>VLOOKUP(B32,[4]Brokers!$B$9:$H$69,7,0)</f>
        <v>10885935</v>
      </c>
      <c r="H32" s="15">
        <f>VLOOKUP(B32,[4]Brokers!$B$9:$X$69,22,0)</f>
        <v>0</v>
      </c>
      <c r="I32" s="15">
        <f>VLOOKUP(B32,[2]Brokers!$B$9:$R$69,17,0)</f>
        <v>0</v>
      </c>
      <c r="J32" s="15">
        <f>VLOOKUP(B32,[4]Brokers!$B$9:$M$69,12,0)</f>
        <v>0</v>
      </c>
      <c r="K32" s="15">
        <v>0</v>
      </c>
      <c r="L32" s="15">
        <f>K32+J32+I32+H32+G32</f>
        <v>10885935</v>
      </c>
      <c r="M32" s="30">
        <f>VLOOKUP(B32,[5]Sheet1!$B$16:$M$67,12,0)+L32</f>
        <v>502756487.94</v>
      </c>
      <c r="N32" s="32">
        <f>M32/$M$67</f>
        <v>2.5026366489278138E-3</v>
      </c>
      <c r="O32" s="1"/>
    </row>
    <row r="33" spans="1:15" x14ac:dyDescent="0.25">
      <c r="A33" s="11">
        <f t="shared" si="0"/>
        <v>18</v>
      </c>
      <c r="B33" s="12" t="s">
        <v>47</v>
      </c>
      <c r="C33" s="31" t="str">
        <f>VLOOKUP(B33,[3]Sheet1!$B$16:$C$67,2,0)</f>
        <v>BATS</v>
      </c>
      <c r="D33" s="13" t="s">
        <v>2</v>
      </c>
      <c r="E33" s="14"/>
      <c r="F33" s="14"/>
      <c r="G33" s="15">
        <f>VLOOKUP(B33,[4]Brokers!$B$9:$H$69,7,0)</f>
        <v>14051820</v>
      </c>
      <c r="H33" s="15">
        <f>VLOOKUP(B33,[4]Brokers!$B$9:$X$69,22,0)</f>
        <v>0</v>
      </c>
      <c r="I33" s="15">
        <f>VLOOKUP(B33,[2]Brokers!$B$9:$R$69,17,0)</f>
        <v>0</v>
      </c>
      <c r="J33" s="15">
        <f>VLOOKUP(B33,[4]Brokers!$B$9:$M$69,12,0)</f>
        <v>0</v>
      </c>
      <c r="K33" s="15">
        <v>0</v>
      </c>
      <c r="L33" s="15">
        <f>K33+J33+I33+H33+G33</f>
        <v>14051820</v>
      </c>
      <c r="M33" s="30">
        <f>VLOOKUP(B33,[5]Sheet1!$B$16:$M$67,12,0)+L33</f>
        <v>451610701.05000001</v>
      </c>
      <c r="N33" s="32">
        <f>M33/$M$67</f>
        <v>2.248041583961807E-3</v>
      </c>
      <c r="O33" s="1"/>
    </row>
    <row r="34" spans="1:15" x14ac:dyDescent="0.25">
      <c r="A34" s="11">
        <f t="shared" si="0"/>
        <v>19</v>
      </c>
      <c r="B34" s="12" t="s">
        <v>19</v>
      </c>
      <c r="C34" s="31" t="str">
        <f>VLOOKUP(B34,[3]Sheet1!$B$16:$C$67,2,0)</f>
        <v>ZERGED</v>
      </c>
      <c r="D34" s="13" t="s">
        <v>2</v>
      </c>
      <c r="E34" s="14"/>
      <c r="F34" s="14"/>
      <c r="G34" s="15">
        <f>VLOOKUP(B34,[4]Brokers!$B$9:$H$69,7,0)</f>
        <v>90235730</v>
      </c>
      <c r="H34" s="15">
        <f>VLOOKUP(B34,[4]Brokers!$B$9:$X$69,22,0)</f>
        <v>0</v>
      </c>
      <c r="I34" s="15">
        <f>VLOOKUP(B34,[2]Brokers!$B$9:$R$69,17,0)</f>
        <v>0</v>
      </c>
      <c r="J34" s="15">
        <f>VLOOKUP(B34,[4]Brokers!$B$9:$M$69,12,0)</f>
        <v>0</v>
      </c>
      <c r="K34" s="15">
        <v>0</v>
      </c>
      <c r="L34" s="15">
        <f>K34+J34+I34+H34+G34</f>
        <v>90235730</v>
      </c>
      <c r="M34" s="30">
        <f>VLOOKUP(B34,[5]Sheet1!$B$16:$M$67,12,0)+L34</f>
        <v>435850421.12</v>
      </c>
      <c r="N34" s="32">
        <f>M34/$M$67</f>
        <v>2.1695895796688528E-3</v>
      </c>
      <c r="O34" s="1"/>
    </row>
    <row r="35" spans="1:15" x14ac:dyDescent="0.25">
      <c r="A35" s="11">
        <f t="shared" si="0"/>
        <v>20</v>
      </c>
      <c r="B35" s="12" t="s">
        <v>13</v>
      </c>
      <c r="C35" s="31" t="str">
        <f>VLOOKUP(B35,[3]Sheet1!$B$16:$C$67,2,0)</f>
        <v>MONSEC</v>
      </c>
      <c r="D35" s="13" t="s">
        <v>2</v>
      </c>
      <c r="E35" s="14"/>
      <c r="F35" s="14"/>
      <c r="G35" s="15">
        <f>VLOOKUP(B35,[4]Brokers!$B$9:$H$69,7,0)</f>
        <v>26145698</v>
      </c>
      <c r="H35" s="15">
        <f>VLOOKUP(B35,[4]Brokers!$B$9:$X$69,22,0)</f>
        <v>0</v>
      </c>
      <c r="I35" s="15">
        <f>VLOOKUP(B35,[2]Brokers!$B$9:$R$69,17,0)</f>
        <v>0</v>
      </c>
      <c r="J35" s="15">
        <f>VLOOKUP(B35,[4]Brokers!$B$9:$M$69,12,0)</f>
        <v>0</v>
      </c>
      <c r="K35" s="15">
        <v>0</v>
      </c>
      <c r="L35" s="15">
        <f>K35+J35+I35+H35+G35</f>
        <v>26145698</v>
      </c>
      <c r="M35" s="30">
        <f>VLOOKUP(B35,[5]Sheet1!$B$16:$M$67,12,0)+L35</f>
        <v>400275013.81</v>
      </c>
      <c r="N35" s="32">
        <f>M35/$M$67</f>
        <v>1.9925012272154763E-3</v>
      </c>
      <c r="O35" s="1"/>
    </row>
    <row r="36" spans="1:15" x14ac:dyDescent="0.25">
      <c r="A36" s="11">
        <f t="shared" si="0"/>
        <v>21</v>
      </c>
      <c r="B36" s="12" t="s">
        <v>30</v>
      </c>
      <c r="C36" s="31" t="str">
        <f>VLOOKUP(B36,[3]Sheet1!$B$16:$C$67,2,0)</f>
        <v>DARKHAN BROKER</v>
      </c>
      <c r="D36" s="13" t="s">
        <v>2</v>
      </c>
      <c r="E36" s="14" t="s">
        <v>2</v>
      </c>
      <c r="F36" s="14"/>
      <c r="G36" s="15">
        <f>VLOOKUP(B36,[4]Brokers!$B$9:$H$69,7,0)</f>
        <v>23959226</v>
      </c>
      <c r="H36" s="15">
        <f>VLOOKUP(B36,[4]Brokers!$B$9:$X$69,22,0)</f>
        <v>0</v>
      </c>
      <c r="I36" s="15">
        <f>VLOOKUP(B36,[2]Brokers!$B$9:$R$69,17,0)</f>
        <v>0</v>
      </c>
      <c r="J36" s="15">
        <f>VLOOKUP(B36,[4]Brokers!$B$9:$M$69,12,0)</f>
        <v>0</v>
      </c>
      <c r="K36" s="15">
        <v>0</v>
      </c>
      <c r="L36" s="15">
        <f>K36+J36+I36+H36+G36</f>
        <v>23959226</v>
      </c>
      <c r="M36" s="30">
        <f>VLOOKUP(B36,[5]Sheet1!$B$16:$M$67,12,0)+L36</f>
        <v>389902483.49000001</v>
      </c>
      <c r="N36" s="32">
        <f>M36/$M$67</f>
        <v>1.9408685279989823E-3</v>
      </c>
      <c r="O36" s="1"/>
    </row>
    <row r="37" spans="1:15" x14ac:dyDescent="0.25">
      <c r="A37" s="11">
        <f t="shared" si="0"/>
        <v>22</v>
      </c>
      <c r="B37" s="12" t="s">
        <v>18</v>
      </c>
      <c r="C37" s="31" t="str">
        <f>VLOOKUP(B37,[3]Sheet1!$B$16:$C$67,2,0)</f>
        <v>DELGERKHANGAI SECURITIES</v>
      </c>
      <c r="D37" s="13" t="s">
        <v>2</v>
      </c>
      <c r="E37" s="14"/>
      <c r="F37" s="14"/>
      <c r="G37" s="15">
        <f>VLOOKUP(B37,[4]Brokers!$B$9:$H$69,7,0)</f>
        <v>264221100</v>
      </c>
      <c r="H37" s="15">
        <f>VLOOKUP(B37,[4]Brokers!$B$9:$X$69,22,0)</f>
        <v>0</v>
      </c>
      <c r="I37" s="15">
        <f>VLOOKUP(B37,[2]Brokers!$B$9:$R$69,17,0)</f>
        <v>0</v>
      </c>
      <c r="J37" s="15">
        <f>VLOOKUP(B37,[4]Brokers!$B$9:$M$69,12,0)</f>
        <v>0</v>
      </c>
      <c r="K37" s="15">
        <v>0</v>
      </c>
      <c r="L37" s="15">
        <f>K37+J37+I37+H37+G37</f>
        <v>264221100</v>
      </c>
      <c r="M37" s="30">
        <f>VLOOKUP(B37,[5]Sheet1!$B$16:$M$67,12,0)+L37</f>
        <v>388695079.31</v>
      </c>
      <c r="N37" s="32">
        <f>M37/$M$67</f>
        <v>1.9348582744797931E-3</v>
      </c>
      <c r="O37" s="1"/>
    </row>
    <row r="38" spans="1:15" x14ac:dyDescent="0.25">
      <c r="A38" s="11">
        <f t="shared" si="0"/>
        <v>23</v>
      </c>
      <c r="B38" s="12" t="s">
        <v>34</v>
      </c>
      <c r="C38" s="31" t="str">
        <f>VLOOKUP(B38,[3]Sheet1!$B$16:$C$67,2,0)</f>
        <v>GRANDDEVELOPMENT</v>
      </c>
      <c r="D38" s="13" t="s">
        <v>2</v>
      </c>
      <c r="E38" s="14"/>
      <c r="F38" s="14"/>
      <c r="G38" s="15">
        <f>VLOOKUP(B38,[4]Brokers!$B$9:$H$69,7,0)</f>
        <v>24998709</v>
      </c>
      <c r="H38" s="15">
        <f>VLOOKUP(B38,[4]Brokers!$B$9:$X$69,22,0)</f>
        <v>0</v>
      </c>
      <c r="I38" s="15">
        <f>VLOOKUP(B38,[2]Brokers!$B$9:$R$69,17,0)</f>
        <v>0</v>
      </c>
      <c r="J38" s="15">
        <f>VLOOKUP(B38,[4]Brokers!$B$9:$M$69,12,0)</f>
        <v>0</v>
      </c>
      <c r="K38" s="15">
        <v>0</v>
      </c>
      <c r="L38" s="15">
        <f>K38+J38+I38+H38+G38</f>
        <v>24998709</v>
      </c>
      <c r="M38" s="30">
        <f>VLOOKUP(B38,[5]Sheet1!$B$16:$M$67,12,0)+L38</f>
        <v>363909222.14999998</v>
      </c>
      <c r="N38" s="32">
        <f>M38/$M$67</f>
        <v>1.8114784753291778E-3</v>
      </c>
      <c r="O38" s="1"/>
    </row>
    <row r="39" spans="1:15" x14ac:dyDescent="0.25">
      <c r="A39" s="11">
        <f t="shared" si="0"/>
        <v>24</v>
      </c>
      <c r="B39" s="12" t="s">
        <v>23</v>
      </c>
      <c r="C39" s="31" t="str">
        <f>VLOOKUP(B39,[3]Sheet1!$B$16:$C$67,2,0)</f>
        <v>TAVAN BOGD</v>
      </c>
      <c r="D39" s="13" t="s">
        <v>2</v>
      </c>
      <c r="E39" s="14"/>
      <c r="F39" s="14"/>
      <c r="G39" s="15">
        <f>VLOOKUP(B39,[4]Brokers!$B$9:$H$69,7,0)</f>
        <v>21819620</v>
      </c>
      <c r="H39" s="15">
        <f>VLOOKUP(B39,[4]Brokers!$B$9:$X$69,22,0)</f>
        <v>0</v>
      </c>
      <c r="I39" s="15">
        <f>VLOOKUP(B39,[2]Brokers!$B$9:$R$69,17,0)</f>
        <v>0</v>
      </c>
      <c r="J39" s="15">
        <f>VLOOKUP(B39,[4]Brokers!$B$9:$M$69,12,0)</f>
        <v>0</v>
      </c>
      <c r="K39" s="15">
        <v>0</v>
      </c>
      <c r="L39" s="15">
        <f>K39+J39+I39+H39+G39</f>
        <v>21819620</v>
      </c>
      <c r="M39" s="30">
        <f>VLOOKUP(B39,[5]Sheet1!$B$16:$M$67,12,0)+L39</f>
        <v>278265549.85000002</v>
      </c>
      <c r="N39" s="32">
        <f>M39/$M$67</f>
        <v>1.3851587794363165E-3</v>
      </c>
      <c r="O39" s="1"/>
    </row>
    <row r="40" spans="1:15" x14ac:dyDescent="0.25">
      <c r="A40" s="11">
        <f t="shared" si="0"/>
        <v>25</v>
      </c>
      <c r="B40" s="12" t="s">
        <v>21</v>
      </c>
      <c r="C40" s="31" t="str">
        <f>VLOOKUP(B40,[3]Sheet1!$B$16:$C$67,2,0)</f>
        <v>BLOOMSBURY SECURITIES</v>
      </c>
      <c r="D40" s="13" t="s">
        <v>2</v>
      </c>
      <c r="E40" s="14"/>
      <c r="F40" s="14"/>
      <c r="G40" s="15">
        <f>VLOOKUP(B40,[4]Brokers!$B$9:$H$69,7,0)</f>
        <v>13015065</v>
      </c>
      <c r="H40" s="15">
        <f>VLOOKUP(B40,[4]Brokers!$B$9:$X$69,22,0)</f>
        <v>0</v>
      </c>
      <c r="I40" s="15">
        <f>VLOOKUP(B40,[2]Brokers!$B$9:$R$69,17,0)</f>
        <v>0</v>
      </c>
      <c r="J40" s="15">
        <f>VLOOKUP(B40,[4]Brokers!$B$9:$M$69,12,0)</f>
        <v>0</v>
      </c>
      <c r="K40" s="15">
        <v>0</v>
      </c>
      <c r="L40" s="15">
        <f>K40+J40+I40+H40+G40</f>
        <v>13015065</v>
      </c>
      <c r="M40" s="30">
        <f>VLOOKUP(B40,[5]Sheet1!$B$16:$M$67,12,0)+L40</f>
        <v>278250740.92999995</v>
      </c>
      <c r="N40" s="32">
        <f>M40/$M$67</f>
        <v>1.3850850631406302E-3</v>
      </c>
      <c r="O40" s="1"/>
    </row>
    <row r="41" spans="1:15" x14ac:dyDescent="0.25">
      <c r="A41" s="11">
        <f t="shared" si="0"/>
        <v>26</v>
      </c>
      <c r="B41" s="12" t="s">
        <v>12</v>
      </c>
      <c r="C41" s="31" t="str">
        <f>VLOOKUP(B41,[3]Sheet1!$B$16:$C$67,2,0)</f>
        <v>MIBG</v>
      </c>
      <c r="D41" s="13" t="s">
        <v>2</v>
      </c>
      <c r="E41" s="14" t="s">
        <v>2</v>
      </c>
      <c r="F41" s="14"/>
      <c r="G41" s="15">
        <f>VLOOKUP(B41,[4]Brokers!$B$9:$H$69,7,0)</f>
        <v>97534760</v>
      </c>
      <c r="H41" s="15">
        <f>VLOOKUP(B41,[4]Brokers!$B$9:$X$69,22,0)</f>
        <v>0</v>
      </c>
      <c r="I41" s="15">
        <f>VLOOKUP(B41,[2]Brokers!$B$9:$R$69,17,0)</f>
        <v>0</v>
      </c>
      <c r="J41" s="15">
        <f>VLOOKUP(B41,[4]Brokers!$B$9:$M$69,12,0)</f>
        <v>0</v>
      </c>
      <c r="K41" s="15">
        <v>0</v>
      </c>
      <c r="L41" s="15">
        <f>K41+J41+I41+H41+G41</f>
        <v>97534760</v>
      </c>
      <c r="M41" s="30">
        <f>VLOOKUP(B41,[5]Sheet1!$B$16:$M$67,12,0)+L41</f>
        <v>273350380.69999999</v>
      </c>
      <c r="N41" s="32">
        <f>M41/$M$67</f>
        <v>1.3606918998523827E-3</v>
      </c>
      <c r="O41" s="1"/>
    </row>
    <row r="42" spans="1:15" x14ac:dyDescent="0.25">
      <c r="A42" s="11">
        <f t="shared" si="0"/>
        <v>27</v>
      </c>
      <c r="B42" s="12" t="s">
        <v>69</v>
      </c>
      <c r="C42" s="31" t="str">
        <f>VLOOKUP(B42,[3]Sheet1!$B$16:$C$67,2,0)</f>
        <v xml:space="preserve">CENTRAL SECURITIES </v>
      </c>
      <c r="D42" s="13" t="s">
        <v>2</v>
      </c>
      <c r="E42" s="14" t="s">
        <v>2</v>
      </c>
      <c r="F42" s="14"/>
      <c r="G42" s="15">
        <f>VLOOKUP(B42,[4]Brokers!$B$9:$H$69,7,0)</f>
        <v>22404955</v>
      </c>
      <c r="H42" s="15">
        <f>VLOOKUP(B42,[4]Brokers!$B$9:$X$69,22,0)</f>
        <v>20800000</v>
      </c>
      <c r="I42" s="15">
        <f>VLOOKUP(B42,[2]Brokers!$B$9:$R$69,17,0)</f>
        <v>0</v>
      </c>
      <c r="J42" s="15">
        <f>VLOOKUP(B42,[4]Brokers!$B$9:$M$69,12,0)</f>
        <v>0</v>
      </c>
      <c r="K42" s="15">
        <v>0</v>
      </c>
      <c r="L42" s="15">
        <f>K42+J42+I42+H42+G42</f>
        <v>43204955</v>
      </c>
      <c r="M42" s="30">
        <f>VLOOKUP(B42,[5]Sheet1!$B$16:$M$67,12,0)+L42</f>
        <v>226783231.86000001</v>
      </c>
      <c r="N42" s="32">
        <f>M42/$M$67</f>
        <v>1.1288885196502191E-3</v>
      </c>
      <c r="O42" s="1"/>
    </row>
    <row r="43" spans="1:15" x14ac:dyDescent="0.25">
      <c r="A43" s="11">
        <f t="shared" si="0"/>
        <v>28</v>
      </c>
      <c r="B43" s="12" t="s">
        <v>37</v>
      </c>
      <c r="C43" s="31" t="str">
        <f>VLOOKUP(B43,[3]Sheet1!$B$16:$C$67,2,0)</f>
        <v>GENDEX</v>
      </c>
      <c r="D43" s="13" t="s">
        <v>2</v>
      </c>
      <c r="E43" s="14"/>
      <c r="F43" s="14"/>
      <c r="G43" s="15">
        <f>VLOOKUP(B43,[4]Brokers!$B$9:$H$69,7,0)</f>
        <v>0</v>
      </c>
      <c r="H43" s="15">
        <f>VLOOKUP(B43,[4]Brokers!$B$9:$X$69,22,0)</f>
        <v>0</v>
      </c>
      <c r="I43" s="15">
        <f>VLOOKUP(B43,[2]Brokers!$B$9:$R$69,17,0)</f>
        <v>0</v>
      </c>
      <c r="J43" s="15">
        <f>VLOOKUP(B43,[4]Brokers!$B$9:$M$69,12,0)</f>
        <v>0</v>
      </c>
      <c r="K43" s="15">
        <v>0</v>
      </c>
      <c r="L43" s="15">
        <f>K43+J43+I43+H43+G43</f>
        <v>0</v>
      </c>
      <c r="M43" s="30">
        <f>VLOOKUP(B43,[5]Sheet1!$B$16:$M$67,12,0)+L43</f>
        <v>202493948.75999999</v>
      </c>
      <c r="N43" s="32">
        <f>M43/$M$67</f>
        <v>1.0079805820693171E-3</v>
      </c>
      <c r="O43" s="1"/>
    </row>
    <row r="44" spans="1:15" x14ac:dyDescent="0.25">
      <c r="A44" s="11">
        <f t="shared" si="0"/>
        <v>29</v>
      </c>
      <c r="B44" s="12" t="s">
        <v>49</v>
      </c>
      <c r="C44" s="31" t="str">
        <f>VLOOKUP(B44,[3]Sheet1!$B$16:$C$67,2,0)</f>
        <v>HUNNU EMPIRE</v>
      </c>
      <c r="D44" s="13" t="s">
        <v>2</v>
      </c>
      <c r="E44" s="14" t="s">
        <v>2</v>
      </c>
      <c r="F44" s="14"/>
      <c r="G44" s="15">
        <f>VLOOKUP(B44,[4]Brokers!$B$9:$H$69,7,0)</f>
        <v>15764553</v>
      </c>
      <c r="H44" s="15">
        <f>VLOOKUP(B44,[4]Brokers!$B$9:$X$69,22,0)</f>
        <v>0</v>
      </c>
      <c r="I44" s="15">
        <f>VLOOKUP(B44,[2]Brokers!$B$9:$R$69,17,0)</f>
        <v>0</v>
      </c>
      <c r="J44" s="15">
        <f>VLOOKUP(B44,[4]Brokers!$B$9:$M$69,12,0)</f>
        <v>0</v>
      </c>
      <c r="K44" s="15">
        <v>0</v>
      </c>
      <c r="L44" s="15">
        <f>K44+J44+I44+H44+G44</f>
        <v>15764553</v>
      </c>
      <c r="M44" s="30">
        <f>VLOOKUP(B44,[5]Sheet1!$B$16:$M$67,12,0)+L44</f>
        <v>193229812.87</v>
      </c>
      <c r="N44" s="32">
        <f>M44/$M$67</f>
        <v>9.6186528260503975E-4</v>
      </c>
      <c r="O44" s="1"/>
    </row>
    <row r="45" spans="1:15" x14ac:dyDescent="0.25">
      <c r="A45" s="11">
        <f t="shared" si="0"/>
        <v>30</v>
      </c>
      <c r="B45" s="12" t="s">
        <v>22</v>
      </c>
      <c r="C45" s="31" t="str">
        <f>VLOOKUP(B45,[3]Sheet1!$B$16:$C$67,2,0)</f>
        <v>UNDURKHAAN INVEST</v>
      </c>
      <c r="D45" s="13" t="s">
        <v>2</v>
      </c>
      <c r="E45" s="14"/>
      <c r="F45" s="14"/>
      <c r="G45" s="15">
        <f>VLOOKUP(B45,[4]Brokers!$B$9:$H$69,7,0)</f>
        <v>18956098</v>
      </c>
      <c r="H45" s="15">
        <f>VLOOKUP(B45,[4]Brokers!$B$9:$X$69,22,0)</f>
        <v>0</v>
      </c>
      <c r="I45" s="15">
        <f>VLOOKUP(B45,[2]Brokers!$B$9:$R$69,17,0)</f>
        <v>0</v>
      </c>
      <c r="J45" s="15">
        <f>VLOOKUP(B45,[4]Brokers!$B$9:$M$69,12,0)</f>
        <v>0</v>
      </c>
      <c r="K45" s="15">
        <v>0</v>
      </c>
      <c r="L45" s="15">
        <f>K45+J45+I45+H45+G45</f>
        <v>18956098</v>
      </c>
      <c r="M45" s="30">
        <f>VLOOKUP(B45,[5]Sheet1!$B$16:$M$67,12,0)+L45</f>
        <v>155933586.15000001</v>
      </c>
      <c r="N45" s="32">
        <f>M45/$M$67</f>
        <v>7.7621098257076146E-4</v>
      </c>
      <c r="O45" s="1"/>
    </row>
    <row r="46" spans="1:15" x14ac:dyDescent="0.25">
      <c r="A46" s="11">
        <f t="shared" si="0"/>
        <v>31</v>
      </c>
      <c r="B46" s="12" t="s">
        <v>38</v>
      </c>
      <c r="C46" s="31" t="str">
        <f>VLOOKUP(B46,[3]Sheet1!$B$16:$C$67,2,0)</f>
        <v>MICC</v>
      </c>
      <c r="D46" s="13" t="s">
        <v>2</v>
      </c>
      <c r="E46" s="14"/>
      <c r="F46" s="14"/>
      <c r="G46" s="15">
        <f>VLOOKUP(B46,[4]Brokers!$B$9:$H$69,7,0)</f>
        <v>2192550</v>
      </c>
      <c r="H46" s="15">
        <f>VLOOKUP(B46,[4]Brokers!$B$9:$X$69,22,0)</f>
        <v>0</v>
      </c>
      <c r="I46" s="15">
        <f>VLOOKUP(B46,[2]Brokers!$B$9:$R$69,17,0)</f>
        <v>0</v>
      </c>
      <c r="J46" s="15">
        <f>VLOOKUP(B46,[4]Brokers!$B$9:$M$69,12,0)</f>
        <v>0</v>
      </c>
      <c r="K46" s="15">
        <v>0</v>
      </c>
      <c r="L46" s="15">
        <f>K46+J46+I46+H46+G46</f>
        <v>2192550</v>
      </c>
      <c r="M46" s="30">
        <f>VLOOKUP(B46,[5]Sheet1!$B$16:$M$67,12,0)+L46</f>
        <v>78394381.5</v>
      </c>
      <c r="N46" s="32">
        <f>M46/$M$67</f>
        <v>3.9023395404763557E-4</v>
      </c>
      <c r="O46" s="1"/>
    </row>
    <row r="47" spans="1:15" x14ac:dyDescent="0.25">
      <c r="A47" s="11">
        <f t="shared" si="0"/>
        <v>32</v>
      </c>
      <c r="B47" s="12" t="s">
        <v>44</v>
      </c>
      <c r="C47" s="31" t="str">
        <f>VLOOKUP(B47,[3]Sheet1!$B$16:$C$67,2,0)</f>
        <v>ZGB</v>
      </c>
      <c r="D47" s="13" t="s">
        <v>2</v>
      </c>
      <c r="E47" s="14" t="s">
        <v>2</v>
      </c>
      <c r="F47" s="14" t="s">
        <v>2</v>
      </c>
      <c r="G47" s="15">
        <f>VLOOKUP(B47,[4]Brokers!$B$9:$H$69,7,0)</f>
        <v>8109806</v>
      </c>
      <c r="H47" s="15">
        <f>VLOOKUP(B47,[4]Brokers!$B$9:$X$69,22,0)</f>
        <v>0</v>
      </c>
      <c r="I47" s="15">
        <f>VLOOKUP(B47,[2]Brokers!$B$9:$R$69,17,0)</f>
        <v>0</v>
      </c>
      <c r="J47" s="15">
        <f>VLOOKUP(B47,[4]Brokers!$B$9:$M$69,12,0)</f>
        <v>0</v>
      </c>
      <c r="K47" s="15">
        <v>0</v>
      </c>
      <c r="L47" s="15">
        <f>K47+J47+I47+H47+G47</f>
        <v>8109806</v>
      </c>
      <c r="M47" s="30">
        <f>VLOOKUP(B47,[5]Sheet1!$B$16:$M$67,12,0)+L47</f>
        <v>74250517.379999995</v>
      </c>
      <c r="N47" s="32">
        <f>M47/$M$67</f>
        <v>3.69606500272983E-4</v>
      </c>
      <c r="O47" s="1"/>
    </row>
    <row r="48" spans="1:15" x14ac:dyDescent="0.25">
      <c r="A48" s="11">
        <f t="shared" si="0"/>
        <v>33</v>
      </c>
      <c r="B48" s="12" t="s">
        <v>32</v>
      </c>
      <c r="C48" s="31" t="str">
        <f>VLOOKUP(B48,[3]Sheet1!$B$16:$C$67,2,0)</f>
        <v>MERGEN SANAA</v>
      </c>
      <c r="D48" s="13" t="s">
        <v>2</v>
      </c>
      <c r="E48" s="14"/>
      <c r="F48" s="14"/>
      <c r="G48" s="15">
        <f>VLOOKUP(B48,[4]Brokers!$B$9:$H$69,7,0)</f>
        <v>1644415</v>
      </c>
      <c r="H48" s="15">
        <f>VLOOKUP(B48,[4]Brokers!$B$9:$X$69,22,0)</f>
        <v>0</v>
      </c>
      <c r="I48" s="15">
        <f>VLOOKUP(B48,[2]Brokers!$B$9:$R$69,17,0)</f>
        <v>0</v>
      </c>
      <c r="J48" s="15">
        <f>VLOOKUP(B48,[4]Brokers!$B$9:$M$69,12,0)</f>
        <v>0</v>
      </c>
      <c r="K48" s="15">
        <v>0</v>
      </c>
      <c r="L48" s="15">
        <f>K48+J48+I48+H48+G48</f>
        <v>1644415</v>
      </c>
      <c r="M48" s="30">
        <f>VLOOKUP(B48,[5]Sheet1!$B$16:$M$67,12,0)+L48</f>
        <v>70337595.469999999</v>
      </c>
      <c r="N48" s="32">
        <f>M48/$M$67</f>
        <v>3.5012863770678718E-4</v>
      </c>
    </row>
    <row r="49" spans="1:15" x14ac:dyDescent="0.25">
      <c r="A49" s="11">
        <f t="shared" si="0"/>
        <v>34</v>
      </c>
      <c r="B49" s="12" t="s">
        <v>28</v>
      </c>
      <c r="C49" s="31" t="str">
        <f>VLOOKUP(B49,[3]Sheet1!$B$16:$C$67,2,0)</f>
        <v>ALTAN KHOROMSOG</v>
      </c>
      <c r="D49" s="13" t="s">
        <v>2</v>
      </c>
      <c r="E49" s="14"/>
      <c r="F49" s="14"/>
      <c r="G49" s="15">
        <f>VLOOKUP(B49,[4]Brokers!$B$9:$H$69,7,0)</f>
        <v>0</v>
      </c>
      <c r="H49" s="15">
        <f>VLOOKUP(B49,[4]Brokers!$B$9:$X$69,22,0)</f>
        <v>0</v>
      </c>
      <c r="I49" s="15">
        <f>VLOOKUP(B49,[2]Brokers!$B$9:$R$69,17,0)</f>
        <v>0</v>
      </c>
      <c r="J49" s="15">
        <f>VLOOKUP(B49,[4]Brokers!$B$9:$M$69,12,0)</f>
        <v>0</v>
      </c>
      <c r="K49" s="15">
        <v>0</v>
      </c>
      <c r="L49" s="15">
        <f>K49+J49+I49+H49+G49</f>
        <v>0</v>
      </c>
      <c r="M49" s="30">
        <f>VLOOKUP(B49,[5]Sheet1!$B$16:$M$67,12,0)+L49</f>
        <v>70254555</v>
      </c>
      <c r="N49" s="32">
        <f>M49/$M$67</f>
        <v>3.4971527631105917E-4</v>
      </c>
    </row>
    <row r="50" spans="1:15" s="17" customFormat="1" x14ac:dyDescent="0.25">
      <c r="A50" s="11">
        <f t="shared" si="0"/>
        <v>35</v>
      </c>
      <c r="B50" s="12" t="s">
        <v>24</v>
      </c>
      <c r="C50" s="31" t="str">
        <f>VLOOKUP(B50,[3]Sheet1!$B$16:$C$67,2,0)</f>
        <v>SECAP</v>
      </c>
      <c r="D50" s="13" t="s">
        <v>2</v>
      </c>
      <c r="E50" s="14" t="s">
        <v>2</v>
      </c>
      <c r="F50" s="14"/>
      <c r="G50" s="15">
        <f>VLOOKUP(B50,[4]Brokers!$B$9:$H$69,7,0)</f>
        <v>1959000</v>
      </c>
      <c r="H50" s="15">
        <f>VLOOKUP(B50,[4]Brokers!$B$9:$X$69,22,0)</f>
        <v>0</v>
      </c>
      <c r="I50" s="15">
        <f>VLOOKUP(B50,[2]Brokers!$B$9:$R$69,17,0)</f>
        <v>0</v>
      </c>
      <c r="J50" s="15">
        <f>VLOOKUP(B50,[4]Brokers!$B$9:$M$69,12,0)</f>
        <v>0</v>
      </c>
      <c r="K50" s="15">
        <v>0</v>
      </c>
      <c r="L50" s="15">
        <f>K50+J50+I50+H50+G50</f>
        <v>1959000</v>
      </c>
      <c r="M50" s="30">
        <f>VLOOKUP(B50,[5]Sheet1!$B$16:$M$67,12,0)+L50</f>
        <v>61309588</v>
      </c>
      <c r="N50" s="32">
        <f>M50/$M$67</f>
        <v>3.0518874552599756E-4</v>
      </c>
      <c r="O50" s="16"/>
    </row>
    <row r="51" spans="1:15" x14ac:dyDescent="0.25">
      <c r="A51" s="11">
        <f t="shared" si="0"/>
        <v>36</v>
      </c>
      <c r="B51" s="12" t="s">
        <v>20</v>
      </c>
      <c r="C51" s="31" t="str">
        <f>VLOOKUP(B51,[3]Sheet1!$B$16:$C$67,2,0)</f>
        <v>BULGAN BROKER</v>
      </c>
      <c r="D51" s="13" t="s">
        <v>2</v>
      </c>
      <c r="E51" s="14"/>
      <c r="F51" s="14"/>
      <c r="G51" s="15">
        <f>VLOOKUP(B51,[4]Brokers!$B$9:$H$69,7,0)</f>
        <v>579500</v>
      </c>
      <c r="H51" s="15">
        <f>VLOOKUP(B51,[4]Brokers!$B$9:$X$69,22,0)</f>
        <v>0</v>
      </c>
      <c r="I51" s="15">
        <f>VLOOKUP(B51,[2]Brokers!$B$9:$R$69,17,0)</f>
        <v>0</v>
      </c>
      <c r="J51" s="15">
        <f>VLOOKUP(B51,[4]Brokers!$B$9:$M$69,12,0)</f>
        <v>0</v>
      </c>
      <c r="K51" s="15"/>
      <c r="L51" s="15">
        <f>K51+J51+I51+H51+G51</f>
        <v>579500</v>
      </c>
      <c r="M51" s="30">
        <f>VLOOKUP(B51,[5]Sheet1!$B$16:$M$67,12,0)+L51</f>
        <v>60997633.799999997</v>
      </c>
      <c r="N51" s="32">
        <f>M51/$M$67</f>
        <v>3.036358903517046E-4</v>
      </c>
    </row>
    <row r="52" spans="1:15" x14ac:dyDescent="0.25">
      <c r="A52" s="11">
        <f t="shared" si="0"/>
        <v>37</v>
      </c>
      <c r="B52" s="12" t="s">
        <v>29</v>
      </c>
      <c r="C52" s="31" t="str">
        <f>VLOOKUP(B52,[3]Sheet1!$B$16:$C$67,2,0)</f>
        <v>SANAR</v>
      </c>
      <c r="D52" s="13" t="s">
        <v>2</v>
      </c>
      <c r="E52" s="14" t="s">
        <v>2</v>
      </c>
      <c r="F52" s="14" t="s">
        <v>2</v>
      </c>
      <c r="G52" s="15">
        <f>VLOOKUP(B52,[4]Brokers!$B$9:$H$69,7,0)</f>
        <v>0</v>
      </c>
      <c r="H52" s="15">
        <f>VLOOKUP(B52,[4]Brokers!$B$9:$X$69,22,0)</f>
        <v>0</v>
      </c>
      <c r="I52" s="15">
        <f>VLOOKUP(B52,[2]Brokers!$B$9:$R$69,17,0)</f>
        <v>0</v>
      </c>
      <c r="J52" s="15">
        <f>VLOOKUP(B52,[4]Brokers!$B$9:$M$69,12,0)</f>
        <v>0</v>
      </c>
      <c r="K52" s="15">
        <v>0</v>
      </c>
      <c r="L52" s="15">
        <f>K52+J52+I52+H52+G52</f>
        <v>0</v>
      </c>
      <c r="M52" s="30">
        <f>VLOOKUP(B52,[5]Sheet1!$B$16:$M$67,12,0)+L52</f>
        <v>53232662.300000004</v>
      </c>
      <c r="N52" s="32">
        <f>M52/$M$67</f>
        <v>2.649831773187917E-4</v>
      </c>
    </row>
    <row r="53" spans="1:15" x14ac:dyDescent="0.25">
      <c r="A53" s="11">
        <f t="shared" si="0"/>
        <v>38</v>
      </c>
      <c r="B53" s="12" t="s">
        <v>39</v>
      </c>
      <c r="C53" s="31" t="str">
        <f>VLOOKUP(B53,[3]Sheet1!$B$16:$C$67,2,0)</f>
        <v>ARGAI BEST</v>
      </c>
      <c r="D53" s="13" t="s">
        <v>2</v>
      </c>
      <c r="E53" s="14"/>
      <c r="F53" s="14"/>
      <c r="G53" s="15">
        <f>VLOOKUP(B53,[4]Brokers!$B$9:$H$69,7,0)</f>
        <v>0</v>
      </c>
      <c r="H53" s="15">
        <f>VLOOKUP(B53,[4]Brokers!$B$9:$X$69,22,0)</f>
        <v>0</v>
      </c>
      <c r="I53" s="15">
        <f>VLOOKUP(B53,[2]Brokers!$B$9:$R$69,17,0)</f>
        <v>0</v>
      </c>
      <c r="J53" s="15">
        <f>VLOOKUP(B53,[4]Brokers!$B$9:$M$69,12,0)</f>
        <v>0</v>
      </c>
      <c r="K53" s="15">
        <v>0</v>
      </c>
      <c r="L53" s="15">
        <f>K53+J53+I53+H53+G53</f>
        <v>0</v>
      </c>
      <c r="M53" s="30">
        <f>VLOOKUP(B53,[5]Sheet1!$B$16:$M$67,12,0)+L53</f>
        <v>43456878.060000002</v>
      </c>
      <c r="N53" s="32">
        <f>M53/$M$67</f>
        <v>2.1632097902219872E-4</v>
      </c>
    </row>
    <row r="54" spans="1:15" x14ac:dyDescent="0.25">
      <c r="A54" s="11">
        <f t="shared" si="0"/>
        <v>39</v>
      </c>
      <c r="B54" s="12" t="s">
        <v>14</v>
      </c>
      <c r="C54" s="31" t="str">
        <f>VLOOKUP(B54,[3]Sheet1!$B$16:$C$67,2,0)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VLOOKUP(B54,[4]Brokers!$B$9:$H$69,7,0)</f>
        <v>1160000</v>
      </c>
      <c r="H54" s="15">
        <f>VLOOKUP(B54,[4]Brokers!$B$9:$X$69,22,0)</f>
        <v>0</v>
      </c>
      <c r="I54" s="15">
        <f>VLOOKUP(B54,[2]Brokers!$B$9:$R$69,17,0)</f>
        <v>0</v>
      </c>
      <c r="J54" s="15">
        <f>VLOOKUP(B54,[4]Brokers!$B$9:$M$69,12,0)</f>
        <v>0</v>
      </c>
      <c r="K54" s="15">
        <v>0</v>
      </c>
      <c r="L54" s="15">
        <f>K54+J54+I54+H54+G54</f>
        <v>1160000</v>
      </c>
      <c r="M54" s="30">
        <f>VLOOKUP(B54,[5]Sheet1!$B$16:$M$67,12,0)+L54</f>
        <v>32643122.899999999</v>
      </c>
      <c r="N54" s="32">
        <f>M54/$M$67</f>
        <v>1.6249193727907555E-4</v>
      </c>
    </row>
    <row r="55" spans="1:15" x14ac:dyDescent="0.25">
      <c r="A55" s="11">
        <f t="shared" si="0"/>
        <v>40</v>
      </c>
      <c r="B55" s="12" t="s">
        <v>40</v>
      </c>
      <c r="C55" s="31" t="str">
        <f>VLOOKUP(B55,[3]Sheet1!$B$16:$C$67,2,0)</f>
        <v>BLUESKY SECURITIES</v>
      </c>
      <c r="D55" s="13" t="s">
        <v>2</v>
      </c>
      <c r="E55" s="14"/>
      <c r="F55" s="14"/>
      <c r="G55" s="15">
        <f>VLOOKUP(B55,[4]Brokers!$B$9:$H$69,7,0)</f>
        <v>0</v>
      </c>
      <c r="H55" s="15">
        <f>VLOOKUP(B55,[4]Brokers!$B$9:$X$69,22,0)</f>
        <v>0</v>
      </c>
      <c r="I55" s="15">
        <f>VLOOKUP(B55,[2]Brokers!$B$9:$R$69,17,0)</f>
        <v>0</v>
      </c>
      <c r="J55" s="15">
        <f>VLOOKUP(B55,[4]Brokers!$B$9:$M$69,12,0)</f>
        <v>0</v>
      </c>
      <c r="K55" s="15">
        <v>0</v>
      </c>
      <c r="L55" s="15">
        <f>K55+J55+I55+H55+G55</f>
        <v>0</v>
      </c>
      <c r="M55" s="30">
        <f>VLOOKUP(B55,[5]Sheet1!$B$16:$M$67,12,0)+L55</f>
        <v>30501540.800000001</v>
      </c>
      <c r="N55" s="32">
        <f>M55/$M$67</f>
        <v>1.5183150428872612E-4</v>
      </c>
    </row>
    <row r="56" spans="1:15" x14ac:dyDescent="0.25">
      <c r="A56" s="11">
        <f t="shared" si="0"/>
        <v>41</v>
      </c>
      <c r="B56" s="12" t="s">
        <v>26</v>
      </c>
      <c r="C56" s="31" t="str">
        <f>VLOOKUP(B56,[3]Sheet1!$B$16:$C$67,2,0)</f>
        <v>EURASIA CAPITAL HOLDING</v>
      </c>
      <c r="D56" s="13" t="s">
        <v>2</v>
      </c>
      <c r="E56" s="14"/>
      <c r="F56" s="14"/>
      <c r="G56" s="15">
        <f>VLOOKUP(B56,[4]Brokers!$B$9:$H$69,7,0)</f>
        <v>49590</v>
      </c>
      <c r="H56" s="15">
        <f>VLOOKUP(B56,[4]Brokers!$B$9:$X$69,22,0)</f>
        <v>0</v>
      </c>
      <c r="I56" s="15">
        <f>VLOOKUP(B56,[2]Brokers!$B$9:$R$69,17,0)</f>
        <v>0</v>
      </c>
      <c r="J56" s="15">
        <f>VLOOKUP(B56,[4]Brokers!$B$9:$M$69,12,0)</f>
        <v>0</v>
      </c>
      <c r="K56" s="15">
        <v>0</v>
      </c>
      <c r="L56" s="15">
        <f>K56+J56+I56+H56+G56</f>
        <v>49590</v>
      </c>
      <c r="M56" s="30">
        <f>VLOOKUP(B56,[5]Sheet1!$B$16:$M$67,12,0)+L56</f>
        <v>23840403.199999999</v>
      </c>
      <c r="N56" s="32">
        <f>M56/$M$67</f>
        <v>1.1867348946207202E-4</v>
      </c>
    </row>
    <row r="57" spans="1:15" x14ac:dyDescent="0.25">
      <c r="A57" s="11">
        <f t="shared" si="0"/>
        <v>42</v>
      </c>
      <c r="B57" s="12" t="s">
        <v>67</v>
      </c>
      <c r="C57" s="31" t="str">
        <f>VLOOKUP(B57,[3]Sheet1!$B$16:$C$67,2,0)</f>
        <v>SILVER LIGHT SECURITIES</v>
      </c>
      <c r="D57" s="13" t="s">
        <v>2</v>
      </c>
      <c r="E57" s="14"/>
      <c r="F57" s="14"/>
      <c r="G57" s="15">
        <f>VLOOKUP(B57,[4]Brokers!$B$9:$H$69,7,0)</f>
        <v>0</v>
      </c>
      <c r="H57" s="15">
        <f>VLOOKUP(B57,[4]Brokers!$B$9:$X$69,22,0)</f>
        <v>0</v>
      </c>
      <c r="I57" s="15">
        <f>VLOOKUP(B57,[2]Brokers!$B$9:$R$69,17,0)</f>
        <v>0</v>
      </c>
      <c r="J57" s="15">
        <f>VLOOKUP(B57,[4]Brokers!$B$9:$M$69,12,0)</f>
        <v>0</v>
      </c>
      <c r="K57" s="15">
        <v>0</v>
      </c>
      <c r="L57" s="15">
        <f>K57+J57+I57+H57+G57</f>
        <v>0</v>
      </c>
      <c r="M57" s="30">
        <f>VLOOKUP(B57,[5]Sheet1!$B$16:$M$67,12,0)+L57</f>
        <v>22123180</v>
      </c>
      <c r="N57" s="32">
        <f>M57/$M$67</f>
        <v>1.1012544320548751E-4</v>
      </c>
    </row>
    <row r="58" spans="1:15" x14ac:dyDescent="0.25">
      <c r="A58" s="11">
        <f t="shared" si="0"/>
        <v>43</v>
      </c>
      <c r="B58" s="12" t="s">
        <v>41</v>
      </c>
      <c r="C58" s="31" t="str">
        <f>VLOOKUP(B58,[3]Sheet1!$B$16:$C$67,2,0)</f>
        <v>GATSUURT TRADE</v>
      </c>
      <c r="D58" s="13" t="s">
        <v>2</v>
      </c>
      <c r="E58" s="14" t="s">
        <v>2</v>
      </c>
      <c r="F58" s="14"/>
      <c r="G58" s="15">
        <f>VLOOKUP(B58,[4]Brokers!$B$9:$H$69,7,0)</f>
        <v>0</v>
      </c>
      <c r="H58" s="15">
        <f>VLOOKUP(B58,[4]Brokers!$B$9:$X$69,22,0)</f>
        <v>0</v>
      </c>
      <c r="I58" s="15">
        <f>VLOOKUP(B58,[2]Brokers!$B$9:$R$69,17,0)</f>
        <v>0</v>
      </c>
      <c r="J58" s="15">
        <f>VLOOKUP(B58,[4]Brokers!$B$9:$M$69,12,0)</f>
        <v>0</v>
      </c>
      <c r="K58" s="15">
        <v>0</v>
      </c>
      <c r="L58" s="15">
        <f>K58+J58+I58+H58+G58</f>
        <v>0</v>
      </c>
      <c r="M58" s="30">
        <f>VLOOKUP(B58,[5]Sheet1!$B$16:$M$67,12,0)+L58</f>
        <v>16379698.4</v>
      </c>
      <c r="N58" s="32">
        <f>M58/$M$67</f>
        <v>8.1535364530425306E-5</v>
      </c>
    </row>
    <row r="59" spans="1:15" x14ac:dyDescent="0.25">
      <c r="A59" s="11">
        <f t="shared" si="0"/>
        <v>44</v>
      </c>
      <c r="B59" s="12" t="s">
        <v>27</v>
      </c>
      <c r="C59" s="31" t="str">
        <f>VLOOKUP(B59,[3]Sheet1!$B$16:$C$67,2,0)</f>
        <v>BLACKSTONE INTERNATIONAL</v>
      </c>
      <c r="D59" s="13" t="s">
        <v>2</v>
      </c>
      <c r="E59" s="14"/>
      <c r="F59" s="14"/>
      <c r="G59" s="15">
        <f>VLOOKUP(B59,[4]Brokers!$B$9:$H$69,7,0)</f>
        <v>0</v>
      </c>
      <c r="H59" s="15">
        <f>VLOOKUP(B59,[4]Brokers!$B$9:$X$69,22,0)</f>
        <v>0</v>
      </c>
      <c r="I59" s="15">
        <f>VLOOKUP(B59,[2]Brokers!$B$9:$R$69,17,0)</f>
        <v>0</v>
      </c>
      <c r="J59" s="15">
        <f>VLOOKUP(B59,[4]Brokers!$B$9:$M$69,12,0)</f>
        <v>0</v>
      </c>
      <c r="K59" s="15">
        <v>0</v>
      </c>
      <c r="L59" s="15">
        <f>K59+J59+I59+H59+G59</f>
        <v>0</v>
      </c>
      <c r="M59" s="30">
        <f>VLOOKUP(B59,[5]Sheet1!$B$16:$M$67,12,0)+L59</f>
        <v>13805200</v>
      </c>
      <c r="N59" s="32">
        <f>M59/$M$67</f>
        <v>6.8719947518412639E-5</v>
      </c>
    </row>
    <row r="60" spans="1:15" x14ac:dyDescent="0.25">
      <c r="A60" s="11">
        <f t="shared" si="0"/>
        <v>45</v>
      </c>
      <c r="B60" s="12" t="s">
        <v>46</v>
      </c>
      <c r="C60" s="31" t="str">
        <f>VLOOKUP(B60,[3]Sheet1!$B$16:$C$67,2,0)</f>
        <v>FCX</v>
      </c>
      <c r="D60" s="13" t="s">
        <v>2</v>
      </c>
      <c r="E60" s="14"/>
      <c r="F60" s="14"/>
      <c r="G60" s="15">
        <f>VLOOKUP(B60,[4]Brokers!$B$9:$H$69,7,0)</f>
        <v>0</v>
      </c>
      <c r="H60" s="15">
        <f>VLOOKUP(B60,[4]Brokers!$B$9:$X$69,22,0)</f>
        <v>0</v>
      </c>
      <c r="I60" s="15">
        <f>VLOOKUP(B60,[2]Brokers!$B$9:$R$69,17,0)</f>
        <v>0</v>
      </c>
      <c r="J60" s="15">
        <f>VLOOKUP(B60,[4]Brokers!$B$9:$M$69,12,0)</f>
        <v>0</v>
      </c>
      <c r="K60" s="15">
        <v>0</v>
      </c>
      <c r="L60" s="15">
        <f>K60+J60+I60+H60+G60</f>
        <v>0</v>
      </c>
      <c r="M60" s="30">
        <f>VLOOKUP(B60,[5]Sheet1!$B$16:$M$67,12,0)+L60</f>
        <v>8829160</v>
      </c>
      <c r="N60" s="32">
        <f>M60/$M$67</f>
        <v>4.3950063152411277E-5</v>
      </c>
    </row>
    <row r="61" spans="1:15" x14ac:dyDescent="0.25">
      <c r="A61" s="11">
        <f t="shared" si="0"/>
        <v>46</v>
      </c>
      <c r="B61" s="12" t="s">
        <v>15</v>
      </c>
      <c r="C61" s="31" t="str">
        <f>VLOOKUP(B61,[3]Sheet1!$B$16:$C$67,2,0)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VLOOKUP(B61,[4]Brokers!$B$9:$H$69,7,0)</f>
        <v>448796</v>
      </c>
      <c r="H61" s="15">
        <f>VLOOKUP(B61,[4]Brokers!$B$9:$X$69,22,0)</f>
        <v>0</v>
      </c>
      <c r="I61" s="15">
        <f>VLOOKUP(B61,[2]Brokers!$B$9:$R$69,17,0)</f>
        <v>0</v>
      </c>
      <c r="J61" s="15">
        <f>VLOOKUP(B61,[4]Brokers!$B$9:$M$69,12,0)</f>
        <v>0</v>
      </c>
      <c r="K61" s="15">
        <v>0</v>
      </c>
      <c r="L61" s="15">
        <f>K61+J61+I61+H61+G61</f>
        <v>448796</v>
      </c>
      <c r="M61" s="30">
        <f>VLOOKUP(B61,[5]Sheet1!$B$16:$M$67,12,0)+L61</f>
        <v>6264891.6499999994</v>
      </c>
      <c r="N61" s="32">
        <f>M61/$M$67</f>
        <v>3.1185569596712943E-5</v>
      </c>
    </row>
    <row r="62" spans="1:15" x14ac:dyDescent="0.25">
      <c r="A62" s="11">
        <f t="shared" si="0"/>
        <v>47</v>
      </c>
      <c r="B62" s="12" t="s">
        <v>48</v>
      </c>
      <c r="C62" s="31" t="str">
        <f>VLOOKUP(B62,[3]Sheet1!$B$16:$C$67,2,0)</f>
        <v>DCF</v>
      </c>
      <c r="D62" s="13" t="s">
        <v>2</v>
      </c>
      <c r="E62" s="14"/>
      <c r="F62" s="14"/>
      <c r="G62" s="15">
        <f>VLOOKUP(B62,[4]Brokers!$B$9:$H$69,7,0)</f>
        <v>0</v>
      </c>
      <c r="H62" s="15">
        <f>VLOOKUP(B62,[4]Brokers!$B$9:$X$69,22,0)</f>
        <v>0</v>
      </c>
      <c r="I62" s="15">
        <f>VLOOKUP(B62,[2]Brokers!$B$9:$R$69,17,0)</f>
        <v>0</v>
      </c>
      <c r="J62" s="15">
        <f>VLOOKUP(B62,[4]Brokers!$B$9:$M$69,12,0)</f>
        <v>0</v>
      </c>
      <c r="K62" s="15">
        <v>0</v>
      </c>
      <c r="L62" s="15">
        <f>K62+J62+I62+H62+G62</f>
        <v>0</v>
      </c>
      <c r="M62" s="30">
        <f>VLOOKUP(B62,[5]Sheet1!$B$16:$M$67,12,0)+L62</f>
        <v>3077823.55</v>
      </c>
      <c r="N62" s="32">
        <f>M62/$M$67</f>
        <v>1.5320884364365199E-5</v>
      </c>
    </row>
    <row r="63" spans="1:15" x14ac:dyDescent="0.25">
      <c r="A63" s="11">
        <f t="shared" si="0"/>
        <v>48</v>
      </c>
      <c r="B63" s="12" t="s">
        <v>45</v>
      </c>
      <c r="C63" s="31" t="str">
        <f>VLOOKUP(B63,[3]Sheet1!$B$16:$C$67,2,0)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VLOOKUP(B63,[4]Brokers!$B$9:$H$69,7,0)</f>
        <v>74649</v>
      </c>
      <c r="H63" s="15">
        <f>VLOOKUP(B63,[4]Brokers!$B$9:$X$69,22,0)</f>
        <v>0</v>
      </c>
      <c r="I63" s="15">
        <f>VLOOKUP(B63,[2]Brokers!$B$9:$R$69,17,0)</f>
        <v>0</v>
      </c>
      <c r="J63" s="15">
        <f>VLOOKUP(B63,[4]Brokers!$B$9:$M$69,12,0)</f>
        <v>0</v>
      </c>
      <c r="K63" s="15">
        <v>0</v>
      </c>
      <c r="L63" s="15">
        <f>K63+J63+I63+H63+G63</f>
        <v>74649</v>
      </c>
      <c r="M63" s="30">
        <f>VLOOKUP(B63,[5]Sheet1!$B$16:$M$67,12,0)+L63</f>
        <v>278619</v>
      </c>
      <c r="N63" s="32">
        <f>M63/$M$67</f>
        <v>1.3869181944218562E-6</v>
      </c>
    </row>
    <row r="64" spans="1:15" x14ac:dyDescent="0.25">
      <c r="A64" s="11">
        <f t="shared" si="0"/>
        <v>49</v>
      </c>
      <c r="B64" s="12" t="s">
        <v>33</v>
      </c>
      <c r="C64" s="31" t="str">
        <f>VLOOKUP(B64,[3]Sheet1!$B$16:$C$67,2,0)</f>
        <v>MONGOL SECURITIES</v>
      </c>
      <c r="D64" s="13" t="s">
        <v>2</v>
      </c>
      <c r="E64" s="14" t="s">
        <v>2</v>
      </c>
      <c r="F64" s="14"/>
      <c r="G64" s="15">
        <f>VLOOKUP(B64,[4]Brokers!$B$9:$H$69,7,0)</f>
        <v>0</v>
      </c>
      <c r="H64" s="15">
        <f>VLOOKUP(B64,[4]Brokers!$B$9:$X$69,22,0)</f>
        <v>0</v>
      </c>
      <c r="I64" s="15">
        <f>VLOOKUP(B64,[2]Brokers!$B$9:$R$69,17,0)</f>
        <v>0</v>
      </c>
      <c r="J64" s="15">
        <f>VLOOKUP(B64,[4]Brokers!$B$9:$M$69,12,0)</f>
        <v>0</v>
      </c>
      <c r="K64" s="15">
        <v>0</v>
      </c>
      <c r="L64" s="15">
        <f>K64+J64+I64+H64+G64</f>
        <v>0</v>
      </c>
      <c r="M64" s="30">
        <f>VLOOKUP(B64,[5]Sheet1!$B$16:$M$67,12,0)+L64</f>
        <v>0</v>
      </c>
      <c r="N64" s="32">
        <f>M64/$M$67</f>
        <v>0</v>
      </c>
    </row>
    <row r="65" spans="1:15" x14ac:dyDescent="0.25">
      <c r="A65" s="11">
        <f t="shared" si="0"/>
        <v>50</v>
      </c>
      <c r="B65" s="12" t="s">
        <v>31</v>
      </c>
      <c r="C65" s="31" t="str">
        <f>VLOOKUP(B65,[3]Sheet1!$B$16:$C$67,2,0)</f>
        <v>CAPITAL MARKET CORPORATION</v>
      </c>
      <c r="D65" s="13" t="s">
        <v>2</v>
      </c>
      <c r="E65" s="14"/>
      <c r="F65" s="14"/>
      <c r="G65" s="15">
        <f>VLOOKUP(B65,[4]Brokers!$B$9:$H$69,7,0)</f>
        <v>0</v>
      </c>
      <c r="H65" s="15">
        <f>VLOOKUP(B65,[4]Brokers!$B$9:$X$69,22,0)</f>
        <v>0</v>
      </c>
      <c r="I65" s="15">
        <f>VLOOKUP(B65,[2]Brokers!$B$9:$R$69,17,0)</f>
        <v>0</v>
      </c>
      <c r="J65" s="15">
        <f>VLOOKUP(B65,[4]Brokers!$B$9:$M$69,12,0)</f>
        <v>0</v>
      </c>
      <c r="K65" s="15">
        <v>0</v>
      </c>
      <c r="L65" s="15">
        <f>K65+J65+I65+H65+G65</f>
        <v>0</v>
      </c>
      <c r="M65" s="30">
        <f>VLOOKUP(B65,[5]Sheet1!$B$16:$M$67,12,0)+L65</f>
        <v>0</v>
      </c>
      <c r="N65" s="32">
        <f>M65/$M$67</f>
        <v>0</v>
      </c>
    </row>
    <row r="66" spans="1:15" x14ac:dyDescent="0.25">
      <c r="A66" s="11">
        <f t="shared" si="0"/>
        <v>51</v>
      </c>
      <c r="B66" s="12" t="s">
        <v>42</v>
      </c>
      <c r="C66" s="31" t="str">
        <f>VLOOKUP(B66,[3]Sheet1!$B$16:$C$67,2,0)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VLOOKUP(B66,[4]Brokers!$B$9:$H$69,7,0)</f>
        <v>0</v>
      </c>
      <c r="H66" s="15">
        <f>VLOOKUP(B66,[4]Brokers!$B$9:$X$69,22,0)</f>
        <v>0</v>
      </c>
      <c r="I66" s="15">
        <f>VLOOKUP(B66,[2]Brokers!$B$9:$R$69,17,0)</f>
        <v>0</v>
      </c>
      <c r="J66" s="15">
        <f>VLOOKUP(B66,[4]Brokers!$B$9:$M$69,12,0)</f>
        <v>0</v>
      </c>
      <c r="K66" s="15">
        <v>0</v>
      </c>
      <c r="L66" s="15">
        <f>K66+J66+I66+H66+G66</f>
        <v>0</v>
      </c>
      <c r="M66" s="30">
        <f>VLOOKUP(B66,[5]Sheet1!$B$16:$M$67,12,0)+L66</f>
        <v>0</v>
      </c>
      <c r="N66" s="32">
        <f>M66/$M$67</f>
        <v>0</v>
      </c>
    </row>
    <row r="67" spans="1:15" ht="16.5" customHeight="1" thickBot="1" x14ac:dyDescent="0.3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t="shared" ref="G67:N67" si="1">SUM(G16:G66)</f>
        <v>32474885850</v>
      </c>
      <c r="H67" s="33">
        <f t="shared" si="1"/>
        <v>20800000</v>
      </c>
      <c r="I67" s="33">
        <f t="shared" si="1"/>
        <v>0</v>
      </c>
      <c r="J67" s="33">
        <f t="shared" si="1"/>
        <v>0</v>
      </c>
      <c r="K67" s="33">
        <f t="shared" si="1"/>
        <v>0</v>
      </c>
      <c r="L67" s="33">
        <f t="shared" si="1"/>
        <v>32495685850</v>
      </c>
      <c r="M67" s="33">
        <f t="shared" si="1"/>
        <v>200890723851.33984</v>
      </c>
      <c r="N67" s="34">
        <f t="shared" si="1"/>
        <v>1.0000000000000009</v>
      </c>
      <c r="O67" s="18"/>
    </row>
    <row r="68" spans="1:15" x14ac:dyDescent="0.25">
      <c r="K68" s="19"/>
      <c r="L68" s="20"/>
      <c r="N68" s="19"/>
      <c r="O68" s="18"/>
    </row>
    <row r="69" spans="1:15" ht="27.6" customHeight="1" x14ac:dyDescent="0.25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1:15" ht="27.6" customHeight="1" x14ac:dyDescent="0.25">
      <c r="C70" s="26"/>
      <c r="D70" s="26"/>
      <c r="E70" s="26"/>
      <c r="F70" s="26"/>
      <c r="O70" s="18"/>
    </row>
    <row r="71" spans="1:15" x14ac:dyDescent="0.25">
      <c r="O71" s="18"/>
    </row>
    <row r="72" spans="1:15" x14ac:dyDescent="0.25">
      <c r="O72" s="18"/>
    </row>
  </sheetData>
  <sortState ref="B16:N66">
    <sortCondition descending="1" ref="N66"/>
  </sortState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2019-08-09T08:01:07Z</cp:lastPrinted>
  <dcterms:created xsi:type="dcterms:W3CDTF">2017-06-09T07:51:20Z</dcterms:created>
  <dcterms:modified xsi:type="dcterms:W3CDTF">2019-08-09T08:04:17Z</dcterms:modified>
</cp:coreProperties>
</file>