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30" windowHeight="7080" activeTab="0"/>
  </bookViews>
  <sheets>
    <sheet name="Sheet1" sheetId="1" r:id="rId1"/>
  </sheets>
  <externalReferences>
    <externalReference r:id="rId4"/>
    <externalReference r:id="rId5"/>
  </externalReferences>
  <definedNames>
    <definedName name="_xlnm._FilterDatabase" localSheetId="0" hidden="1">'Sheet1'!$A$15:$P$70</definedName>
    <definedName name="_xlnm.Print_Area" localSheetId="0">'Sheet1'!$A$1:$O$72</definedName>
  </definedNames>
  <calcPr calcId="152511"/>
</workbook>
</file>

<file path=xl/sharedStrings.xml><?xml version="1.0" encoding="utf-8"?>
<sst xmlns="http://schemas.openxmlformats.org/spreadsheetml/2006/main" count="218" uniqueCount="132">
  <si>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</si>
  <si>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</si>
  <si>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</si>
  <si>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</si>
  <si>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</si>
  <si>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</si>
  <si>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</si>
  <si>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</si>
  <si>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</si>
  <si>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</si>
  <si>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</si>
  <si>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</si>
  <si>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</si>
  <si>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</si>
  <si>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</si>
  <si>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</si>
  <si>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</si>
  <si>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</si>
  <si>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</si>
  <si>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</si>
  <si>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</si>
  <si>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</si>
  <si>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</si>
  <si>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</si>
  <si>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</si>
  <si>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</si>
  <si>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</si>
  <si>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</si>
  <si>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</si>
  <si>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</si>
  <si>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</si>
  <si>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</si>
  <si>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</si>
  <si>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</si>
  <si>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</si>
  <si>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</si>
  <si>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</si>
  <si>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</si>
  <si>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</si>
  <si>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</si>
  <si>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</si>
  <si>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</si>
  <si>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</si>
  <si>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</si>
  <si>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</si>
  <si>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</si>
  <si>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</si>
  <si>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</si>
  <si>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</si>
  <si>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</si>
  <si>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</si>
  <si>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</si>
  <si>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</si>
  <si>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</si>
  <si>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</si>
  <si>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</si>
  <si>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</si>
  <si>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</si>
  <si>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</si>
  <si>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</si>
  <si>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</si>
  <si>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</si>
  <si>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</si>
  <si>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</si>
  <si>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</si>
  <si>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</si>
  <si>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</si>
  <si>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</si>
  <si>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</si>
  <si>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</si>
  <si>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</si>
  <si>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</si>
  <si>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</si>
  <si>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</si>
  <si>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</si>
  <si>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</si>
  <si>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</si>
  <si>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</si>
  <si>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</si>
  <si>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</si>
  <si>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</si>
  <si>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</si>
  <si>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</si>
  <si>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</si>
  <si>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</si>
  <si>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</si>
  <si>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</si>
  <si>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</si>
  <si>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</si>
  <si>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</si>
  <si>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</si>
  <si>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</si>
  <si>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</si>
  <si>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</si>
  <si>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</si>
  <si>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</si>
  <si>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</si>
  <si>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</si>
  <si>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</si>
  <si>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</si>
  <si>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</si>
  <si>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</si>
  <si>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</si>
  <si>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</si>
  <si>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</si>
  <si>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</si>
  <si>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</si>
  <si>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</si>
  <si>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</si>
  <si>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</si>
  <si>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</si>
  <si>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</si>
  <si>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MOHU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</si>
  <si>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</si>
  <si>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</si>
  <si>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</si>
  <si>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</si>
  <si>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</si>
  <si>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"ӨЛЗИЙ ЭНД КО КАПИТАЛ ҮЦК" ХХК</t>
  </si>
  <si>
    <t>"ТИ ДИ БИ СЕКЬЮРИТИЗ ҮЦК" ХХК</t>
  </si>
  <si>
    <t>"СТОКЛАБ СЕКЬЮРИТИЗ ҮЦК" ХХК</t>
  </si>
  <si>
    <t>STOK</t>
  </si>
  <si>
    <t>MSDQ</t>
  </si>
  <si>
    <t>2022 оны арилжааны нийт дүн</t>
  </si>
  <si>
    <t>BKOC</t>
  </si>
  <si>
    <t>"БКО КАПИТАЛ ҮЦК" ХХК</t>
  </si>
  <si>
    <t>"МАНДАЛ КАПИТАЛ МАРКЕТС ҮЦК" ХХК</t>
  </si>
  <si>
    <t>"ТАВАНБОГД КАПИТАЛ ҮЦК" ХХК</t>
  </si>
  <si>
    <t xml:space="preserve"> </t>
  </si>
  <si>
    <t>6-р сарын арилжааны дүн</t>
  </si>
  <si>
    <t xml:space="preserve">2022 оны 6 дугаар сарын 30-ны байдлаар </t>
  </si>
  <si>
    <t>ХБҮЦ-SMPL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</si>
</sst>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3" fontId="5" fillId="2" borderId="1" xfId="18" applyFont="1" applyFill="1" applyBorder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43" fontId="8" fillId="2" borderId="1" xfId="18" applyFont="1" applyFill="1" applyBorder="1" applyAlignment="1">
      <alignment vertical="center" wrapText="1"/>
    </xf>
    <xf numFmtId="43" fontId="5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0 2 2 17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15</xdr:col>
      <xdr:colOff>28575</xdr:colOff>
      <xdr:row>7</xdr:row>
      <xdr:rowOff>57150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28575" y="76200"/>
          <a:ext cx="192881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r5124.MSE\Desktop\Mnth2022-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2022-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1420</v>
          </cell>
          <cell r="E8">
            <v>1561441.13</v>
          </cell>
          <cell r="F8">
            <v>13446</v>
          </cell>
          <cell r="G8">
            <v>5696249</v>
          </cell>
          <cell r="H8">
            <v>7257690.13</v>
          </cell>
          <cell r="I8">
            <v>0</v>
          </cell>
          <cell r="J8">
            <v>0</v>
          </cell>
          <cell r="K8">
            <v>3</v>
          </cell>
          <cell r="L8">
            <v>938868</v>
          </cell>
          <cell r="M8">
            <v>938868</v>
          </cell>
          <cell r="N8">
            <v>5</v>
          </cell>
          <cell r="O8">
            <v>500000</v>
          </cell>
          <cell r="R8">
            <v>500000</v>
          </cell>
          <cell r="S8">
            <v>14874</v>
          </cell>
          <cell r="T8">
            <v>8696558.129999999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147406</v>
          </cell>
          <cell r="E10">
            <v>60211918.16</v>
          </cell>
          <cell r="F10">
            <v>324756</v>
          </cell>
          <cell r="G10">
            <v>200511796.91</v>
          </cell>
          <cell r="H10">
            <v>260723715.07</v>
          </cell>
          <cell r="I10">
            <v>116</v>
          </cell>
          <cell r="J10">
            <v>11600000</v>
          </cell>
          <cell r="K10">
            <v>116</v>
          </cell>
          <cell r="L10">
            <v>11600000</v>
          </cell>
          <cell r="M10">
            <v>23200000</v>
          </cell>
          <cell r="N10">
            <v>316907</v>
          </cell>
          <cell r="O10">
            <v>31690700000</v>
          </cell>
          <cell r="P10">
            <v>500000</v>
          </cell>
          <cell r="Q10">
            <v>50000000000</v>
          </cell>
          <cell r="R10">
            <v>81690700000</v>
          </cell>
          <cell r="S10">
            <v>1289301</v>
          </cell>
          <cell r="T10">
            <v>81974623715.07</v>
          </cell>
        </row>
        <row r="11">
          <cell r="B11" t="str">
            <v>ARGB</v>
          </cell>
          <cell r="C11" t="str">
            <v>Аргай бэст ХХК</v>
          </cell>
          <cell r="D11">
            <v>5300</v>
          </cell>
          <cell r="E11">
            <v>9427620</v>
          </cell>
          <cell r="F11">
            <v>27300</v>
          </cell>
          <cell r="G11">
            <v>20277112.07</v>
          </cell>
          <cell r="H11">
            <v>29704732.07</v>
          </cell>
          <cell r="I11">
            <v>10</v>
          </cell>
          <cell r="J11">
            <v>3059952</v>
          </cell>
          <cell r="K11">
            <v>0</v>
          </cell>
          <cell r="L11">
            <v>0</v>
          </cell>
          <cell r="M11">
            <v>3059952</v>
          </cell>
          <cell r="R11">
            <v>0</v>
          </cell>
          <cell r="S11">
            <v>32610</v>
          </cell>
          <cell r="T11">
            <v>32764684.07</v>
          </cell>
        </row>
        <row r="12">
          <cell r="B12" t="str">
            <v>BATS</v>
          </cell>
          <cell r="C12" t="str">
            <v>Батс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 t="str">
            <v>BDSC</v>
          </cell>
          <cell r="C13" t="str">
            <v>БиДиСек ХК</v>
          </cell>
          <cell r="D13">
            <v>368396</v>
          </cell>
          <cell r="E13">
            <v>211451025.63</v>
          </cell>
          <cell r="F13">
            <v>230667</v>
          </cell>
          <cell r="G13">
            <v>199045499.71</v>
          </cell>
          <cell r="H13">
            <v>410496525.34000003</v>
          </cell>
          <cell r="I13">
            <v>150</v>
          </cell>
          <cell r="J13">
            <v>37175749.94</v>
          </cell>
          <cell r="K13">
            <v>150</v>
          </cell>
          <cell r="L13">
            <v>20542636.94</v>
          </cell>
          <cell r="M13">
            <v>57718386.879999995</v>
          </cell>
          <cell r="N13">
            <v>143</v>
          </cell>
          <cell r="O13">
            <v>14300000</v>
          </cell>
          <cell r="R13">
            <v>14300000</v>
          </cell>
          <cell r="S13">
            <v>599506</v>
          </cell>
          <cell r="T13">
            <v>482514912.22</v>
          </cell>
        </row>
        <row r="14">
          <cell r="B14" t="str">
            <v>BKOC</v>
          </cell>
          <cell r="C14" t="str">
            <v>БКО Капитал ҮЦК</v>
          </cell>
          <cell r="D14">
            <v>2</v>
          </cell>
          <cell r="E14">
            <v>581.5</v>
          </cell>
          <cell r="F14">
            <v>0</v>
          </cell>
          <cell r="G14">
            <v>0</v>
          </cell>
          <cell r="H14">
            <v>581.5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R14">
            <v>0</v>
          </cell>
          <cell r="S14">
            <v>2</v>
          </cell>
          <cell r="T14">
            <v>581.5</v>
          </cell>
        </row>
        <row r="15">
          <cell r="B15" t="str">
            <v>BLAC</v>
          </cell>
          <cell r="C15" t="str">
            <v>Блэкстоун интернэйшнл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BLMB</v>
          </cell>
          <cell r="C16" t="str">
            <v>Блүмсбюри секюритиес ХХК</v>
          </cell>
          <cell r="D16">
            <v>187</v>
          </cell>
          <cell r="E16">
            <v>1180492</v>
          </cell>
          <cell r="F16">
            <v>2667</v>
          </cell>
          <cell r="G16">
            <v>1536133.79</v>
          </cell>
          <cell r="H16">
            <v>2716625.79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R16">
            <v>0</v>
          </cell>
          <cell r="S16">
            <v>2854</v>
          </cell>
          <cell r="T16">
            <v>2716625.79</v>
          </cell>
        </row>
        <row r="17">
          <cell r="B17" t="str">
            <v>BSK</v>
          </cell>
          <cell r="C17" t="str">
            <v>BLUE SKY</v>
          </cell>
          <cell r="D17">
            <v>0</v>
          </cell>
          <cell r="E17">
            <v>0</v>
          </cell>
          <cell r="F17">
            <v>447</v>
          </cell>
          <cell r="G17">
            <v>1698600</v>
          </cell>
          <cell r="H17">
            <v>1698600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R17">
            <v>0</v>
          </cell>
          <cell r="S17">
            <v>447</v>
          </cell>
          <cell r="T17">
            <v>1698600</v>
          </cell>
        </row>
        <row r="18">
          <cell r="B18" t="str">
            <v>BULG</v>
          </cell>
          <cell r="C18" t="str">
            <v>Булган брокер ХХК</v>
          </cell>
          <cell r="D18">
            <v>0</v>
          </cell>
          <cell r="E18">
            <v>0</v>
          </cell>
          <cell r="F18">
            <v>5</v>
          </cell>
          <cell r="G18">
            <v>17000</v>
          </cell>
          <cell r="H18">
            <v>17000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R18">
            <v>0</v>
          </cell>
          <cell r="S18">
            <v>5</v>
          </cell>
          <cell r="T18">
            <v>17000</v>
          </cell>
        </row>
        <row r="19">
          <cell r="B19" t="str">
            <v>BUMB</v>
          </cell>
          <cell r="C19" t="str">
            <v>Бумбат-Алтай ХХК</v>
          </cell>
          <cell r="D19">
            <v>181506</v>
          </cell>
          <cell r="E19">
            <v>76928218.55</v>
          </cell>
          <cell r="F19">
            <v>268883</v>
          </cell>
          <cell r="G19">
            <v>90132992.61</v>
          </cell>
          <cell r="H19">
            <v>167061211.16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R19">
            <v>0</v>
          </cell>
          <cell r="S19">
            <v>450389</v>
          </cell>
          <cell r="T19">
            <v>167061211.16</v>
          </cell>
        </row>
        <row r="20">
          <cell r="B20" t="str">
            <v>BZIN</v>
          </cell>
          <cell r="C20" t="str">
            <v>Мирэ Эссет Секьюритис Монгол ХХК</v>
          </cell>
          <cell r="D20">
            <v>161133</v>
          </cell>
          <cell r="E20">
            <v>112086892.37</v>
          </cell>
          <cell r="F20">
            <v>51988</v>
          </cell>
          <cell r="G20">
            <v>7344731.64</v>
          </cell>
          <cell r="H20">
            <v>119431624.01</v>
          </cell>
          <cell r="I20">
            <v>2</v>
          </cell>
          <cell r="J20">
            <v>617870.88</v>
          </cell>
          <cell r="K20">
            <v>0</v>
          </cell>
          <cell r="L20">
            <v>0</v>
          </cell>
          <cell r="M20">
            <v>617870.88</v>
          </cell>
          <cell r="N20">
            <v>1100</v>
          </cell>
          <cell r="O20">
            <v>110000000</v>
          </cell>
          <cell r="R20">
            <v>110000000</v>
          </cell>
          <cell r="S20">
            <v>214223</v>
          </cell>
          <cell r="T20">
            <v>230049494.89</v>
          </cell>
        </row>
        <row r="21">
          <cell r="B21" t="str">
            <v>CTRL</v>
          </cell>
          <cell r="C21" t="str">
            <v>Централ секьюритийз ҮЦК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 t="str">
            <v>DCF</v>
          </cell>
          <cell r="C22" t="str">
            <v>Ди Си Эф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DELG</v>
          </cell>
          <cell r="C23" t="str">
            <v>Дэлгэрхангай секюритиз ХХК</v>
          </cell>
          <cell r="D23">
            <v>8596</v>
          </cell>
          <cell r="E23">
            <v>11391008.4</v>
          </cell>
          <cell r="F23">
            <v>100790</v>
          </cell>
          <cell r="G23">
            <v>152668523.44</v>
          </cell>
          <cell r="H23">
            <v>164059531.84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R23">
            <v>0</v>
          </cell>
          <cell r="S23">
            <v>109386</v>
          </cell>
          <cell r="T23">
            <v>164059531.84</v>
          </cell>
        </row>
        <row r="24">
          <cell r="B24" t="str">
            <v>DOMI</v>
          </cell>
          <cell r="C24" t="str">
            <v>Домикс сек ҮЦК ХХК</v>
          </cell>
          <cell r="D24">
            <v>11846</v>
          </cell>
          <cell r="E24">
            <v>3996141.26</v>
          </cell>
          <cell r="F24">
            <v>7446</v>
          </cell>
          <cell r="G24">
            <v>2211902.92</v>
          </cell>
          <cell r="H24">
            <v>6208044.18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R24">
            <v>0</v>
          </cell>
          <cell r="S24">
            <v>19292</v>
          </cell>
          <cell r="T24">
            <v>6208044.18</v>
          </cell>
        </row>
        <row r="25">
          <cell r="B25" t="str">
            <v>DRBR</v>
          </cell>
          <cell r="C25" t="str">
            <v>Дархан брокер ХХК</v>
          </cell>
          <cell r="D25">
            <v>2150</v>
          </cell>
          <cell r="E25">
            <v>4658180.94</v>
          </cell>
          <cell r="F25">
            <v>44649</v>
          </cell>
          <cell r="G25">
            <v>8110034.25</v>
          </cell>
          <cell r="H25">
            <v>12768215.190000001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R25">
            <v>0</v>
          </cell>
          <cell r="S25">
            <v>46799</v>
          </cell>
          <cell r="T25">
            <v>12768215.190000001</v>
          </cell>
        </row>
        <row r="26">
          <cell r="B26" t="str">
            <v>ECM</v>
          </cell>
          <cell r="C26" t="str">
            <v>Евразиа капитал монголиа ХХК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 t="str">
            <v>FCX</v>
          </cell>
          <cell r="C27" t="str">
            <v>Эф Си Икс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GATR</v>
          </cell>
          <cell r="C28" t="str">
            <v>Гацуурт трейд ХХК</v>
          </cell>
          <cell r="D28">
            <v>185</v>
          </cell>
          <cell r="E28">
            <v>251230</v>
          </cell>
          <cell r="F28">
            <v>279461</v>
          </cell>
          <cell r="G28">
            <v>30183435</v>
          </cell>
          <cell r="H28">
            <v>30434665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R28">
            <v>0</v>
          </cell>
          <cell r="S28">
            <v>279646</v>
          </cell>
          <cell r="T28">
            <v>30434665</v>
          </cell>
        </row>
        <row r="29">
          <cell r="B29" t="str">
            <v>GAUL</v>
          </cell>
          <cell r="C29" t="str">
            <v>Гаүли ХХК</v>
          </cell>
          <cell r="D29">
            <v>33547</v>
          </cell>
          <cell r="E29">
            <v>33259704.1</v>
          </cell>
          <cell r="F29">
            <v>57807</v>
          </cell>
          <cell r="G29">
            <v>18348155.45</v>
          </cell>
          <cell r="H29">
            <v>51607859.55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R29">
            <v>0</v>
          </cell>
          <cell r="S29">
            <v>91354</v>
          </cell>
          <cell r="T29">
            <v>51607859.55</v>
          </cell>
        </row>
        <row r="30">
          <cell r="B30" t="str">
            <v>GDEV</v>
          </cell>
          <cell r="C30" t="str">
            <v>Гранддевелопмент ХХК</v>
          </cell>
          <cell r="D30">
            <v>1228</v>
          </cell>
          <cell r="E30">
            <v>820928</v>
          </cell>
          <cell r="F30">
            <v>100</v>
          </cell>
          <cell r="G30">
            <v>128900</v>
          </cell>
          <cell r="H30">
            <v>949828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R30">
            <v>0</v>
          </cell>
          <cell r="S30">
            <v>1328</v>
          </cell>
          <cell r="T30">
            <v>949828</v>
          </cell>
        </row>
        <row r="31">
          <cell r="B31" t="str">
            <v>GDSC</v>
          </cell>
          <cell r="C31" t="str">
            <v>Гүүдсек ХХК</v>
          </cell>
          <cell r="D31">
            <v>66297</v>
          </cell>
          <cell r="E31">
            <v>31160454.97</v>
          </cell>
          <cell r="F31">
            <v>118956</v>
          </cell>
          <cell r="G31">
            <v>25467143</v>
          </cell>
          <cell r="H31">
            <v>56627597.97</v>
          </cell>
          <cell r="I31">
            <v>14</v>
          </cell>
          <cell r="J31">
            <v>4368970</v>
          </cell>
          <cell r="K31">
            <v>0</v>
          </cell>
          <cell r="L31">
            <v>0</v>
          </cell>
          <cell r="M31">
            <v>4368970</v>
          </cell>
          <cell r="N31">
            <v>5</v>
          </cell>
          <cell r="O31">
            <v>500000</v>
          </cell>
          <cell r="R31">
            <v>500000</v>
          </cell>
          <cell r="S31">
            <v>185272</v>
          </cell>
          <cell r="T31">
            <v>61496567.97</v>
          </cell>
        </row>
        <row r="32">
          <cell r="B32" t="str">
            <v>GLMT</v>
          </cell>
          <cell r="C32" t="str">
            <v>Голомт Капитал ХХК</v>
          </cell>
          <cell r="D32">
            <v>4152331</v>
          </cell>
          <cell r="E32">
            <v>965284223.08</v>
          </cell>
          <cell r="F32">
            <v>3357728</v>
          </cell>
          <cell r="G32">
            <v>725822611.77</v>
          </cell>
          <cell r="H32">
            <v>1691106834.85</v>
          </cell>
          <cell r="I32">
            <v>171</v>
          </cell>
          <cell r="J32">
            <v>23636908.6</v>
          </cell>
          <cell r="K32">
            <v>74</v>
          </cell>
          <cell r="L32">
            <v>18003330</v>
          </cell>
          <cell r="M32">
            <v>41640238.6</v>
          </cell>
          <cell r="N32">
            <v>128</v>
          </cell>
          <cell r="O32">
            <v>12800000</v>
          </cell>
          <cell r="R32">
            <v>12800000</v>
          </cell>
          <cell r="S32">
            <v>7510432</v>
          </cell>
          <cell r="T32">
            <v>1745547073.4499998</v>
          </cell>
        </row>
        <row r="33">
          <cell r="B33" t="str">
            <v>GNDX</v>
          </cell>
          <cell r="C33" t="str">
            <v>Гендекс ХХК</v>
          </cell>
          <cell r="D33">
            <v>600</v>
          </cell>
          <cell r="E33">
            <v>359397.18</v>
          </cell>
          <cell r="F33">
            <v>0</v>
          </cell>
          <cell r="G33">
            <v>0</v>
          </cell>
          <cell r="H33">
            <v>359397.18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R33">
            <v>0</v>
          </cell>
          <cell r="S33">
            <v>600</v>
          </cell>
          <cell r="T33">
            <v>359397.18</v>
          </cell>
        </row>
        <row r="34">
          <cell r="B34" t="str">
            <v>HUN</v>
          </cell>
          <cell r="C34" t="str">
            <v>Хүннү Эмпайр ХХК</v>
          </cell>
          <cell r="D34">
            <v>12804</v>
          </cell>
          <cell r="E34">
            <v>19260508.43</v>
          </cell>
          <cell r="F34">
            <v>57160</v>
          </cell>
          <cell r="G34">
            <v>11337512.27</v>
          </cell>
          <cell r="H34">
            <v>30598020.7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R34">
            <v>0</v>
          </cell>
          <cell r="S34">
            <v>69964</v>
          </cell>
          <cell r="T34">
            <v>30598020.7</v>
          </cell>
        </row>
        <row r="35">
          <cell r="B35" t="str">
            <v>INVC</v>
          </cell>
          <cell r="C35" t="str">
            <v>Инвескор капитал ҮЦК</v>
          </cell>
          <cell r="D35">
            <v>4284</v>
          </cell>
          <cell r="E35">
            <v>10828181</v>
          </cell>
          <cell r="F35">
            <v>14025</v>
          </cell>
          <cell r="G35">
            <v>26407029.03</v>
          </cell>
          <cell r="H35">
            <v>37235210.03</v>
          </cell>
          <cell r="I35">
            <v>13547</v>
          </cell>
          <cell r="J35">
            <v>1352870220</v>
          </cell>
          <cell r="K35">
            <v>13552</v>
          </cell>
          <cell r="L35">
            <v>1353369220</v>
          </cell>
          <cell r="M35">
            <v>2706239440</v>
          </cell>
          <cell r="R35">
            <v>0</v>
          </cell>
          <cell r="S35">
            <v>45408</v>
          </cell>
          <cell r="T35">
            <v>2743474650.0299997</v>
          </cell>
        </row>
        <row r="36">
          <cell r="B36" t="str">
            <v>LFTI</v>
          </cell>
          <cell r="C36" t="str">
            <v>Лайфтайм инвестмент ХХК</v>
          </cell>
          <cell r="D36">
            <v>3293</v>
          </cell>
          <cell r="E36">
            <v>10277250</v>
          </cell>
          <cell r="F36">
            <v>10510</v>
          </cell>
          <cell r="G36">
            <v>2473178.71</v>
          </cell>
          <cell r="H36">
            <v>12750428.71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50</v>
          </cell>
          <cell r="O36">
            <v>5000000</v>
          </cell>
          <cell r="R36">
            <v>5000000</v>
          </cell>
          <cell r="S36">
            <v>13853</v>
          </cell>
          <cell r="T36">
            <v>17750428.71</v>
          </cell>
        </row>
        <row r="37">
          <cell r="B37" t="str">
            <v>MERG</v>
          </cell>
          <cell r="C37" t="str">
            <v>Мэргэн санаа ХХК</v>
          </cell>
          <cell r="D37">
            <v>12318</v>
          </cell>
          <cell r="E37">
            <v>5933655.5</v>
          </cell>
          <cell r="F37">
            <v>1204</v>
          </cell>
          <cell r="G37">
            <v>1938400</v>
          </cell>
          <cell r="H37">
            <v>7872055.5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R37">
            <v>0</v>
          </cell>
          <cell r="S37">
            <v>13522</v>
          </cell>
          <cell r="T37">
            <v>7872055.5</v>
          </cell>
        </row>
        <row r="38">
          <cell r="B38" t="str">
            <v>MIBG</v>
          </cell>
          <cell r="C38" t="str">
            <v>Мандал Капитал Маркетс ҮЦК</v>
          </cell>
          <cell r="D38">
            <v>741178</v>
          </cell>
          <cell r="E38">
            <v>563595604.59</v>
          </cell>
          <cell r="F38">
            <v>687183</v>
          </cell>
          <cell r="G38">
            <v>610363348.69</v>
          </cell>
          <cell r="H38">
            <v>1173958953.2800002</v>
          </cell>
          <cell r="I38">
            <v>26054</v>
          </cell>
          <cell r="J38">
            <v>2605180120</v>
          </cell>
          <cell r="K38">
            <v>26054</v>
          </cell>
          <cell r="L38">
            <v>2605180120</v>
          </cell>
          <cell r="M38">
            <v>5210360240</v>
          </cell>
          <cell r="N38">
            <v>181053</v>
          </cell>
          <cell r="O38">
            <v>18105300000</v>
          </cell>
          <cell r="R38">
            <v>18105300000</v>
          </cell>
          <cell r="S38">
            <v>1661522</v>
          </cell>
          <cell r="T38">
            <v>24489619193.28</v>
          </cell>
        </row>
        <row r="39">
          <cell r="B39" t="str">
            <v>MICC</v>
          </cell>
          <cell r="C39" t="str">
            <v>Эм Ай Си Си ХХК</v>
          </cell>
          <cell r="D39">
            <v>4391</v>
          </cell>
          <cell r="E39">
            <v>2131493</v>
          </cell>
          <cell r="F39">
            <v>11184</v>
          </cell>
          <cell r="G39">
            <v>24997769</v>
          </cell>
          <cell r="H39">
            <v>27129262</v>
          </cell>
          <cell r="I39">
            <v>0</v>
          </cell>
          <cell r="J39">
            <v>0</v>
          </cell>
          <cell r="K39">
            <v>4</v>
          </cell>
          <cell r="L39">
            <v>400000</v>
          </cell>
          <cell r="M39">
            <v>400000</v>
          </cell>
          <cell r="N39">
            <v>2</v>
          </cell>
          <cell r="O39">
            <v>200000</v>
          </cell>
          <cell r="R39">
            <v>200000</v>
          </cell>
          <cell r="S39">
            <v>15581</v>
          </cell>
          <cell r="T39">
            <v>27729262</v>
          </cell>
        </row>
        <row r="40">
          <cell r="B40" t="str">
            <v>MNET</v>
          </cell>
          <cell r="C40" t="str">
            <v>Ард секюритиз ХХК</v>
          </cell>
          <cell r="D40">
            <v>1449257</v>
          </cell>
          <cell r="E40">
            <v>745958417.95</v>
          </cell>
          <cell r="F40">
            <v>1420249</v>
          </cell>
          <cell r="G40">
            <v>825536623.76</v>
          </cell>
          <cell r="H40">
            <v>1571495041.71</v>
          </cell>
          <cell r="I40">
            <v>501</v>
          </cell>
          <cell r="J40">
            <v>49098000</v>
          </cell>
          <cell r="K40">
            <v>31</v>
          </cell>
          <cell r="L40">
            <v>5482862.88</v>
          </cell>
          <cell r="M40">
            <v>54580862.88</v>
          </cell>
          <cell r="N40">
            <v>15</v>
          </cell>
          <cell r="O40">
            <v>1500000</v>
          </cell>
          <cell r="R40">
            <v>1500000</v>
          </cell>
          <cell r="S40">
            <v>2870053</v>
          </cell>
          <cell r="T40">
            <v>1627575904.5900002</v>
          </cell>
        </row>
        <row r="41">
          <cell r="B41" t="str">
            <v>MOHU</v>
          </cell>
          <cell r="C41" t="str">
            <v>Монгол хувьцаа ХХК</v>
          </cell>
          <cell r="D41">
            <v>1851</v>
          </cell>
          <cell r="E41">
            <v>1334808</v>
          </cell>
          <cell r="F41">
            <v>0</v>
          </cell>
          <cell r="G41">
            <v>0</v>
          </cell>
          <cell r="H41">
            <v>1334808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R41">
            <v>0</v>
          </cell>
          <cell r="S41">
            <v>1851</v>
          </cell>
          <cell r="T41">
            <v>1334808</v>
          </cell>
        </row>
        <row r="42">
          <cell r="B42" t="str">
            <v>MONG</v>
          </cell>
          <cell r="C42" t="str">
            <v>Монгол секюритиес 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 t="str">
            <v>MSDQ</v>
          </cell>
          <cell r="C43" t="str">
            <v>Масдак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MSEC</v>
          </cell>
          <cell r="C44" t="str">
            <v>Монсек ХХК</v>
          </cell>
          <cell r="D44">
            <v>51054</v>
          </cell>
          <cell r="E44">
            <v>8661140.52</v>
          </cell>
          <cell r="F44">
            <v>9164</v>
          </cell>
          <cell r="G44">
            <v>10473970.15</v>
          </cell>
          <cell r="H44">
            <v>19135110.67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R44">
            <v>0</v>
          </cell>
          <cell r="S44">
            <v>60218</v>
          </cell>
          <cell r="T44">
            <v>19135110.67</v>
          </cell>
        </row>
        <row r="45">
          <cell r="B45" t="str">
            <v>NOVL</v>
          </cell>
          <cell r="C45" t="str">
            <v>Новел инвестмент ХХК</v>
          </cell>
          <cell r="D45">
            <v>20019</v>
          </cell>
          <cell r="E45">
            <v>54320537.18</v>
          </cell>
          <cell r="F45">
            <v>219</v>
          </cell>
          <cell r="G45">
            <v>954126.18</v>
          </cell>
          <cell r="H45">
            <v>55274663.36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R45">
            <v>0</v>
          </cell>
          <cell r="S45">
            <v>20238</v>
          </cell>
          <cell r="T45">
            <v>55274663.36</v>
          </cell>
        </row>
        <row r="46">
          <cell r="B46" t="str">
            <v>NSEC</v>
          </cell>
          <cell r="C46" t="str">
            <v>Нэйшнл сэкюритис ХХК</v>
          </cell>
          <cell r="D46">
            <v>216419</v>
          </cell>
          <cell r="E46">
            <v>38595948.93</v>
          </cell>
          <cell r="F46">
            <v>150308</v>
          </cell>
          <cell r="G46">
            <v>33788233.84</v>
          </cell>
          <cell r="H46">
            <v>72384182.77000001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R46">
            <v>0</v>
          </cell>
          <cell r="S46">
            <v>366727</v>
          </cell>
          <cell r="T46">
            <v>72384182.77000001</v>
          </cell>
        </row>
        <row r="47">
          <cell r="B47" t="str">
            <v>RISM</v>
          </cell>
          <cell r="C47" t="str">
            <v>Райнос инвестмент ҮЦК ХХК</v>
          </cell>
          <cell r="D47">
            <v>10687</v>
          </cell>
          <cell r="E47">
            <v>3068249.42</v>
          </cell>
          <cell r="F47">
            <v>28513</v>
          </cell>
          <cell r="G47">
            <v>1209766.7</v>
          </cell>
          <cell r="H47">
            <v>4278016.12</v>
          </cell>
          <cell r="I47">
            <v>967</v>
          </cell>
          <cell r="J47">
            <v>95346440</v>
          </cell>
          <cell r="K47">
            <v>1528</v>
          </cell>
          <cell r="L47">
            <v>150416400</v>
          </cell>
          <cell r="M47">
            <v>245762840</v>
          </cell>
          <cell r="N47">
            <v>70</v>
          </cell>
          <cell r="O47">
            <v>7000000</v>
          </cell>
          <cell r="R47">
            <v>7000000</v>
          </cell>
          <cell r="S47">
            <v>41765</v>
          </cell>
          <cell r="T47">
            <v>257040856.12</v>
          </cell>
        </row>
        <row r="48">
          <cell r="B48" t="str">
            <v>SANR</v>
          </cell>
          <cell r="C48" t="str">
            <v>Санар ХХК</v>
          </cell>
          <cell r="D48">
            <v>0</v>
          </cell>
          <cell r="E48">
            <v>0</v>
          </cell>
          <cell r="F48">
            <v>11000</v>
          </cell>
          <cell r="G48">
            <v>2279457.77</v>
          </cell>
          <cell r="H48">
            <v>2279457.77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R48">
            <v>0</v>
          </cell>
          <cell r="S48">
            <v>11000</v>
          </cell>
          <cell r="T48">
            <v>2279457.77</v>
          </cell>
        </row>
        <row r="49">
          <cell r="B49" t="str">
            <v>SECP</v>
          </cell>
          <cell r="C49" t="str">
            <v>СИКАП</v>
          </cell>
          <cell r="D49">
            <v>13734</v>
          </cell>
          <cell r="E49">
            <v>265514</v>
          </cell>
          <cell r="F49">
            <v>0</v>
          </cell>
          <cell r="G49">
            <v>0</v>
          </cell>
          <cell r="H49">
            <v>265514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R49">
            <v>0</v>
          </cell>
          <cell r="S49">
            <v>13734</v>
          </cell>
          <cell r="T49">
            <v>265514</v>
          </cell>
        </row>
        <row r="50">
          <cell r="B50" t="str">
            <v>SGC</v>
          </cell>
          <cell r="C50" t="str">
            <v>Эс Жи Капитал ХХК</v>
          </cell>
          <cell r="D50">
            <v>315603</v>
          </cell>
          <cell r="E50">
            <v>34086771</v>
          </cell>
          <cell r="F50">
            <v>40842</v>
          </cell>
          <cell r="G50">
            <v>4410936</v>
          </cell>
          <cell r="H50">
            <v>38497707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R50">
            <v>0</v>
          </cell>
          <cell r="S50">
            <v>356445</v>
          </cell>
          <cell r="T50">
            <v>38497707</v>
          </cell>
        </row>
        <row r="51">
          <cell r="B51" t="str">
            <v>SILS</v>
          </cell>
          <cell r="C51" t="str">
            <v>Силвэр лайт секюритиз ҮЦК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B52" t="str">
            <v>STIN</v>
          </cell>
          <cell r="C52" t="str">
            <v>Стандарт инвестмент ХХК</v>
          </cell>
          <cell r="D52">
            <v>204103</v>
          </cell>
          <cell r="E52">
            <v>66208532.7</v>
          </cell>
          <cell r="F52">
            <v>361121</v>
          </cell>
          <cell r="G52">
            <v>89147246.21</v>
          </cell>
          <cell r="H52">
            <v>155355778.91</v>
          </cell>
          <cell r="I52">
            <v>0</v>
          </cell>
          <cell r="J52">
            <v>0</v>
          </cell>
          <cell r="K52">
            <v>20</v>
          </cell>
          <cell r="L52">
            <v>6366819.6</v>
          </cell>
          <cell r="M52">
            <v>6366819.6</v>
          </cell>
          <cell r="N52">
            <v>24</v>
          </cell>
          <cell r="O52">
            <v>2400000</v>
          </cell>
          <cell r="R52">
            <v>2400000</v>
          </cell>
          <cell r="S52">
            <v>565268</v>
          </cell>
          <cell r="T52">
            <v>164122598.51</v>
          </cell>
        </row>
        <row r="53">
          <cell r="B53" t="str">
            <v>STOK</v>
          </cell>
          <cell r="C53" t="str">
            <v>Стоклаб секьюритиз ҮЦК</v>
          </cell>
          <cell r="D53">
            <v>9430</v>
          </cell>
          <cell r="E53">
            <v>2581815.24</v>
          </cell>
          <cell r="F53">
            <v>316</v>
          </cell>
          <cell r="G53">
            <v>234275</v>
          </cell>
          <cell r="H53">
            <v>2816090.24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11</v>
          </cell>
          <cell r="O53">
            <v>1100000</v>
          </cell>
          <cell r="R53">
            <v>1100000</v>
          </cell>
          <cell r="S53">
            <v>9757</v>
          </cell>
          <cell r="T53">
            <v>3916090.24</v>
          </cell>
        </row>
        <row r="54">
          <cell r="B54" t="str">
            <v>TABO</v>
          </cell>
          <cell r="C54" t="str">
            <v>Таван богд ХХК</v>
          </cell>
          <cell r="D54">
            <v>10600</v>
          </cell>
          <cell r="E54">
            <v>3695000</v>
          </cell>
          <cell r="F54">
            <v>133793</v>
          </cell>
          <cell r="G54">
            <v>110700538.01</v>
          </cell>
          <cell r="H54">
            <v>114395538.01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R54">
            <v>0</v>
          </cell>
          <cell r="S54">
            <v>144393</v>
          </cell>
          <cell r="T54">
            <v>114395538.01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87</v>
          </cell>
          <cell r="E55">
            <v>148575</v>
          </cell>
          <cell r="F55">
            <v>14745</v>
          </cell>
          <cell r="G55">
            <v>7059284.12</v>
          </cell>
          <cell r="H55">
            <v>7207859.12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R55">
            <v>0</v>
          </cell>
          <cell r="S55">
            <v>14832</v>
          </cell>
          <cell r="T55">
            <v>7207859.12</v>
          </cell>
        </row>
        <row r="56">
          <cell r="B56" t="str">
            <v>TDB</v>
          </cell>
          <cell r="C56" t="str">
            <v>Ти ди би секьюритис ХХК</v>
          </cell>
          <cell r="D56">
            <v>536269</v>
          </cell>
          <cell r="E56">
            <v>206363971.23</v>
          </cell>
          <cell r="F56">
            <v>551434</v>
          </cell>
          <cell r="G56">
            <v>165100523.92</v>
          </cell>
          <cell r="H56">
            <v>371464495.15</v>
          </cell>
          <cell r="I56">
            <v>90</v>
          </cell>
          <cell r="J56">
            <v>8866960</v>
          </cell>
          <cell r="K56">
            <v>50</v>
          </cell>
          <cell r="L56">
            <v>15603734</v>
          </cell>
          <cell r="M56">
            <v>24470694</v>
          </cell>
          <cell r="N56">
            <v>222</v>
          </cell>
          <cell r="O56">
            <v>22200000</v>
          </cell>
          <cell r="R56">
            <v>22200000</v>
          </cell>
          <cell r="S56">
            <v>1088065</v>
          </cell>
          <cell r="T56">
            <v>418135189.15</v>
          </cell>
        </row>
        <row r="57">
          <cell r="B57" t="str">
            <v>TNGR</v>
          </cell>
          <cell r="C57" t="str">
            <v>Тэнгэр капитал ХХК</v>
          </cell>
          <cell r="D57">
            <v>18193</v>
          </cell>
          <cell r="E57">
            <v>6962264.24</v>
          </cell>
          <cell r="F57">
            <v>7900</v>
          </cell>
          <cell r="G57">
            <v>735120</v>
          </cell>
          <cell r="H57">
            <v>7697384.24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105</v>
          </cell>
          <cell r="O57">
            <v>10500000</v>
          </cell>
          <cell r="R57">
            <v>10500000</v>
          </cell>
          <cell r="S57">
            <v>26198</v>
          </cell>
          <cell r="T57">
            <v>18197384.240000002</v>
          </cell>
        </row>
        <row r="58">
          <cell r="B58" t="str">
            <v>TTOL</v>
          </cell>
          <cell r="C58" t="str">
            <v>Апекс Капитал ҮЦК</v>
          </cell>
          <cell r="D58">
            <v>1491503</v>
          </cell>
          <cell r="E58">
            <v>625227043.56</v>
          </cell>
          <cell r="F58">
            <v>1976179</v>
          </cell>
          <cell r="G58">
            <v>620813451.54</v>
          </cell>
          <cell r="H58">
            <v>1246040495.1</v>
          </cell>
          <cell r="I58">
            <v>60</v>
          </cell>
          <cell r="J58">
            <v>6000000</v>
          </cell>
          <cell r="K58">
            <v>60</v>
          </cell>
          <cell r="L58">
            <v>6000000</v>
          </cell>
          <cell r="M58">
            <v>12000000</v>
          </cell>
          <cell r="N58">
            <v>10</v>
          </cell>
          <cell r="O58">
            <v>1000000</v>
          </cell>
          <cell r="R58">
            <v>1000000</v>
          </cell>
          <cell r="S58">
            <v>3467812</v>
          </cell>
          <cell r="T58">
            <v>1259040495.1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150</v>
          </cell>
          <cell r="E59">
            <v>495450</v>
          </cell>
          <cell r="F59">
            <v>3486</v>
          </cell>
          <cell r="G59">
            <v>1527325</v>
          </cell>
          <cell r="H59">
            <v>2022775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R59">
            <v>0</v>
          </cell>
          <cell r="S59">
            <v>3636</v>
          </cell>
          <cell r="T59">
            <v>2022775</v>
          </cell>
        </row>
        <row r="60">
          <cell r="B60" t="str">
            <v>ZGB</v>
          </cell>
          <cell r="C60" t="str">
            <v>Таван Богд Капитал ХХК</v>
          </cell>
          <cell r="D60">
            <v>5677588</v>
          </cell>
          <cell r="E60">
            <v>1061676952.4</v>
          </cell>
          <cell r="F60">
            <v>5560299</v>
          </cell>
          <cell r="G60">
            <v>954730930.4</v>
          </cell>
          <cell r="H60">
            <v>2016407882.8</v>
          </cell>
          <cell r="I60">
            <v>0</v>
          </cell>
          <cell r="J60">
            <v>0</v>
          </cell>
          <cell r="K60">
            <v>40</v>
          </cell>
          <cell r="L60">
            <v>3917200</v>
          </cell>
          <cell r="M60">
            <v>3917200</v>
          </cell>
          <cell r="N60">
            <v>150</v>
          </cell>
          <cell r="O60">
            <v>15000000</v>
          </cell>
          <cell r="R60">
            <v>15000000</v>
          </cell>
          <cell r="S60">
            <v>11238077</v>
          </cell>
          <cell r="T60">
            <v>2035325082.8</v>
          </cell>
        </row>
        <row r="61">
          <cell r="B61" t="str">
            <v>ZRGD</v>
          </cell>
          <cell r="C61" t="str">
            <v>Зэргэд ХХК</v>
          </cell>
          <cell r="D61">
            <v>7103</v>
          </cell>
          <cell r="E61">
            <v>8504956</v>
          </cell>
          <cell r="F61">
            <v>16118</v>
          </cell>
          <cell r="G61">
            <v>8792229.3</v>
          </cell>
          <cell r="H61">
            <v>17297185.3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R61">
            <v>0</v>
          </cell>
          <cell r="S61">
            <v>23221</v>
          </cell>
          <cell r="T61">
            <v>17297185.3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18494</v>
          </cell>
          <cell r="E8">
            <v>10683783</v>
          </cell>
          <cell r="F8">
            <v>1047</v>
          </cell>
          <cell r="G8">
            <v>3082650</v>
          </cell>
          <cell r="H8">
            <v>13766433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11445</v>
          </cell>
          <cell r="E9">
            <v>758613.5</v>
          </cell>
          <cell r="F9">
            <v>893</v>
          </cell>
          <cell r="G9">
            <v>3732601</v>
          </cell>
          <cell r="H9">
            <v>4491214.5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258838</v>
          </cell>
          <cell r="E10">
            <v>95776852.17</v>
          </cell>
          <cell r="F10">
            <v>454778</v>
          </cell>
          <cell r="G10">
            <v>179328865.55</v>
          </cell>
          <cell r="H10">
            <v>275105717.72</v>
          </cell>
        </row>
        <row r="11">
          <cell r="B11" t="str">
            <v>ARGB</v>
          </cell>
          <cell r="C11" t="str">
            <v>Аргай бэст ХХК</v>
          </cell>
          <cell r="D11">
            <v>24518</v>
          </cell>
          <cell r="E11">
            <v>12376393.96</v>
          </cell>
          <cell r="F11">
            <v>6861</v>
          </cell>
          <cell r="G11">
            <v>9915982</v>
          </cell>
          <cell r="H11">
            <v>22292375.96</v>
          </cell>
        </row>
        <row r="12">
          <cell r="B12" t="str">
            <v>BATS</v>
          </cell>
          <cell r="C12" t="str">
            <v>Батс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BDSC</v>
          </cell>
          <cell r="C13" t="str">
            <v>БиДиСек ХК</v>
          </cell>
          <cell r="D13">
            <v>1202664</v>
          </cell>
          <cell r="E13">
            <v>648323783.21</v>
          </cell>
          <cell r="F13">
            <v>813273</v>
          </cell>
          <cell r="G13">
            <v>376401479.14</v>
          </cell>
          <cell r="H13">
            <v>1024725262.35</v>
          </cell>
        </row>
        <row r="14">
          <cell r="B14" t="str">
            <v>BKOC</v>
          </cell>
          <cell r="C14" t="str">
            <v>БКО Капитал ҮЦК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BLAC</v>
          </cell>
          <cell r="C15" t="str">
            <v>Блэкстоун интернэйшнл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BLMB</v>
          </cell>
          <cell r="C16" t="str">
            <v>Блүмсбюри секюритиес ХХК</v>
          </cell>
          <cell r="D16">
            <v>391</v>
          </cell>
          <cell r="E16">
            <v>204013</v>
          </cell>
          <cell r="F16">
            <v>0</v>
          </cell>
          <cell r="G16">
            <v>0</v>
          </cell>
          <cell r="H16">
            <v>204013</v>
          </cell>
        </row>
        <row r="17">
          <cell r="B17" t="str">
            <v>BSK</v>
          </cell>
          <cell r="C17" t="str">
            <v>BLUE SKY</v>
          </cell>
          <cell r="D17">
            <v>0</v>
          </cell>
          <cell r="E17">
            <v>0</v>
          </cell>
          <cell r="F17">
            <v>2215</v>
          </cell>
          <cell r="G17">
            <v>7504645</v>
          </cell>
          <cell r="H17">
            <v>7504645</v>
          </cell>
        </row>
        <row r="18">
          <cell r="B18" t="str">
            <v>BULG</v>
          </cell>
          <cell r="C18" t="str">
            <v>Булган брокер ХХК</v>
          </cell>
          <cell r="D18">
            <v>290</v>
          </cell>
          <cell r="E18">
            <v>1160000</v>
          </cell>
          <cell r="F18">
            <v>26099</v>
          </cell>
          <cell r="G18">
            <v>7601394.1</v>
          </cell>
          <cell r="H18">
            <v>8761394.1</v>
          </cell>
        </row>
        <row r="19">
          <cell r="B19" t="str">
            <v>BUMB</v>
          </cell>
          <cell r="C19" t="str">
            <v>Бумбат-Алтай ХХК</v>
          </cell>
          <cell r="D19">
            <v>147663</v>
          </cell>
          <cell r="E19">
            <v>30008803.32</v>
          </cell>
          <cell r="F19">
            <v>230582</v>
          </cell>
          <cell r="G19">
            <v>61489990.59</v>
          </cell>
          <cell r="H19">
            <v>91498793.91</v>
          </cell>
        </row>
        <row r="20">
          <cell r="B20" t="str">
            <v>BZIN</v>
          </cell>
          <cell r="C20" t="str">
            <v>Мирэ Эссет Секьюритис Монгол ХХК</v>
          </cell>
          <cell r="D20">
            <v>69659</v>
          </cell>
          <cell r="E20">
            <v>22897428.9</v>
          </cell>
          <cell r="F20">
            <v>172705</v>
          </cell>
          <cell r="G20">
            <v>23183554.49</v>
          </cell>
          <cell r="H20">
            <v>46080983.39</v>
          </cell>
        </row>
        <row r="21">
          <cell r="B21" t="str">
            <v>CTRL</v>
          </cell>
          <cell r="C21" t="str">
            <v>Централ секьюритийз ҮЦК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DCF</v>
          </cell>
          <cell r="C22" t="str">
            <v>Ди Си Эф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DELG</v>
          </cell>
          <cell r="C23" t="str">
            <v>Дэлгэрхангай секюритиз ХХК</v>
          </cell>
          <cell r="D23">
            <v>217095</v>
          </cell>
          <cell r="E23">
            <v>138948761.6</v>
          </cell>
          <cell r="F23">
            <v>479646</v>
          </cell>
          <cell r="G23">
            <v>222066915.75</v>
          </cell>
          <cell r="H23">
            <v>361015677.35</v>
          </cell>
        </row>
        <row r="24">
          <cell r="B24" t="str">
            <v>DOMI</v>
          </cell>
          <cell r="C24" t="str">
            <v>Домикс сек ҮЦК ХХК</v>
          </cell>
          <cell r="D24">
            <v>74803</v>
          </cell>
          <cell r="E24">
            <v>5754008.29</v>
          </cell>
          <cell r="F24">
            <v>7646</v>
          </cell>
          <cell r="G24">
            <v>3136176.51</v>
          </cell>
          <cell r="H24">
            <v>8890184.8</v>
          </cell>
        </row>
        <row r="25">
          <cell r="B25" t="str">
            <v>DRBR</v>
          </cell>
          <cell r="C25" t="str">
            <v>Дархан брокер ХХК</v>
          </cell>
          <cell r="D25">
            <v>26696</v>
          </cell>
          <cell r="E25">
            <v>3071054.8</v>
          </cell>
          <cell r="F25">
            <v>66332</v>
          </cell>
          <cell r="G25">
            <v>17228757</v>
          </cell>
          <cell r="H25">
            <v>20299811.8</v>
          </cell>
        </row>
        <row r="26">
          <cell r="B26" t="str">
            <v>ECM</v>
          </cell>
          <cell r="C26" t="str">
            <v>Евразиа капитал монголиа ХХК</v>
          </cell>
          <cell r="D26">
            <v>2578</v>
          </cell>
          <cell r="E26">
            <v>53880.2</v>
          </cell>
          <cell r="F26">
            <v>0</v>
          </cell>
          <cell r="G26">
            <v>0</v>
          </cell>
          <cell r="H26">
            <v>53880.2</v>
          </cell>
        </row>
        <row r="27">
          <cell r="B27" t="str">
            <v>FCX</v>
          </cell>
          <cell r="C27" t="str">
            <v>Эф Си Икс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GATR</v>
          </cell>
          <cell r="C28" t="str">
            <v>Гацуурт трейд ХХК</v>
          </cell>
          <cell r="D28">
            <v>1775</v>
          </cell>
          <cell r="E28">
            <v>2414046</v>
          </cell>
          <cell r="F28">
            <v>1000</v>
          </cell>
          <cell r="G28">
            <v>115000</v>
          </cell>
          <cell r="H28">
            <v>2529046</v>
          </cell>
        </row>
        <row r="29">
          <cell r="B29" t="str">
            <v>GAUL</v>
          </cell>
          <cell r="C29" t="str">
            <v>Гаүли ХХК</v>
          </cell>
          <cell r="D29">
            <v>6622</v>
          </cell>
          <cell r="E29">
            <v>9438836.84</v>
          </cell>
          <cell r="F29">
            <v>47476</v>
          </cell>
          <cell r="G29">
            <v>14507603.05</v>
          </cell>
          <cell r="H29">
            <v>23946439.89</v>
          </cell>
        </row>
        <row r="30">
          <cell r="B30" t="str">
            <v>GDEV</v>
          </cell>
          <cell r="C30" t="str">
            <v>Гранддевелопмент ХХК</v>
          </cell>
          <cell r="D30">
            <v>99</v>
          </cell>
          <cell r="E30">
            <v>462662</v>
          </cell>
          <cell r="F30">
            <v>3500</v>
          </cell>
          <cell r="G30">
            <v>371090</v>
          </cell>
          <cell r="H30">
            <v>833752</v>
          </cell>
        </row>
        <row r="31">
          <cell r="B31" t="str">
            <v>GDSC</v>
          </cell>
          <cell r="C31" t="str">
            <v>Гүүдсек ХХК</v>
          </cell>
          <cell r="D31">
            <v>62163</v>
          </cell>
          <cell r="E31">
            <v>31312048.31</v>
          </cell>
          <cell r="F31">
            <v>63012</v>
          </cell>
          <cell r="G31">
            <v>21834842.81</v>
          </cell>
          <cell r="H31">
            <v>53146891.12</v>
          </cell>
        </row>
        <row r="32">
          <cell r="B32" t="str">
            <v>GLMT</v>
          </cell>
          <cell r="C32" t="str">
            <v>Голомт Капитал ХХК</v>
          </cell>
          <cell r="D32">
            <v>7802870</v>
          </cell>
          <cell r="E32">
            <v>1710204072.57</v>
          </cell>
          <cell r="F32">
            <v>8193256</v>
          </cell>
          <cell r="G32">
            <v>1837961806.82</v>
          </cell>
          <cell r="H32">
            <v>3548165879.39</v>
          </cell>
        </row>
        <row r="33">
          <cell r="B33" t="str">
            <v>GNDX</v>
          </cell>
          <cell r="C33" t="str">
            <v>Гендекс ХХК</v>
          </cell>
          <cell r="D33">
            <v>3062</v>
          </cell>
          <cell r="E33">
            <v>1659456.5</v>
          </cell>
          <cell r="F33">
            <v>0</v>
          </cell>
          <cell r="G33">
            <v>0</v>
          </cell>
          <cell r="H33">
            <v>1659456.5</v>
          </cell>
        </row>
        <row r="34">
          <cell r="B34" t="str">
            <v>HUN</v>
          </cell>
          <cell r="C34" t="str">
            <v>Хүннү Эмпайр ХХК</v>
          </cell>
          <cell r="D34">
            <v>9</v>
          </cell>
          <cell r="E34">
            <v>8046</v>
          </cell>
          <cell r="F34">
            <v>5688</v>
          </cell>
          <cell r="G34">
            <v>1482018.89</v>
          </cell>
          <cell r="H34">
            <v>1490064.89</v>
          </cell>
        </row>
        <row r="35">
          <cell r="B35" t="str">
            <v>INVC</v>
          </cell>
          <cell r="C35" t="str">
            <v>Инвескор капитал ҮЦК</v>
          </cell>
          <cell r="D35">
            <v>668</v>
          </cell>
          <cell r="E35">
            <v>2062685</v>
          </cell>
          <cell r="F35">
            <v>3763</v>
          </cell>
          <cell r="G35">
            <v>15508030.5</v>
          </cell>
          <cell r="H35">
            <v>17570715.5</v>
          </cell>
        </row>
        <row r="36">
          <cell r="B36" t="str">
            <v>LFTI</v>
          </cell>
          <cell r="C36" t="str">
            <v>Лайфтайм инвестмент ХХК</v>
          </cell>
          <cell r="D36">
            <v>1935</v>
          </cell>
          <cell r="E36">
            <v>597427.4</v>
          </cell>
          <cell r="F36">
            <v>0</v>
          </cell>
          <cell r="G36">
            <v>0</v>
          </cell>
          <cell r="H36">
            <v>597427.4</v>
          </cell>
        </row>
        <row r="37">
          <cell r="B37" t="str">
            <v>MERG</v>
          </cell>
          <cell r="C37" t="str">
            <v>Мэргэн санаа ХХК</v>
          </cell>
          <cell r="D37">
            <v>2452</v>
          </cell>
          <cell r="E37">
            <v>839568</v>
          </cell>
          <cell r="F37">
            <v>147113</v>
          </cell>
          <cell r="G37">
            <v>133150901.78</v>
          </cell>
          <cell r="H37">
            <v>133990469.78</v>
          </cell>
        </row>
        <row r="38">
          <cell r="B38" t="str">
            <v>MIBG</v>
          </cell>
          <cell r="C38" t="str">
            <v>Мандал Капитал Маркетс ҮЦК</v>
          </cell>
          <cell r="D38">
            <v>269559</v>
          </cell>
          <cell r="E38">
            <v>182991224.96</v>
          </cell>
          <cell r="F38">
            <v>565928</v>
          </cell>
          <cell r="G38">
            <v>384844966.88</v>
          </cell>
          <cell r="H38">
            <v>567836191.84</v>
          </cell>
        </row>
        <row r="39">
          <cell r="B39" t="str">
            <v>MICC</v>
          </cell>
          <cell r="C39" t="str">
            <v>Эм Ай Си Си ХХК</v>
          </cell>
          <cell r="D39">
            <v>2486</v>
          </cell>
          <cell r="E39">
            <v>3963071</v>
          </cell>
          <cell r="F39">
            <v>3966</v>
          </cell>
          <cell r="G39">
            <v>6267349</v>
          </cell>
          <cell r="H39">
            <v>10230420</v>
          </cell>
        </row>
        <row r="40">
          <cell r="B40" t="str">
            <v>MNET</v>
          </cell>
          <cell r="C40" t="str">
            <v>Ард секюритиз ХХК</v>
          </cell>
          <cell r="D40">
            <v>3720369</v>
          </cell>
          <cell r="E40">
            <v>2221110747.24</v>
          </cell>
          <cell r="F40">
            <v>2829217</v>
          </cell>
          <cell r="G40">
            <v>2107467309.09</v>
          </cell>
          <cell r="H40">
            <v>4328578056.33</v>
          </cell>
        </row>
        <row r="41">
          <cell r="B41" t="str">
            <v>MOHU</v>
          </cell>
          <cell r="C41" t="str">
            <v>Монгол хувьцаа ХХК</v>
          </cell>
          <cell r="D41">
            <v>8968</v>
          </cell>
          <cell r="E41">
            <v>2026872</v>
          </cell>
          <cell r="F41">
            <v>0</v>
          </cell>
          <cell r="G41">
            <v>0</v>
          </cell>
          <cell r="H41">
            <v>2026872</v>
          </cell>
        </row>
        <row r="42">
          <cell r="B42" t="str">
            <v>MONG</v>
          </cell>
          <cell r="C42" t="str">
            <v>Монгол секюритиес 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 t="str">
            <v>MSDQ</v>
          </cell>
          <cell r="C43" t="str">
            <v>Масдак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MSEC</v>
          </cell>
          <cell r="C44" t="str">
            <v>Монсек ХХК</v>
          </cell>
          <cell r="D44">
            <v>53531</v>
          </cell>
          <cell r="E44">
            <v>15365806.37</v>
          </cell>
          <cell r="F44">
            <v>15189</v>
          </cell>
          <cell r="G44">
            <v>17107549.5</v>
          </cell>
          <cell r="H44">
            <v>32473355.869999997</v>
          </cell>
        </row>
        <row r="45">
          <cell r="B45" t="str">
            <v>NOVL</v>
          </cell>
          <cell r="C45" t="str">
            <v>Новел инвестмент ХХК</v>
          </cell>
          <cell r="D45">
            <v>21476</v>
          </cell>
          <cell r="E45">
            <v>64599338.18</v>
          </cell>
          <cell r="F45">
            <v>7544</v>
          </cell>
          <cell r="G45">
            <v>4710190</v>
          </cell>
          <cell r="H45">
            <v>69309528.18</v>
          </cell>
        </row>
        <row r="46">
          <cell r="B46" t="str">
            <v>NSEC</v>
          </cell>
          <cell r="C46" t="str">
            <v>Нэйшнл сэкюритис ХХК</v>
          </cell>
          <cell r="D46">
            <v>138354</v>
          </cell>
          <cell r="E46">
            <v>33319883.82</v>
          </cell>
          <cell r="F46">
            <v>231375</v>
          </cell>
          <cell r="G46">
            <v>108064327.11</v>
          </cell>
          <cell r="H46">
            <v>141384210.93</v>
          </cell>
        </row>
        <row r="47">
          <cell r="B47" t="str">
            <v>RISM</v>
          </cell>
          <cell r="C47" t="str">
            <v>Райнос инвестмент ҮЦК ХХК</v>
          </cell>
          <cell r="D47">
            <v>25719</v>
          </cell>
          <cell r="E47">
            <v>2943627.91</v>
          </cell>
          <cell r="F47">
            <v>50654</v>
          </cell>
          <cell r="G47">
            <v>3952934.16</v>
          </cell>
          <cell r="H47">
            <v>6896562.07</v>
          </cell>
        </row>
        <row r="48">
          <cell r="B48" t="str">
            <v>SANR</v>
          </cell>
          <cell r="C48" t="str">
            <v>Санар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SECP</v>
          </cell>
          <cell r="C49" t="str">
            <v>СИКАП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SGC</v>
          </cell>
          <cell r="C50" t="str">
            <v>Эс Жи Капитал ХХК</v>
          </cell>
          <cell r="D50">
            <v>0</v>
          </cell>
          <cell r="E50">
            <v>0</v>
          </cell>
          <cell r="F50">
            <v>9500</v>
          </cell>
          <cell r="G50">
            <v>988000</v>
          </cell>
          <cell r="H50">
            <v>988000</v>
          </cell>
        </row>
        <row r="51">
          <cell r="B51" t="str">
            <v>SILS</v>
          </cell>
          <cell r="C51" t="str">
            <v>Силвэр лайт секюритиз ҮЦК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STIN</v>
          </cell>
          <cell r="C52" t="str">
            <v>Стандарт инвестмент ХХК</v>
          </cell>
          <cell r="D52">
            <v>285305</v>
          </cell>
          <cell r="E52">
            <v>131903290.37</v>
          </cell>
          <cell r="F52">
            <v>120057</v>
          </cell>
          <cell r="G52">
            <v>61751020.41</v>
          </cell>
          <cell r="H52">
            <v>193654310.78</v>
          </cell>
        </row>
        <row r="53">
          <cell r="B53" t="str">
            <v>STOK</v>
          </cell>
          <cell r="C53" t="str">
            <v>Стоклаб секьюритиз ҮЦК</v>
          </cell>
          <cell r="D53">
            <v>403</v>
          </cell>
          <cell r="E53">
            <v>126781.37</v>
          </cell>
          <cell r="F53">
            <v>4</v>
          </cell>
          <cell r="G53">
            <v>5436</v>
          </cell>
          <cell r="H53">
            <v>132217.37</v>
          </cell>
        </row>
        <row r="54">
          <cell r="B54" t="str">
            <v>TABO</v>
          </cell>
          <cell r="C54" t="str">
            <v>Таван богд ХХК</v>
          </cell>
          <cell r="D54">
            <v>7001</v>
          </cell>
          <cell r="E54">
            <v>862000</v>
          </cell>
          <cell r="F54">
            <v>29786</v>
          </cell>
          <cell r="G54">
            <v>32256255.39</v>
          </cell>
          <cell r="H54">
            <v>33118255.39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1870</v>
          </cell>
          <cell r="E55">
            <v>14550689</v>
          </cell>
          <cell r="F55">
            <v>80201</v>
          </cell>
          <cell r="G55">
            <v>9793531.8</v>
          </cell>
          <cell r="H55">
            <v>24344220.8</v>
          </cell>
        </row>
        <row r="56">
          <cell r="B56" t="str">
            <v>TDB</v>
          </cell>
          <cell r="C56" t="str">
            <v>Ти ди би секьюритис ХХК</v>
          </cell>
          <cell r="D56">
            <v>683605</v>
          </cell>
          <cell r="E56">
            <v>239660604</v>
          </cell>
          <cell r="F56">
            <v>751429</v>
          </cell>
          <cell r="G56">
            <v>168802664.96</v>
          </cell>
          <cell r="H56">
            <v>408463268.96000004</v>
          </cell>
        </row>
        <row r="57">
          <cell r="B57" t="str">
            <v>TNGR</v>
          </cell>
          <cell r="C57" t="str">
            <v>Тэнгэр капитал ХХК</v>
          </cell>
          <cell r="D57">
            <v>6578</v>
          </cell>
          <cell r="E57">
            <v>2172474.08</v>
          </cell>
          <cell r="F57">
            <v>7912</v>
          </cell>
          <cell r="G57">
            <v>917154.3</v>
          </cell>
          <cell r="H57">
            <v>3089628.38</v>
          </cell>
        </row>
        <row r="58">
          <cell r="B58" t="str">
            <v>TTOL</v>
          </cell>
          <cell r="C58" t="str">
            <v>Апекс Капитал ҮЦК</v>
          </cell>
          <cell r="D58">
            <v>1741575</v>
          </cell>
          <cell r="E58">
            <v>642055194.22</v>
          </cell>
          <cell r="F58">
            <v>2001858</v>
          </cell>
          <cell r="G58">
            <v>620285575.25</v>
          </cell>
          <cell r="H58">
            <v>1262340769.47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0</v>
          </cell>
          <cell r="E59">
            <v>0</v>
          </cell>
          <cell r="F59">
            <v>7200</v>
          </cell>
          <cell r="G59">
            <v>1989838.77</v>
          </cell>
          <cell r="H59">
            <v>1989838.77</v>
          </cell>
        </row>
        <row r="60">
          <cell r="B60" t="str">
            <v>ZGB</v>
          </cell>
          <cell r="C60" t="str">
            <v>Таван Богд Капитал ХХК</v>
          </cell>
          <cell r="D60">
            <v>685711</v>
          </cell>
          <cell r="E60">
            <v>218172271.45</v>
          </cell>
          <cell r="F60">
            <v>167805</v>
          </cell>
          <cell r="G60">
            <v>51004639.87</v>
          </cell>
          <cell r="H60">
            <v>269176911.32</v>
          </cell>
        </row>
        <row r="61">
          <cell r="B61" t="str">
            <v>ZRGD</v>
          </cell>
          <cell r="C61" t="str">
            <v>Зэргэд ХХК</v>
          </cell>
          <cell r="D61">
            <v>26690</v>
          </cell>
          <cell r="E61">
            <v>19097598.96</v>
          </cell>
          <cell r="F61">
            <v>9479</v>
          </cell>
          <cell r="G61">
            <v>4124652.03</v>
          </cell>
          <cell r="H61">
            <v>23222250.990000002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128"/>
  <sheetViews>
    <sheetView tabSelected="1" zoomScale="71" zoomScaleNormal="71" zoomScaleSheetLayoutView="70" zoomScalePageLayoutView="70" workbookViewId="0" topLeftCell="A48">
      <selection activeCell="I72" sqref="I72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6" width="15.57421875" style="1" customWidth="1"/>
    <col min="7" max="7" width="22.8515625" style="2" customWidth="1"/>
    <col min="8" max="8" width="10.00390625" style="3" customWidth="1"/>
    <col min="9" max="9" width="26.00390625" style="3" customWidth="1"/>
    <col min="10" max="10" width="21.7109375" style="1" bestFit="1" customWidth="1"/>
    <col min="11" max="11" width="10.140625" style="1" customWidth="1"/>
    <col min="12" max="12" width="23.8515625" style="1" customWidth="1"/>
    <col min="13" max="13" width="22.28125" style="1" customWidth="1"/>
    <col min="14" max="14" width="24.8515625" style="1" customWidth="1"/>
    <col min="15" max="15" width="15.8515625" style="1" customWidth="1"/>
    <col min="16" max="16" width="22.28125" style="4" bestFit="1" customWidth="1"/>
    <col min="17" max="17" width="9.140625" style="1" customWidth="1"/>
    <col min="18" max="18" width="21.421875" style="1" bestFit="1" customWidth="1"/>
    <col min="19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10:12" ht="15.75">
      <c r="J7" s="5"/>
      <c r="K7" s="5"/>
      <c r="L7" s="5"/>
    </row>
    <row r="8" spans="8:13" ht="15.75">
      <c r="H8" s="6"/>
      <c r="I8" s="6"/>
      <c r="J8" s="7"/>
      <c r="K8" s="7"/>
      <c r="L8" s="7"/>
      <c r="M8" s="7"/>
    </row>
    <row r="9" spans="2:15" ht="15" customHeight="1">
      <c r="B9" s="8"/>
      <c r="C9" s="9"/>
      <c r="D9" s="50" t="s">
        <v>0</v>
      </c>
      <c r="E9" s="50"/>
      <c r="F9" s="50"/>
      <c r="G9" s="50"/>
      <c r="H9" s="50"/>
      <c r="I9" s="50"/>
      <c r="J9" s="50"/>
      <c r="K9" s="50"/>
      <c r="L9" s="50"/>
      <c r="M9" s="9"/>
      <c r="N9" s="9"/>
      <c r="O9" s="9"/>
    </row>
    <row r="10" ht="15.75"/>
    <row r="11" spans="12:15" ht="15" customHeight="1" thickBot="1">
      <c r="L11" s="51" t="s">
        <v>130</v>
      </c>
      <c r="M11" s="51"/>
      <c r="N11" s="51"/>
      <c r="O11" s="51"/>
    </row>
    <row r="12" spans="1:15" ht="14.45" customHeight="1">
      <c r="A12" s="52" t="s">
        <v>1</v>
      </c>
      <c r="B12" s="54" t="s">
        <v>2</v>
      </c>
      <c r="C12" s="54" t="s">
        <v>3</v>
      </c>
      <c r="D12" s="54" t="s">
        <v>4</v>
      </c>
      <c r="E12" s="54"/>
      <c r="F12" s="54"/>
      <c r="G12" s="56" t="s">
        <v>129</v>
      </c>
      <c r="H12" s="56"/>
      <c r="I12" s="56"/>
      <c r="J12" s="56"/>
      <c r="K12" s="56"/>
      <c r="L12" s="56"/>
      <c r="M12" s="56"/>
      <c r="N12" s="57" t="s">
        <v>123</v>
      </c>
      <c r="O12" s="58"/>
    </row>
    <row r="13" spans="1:16" s="8" customFormat="1" ht="15.75" customHeight="1">
      <c r="A13" s="53"/>
      <c r="B13" s="55"/>
      <c r="C13" s="55"/>
      <c r="D13" s="55"/>
      <c r="E13" s="55"/>
      <c r="F13" s="55"/>
      <c r="G13" s="41"/>
      <c r="H13" s="41"/>
      <c r="I13" s="41"/>
      <c r="J13" s="41"/>
      <c r="K13" s="41"/>
      <c r="L13" s="41"/>
      <c r="M13" s="41"/>
      <c r="N13" s="47"/>
      <c r="O13" s="48"/>
      <c r="P13" s="10"/>
    </row>
    <row r="14" spans="1:16" s="8" customFormat="1" ht="33.75" customHeight="1">
      <c r="A14" s="53"/>
      <c r="B14" s="55"/>
      <c r="C14" s="55"/>
      <c r="D14" s="55"/>
      <c r="E14" s="55"/>
      <c r="F14" s="55"/>
      <c r="G14" s="42" t="s">
        <v>5</v>
      </c>
      <c r="H14" s="43"/>
      <c r="I14" s="43"/>
      <c r="J14" s="41" t="s">
        <v>100</v>
      </c>
      <c r="K14" s="41"/>
      <c r="L14" s="41"/>
      <c r="M14" s="41" t="s">
        <v>6</v>
      </c>
      <c r="N14" s="47" t="s">
        <v>7</v>
      </c>
      <c r="O14" s="48" t="s">
        <v>8</v>
      </c>
      <c r="P14" s="10"/>
    </row>
    <row r="15" spans="1:18" s="8" customFormat="1" ht="47.25">
      <c r="A15" s="53"/>
      <c r="B15" s="55"/>
      <c r="C15" s="55"/>
      <c r="D15" s="25" t="s">
        <v>9</v>
      </c>
      <c r="E15" s="25" t="s">
        <v>10</v>
      </c>
      <c r="F15" s="25" t="s">
        <v>11</v>
      </c>
      <c r="G15" s="26" t="s">
        <v>116</v>
      </c>
      <c r="H15" s="11" t="s">
        <v>99</v>
      </c>
      <c r="I15" s="26" t="s">
        <v>117</v>
      </c>
      <c r="J15" s="26" t="s">
        <v>101</v>
      </c>
      <c r="K15" s="26" t="s">
        <v>99</v>
      </c>
      <c r="L15" s="32" t="s">
        <v>131</v>
      </c>
      <c r="M15" s="41"/>
      <c r="N15" s="47"/>
      <c r="O15" s="49"/>
      <c r="P15" s="10"/>
      <c r="R15" s="38">
        <f>G16</f>
        <v>410496525.34000003</v>
      </c>
    </row>
    <row r="16" spans="1:18" ht="15">
      <c r="A16" s="27">
        <v>1</v>
      </c>
      <c r="B16" s="12" t="s">
        <v>12</v>
      </c>
      <c r="C16" s="13" t="s">
        <v>13</v>
      </c>
      <c r="D16" s="14" t="s">
        <v>14</v>
      </c>
      <c r="E16" s="15" t="s">
        <v>14</v>
      </c>
      <c r="F16" s="15" t="s">
        <v>14</v>
      </c>
      <c r="G16" s="16">
        <f>VLOOKUP(B16,'[1]Brokers'!$B$7:$H$61,7,0)</f>
        <v>410496525.34000003</v>
      </c>
      <c r="H16" s="16">
        <v>0</v>
      </c>
      <c r="I16" s="16">
        <f>VLOOKUP(B16,'[1]Brokers'!$B$7:$M$61,12,0)</f>
        <v>57718386.879999995</v>
      </c>
      <c r="J16" s="16">
        <v>0</v>
      </c>
      <c r="K16" s="16">
        <v>0</v>
      </c>
      <c r="L16" s="16">
        <f>VLOOKUP(B16,'[1]Brokers'!$B$7:$R$61,17,0)</f>
        <v>14300000</v>
      </c>
      <c r="M16" s="24">
        <f>VLOOKUP(B16,'[1]Brokers'!$B$7:$T$61,19,0)</f>
        <v>482514912.22</v>
      </c>
      <c r="N16" s="24">
        <v>98682073859.35</v>
      </c>
      <c r="O16" s="28">
        <f aca="true" t="shared" si="0" ref="O16:O47">N16/$N$70</f>
        <v>0.17881422785469783</v>
      </c>
      <c r="R16" s="20"/>
    </row>
    <row r="17" spans="1:18" ht="15">
      <c r="A17" s="27">
        <f>+A16+1</f>
        <v>2</v>
      </c>
      <c r="B17" s="12" t="s">
        <v>23</v>
      </c>
      <c r="C17" s="13" t="s">
        <v>118</v>
      </c>
      <c r="D17" s="14" t="s">
        <v>14</v>
      </c>
      <c r="E17" s="15" t="s">
        <v>14</v>
      </c>
      <c r="F17" s="15"/>
      <c r="G17" s="16">
        <f>VLOOKUP(B17,'[1]Brokers'!$B$7:$H$61,7,0)</f>
        <v>260723715.07</v>
      </c>
      <c r="H17" s="16">
        <v>0</v>
      </c>
      <c r="I17" s="16">
        <f>VLOOKUP(B17,'[1]Brokers'!$B$7:$M$61,12,0)</f>
        <v>23200000</v>
      </c>
      <c r="J17" s="16">
        <v>0</v>
      </c>
      <c r="K17" s="16">
        <v>0</v>
      </c>
      <c r="L17" s="16">
        <f>VLOOKUP(B17,'[1]Brokers'!$B$7:$R$61,17,0)</f>
        <v>81690700000</v>
      </c>
      <c r="M17" s="24">
        <f>VLOOKUP(B17,'[1]Brokers'!$B$7:$T$61,19,0)</f>
        <v>81974623715.07</v>
      </c>
      <c r="N17" s="24">
        <v>91665490798</v>
      </c>
      <c r="O17" s="28">
        <f t="shared" si="0"/>
        <v>0.16610001509826644</v>
      </c>
      <c r="R17" s="20"/>
    </row>
    <row r="18" spans="1:18" ht="15">
      <c r="A18" s="27">
        <f aca="true" t="shared" si="1" ref="A18:A61">+A17+1</f>
        <v>3</v>
      </c>
      <c r="B18" s="12" t="s">
        <v>19</v>
      </c>
      <c r="C18" s="13" t="s">
        <v>20</v>
      </c>
      <c r="D18" s="14" t="s">
        <v>14</v>
      </c>
      <c r="E18" s="15" t="s">
        <v>14</v>
      </c>
      <c r="F18" s="15" t="s">
        <v>14</v>
      </c>
      <c r="G18" s="16">
        <f>VLOOKUP(B18,'[1]Brokers'!$B$7:$H$61,7,0)</f>
        <v>1691106834.85</v>
      </c>
      <c r="H18" s="16">
        <v>0</v>
      </c>
      <c r="I18" s="16">
        <f>VLOOKUP(B18,'[1]Brokers'!$B$7:$M$61,12,0)</f>
        <v>41640238.6</v>
      </c>
      <c r="J18" s="16">
        <v>0</v>
      </c>
      <c r="K18" s="16">
        <v>0</v>
      </c>
      <c r="L18" s="16">
        <f>VLOOKUP(B18,'[1]Brokers'!$B$7:$R$61,17,0)</f>
        <v>12800000</v>
      </c>
      <c r="M18" s="24">
        <f>VLOOKUP(B18,'[1]Brokers'!$B$7:$T$61,19,0)</f>
        <v>1745547073.4499998</v>
      </c>
      <c r="N18" s="24">
        <v>91111889698.5</v>
      </c>
      <c r="O18" s="28">
        <f t="shared" si="0"/>
        <v>0.1650968769468764</v>
      </c>
      <c r="R18" s="20"/>
    </row>
    <row r="19" spans="1:18" ht="15">
      <c r="A19" s="27">
        <f t="shared" si="1"/>
        <v>4</v>
      </c>
      <c r="B19" s="12" t="s">
        <v>78</v>
      </c>
      <c r="C19" s="13" t="s">
        <v>79</v>
      </c>
      <c r="D19" s="14" t="s">
        <v>14</v>
      </c>
      <c r="E19" s="15" t="s">
        <v>14</v>
      </c>
      <c r="F19" s="15"/>
      <c r="G19" s="16">
        <f>VLOOKUP(B19,'[1]Brokers'!$B$7:$H$61,7,0)</f>
        <v>27129262</v>
      </c>
      <c r="H19" s="16">
        <v>0</v>
      </c>
      <c r="I19" s="16">
        <f>VLOOKUP(B19,'[1]Brokers'!$B$7:$M$61,12,0)</f>
        <v>400000</v>
      </c>
      <c r="J19" s="16">
        <v>0</v>
      </c>
      <c r="K19" s="16">
        <v>0</v>
      </c>
      <c r="L19" s="16">
        <f>VLOOKUP(B19,'[1]Brokers'!$B$7:$R$61,17,0)</f>
        <v>200000</v>
      </c>
      <c r="M19" s="24">
        <f>VLOOKUP(B19,'[1]Brokers'!$B$7:$T$61,19,0)</f>
        <v>27729262</v>
      </c>
      <c r="N19" s="24">
        <v>77084018933.15</v>
      </c>
      <c r="O19" s="28">
        <f t="shared" si="0"/>
        <v>0.1396780467454894</v>
      </c>
      <c r="R19" s="20"/>
    </row>
    <row r="20" spans="1:18" ht="15">
      <c r="A20" s="27">
        <f t="shared" si="1"/>
        <v>5</v>
      </c>
      <c r="B20" s="12" t="s">
        <v>31</v>
      </c>
      <c r="C20" s="13" t="s">
        <v>126</v>
      </c>
      <c r="D20" s="14" t="s">
        <v>14</v>
      </c>
      <c r="E20" s="15"/>
      <c r="F20" s="15"/>
      <c r="G20" s="16">
        <f>VLOOKUP(B20,'[1]Brokers'!$B$7:$H$61,7,0)</f>
        <v>1173958953.2800002</v>
      </c>
      <c r="H20" s="16">
        <v>0</v>
      </c>
      <c r="I20" s="16">
        <f>VLOOKUP(B20,'[1]Brokers'!$B$7:$M$61,12,0)</f>
        <v>5210360240</v>
      </c>
      <c r="J20" s="16">
        <v>0</v>
      </c>
      <c r="K20" s="16">
        <v>0</v>
      </c>
      <c r="L20" s="16">
        <f>VLOOKUP(B20,'[1]Brokers'!$B$7:$R$61,17,0)</f>
        <v>18105300000</v>
      </c>
      <c r="M20" s="24">
        <f>VLOOKUP(B20,'[1]Brokers'!$B$7:$T$61,19,0)</f>
        <v>24489619193.28</v>
      </c>
      <c r="N20" s="24">
        <v>53752616414.83</v>
      </c>
      <c r="O20" s="28">
        <f t="shared" si="0"/>
        <v>0.09740099922390194</v>
      </c>
      <c r="R20" s="20"/>
    </row>
    <row r="21" spans="1:18" ht="15">
      <c r="A21" s="27">
        <f t="shared" si="1"/>
        <v>6</v>
      </c>
      <c r="B21" s="12" t="s">
        <v>74</v>
      </c>
      <c r="C21" s="13" t="s">
        <v>104</v>
      </c>
      <c r="D21" s="14" t="s">
        <v>14</v>
      </c>
      <c r="E21" s="15"/>
      <c r="F21" s="15" t="s">
        <v>14</v>
      </c>
      <c r="G21" s="16">
        <f>VLOOKUP(B21,'[1]Brokers'!$B$7:$H$61,7,0)</f>
        <v>1246040495.1</v>
      </c>
      <c r="H21" s="16">
        <v>0</v>
      </c>
      <c r="I21" s="16">
        <f>VLOOKUP(B21,'[1]Brokers'!$B$7:$M$61,12,0)</f>
        <v>12000000</v>
      </c>
      <c r="J21" s="16">
        <v>0</v>
      </c>
      <c r="K21" s="16">
        <v>0</v>
      </c>
      <c r="L21" s="16">
        <f>VLOOKUP(B21,'[1]Brokers'!$B$7:$R$61,17,0)</f>
        <v>1000000</v>
      </c>
      <c r="M21" s="24">
        <f>VLOOKUP(B21,'[1]Brokers'!$B$7:$T$61,19,0)</f>
        <v>1259040495.1</v>
      </c>
      <c r="N21" s="24">
        <v>50747104864.77</v>
      </c>
      <c r="O21" s="28">
        <f t="shared" si="0"/>
        <v>0.09195494193999905</v>
      </c>
      <c r="R21" s="20"/>
    </row>
    <row r="22" spans="1:18" ht="15">
      <c r="A22" s="27">
        <f t="shared" si="1"/>
        <v>7</v>
      </c>
      <c r="B22" s="12" t="s">
        <v>27</v>
      </c>
      <c r="C22" s="13" t="s">
        <v>28</v>
      </c>
      <c r="D22" s="14" t="s">
        <v>14</v>
      </c>
      <c r="E22" s="15" t="s">
        <v>14</v>
      </c>
      <c r="F22" s="15" t="s">
        <v>14</v>
      </c>
      <c r="G22" s="16">
        <f>VLOOKUP(B22,'[1]Brokers'!$B$7:$H$61,7,0)</f>
        <v>1571495041.71</v>
      </c>
      <c r="H22" s="16">
        <v>0</v>
      </c>
      <c r="I22" s="16">
        <f>VLOOKUP(B22,'[1]Brokers'!$B$7:$M$61,12,0)</f>
        <v>54580862.88</v>
      </c>
      <c r="J22" s="16">
        <v>0</v>
      </c>
      <c r="K22" s="16">
        <v>0</v>
      </c>
      <c r="L22" s="16">
        <f>VLOOKUP(B22,'[1]Brokers'!$B$7:$R$61,17,0)</f>
        <v>1500000</v>
      </c>
      <c r="M22" s="24">
        <f>VLOOKUP(B22,'[1]Brokers'!$B$7:$T$61,19,0)</f>
        <v>1627575904.5900002</v>
      </c>
      <c r="N22" s="24">
        <v>42611057598.6</v>
      </c>
      <c r="O22" s="28">
        <f t="shared" si="0"/>
        <v>0.07721223383920381</v>
      </c>
      <c r="R22" s="20"/>
    </row>
    <row r="23" spans="1:18" ht="15">
      <c r="A23" s="27">
        <f t="shared" si="1"/>
        <v>8</v>
      </c>
      <c r="B23" s="12" t="s">
        <v>106</v>
      </c>
      <c r="C23" s="13" t="s">
        <v>107</v>
      </c>
      <c r="D23" s="14" t="s">
        <v>14</v>
      </c>
      <c r="E23" s="14" t="s">
        <v>14</v>
      </c>
      <c r="F23" s="14"/>
      <c r="G23" s="16">
        <f>VLOOKUP(B23,'[1]Brokers'!$B$7:$H$61,7,0)</f>
        <v>37235210.03</v>
      </c>
      <c r="H23" s="16">
        <v>0</v>
      </c>
      <c r="I23" s="16">
        <f>VLOOKUP(B23,'[1]Brokers'!$B$7:$M$61,12,0)</f>
        <v>2706239440</v>
      </c>
      <c r="J23" s="16">
        <v>0</v>
      </c>
      <c r="K23" s="16">
        <v>0</v>
      </c>
      <c r="L23" s="16">
        <f>VLOOKUP(B23,'[1]Brokers'!$B$7:$R$61,17,0)</f>
        <v>0</v>
      </c>
      <c r="M23" s="24">
        <f>VLOOKUP(B23,'[1]Brokers'!$B$7:$T$61,19,0)</f>
        <v>2743474650.0299997</v>
      </c>
      <c r="N23" s="24">
        <v>9328240234.11</v>
      </c>
      <c r="O23" s="28">
        <f t="shared" si="0"/>
        <v>0.016902989666420176</v>
      </c>
      <c r="R23" s="20"/>
    </row>
    <row r="24" spans="1:18" ht="15">
      <c r="A24" s="27">
        <f t="shared" si="1"/>
        <v>9</v>
      </c>
      <c r="B24" s="12" t="s">
        <v>88</v>
      </c>
      <c r="C24" s="13" t="s">
        <v>127</v>
      </c>
      <c r="D24" s="14" t="s">
        <v>14</v>
      </c>
      <c r="E24" s="15"/>
      <c r="F24" s="15"/>
      <c r="G24" s="16">
        <f>VLOOKUP(B24,'[1]Brokers'!$B$7:$H$61,7,0)</f>
        <v>2016407882.8</v>
      </c>
      <c r="H24" s="16">
        <v>0</v>
      </c>
      <c r="I24" s="16">
        <f>VLOOKUP(B24,'[1]Brokers'!$B$7:$M$61,12,0)</f>
        <v>3917200</v>
      </c>
      <c r="J24" s="16">
        <v>0</v>
      </c>
      <c r="K24" s="16">
        <v>0</v>
      </c>
      <c r="L24" s="16">
        <f>VLOOKUP(B24,'[1]Brokers'!$B$7:$R$61,17,0)</f>
        <v>15000000</v>
      </c>
      <c r="M24" s="24">
        <f>VLOOKUP(B24,'[1]Brokers'!$B$7:$T$61,19,0)</f>
        <v>2035325082.8</v>
      </c>
      <c r="N24" s="24">
        <v>8664649646.31</v>
      </c>
      <c r="O24" s="28">
        <f t="shared" si="0"/>
        <v>0.015700547987516814</v>
      </c>
      <c r="R24" s="20"/>
    </row>
    <row r="25" spans="1:18" s="23" customFormat="1" ht="15">
      <c r="A25" s="27">
        <f t="shared" si="1"/>
        <v>10</v>
      </c>
      <c r="B25" s="12" t="s">
        <v>40</v>
      </c>
      <c r="C25" s="13" t="s">
        <v>41</v>
      </c>
      <c r="D25" s="14" t="s">
        <v>14</v>
      </c>
      <c r="E25" s="15" t="s">
        <v>14</v>
      </c>
      <c r="F25" s="15"/>
      <c r="G25" s="16">
        <f>VLOOKUP(B25,'[1]Brokers'!$B$7:$H$61,7,0)</f>
        <v>12750428.71</v>
      </c>
      <c r="H25" s="16">
        <v>0</v>
      </c>
      <c r="I25" s="16">
        <f>VLOOKUP(B25,'[1]Brokers'!$B$7:$M$61,12,0)</f>
        <v>0</v>
      </c>
      <c r="J25" s="16">
        <v>0</v>
      </c>
      <c r="K25" s="16">
        <v>0</v>
      </c>
      <c r="L25" s="16">
        <f>VLOOKUP(B25,'[1]Brokers'!$B$7:$R$61,17,0)</f>
        <v>5000000</v>
      </c>
      <c r="M25" s="24">
        <f>VLOOKUP(B25,'[1]Brokers'!$B$7:$T$61,19,0)</f>
        <v>17750428.71</v>
      </c>
      <c r="N25" s="24">
        <v>5559613186.81</v>
      </c>
      <c r="O25" s="28">
        <f t="shared" si="0"/>
        <v>0.010074149237957394</v>
      </c>
      <c r="P25" s="24"/>
      <c r="R25" s="20"/>
    </row>
    <row r="26" spans="1:18" ht="15">
      <c r="A26" s="27">
        <f t="shared" si="1"/>
        <v>11</v>
      </c>
      <c r="B26" s="12" t="s">
        <v>24</v>
      </c>
      <c r="C26" s="13" t="s">
        <v>119</v>
      </c>
      <c r="D26" s="14" t="s">
        <v>14</v>
      </c>
      <c r="E26" s="15" t="s">
        <v>14</v>
      </c>
      <c r="F26" s="15"/>
      <c r="G26" s="16">
        <f>VLOOKUP(B26,'[1]Brokers'!$B$7:$H$61,7,0)</f>
        <v>371464495.15</v>
      </c>
      <c r="H26" s="16">
        <v>0</v>
      </c>
      <c r="I26" s="16">
        <f>VLOOKUP(B26,'[1]Brokers'!$B$7:$M$61,12,0)</f>
        <v>24470694</v>
      </c>
      <c r="J26" s="16">
        <v>0</v>
      </c>
      <c r="K26" s="16">
        <v>0</v>
      </c>
      <c r="L26" s="16">
        <f>VLOOKUP(B26,'[1]Brokers'!$B$7:$R$61,17,0)</f>
        <v>22200000</v>
      </c>
      <c r="M26" s="24">
        <f>VLOOKUP(B26,'[1]Brokers'!$B$7:$T$61,19,0)</f>
        <v>418135189.15</v>
      </c>
      <c r="N26" s="24">
        <v>4173096406.37</v>
      </c>
      <c r="O26" s="28">
        <f t="shared" si="0"/>
        <v>0.0075617483752097245</v>
      </c>
      <c r="R26" s="20"/>
    </row>
    <row r="27" spans="1:18" ht="15">
      <c r="A27" s="27">
        <f t="shared" si="1"/>
        <v>12</v>
      </c>
      <c r="B27" s="12" t="s">
        <v>113</v>
      </c>
      <c r="C27" s="13" t="s">
        <v>114</v>
      </c>
      <c r="D27" s="14" t="s">
        <v>14</v>
      </c>
      <c r="E27" s="15"/>
      <c r="F27" s="14" t="s">
        <v>14</v>
      </c>
      <c r="G27" s="16">
        <f>VLOOKUP(B27,'[1]Brokers'!$B$7:$H$61,7,0)</f>
        <v>4278016.12</v>
      </c>
      <c r="H27" s="16">
        <v>0</v>
      </c>
      <c r="I27" s="16">
        <f>VLOOKUP(B27,'[1]Brokers'!$B$7:$M$61,12,0)</f>
        <v>245762840</v>
      </c>
      <c r="J27" s="16">
        <v>0</v>
      </c>
      <c r="K27" s="24">
        <v>0</v>
      </c>
      <c r="L27" s="16">
        <f>VLOOKUP(B27,'[1]Brokers'!$B$7:$R$61,17,0)</f>
        <v>7000000</v>
      </c>
      <c r="M27" s="24">
        <f>VLOOKUP(B27,'[1]Brokers'!$B$7:$T$61,19,0)</f>
        <v>257040856.12</v>
      </c>
      <c r="N27" s="24">
        <v>2971198901.5899997</v>
      </c>
      <c r="O27" s="28">
        <f t="shared" si="0"/>
        <v>0.005383881961659877</v>
      </c>
      <c r="R27" s="20"/>
    </row>
    <row r="28" spans="1:18" ht="15">
      <c r="A28" s="27">
        <f t="shared" si="1"/>
        <v>13</v>
      </c>
      <c r="B28" s="12" t="s">
        <v>25</v>
      </c>
      <c r="C28" s="13" t="s">
        <v>26</v>
      </c>
      <c r="D28" s="14" t="s">
        <v>14</v>
      </c>
      <c r="E28" s="15" t="s">
        <v>14</v>
      </c>
      <c r="F28" s="15" t="s">
        <v>14</v>
      </c>
      <c r="G28" s="16">
        <f>VLOOKUP(B28,'[1]Brokers'!$B$7:$H$61,7,0)</f>
        <v>155355778.91</v>
      </c>
      <c r="H28" s="16">
        <v>0</v>
      </c>
      <c r="I28" s="16">
        <f>VLOOKUP(B28,'[1]Brokers'!$B$7:$M$61,12,0)</f>
        <v>6366819.6</v>
      </c>
      <c r="J28" s="16">
        <v>0</v>
      </c>
      <c r="K28" s="16">
        <v>0</v>
      </c>
      <c r="L28" s="16">
        <f>VLOOKUP(B28,'[1]Brokers'!$B$7:$R$61,17,0)</f>
        <v>2400000</v>
      </c>
      <c r="M28" s="24">
        <f>VLOOKUP(B28,'[1]Brokers'!$B$7:$T$61,19,0)</f>
        <v>164122598.51</v>
      </c>
      <c r="N28" s="24">
        <v>2722925451.0600004</v>
      </c>
      <c r="O28" s="28">
        <f t="shared" si="0"/>
        <v>0.004934004657534524</v>
      </c>
      <c r="R28" s="20"/>
    </row>
    <row r="29" spans="1:18" ht="15">
      <c r="A29" s="27">
        <f t="shared" si="1"/>
        <v>14</v>
      </c>
      <c r="B29" s="12" t="s">
        <v>38</v>
      </c>
      <c r="C29" s="13" t="s">
        <v>39</v>
      </c>
      <c r="D29" s="14" t="s">
        <v>14</v>
      </c>
      <c r="E29" s="14"/>
      <c r="F29" s="15"/>
      <c r="G29" s="16">
        <f>VLOOKUP(B29,'[1]Brokers'!$B$7:$H$61,7,0)</f>
        <v>167061211.16</v>
      </c>
      <c r="H29" s="16">
        <v>0</v>
      </c>
      <c r="I29" s="16">
        <f>VLOOKUP(B29,'[1]Brokers'!$B$7:$M$61,12,0)</f>
        <v>0</v>
      </c>
      <c r="J29" s="16">
        <v>0</v>
      </c>
      <c r="K29" s="16">
        <v>0</v>
      </c>
      <c r="L29" s="16">
        <f>VLOOKUP(B29,'[1]Brokers'!$B$7:$R$61,17,0)</f>
        <v>0</v>
      </c>
      <c r="M29" s="24">
        <f>VLOOKUP(B29,'[1]Brokers'!$B$7:$T$61,19,0)</f>
        <v>167061211.16</v>
      </c>
      <c r="N29" s="24">
        <v>2553921449.29</v>
      </c>
      <c r="O29" s="28">
        <f t="shared" si="0"/>
        <v>0.004627765450159037</v>
      </c>
      <c r="R29" s="20"/>
    </row>
    <row r="30" spans="1:18" ht="15">
      <c r="A30" s="27">
        <f t="shared" si="1"/>
        <v>15</v>
      </c>
      <c r="B30" s="12" t="s">
        <v>21</v>
      </c>
      <c r="C30" s="13" t="s">
        <v>22</v>
      </c>
      <c r="D30" s="14" t="s">
        <v>14</v>
      </c>
      <c r="E30" s="15" t="s">
        <v>14</v>
      </c>
      <c r="F30" s="15" t="s">
        <v>14</v>
      </c>
      <c r="G30" s="16">
        <f>VLOOKUP(B30,'[1]Brokers'!$B$7:$H$61,7,0)</f>
        <v>119431624.01</v>
      </c>
      <c r="H30" s="16">
        <v>0</v>
      </c>
      <c r="I30" s="16">
        <f>VLOOKUP(B30,'[1]Brokers'!$B$7:$M$61,12,0)</f>
        <v>617870.88</v>
      </c>
      <c r="J30" s="16">
        <v>0</v>
      </c>
      <c r="K30" s="16">
        <v>0</v>
      </c>
      <c r="L30" s="16">
        <f>VLOOKUP(B30,'[1]Brokers'!$B$7:$R$61,17,0)</f>
        <v>110000000</v>
      </c>
      <c r="M30" s="24">
        <f>VLOOKUP(B30,'[1]Brokers'!$B$7:$T$61,19,0)</f>
        <v>230049494.89</v>
      </c>
      <c r="N30" s="24">
        <v>1402862209.6100001</v>
      </c>
      <c r="O30" s="28">
        <f t="shared" si="0"/>
        <v>0.0025420191630293708</v>
      </c>
      <c r="R30" s="20"/>
    </row>
    <row r="31" spans="1:18" ht="15">
      <c r="A31" s="27">
        <f t="shared" si="1"/>
        <v>16</v>
      </c>
      <c r="B31" s="12" t="s">
        <v>42</v>
      </c>
      <c r="C31" s="13" t="s">
        <v>43</v>
      </c>
      <c r="D31" s="14" t="s">
        <v>14</v>
      </c>
      <c r="E31" s="15"/>
      <c r="F31" s="15"/>
      <c r="G31" s="16">
        <f>VLOOKUP(B31,'[1]Brokers'!$B$7:$H$61,7,0)</f>
        <v>164059531.84</v>
      </c>
      <c r="H31" s="16">
        <v>0</v>
      </c>
      <c r="I31" s="16">
        <f>VLOOKUP(B31,'[1]Brokers'!$B$7:$M$61,12,0)</f>
        <v>0</v>
      </c>
      <c r="J31" s="16">
        <v>0</v>
      </c>
      <c r="K31" s="16">
        <v>0</v>
      </c>
      <c r="L31" s="16">
        <f>VLOOKUP(B31,'[1]Brokers'!$B$7:$R$61,17,0)</f>
        <v>0</v>
      </c>
      <c r="M31" s="24">
        <f>VLOOKUP(B31,'[1]Brokers'!$B$7:$T$61,19,0)</f>
        <v>164059531.84</v>
      </c>
      <c r="N31" s="24">
        <v>1272128136.78</v>
      </c>
      <c r="O31" s="28">
        <f t="shared" si="0"/>
        <v>0.0023051259627434166</v>
      </c>
      <c r="R31" s="20"/>
    </row>
    <row r="32" spans="1:18" ht="15">
      <c r="A32" s="27">
        <f t="shared" si="1"/>
        <v>17</v>
      </c>
      <c r="B32" s="12" t="s">
        <v>56</v>
      </c>
      <c r="C32" s="13" t="s">
        <v>57</v>
      </c>
      <c r="D32" s="14" t="s">
        <v>14</v>
      </c>
      <c r="E32" s="15"/>
      <c r="F32" s="15"/>
      <c r="G32" s="16">
        <f>VLOOKUP(B32,'[1]Brokers'!$B$7:$H$61,7,0)</f>
        <v>7207859.12</v>
      </c>
      <c r="H32" s="16">
        <v>0</v>
      </c>
      <c r="I32" s="16">
        <f>VLOOKUP(B32,'[1]Brokers'!$B$7:$M$61,12,0)</f>
        <v>0</v>
      </c>
      <c r="J32" s="16">
        <v>0</v>
      </c>
      <c r="K32" s="16">
        <v>0</v>
      </c>
      <c r="L32" s="16">
        <f>VLOOKUP(B32,'[1]Brokers'!$B$7:$R$61,17,0)</f>
        <v>0</v>
      </c>
      <c r="M32" s="24">
        <f>VLOOKUP(B32,'[1]Brokers'!$B$7:$T$61,19,0)</f>
        <v>7207859.12</v>
      </c>
      <c r="N32" s="24">
        <v>1032752594.11</v>
      </c>
      <c r="O32" s="28">
        <f t="shared" si="0"/>
        <v>0.001871371875949063</v>
      </c>
      <c r="R32" s="20"/>
    </row>
    <row r="33" spans="1:18" ht="15">
      <c r="A33" s="27">
        <f t="shared" si="1"/>
        <v>18</v>
      </c>
      <c r="B33" s="12" t="s">
        <v>34</v>
      </c>
      <c r="C33" s="13" t="s">
        <v>35</v>
      </c>
      <c r="D33" s="14" t="s">
        <v>14</v>
      </c>
      <c r="E33" s="15" t="s">
        <v>14</v>
      </c>
      <c r="F33" s="15" t="s">
        <v>14</v>
      </c>
      <c r="G33" s="16">
        <f>VLOOKUP(B33,'[1]Brokers'!$B$7:$H$61,7,0)</f>
        <v>72384182.77000001</v>
      </c>
      <c r="H33" s="16">
        <v>0</v>
      </c>
      <c r="I33" s="16">
        <f>VLOOKUP(B33,'[1]Brokers'!$B$7:$M$61,12,0)</f>
        <v>0</v>
      </c>
      <c r="J33" s="16">
        <v>0</v>
      </c>
      <c r="K33" s="16">
        <v>0</v>
      </c>
      <c r="L33" s="16">
        <f>VLOOKUP(B33,'[1]Brokers'!$B$7:$R$61,17,0)</f>
        <v>0</v>
      </c>
      <c r="M33" s="24">
        <f>VLOOKUP(B33,'[1]Brokers'!$B$7:$T$61,19,0)</f>
        <v>72384182.77000001</v>
      </c>
      <c r="N33" s="24">
        <v>850779998.8</v>
      </c>
      <c r="O33" s="28">
        <f t="shared" si="0"/>
        <v>0.0015416332735008534</v>
      </c>
      <c r="R33" s="20"/>
    </row>
    <row r="34" spans="1:18" ht="15">
      <c r="A34" s="27">
        <f t="shared" si="1"/>
        <v>19</v>
      </c>
      <c r="B34" s="12" t="s">
        <v>15</v>
      </c>
      <c r="C34" s="13" t="s">
        <v>16</v>
      </c>
      <c r="D34" s="14" t="s">
        <v>14</v>
      </c>
      <c r="E34" s="15"/>
      <c r="F34" s="15" t="s">
        <v>14</v>
      </c>
      <c r="G34" s="16">
        <f>VLOOKUP(B34,'[1]Brokers'!$B$7:$H$61,7,0)</f>
        <v>55274663.36</v>
      </c>
      <c r="H34" s="16">
        <v>0</v>
      </c>
      <c r="I34" s="16">
        <f>VLOOKUP(B34,'[1]Brokers'!$B$7:$M$61,12,0)</f>
        <v>0</v>
      </c>
      <c r="J34" s="16">
        <v>0</v>
      </c>
      <c r="K34" s="16">
        <v>0</v>
      </c>
      <c r="L34" s="16">
        <f>VLOOKUP(B34,'[1]Brokers'!$B$7:$R$61,17,0)</f>
        <v>0</v>
      </c>
      <c r="M34" s="24">
        <f>VLOOKUP(B34,'[1]Brokers'!$B$7:$T$61,19,0)</f>
        <v>55274663.36</v>
      </c>
      <c r="N34" s="24">
        <v>821999913.45</v>
      </c>
      <c r="O34" s="28">
        <f t="shared" si="0"/>
        <v>0.0014894830851415425</v>
      </c>
      <c r="R34" s="20"/>
    </row>
    <row r="35" spans="1:18" ht="15">
      <c r="A35" s="27">
        <f t="shared" si="1"/>
        <v>20</v>
      </c>
      <c r="B35" s="12" t="s">
        <v>103</v>
      </c>
      <c r="C35" s="13" t="s">
        <v>102</v>
      </c>
      <c r="D35" s="14" t="s">
        <v>14</v>
      </c>
      <c r="E35" s="15"/>
      <c r="F35" s="15"/>
      <c r="G35" s="16">
        <f>VLOOKUP(B35,'[1]Brokers'!$B$7:$H$61,7,0)</f>
        <v>0</v>
      </c>
      <c r="H35" s="16">
        <v>0</v>
      </c>
      <c r="I35" s="16">
        <f>VLOOKUP(B35,'[1]Brokers'!$B$7:$M$61,12,0)</f>
        <v>0</v>
      </c>
      <c r="J35" s="16">
        <v>0</v>
      </c>
      <c r="K35" s="16"/>
      <c r="L35" s="16">
        <f>VLOOKUP(B35,'[1]Brokers'!$B$7:$R$61,17,0)</f>
        <v>0</v>
      </c>
      <c r="M35" s="24">
        <f>VLOOKUP(B35,'[1]Brokers'!$B$7:$T$61,19,0)</f>
        <v>0</v>
      </c>
      <c r="N35" s="24">
        <v>691129434</v>
      </c>
      <c r="O35" s="28">
        <f t="shared" si="0"/>
        <v>0.0012523427128670436</v>
      </c>
      <c r="R35" s="20"/>
    </row>
    <row r="36" spans="1:18" ht="15">
      <c r="A36" s="27">
        <f t="shared" si="1"/>
        <v>21</v>
      </c>
      <c r="B36" s="12" t="s">
        <v>29</v>
      </c>
      <c r="C36" s="13" t="s">
        <v>30</v>
      </c>
      <c r="D36" s="14" t="s">
        <v>14</v>
      </c>
      <c r="E36" s="15" t="s">
        <v>14</v>
      </c>
      <c r="F36" s="15"/>
      <c r="G36" s="16">
        <f>VLOOKUP(B36,'[1]Brokers'!$B$7:$H$61,7,0)</f>
        <v>51607859.55</v>
      </c>
      <c r="H36" s="16">
        <v>0</v>
      </c>
      <c r="I36" s="16">
        <f>VLOOKUP(B36,'[1]Brokers'!$B$7:$M$61,12,0)</f>
        <v>0</v>
      </c>
      <c r="J36" s="16">
        <v>0</v>
      </c>
      <c r="K36" s="16">
        <v>0</v>
      </c>
      <c r="L36" s="16">
        <f>VLOOKUP(B36,'[1]Brokers'!$B$7:$R$61,17,0)</f>
        <v>0</v>
      </c>
      <c r="M36" s="24">
        <f>VLOOKUP(B36,'[1]Brokers'!$B$7:$T$61,19,0)</f>
        <v>51607859.55</v>
      </c>
      <c r="N36" s="24">
        <v>675054010.17</v>
      </c>
      <c r="O36" s="28">
        <f t="shared" si="0"/>
        <v>0.0012232136685819035</v>
      </c>
      <c r="R36" s="20"/>
    </row>
    <row r="37" spans="1:18" ht="15">
      <c r="A37" s="27">
        <f t="shared" si="1"/>
        <v>22</v>
      </c>
      <c r="B37" s="12" t="s">
        <v>76</v>
      </c>
      <c r="C37" s="13" t="s">
        <v>77</v>
      </c>
      <c r="D37" s="14" t="s">
        <v>14</v>
      </c>
      <c r="E37" s="15"/>
      <c r="F37" s="15"/>
      <c r="G37" s="16">
        <f>VLOOKUP(B37,'[1]Brokers'!$B$7:$H$61,7,0)</f>
        <v>359397.18</v>
      </c>
      <c r="H37" s="16">
        <v>0</v>
      </c>
      <c r="I37" s="16">
        <f>VLOOKUP(B37,'[1]Brokers'!$B$7:$M$61,12,0)</f>
        <v>0</v>
      </c>
      <c r="J37" s="16">
        <v>0</v>
      </c>
      <c r="K37" s="16">
        <v>0</v>
      </c>
      <c r="L37" s="16">
        <f>VLOOKUP(B37,'[1]Brokers'!$B$7:$R$61,17,0)</f>
        <v>0</v>
      </c>
      <c r="M37" s="24">
        <f>VLOOKUP(B37,'[1]Brokers'!$B$7:$T$61,19,0)</f>
        <v>359397.18</v>
      </c>
      <c r="N37" s="24">
        <v>636605249.4799999</v>
      </c>
      <c r="O37" s="28">
        <f t="shared" si="0"/>
        <v>0.0011535436141751477</v>
      </c>
      <c r="R37" s="20"/>
    </row>
    <row r="38" spans="1:18" ht="15">
      <c r="A38" s="27">
        <f t="shared" si="1"/>
        <v>23</v>
      </c>
      <c r="B38" s="12" t="s">
        <v>86</v>
      </c>
      <c r="C38" s="13" t="s">
        <v>87</v>
      </c>
      <c r="D38" s="14" t="s">
        <v>14</v>
      </c>
      <c r="E38" s="15" t="s">
        <v>14</v>
      </c>
      <c r="F38" s="15" t="s">
        <v>14</v>
      </c>
      <c r="G38" s="16">
        <f>VLOOKUP(B38,'[1]Brokers'!$B$7:$H$61,7,0)</f>
        <v>56627597.97</v>
      </c>
      <c r="H38" s="16">
        <v>0</v>
      </c>
      <c r="I38" s="16">
        <f>VLOOKUP(B38,'[1]Brokers'!$B$7:$M$61,12,0)</f>
        <v>4368970</v>
      </c>
      <c r="J38" s="16">
        <v>0</v>
      </c>
      <c r="K38" s="16">
        <v>0</v>
      </c>
      <c r="L38" s="16">
        <f>VLOOKUP(B38,'[1]Brokers'!$B$7:$R$61,17,0)</f>
        <v>500000</v>
      </c>
      <c r="M38" s="24">
        <f>VLOOKUP(B38,'[1]Brokers'!$B$7:$T$61,19,0)</f>
        <v>61496567.97</v>
      </c>
      <c r="N38" s="24">
        <v>457666570.54999995</v>
      </c>
      <c r="O38" s="28">
        <f t="shared" si="0"/>
        <v>0.0008293025392276133</v>
      </c>
      <c r="R38" s="20"/>
    </row>
    <row r="39" spans="1:18" ht="15">
      <c r="A39" s="27">
        <f t="shared" si="1"/>
        <v>24</v>
      </c>
      <c r="B39" s="12" t="s">
        <v>80</v>
      </c>
      <c r="C39" s="13" t="s">
        <v>81</v>
      </c>
      <c r="D39" s="14" t="s">
        <v>14</v>
      </c>
      <c r="E39" s="15"/>
      <c r="F39" s="15"/>
      <c r="G39" s="16">
        <f>VLOOKUP(B39,'[1]Brokers'!$B$7:$H$61,7,0)</f>
        <v>29704732.07</v>
      </c>
      <c r="H39" s="16">
        <v>0</v>
      </c>
      <c r="I39" s="16">
        <f>VLOOKUP(B39,'[1]Brokers'!$B$7:$M$61,12,0)</f>
        <v>3059952</v>
      </c>
      <c r="J39" s="16">
        <v>0</v>
      </c>
      <c r="K39" s="16">
        <v>0</v>
      </c>
      <c r="L39" s="16">
        <f>VLOOKUP(B39,'[1]Brokers'!$B$7:$R$61,17,0)</f>
        <v>0</v>
      </c>
      <c r="M39" s="24">
        <f>VLOOKUP(B39,'[1]Brokers'!$B$7:$T$61,19,0)</f>
        <v>32764684.07</v>
      </c>
      <c r="N39" s="24">
        <v>397416112.25</v>
      </c>
      <c r="O39" s="28">
        <f t="shared" si="0"/>
        <v>0.0007201272984015878</v>
      </c>
      <c r="P39" s="1"/>
      <c r="R39" s="20"/>
    </row>
    <row r="40" spans="1:18" ht="15">
      <c r="A40" s="27">
        <f t="shared" si="1"/>
        <v>25</v>
      </c>
      <c r="B40" s="12" t="s">
        <v>32</v>
      </c>
      <c r="C40" s="13" t="s">
        <v>33</v>
      </c>
      <c r="D40" s="14" t="s">
        <v>14</v>
      </c>
      <c r="E40" s="15"/>
      <c r="F40" s="15"/>
      <c r="G40" s="16">
        <f>VLOOKUP(B40,'[1]Brokers'!$B$7:$H$61,7,0)</f>
        <v>19135110.67</v>
      </c>
      <c r="H40" s="16">
        <v>0</v>
      </c>
      <c r="I40" s="16">
        <f>VLOOKUP(B40,'[1]Brokers'!$B$7:$M$61,12,0)</f>
        <v>0</v>
      </c>
      <c r="J40" s="16">
        <v>0</v>
      </c>
      <c r="K40" s="16">
        <v>0</v>
      </c>
      <c r="L40" s="16">
        <f>VLOOKUP(B40,'[1]Brokers'!$B$7:$R$61,17,0)</f>
        <v>0</v>
      </c>
      <c r="M40" s="24">
        <f>VLOOKUP(B40,'[1]Brokers'!$B$7:$T$61,19,0)</f>
        <v>19135110.67</v>
      </c>
      <c r="N40" s="24">
        <v>236227003.29000002</v>
      </c>
      <c r="O40" s="28">
        <f t="shared" si="0"/>
        <v>0.00042804885973450043</v>
      </c>
      <c r="R40" s="20"/>
    </row>
    <row r="41" spans="1:18" ht="15">
      <c r="A41" s="27">
        <f t="shared" si="1"/>
        <v>26</v>
      </c>
      <c r="B41" s="12" t="s">
        <v>52</v>
      </c>
      <c r="C41" s="13" t="s">
        <v>53</v>
      </c>
      <c r="D41" s="14" t="s">
        <v>14</v>
      </c>
      <c r="E41" s="15"/>
      <c r="F41" s="15"/>
      <c r="G41" s="16">
        <f>VLOOKUP(B41,'[1]Brokers'!$B$7:$H$61,7,0)</f>
        <v>114395538.01</v>
      </c>
      <c r="H41" s="16">
        <v>0</v>
      </c>
      <c r="I41" s="16">
        <f>VLOOKUP(B41,'[1]Brokers'!$B$7:$M$61,12,0)</f>
        <v>0</v>
      </c>
      <c r="J41" s="16">
        <v>0</v>
      </c>
      <c r="K41" s="16">
        <v>0</v>
      </c>
      <c r="L41" s="16">
        <f>VLOOKUP(B41,'[1]Brokers'!$B$7:$R$61,17,0)</f>
        <v>0</v>
      </c>
      <c r="M41" s="24">
        <f>VLOOKUP(B41,'[1]Brokers'!$B$7:$T$61,19,0)</f>
        <v>114395538.01</v>
      </c>
      <c r="N41" s="24">
        <v>211381321.57999998</v>
      </c>
      <c r="O41" s="28">
        <f t="shared" si="0"/>
        <v>0.00038302790287024317</v>
      </c>
      <c r="R41" s="20"/>
    </row>
    <row r="42" spans="1:18" ht="15">
      <c r="A42" s="27">
        <f t="shared" si="1"/>
        <v>27</v>
      </c>
      <c r="B42" s="12" t="s">
        <v>44</v>
      </c>
      <c r="C42" s="13" t="s">
        <v>45</v>
      </c>
      <c r="D42" s="14" t="s">
        <v>14</v>
      </c>
      <c r="E42" s="15"/>
      <c r="F42" s="15"/>
      <c r="G42" s="16">
        <f>VLOOKUP(B42,'[1]Brokers'!$B$7:$H$61,7,0)</f>
        <v>17297185.3</v>
      </c>
      <c r="H42" s="16">
        <v>0</v>
      </c>
      <c r="I42" s="16">
        <f>VLOOKUP(B42,'[1]Brokers'!$B$7:$M$61,12,0)</f>
        <v>0</v>
      </c>
      <c r="J42" s="16">
        <v>0</v>
      </c>
      <c r="K42" s="16">
        <v>0</v>
      </c>
      <c r="L42" s="16">
        <f>VLOOKUP(B42,'[1]Brokers'!$B$7:$R$61,17,0)</f>
        <v>0</v>
      </c>
      <c r="M42" s="24">
        <f>VLOOKUP(B42,'[1]Brokers'!$B$7:$T$61,19,0)</f>
        <v>17297185.3</v>
      </c>
      <c r="N42" s="24">
        <v>191318951.71</v>
      </c>
      <c r="O42" s="28">
        <f t="shared" si="0"/>
        <v>0.00034667441903129875</v>
      </c>
      <c r="R42" s="20"/>
    </row>
    <row r="43" spans="1:18" ht="15">
      <c r="A43" s="27">
        <f t="shared" si="1"/>
        <v>28</v>
      </c>
      <c r="B43" s="12" t="s">
        <v>68</v>
      </c>
      <c r="C43" s="13" t="s">
        <v>69</v>
      </c>
      <c r="D43" s="14" t="s">
        <v>14</v>
      </c>
      <c r="E43" s="15"/>
      <c r="F43" s="15"/>
      <c r="G43" s="16">
        <f>VLOOKUP(B43,'[1]Brokers'!$B$7:$H$61,7,0)</f>
        <v>7872055.5</v>
      </c>
      <c r="H43" s="16">
        <v>0</v>
      </c>
      <c r="I43" s="16">
        <f>VLOOKUP(B43,'[1]Brokers'!$B$7:$M$61,12,0)</f>
        <v>0</v>
      </c>
      <c r="J43" s="16">
        <v>0</v>
      </c>
      <c r="K43" s="16">
        <v>0</v>
      </c>
      <c r="L43" s="16">
        <f>VLOOKUP(B43,'[1]Brokers'!$B$7:$R$61,17,0)</f>
        <v>0</v>
      </c>
      <c r="M43" s="24">
        <f>VLOOKUP(B43,'[1]Brokers'!$B$7:$T$61,19,0)</f>
        <v>7872055.5</v>
      </c>
      <c r="N43" s="24">
        <v>181265082.7</v>
      </c>
      <c r="O43" s="28">
        <f t="shared" si="0"/>
        <v>0.00032845657303692116</v>
      </c>
      <c r="R43" s="20"/>
    </row>
    <row r="44" spans="1:18" ht="15">
      <c r="A44" s="27">
        <f t="shared" si="1"/>
        <v>29</v>
      </c>
      <c r="B44" s="12" t="s">
        <v>54</v>
      </c>
      <c r="C44" s="13" t="s">
        <v>55</v>
      </c>
      <c r="D44" s="14" t="s">
        <v>14</v>
      </c>
      <c r="E44" s="15" t="s">
        <v>14</v>
      </c>
      <c r="F44" s="15"/>
      <c r="G44" s="16">
        <f>VLOOKUP(B44,'[1]Brokers'!$B$7:$H$61,7,0)</f>
        <v>265514</v>
      </c>
      <c r="H44" s="16">
        <v>0</v>
      </c>
      <c r="I44" s="16">
        <f>VLOOKUP(B44,'[1]Brokers'!$B$7:$M$61,12,0)</f>
        <v>0</v>
      </c>
      <c r="J44" s="16">
        <v>0</v>
      </c>
      <c r="K44" s="16">
        <v>0</v>
      </c>
      <c r="L44" s="16">
        <f>VLOOKUP(B44,'[1]Brokers'!$B$7:$R$61,17,0)</f>
        <v>0</v>
      </c>
      <c r="M44" s="24">
        <f>VLOOKUP(B44,'[1]Brokers'!$B$7:$T$61,19,0)</f>
        <v>265514</v>
      </c>
      <c r="N44" s="24">
        <v>131772009.92</v>
      </c>
      <c r="O44" s="28">
        <f t="shared" si="0"/>
        <v>0.00023877396658981794</v>
      </c>
      <c r="R44" s="20"/>
    </row>
    <row r="45" spans="1:18" ht="15">
      <c r="A45" s="27">
        <f t="shared" si="1"/>
        <v>30</v>
      </c>
      <c r="B45" s="12" t="s">
        <v>72</v>
      </c>
      <c r="C45" s="13" t="s">
        <v>73</v>
      </c>
      <c r="D45" s="14" t="s">
        <v>14</v>
      </c>
      <c r="E45" s="15"/>
      <c r="F45" s="15"/>
      <c r="G45" s="16">
        <f>VLOOKUP(B45,'[1]Brokers'!$B$7:$H$61,7,0)</f>
        <v>949828</v>
      </c>
      <c r="H45" s="16">
        <v>0</v>
      </c>
      <c r="I45" s="16">
        <f>VLOOKUP(B45,'[1]Brokers'!$B$7:$M$61,12,0)</f>
        <v>0</v>
      </c>
      <c r="J45" s="16">
        <v>0</v>
      </c>
      <c r="K45" s="16">
        <v>0</v>
      </c>
      <c r="L45" s="16">
        <f>VLOOKUP(B45,'[1]Brokers'!$B$7:$R$61,17,0)</f>
        <v>0</v>
      </c>
      <c r="M45" s="24">
        <f>VLOOKUP(B45,'[1]Brokers'!$B$7:$T$61,19,0)</f>
        <v>949828</v>
      </c>
      <c r="N45" s="24">
        <v>126378177.38</v>
      </c>
      <c r="O45" s="28">
        <f t="shared" si="0"/>
        <v>0.00022900021576459386</v>
      </c>
      <c r="R45" s="20"/>
    </row>
    <row r="46" spans="1:18" ht="15">
      <c r="A46" s="27">
        <f t="shared" si="1"/>
        <v>31</v>
      </c>
      <c r="B46" s="12" t="s">
        <v>89</v>
      </c>
      <c r="C46" s="13" t="s">
        <v>90</v>
      </c>
      <c r="D46" s="14" t="s">
        <v>14</v>
      </c>
      <c r="E46" s="15" t="s">
        <v>14</v>
      </c>
      <c r="F46" s="15" t="s">
        <v>14</v>
      </c>
      <c r="G46" s="16">
        <f>VLOOKUP(B46,'[1]Brokers'!$B$7:$H$61,7,0)</f>
        <v>38497707</v>
      </c>
      <c r="H46" s="16">
        <v>0</v>
      </c>
      <c r="I46" s="16">
        <f>VLOOKUP(B46,'[1]Brokers'!$B$7:$M$61,12,0)</f>
        <v>0</v>
      </c>
      <c r="J46" s="16">
        <v>0</v>
      </c>
      <c r="K46" s="16">
        <v>0</v>
      </c>
      <c r="L46" s="16">
        <f>VLOOKUP(B46,'[1]Brokers'!$B$7:$R$61,17,0)</f>
        <v>0</v>
      </c>
      <c r="M46" s="24">
        <f>VLOOKUP(B46,'[1]Brokers'!$B$7:$T$61,19,0)</f>
        <v>38497707</v>
      </c>
      <c r="N46" s="24">
        <v>121686130.6</v>
      </c>
      <c r="O46" s="28">
        <f t="shared" si="0"/>
        <v>0.00022049811716439986</v>
      </c>
      <c r="R46" s="20"/>
    </row>
    <row r="47" spans="1:18" ht="15">
      <c r="A47" s="27">
        <f t="shared" si="1"/>
        <v>32</v>
      </c>
      <c r="B47" s="12" t="s">
        <v>66</v>
      </c>
      <c r="C47" s="13" t="s">
        <v>67</v>
      </c>
      <c r="D47" s="14" t="s">
        <v>14</v>
      </c>
      <c r="E47" s="15"/>
      <c r="F47" s="15"/>
      <c r="G47" s="16">
        <f>VLOOKUP(B47,'[1]Brokers'!$B$7:$H$61,7,0)</f>
        <v>12768215.190000001</v>
      </c>
      <c r="H47" s="16">
        <v>0</v>
      </c>
      <c r="I47" s="16">
        <f>VLOOKUP(B47,'[1]Brokers'!$B$7:$M$61,12,0)</f>
        <v>0</v>
      </c>
      <c r="J47" s="16">
        <v>0</v>
      </c>
      <c r="K47" s="16">
        <v>0</v>
      </c>
      <c r="L47" s="16">
        <f>VLOOKUP(B47,'[1]Brokers'!$B$7:$R$61,17,0)</f>
        <v>0</v>
      </c>
      <c r="M47" s="24">
        <f>VLOOKUP(B47,'[1]Brokers'!$B$7:$T$61,19,0)</f>
        <v>12768215.190000001</v>
      </c>
      <c r="N47" s="24">
        <v>119599084.28</v>
      </c>
      <c r="O47" s="28">
        <f t="shared" si="0"/>
        <v>0.00021671634037746595</v>
      </c>
      <c r="R47" s="20"/>
    </row>
    <row r="48" spans="1:18" ht="15">
      <c r="A48" s="27">
        <f t="shared" si="1"/>
        <v>33</v>
      </c>
      <c r="B48" s="12" t="s">
        <v>96</v>
      </c>
      <c r="C48" s="13" t="s">
        <v>97</v>
      </c>
      <c r="D48" s="14" t="s">
        <v>14</v>
      </c>
      <c r="E48" s="15"/>
      <c r="F48" s="15"/>
      <c r="G48" s="16">
        <f>VLOOKUP(B48,'[1]Brokers'!$B$7:$H$61,7,0)</f>
        <v>30598020.7</v>
      </c>
      <c r="H48" s="16">
        <v>0</v>
      </c>
      <c r="I48" s="16">
        <f>VLOOKUP(B48,'[1]Brokers'!$B$7:$M$61,12,0)</f>
        <v>0</v>
      </c>
      <c r="J48" s="16">
        <v>0</v>
      </c>
      <c r="K48" s="16">
        <v>0</v>
      </c>
      <c r="L48" s="16">
        <f>VLOOKUP(B48,'[1]Brokers'!$B$7:$R$61,17,0)</f>
        <v>0</v>
      </c>
      <c r="M48" s="24">
        <f>VLOOKUP(B48,'[1]Brokers'!$B$7:$T$61,19,0)</f>
        <v>30598020.7</v>
      </c>
      <c r="N48" s="24">
        <v>118395490.18</v>
      </c>
      <c r="O48" s="28">
        <f aca="true" t="shared" si="2" ref="O48:O79">N48/$N$70</f>
        <v>0.00021453539969366235</v>
      </c>
      <c r="R48" s="20"/>
    </row>
    <row r="49" spans="1:18" ht="15">
      <c r="A49" s="27">
        <f t="shared" si="1"/>
        <v>34</v>
      </c>
      <c r="B49" s="12" t="s">
        <v>17</v>
      </c>
      <c r="C49" s="13" t="s">
        <v>18</v>
      </c>
      <c r="D49" s="14" t="s">
        <v>14</v>
      </c>
      <c r="E49" s="14" t="s">
        <v>14</v>
      </c>
      <c r="F49" s="15" t="s">
        <v>14</v>
      </c>
      <c r="G49" s="16">
        <f>VLOOKUP(B49,'[1]Brokers'!$B$7:$H$61,7,0)</f>
        <v>7697384.24</v>
      </c>
      <c r="H49" s="16">
        <v>0</v>
      </c>
      <c r="I49" s="16">
        <f>VLOOKUP(B49,'[1]Brokers'!$B$7:$M$61,12,0)</f>
        <v>0</v>
      </c>
      <c r="J49" s="16">
        <v>0</v>
      </c>
      <c r="K49" s="16">
        <v>0</v>
      </c>
      <c r="L49" s="16">
        <f>VLOOKUP(B49,'[1]Brokers'!$B$7:$R$61,17,0)</f>
        <v>10500000</v>
      </c>
      <c r="M49" s="24">
        <f>VLOOKUP(B49,'[1]Brokers'!$B$7:$T$61,19,0)</f>
        <v>18197384.240000002</v>
      </c>
      <c r="N49" s="24">
        <v>98317964.44</v>
      </c>
      <c r="O49" s="28">
        <f t="shared" si="2"/>
        <v>0.00017815445306349826</v>
      </c>
      <c r="R49" s="20"/>
    </row>
    <row r="50" spans="1:18" ht="15">
      <c r="A50" s="27">
        <f t="shared" si="1"/>
        <v>35</v>
      </c>
      <c r="B50" s="12" t="s">
        <v>46</v>
      </c>
      <c r="C50" s="13" t="s">
        <v>47</v>
      </c>
      <c r="D50" s="14" t="s">
        <v>14</v>
      </c>
      <c r="E50" s="15"/>
      <c r="F50" s="15"/>
      <c r="G50" s="16">
        <f>VLOOKUP(B50,'[1]Brokers'!$B$7:$H$61,7,0)</f>
        <v>17000</v>
      </c>
      <c r="H50" s="16">
        <v>0</v>
      </c>
      <c r="I50" s="16">
        <f>VLOOKUP(B50,'[1]Brokers'!$B$7:$M$61,12,0)</f>
        <v>0</v>
      </c>
      <c r="J50" s="16">
        <v>0</v>
      </c>
      <c r="K50" s="16">
        <v>0</v>
      </c>
      <c r="L50" s="16">
        <f>VLOOKUP(B50,'[1]Brokers'!$B$7:$R$61,17,0)</f>
        <v>0</v>
      </c>
      <c r="M50" s="24">
        <f>VLOOKUP(B50,'[1]Brokers'!$B$7:$T$61,19,0)</f>
        <v>17000</v>
      </c>
      <c r="N50" s="24">
        <v>70571422.76</v>
      </c>
      <c r="O50" s="28">
        <f t="shared" si="2"/>
        <v>0.000127877070028167</v>
      </c>
      <c r="R50" s="20"/>
    </row>
    <row r="51" spans="1:18" ht="15">
      <c r="A51" s="27">
        <f t="shared" si="1"/>
        <v>36</v>
      </c>
      <c r="B51" s="12" t="s">
        <v>62</v>
      </c>
      <c r="C51" s="13" t="s">
        <v>63</v>
      </c>
      <c r="D51" s="14" t="s">
        <v>14</v>
      </c>
      <c r="E51" s="15"/>
      <c r="F51" s="15"/>
      <c r="G51" s="16">
        <f>VLOOKUP(B51,'[1]Brokers'!$B$7:$H$61,7,0)</f>
        <v>7257690.13</v>
      </c>
      <c r="H51" s="16">
        <v>0</v>
      </c>
      <c r="I51" s="16">
        <f>VLOOKUP(B51,'[1]Brokers'!$B$7:$M$61,12,0)</f>
        <v>938868</v>
      </c>
      <c r="J51" s="16">
        <v>0</v>
      </c>
      <c r="K51" s="16">
        <v>0</v>
      </c>
      <c r="L51" s="16">
        <f>VLOOKUP(B51,'[1]Brokers'!$B$7:$R$61,17,0)</f>
        <v>500000</v>
      </c>
      <c r="M51" s="24">
        <f>VLOOKUP(B51,'[1]Brokers'!$B$7:$T$61,19,0)</f>
        <v>8696558.129999999</v>
      </c>
      <c r="N51" s="24">
        <v>68624597.24</v>
      </c>
      <c r="O51" s="28">
        <f t="shared" si="2"/>
        <v>0.00012434937661322324</v>
      </c>
      <c r="R51" s="20"/>
    </row>
    <row r="52" spans="1:18" ht="15">
      <c r="A52" s="27">
        <f t="shared" si="1"/>
        <v>37</v>
      </c>
      <c r="B52" s="12" t="s">
        <v>84</v>
      </c>
      <c r="C52" s="13" t="s">
        <v>85</v>
      </c>
      <c r="D52" s="14" t="s">
        <v>14</v>
      </c>
      <c r="E52" s="15"/>
      <c r="F52" s="15"/>
      <c r="G52" s="16">
        <f>VLOOKUP(B52,'[1]Brokers'!$B$7:$H$61,7,0)</f>
        <v>30434665</v>
      </c>
      <c r="H52" s="16">
        <v>0</v>
      </c>
      <c r="I52" s="16">
        <f>VLOOKUP(B52,'[1]Brokers'!$B$7:$M$61,12,0)</f>
        <v>0</v>
      </c>
      <c r="J52" s="16">
        <v>0</v>
      </c>
      <c r="K52" s="16">
        <v>0</v>
      </c>
      <c r="L52" s="16">
        <f>VLOOKUP(B52,'[1]Brokers'!$B$7:$R$61,17,0)</f>
        <v>0</v>
      </c>
      <c r="M52" s="24">
        <f>VLOOKUP(B52,'[1]Brokers'!$B$7:$T$61,19,0)</f>
        <v>30434665</v>
      </c>
      <c r="N52" s="24">
        <v>49184718.59</v>
      </c>
      <c r="O52" s="28">
        <f t="shared" si="2"/>
        <v>8.912386143664476E-05</v>
      </c>
      <c r="R52" s="20"/>
    </row>
    <row r="53" spans="1:18" ht="15">
      <c r="A53" s="27">
        <f t="shared" si="1"/>
        <v>38</v>
      </c>
      <c r="B53" s="12" t="s">
        <v>50</v>
      </c>
      <c r="C53" s="13" t="s">
        <v>51</v>
      </c>
      <c r="D53" s="14" t="s">
        <v>14</v>
      </c>
      <c r="E53" s="15"/>
      <c r="F53" s="15"/>
      <c r="G53" s="16">
        <f>VLOOKUP(B53,'[1]Brokers'!$B$7:$H$61,7,0)</f>
        <v>2022775</v>
      </c>
      <c r="H53" s="16">
        <v>0</v>
      </c>
      <c r="I53" s="16">
        <f>VLOOKUP(B53,'[1]Brokers'!$B$7:$M$61,12,0)</f>
        <v>0</v>
      </c>
      <c r="J53" s="16">
        <v>0</v>
      </c>
      <c r="K53" s="16">
        <v>0</v>
      </c>
      <c r="L53" s="16">
        <f>VLOOKUP(B53,'[1]Brokers'!$B$7:$R$61,17,0)</f>
        <v>0</v>
      </c>
      <c r="M53" s="24">
        <f>VLOOKUP(B53,'[1]Brokers'!$B$7:$T$61,19,0)</f>
        <v>2022775</v>
      </c>
      <c r="N53" s="24">
        <v>43238618.13</v>
      </c>
      <c r="O53" s="28">
        <f t="shared" si="2"/>
        <v>7.834938821249269E-05</v>
      </c>
      <c r="R53" s="20"/>
    </row>
    <row r="54" spans="1:18" ht="15">
      <c r="A54" s="27">
        <f t="shared" si="1"/>
        <v>39</v>
      </c>
      <c r="B54" s="12" t="s">
        <v>121</v>
      </c>
      <c r="C54" s="13" t="s">
        <v>120</v>
      </c>
      <c r="D54" s="14" t="s">
        <v>14</v>
      </c>
      <c r="E54" s="15"/>
      <c r="F54" s="15"/>
      <c r="G54" s="16">
        <f>VLOOKUP(B54,'[1]Brokers'!$B$7:$H$61,7,0)</f>
        <v>2816090.24</v>
      </c>
      <c r="H54" s="16">
        <v>0</v>
      </c>
      <c r="I54" s="16">
        <f>VLOOKUP(B54,'[1]Brokers'!$B$7:$M$61,12,0)</f>
        <v>0</v>
      </c>
      <c r="J54" s="16">
        <v>0</v>
      </c>
      <c r="K54" s="16">
        <v>0</v>
      </c>
      <c r="L54" s="16">
        <f>VLOOKUP(B54,'[1]Brokers'!$B$7:$R$61,17,0)</f>
        <v>1100000</v>
      </c>
      <c r="M54" s="24">
        <f>VLOOKUP(B54,'[1]Brokers'!$B$7:$T$61,19,0)</f>
        <v>3916090.24</v>
      </c>
      <c r="N54" s="24">
        <v>42382388.53</v>
      </c>
      <c r="O54" s="28">
        <f t="shared" si="2"/>
        <v>7.679788013404921E-05</v>
      </c>
      <c r="R54" s="20"/>
    </row>
    <row r="55" spans="1:18" ht="15">
      <c r="A55" s="27">
        <f t="shared" si="1"/>
        <v>40</v>
      </c>
      <c r="B55" s="12" t="s">
        <v>93</v>
      </c>
      <c r="C55" s="13" t="s">
        <v>94</v>
      </c>
      <c r="D55" s="14" t="s">
        <v>14</v>
      </c>
      <c r="E55" s="15"/>
      <c r="F55" s="15"/>
      <c r="G55" s="16">
        <f>VLOOKUP(B55,'[1]Brokers'!$B$7:$H$61,7,0)</f>
        <v>0</v>
      </c>
      <c r="H55" s="16">
        <v>0</v>
      </c>
      <c r="I55" s="16">
        <f>VLOOKUP(B55,'[1]Brokers'!$B$7:$M$61,12,0)</f>
        <v>0</v>
      </c>
      <c r="J55" s="16">
        <v>0</v>
      </c>
      <c r="K55" s="16">
        <v>0</v>
      </c>
      <c r="L55" s="16">
        <f>VLOOKUP(B55,'[1]Brokers'!$B$7:$R$61,17,0)</f>
        <v>0</v>
      </c>
      <c r="M55" s="24">
        <f>VLOOKUP(B55,'[1]Brokers'!$B$7:$T$61,19,0)</f>
        <v>0</v>
      </c>
      <c r="N55" s="24">
        <v>41342093.46</v>
      </c>
      <c r="O55" s="28">
        <f t="shared" si="2"/>
        <v>7.491284111522772E-05</v>
      </c>
      <c r="R55" s="20"/>
    </row>
    <row r="56" spans="1:18" s="18" customFormat="1" ht="15">
      <c r="A56" s="27">
        <f t="shared" si="1"/>
        <v>41</v>
      </c>
      <c r="B56" s="12" t="s">
        <v>109</v>
      </c>
      <c r="C56" s="13" t="s">
        <v>110</v>
      </c>
      <c r="D56" s="14" t="s">
        <v>14</v>
      </c>
      <c r="E56" s="15"/>
      <c r="F56" s="15"/>
      <c r="G56" s="16">
        <f>VLOOKUP(B56,'[1]Brokers'!$B$7:$H$61,7,0)</f>
        <v>6208044.18</v>
      </c>
      <c r="H56" s="16">
        <v>0</v>
      </c>
      <c r="I56" s="16">
        <f>VLOOKUP(B56,'[1]Brokers'!$B$7:$M$61,12,0)</f>
        <v>0</v>
      </c>
      <c r="J56" s="16">
        <v>0</v>
      </c>
      <c r="K56" s="16"/>
      <c r="L56" s="16">
        <f>VLOOKUP(B56,'[1]Brokers'!$B$7:$R$61,17,0)</f>
        <v>0</v>
      </c>
      <c r="M56" s="24">
        <f>VLOOKUP(B56,'[1]Brokers'!$B$7:$T$61,19,0)</f>
        <v>6208044.18</v>
      </c>
      <c r="N56" s="24">
        <v>39809116.49</v>
      </c>
      <c r="O56" s="28">
        <f t="shared" si="2"/>
        <v>7.213505096055099E-05</v>
      </c>
      <c r="P56" s="17"/>
      <c r="R56" s="20"/>
    </row>
    <row r="57" spans="1:18" ht="15">
      <c r="A57" s="27">
        <f t="shared" si="1"/>
        <v>42</v>
      </c>
      <c r="B57" s="12" t="s">
        <v>112</v>
      </c>
      <c r="C57" s="13" t="s">
        <v>111</v>
      </c>
      <c r="D57" s="14" t="s">
        <v>14</v>
      </c>
      <c r="E57" s="15"/>
      <c r="F57" s="15"/>
      <c r="G57" s="16">
        <f>VLOOKUP(B57,'[1]Brokers'!$B$7:$H$61,7,0)</f>
        <v>1334808</v>
      </c>
      <c r="H57" s="16">
        <v>0</v>
      </c>
      <c r="I57" s="16">
        <f>VLOOKUP(B57,'[1]Brokers'!$B$7:$M$61,12,0)</f>
        <v>0</v>
      </c>
      <c r="J57" s="16">
        <v>0</v>
      </c>
      <c r="K57" s="16">
        <v>0</v>
      </c>
      <c r="L57" s="16">
        <f>VLOOKUP(B57,'[1]Brokers'!$B$7:$R$61,17,0)</f>
        <v>0</v>
      </c>
      <c r="M57" s="24">
        <f>VLOOKUP(B57,'[1]Brokers'!$B$7:$T$61,19,0)</f>
        <v>1334808</v>
      </c>
      <c r="N57" s="24">
        <v>34934938.2</v>
      </c>
      <c r="O57" s="28">
        <f t="shared" si="2"/>
        <v>6.33029258007705E-05</v>
      </c>
      <c r="R57" s="20"/>
    </row>
    <row r="58" spans="1:18" ht="15">
      <c r="A58" s="27">
        <f t="shared" si="1"/>
        <v>43</v>
      </c>
      <c r="B58" s="12" t="s">
        <v>36</v>
      </c>
      <c r="C58" s="13" t="s">
        <v>37</v>
      </c>
      <c r="D58" s="14" t="s">
        <v>14</v>
      </c>
      <c r="E58" s="15"/>
      <c r="F58" s="15"/>
      <c r="G58" s="16">
        <f>VLOOKUP(B58,'[1]Brokers'!$B$7:$H$61,7,0)</f>
        <v>0</v>
      </c>
      <c r="H58" s="16">
        <v>0</v>
      </c>
      <c r="I58" s="16">
        <f>VLOOKUP(B58,'[1]Brokers'!$B$7:$M$61,12,0)</f>
        <v>0</v>
      </c>
      <c r="J58" s="16">
        <v>0</v>
      </c>
      <c r="K58" s="16">
        <v>0</v>
      </c>
      <c r="L58" s="16">
        <f>VLOOKUP(B58,'[1]Brokers'!$B$7:$R$61,17,0)</f>
        <v>0</v>
      </c>
      <c r="M58" s="24">
        <f>VLOOKUP(B58,'[1]Brokers'!$B$7:$T$61,19,0)</f>
        <v>0</v>
      </c>
      <c r="N58" s="24">
        <v>18727201.04</v>
      </c>
      <c r="O58" s="28">
        <f t="shared" si="2"/>
        <v>3.393412666438414E-05</v>
      </c>
      <c r="R58" s="20"/>
    </row>
    <row r="59" spans="1:18" ht="15">
      <c r="A59" s="27">
        <f t="shared" si="1"/>
        <v>44</v>
      </c>
      <c r="B59" s="12" t="s">
        <v>64</v>
      </c>
      <c r="C59" s="13" t="s">
        <v>65</v>
      </c>
      <c r="D59" s="14" t="s">
        <v>14</v>
      </c>
      <c r="E59" s="15"/>
      <c r="F59" s="15"/>
      <c r="G59" s="16">
        <f>VLOOKUP(B59,'[1]Brokers'!$B$7:$H$61,7,0)</f>
        <v>2279457.77</v>
      </c>
      <c r="H59" s="16">
        <v>0</v>
      </c>
      <c r="I59" s="16">
        <f>VLOOKUP(B59,'[1]Brokers'!$B$7:$M$61,12,0)</f>
        <v>0</v>
      </c>
      <c r="J59" s="16">
        <v>0</v>
      </c>
      <c r="K59" s="16">
        <v>0</v>
      </c>
      <c r="L59" s="16">
        <f>VLOOKUP(B59,'[1]Brokers'!$B$7:$R$61,17,0)</f>
        <v>0</v>
      </c>
      <c r="M59" s="24">
        <f>VLOOKUP(B59,'[1]Brokers'!$B$7:$T$61,19,0)</f>
        <v>2279457.77</v>
      </c>
      <c r="N59" s="24">
        <v>17629025.27</v>
      </c>
      <c r="O59" s="28">
        <f t="shared" si="2"/>
        <v>3.1944206462249245E-05</v>
      </c>
      <c r="R59" s="20"/>
    </row>
    <row r="60" spans="1:18" ht="15">
      <c r="A60" s="27">
        <f t="shared" si="1"/>
        <v>45</v>
      </c>
      <c r="B60" s="12" t="s">
        <v>48</v>
      </c>
      <c r="C60" s="13" t="s">
        <v>49</v>
      </c>
      <c r="D60" s="14" t="s">
        <v>14</v>
      </c>
      <c r="E60" s="15"/>
      <c r="F60" s="15"/>
      <c r="G60" s="16">
        <f>VLOOKUP(B60,'[1]Brokers'!$B$7:$H$61,7,0)</f>
        <v>2716625.79</v>
      </c>
      <c r="H60" s="16">
        <v>0</v>
      </c>
      <c r="I60" s="16">
        <f>VLOOKUP(B60,'[1]Brokers'!$B$7:$M$61,12,0)</f>
        <v>0</v>
      </c>
      <c r="J60" s="16">
        <v>0</v>
      </c>
      <c r="K60" s="16">
        <v>0</v>
      </c>
      <c r="L60" s="16">
        <f>VLOOKUP(B60,'[1]Brokers'!$B$7:$R$61,17,0)</f>
        <v>0</v>
      </c>
      <c r="M60" s="24">
        <f>VLOOKUP(B60,'[1]Brokers'!$B$7:$T$61,19,0)</f>
        <v>2716625.79</v>
      </c>
      <c r="N60" s="24">
        <v>16647990.79</v>
      </c>
      <c r="O60" s="28">
        <f t="shared" si="2"/>
        <v>3.0166549019722627E-05</v>
      </c>
      <c r="R60" s="20"/>
    </row>
    <row r="61" spans="1:18" ht="15">
      <c r="A61" s="27">
        <f t="shared" si="1"/>
        <v>46</v>
      </c>
      <c r="B61" s="12" t="s">
        <v>58</v>
      </c>
      <c r="C61" s="13" t="s">
        <v>59</v>
      </c>
      <c r="D61" s="14" t="s">
        <v>14</v>
      </c>
      <c r="E61" s="15" t="s">
        <v>14</v>
      </c>
      <c r="F61" s="15" t="s">
        <v>14</v>
      </c>
      <c r="G61" s="16">
        <f>VLOOKUP(B61,'[1]Brokers'!$B$7:$H$61,7,0)</f>
        <v>0</v>
      </c>
      <c r="H61" s="16">
        <v>0</v>
      </c>
      <c r="I61" s="16">
        <f>VLOOKUP(B61,'[1]Brokers'!$B$7:$M$61,12,0)</f>
        <v>0</v>
      </c>
      <c r="J61" s="16">
        <v>0</v>
      </c>
      <c r="K61" s="16">
        <v>0</v>
      </c>
      <c r="L61" s="16">
        <f>VLOOKUP(B61,'[1]Brokers'!$B$7:$R$61,17,0)</f>
        <v>0</v>
      </c>
      <c r="M61" s="24">
        <f>VLOOKUP(B61,'[1]Brokers'!$B$7:$T$61,19,0)</f>
        <v>0</v>
      </c>
      <c r="N61" s="24">
        <v>14321420.2</v>
      </c>
      <c r="O61" s="28">
        <f t="shared" si="2"/>
        <v>2.5950748648590878E-05</v>
      </c>
      <c r="R61" s="20"/>
    </row>
    <row r="62" spans="1:18" ht="15">
      <c r="A62" s="27">
        <v>47</v>
      </c>
      <c r="B62" s="12" t="s">
        <v>82</v>
      </c>
      <c r="C62" s="13" t="s">
        <v>83</v>
      </c>
      <c r="D62" s="14" t="s">
        <v>14</v>
      </c>
      <c r="E62" s="15"/>
      <c r="F62" s="15"/>
      <c r="G62" s="16">
        <f>VLOOKUP(B62,'[1]Brokers'!$B$7:$H$61,7,0)</f>
        <v>1698600</v>
      </c>
      <c r="H62" s="16">
        <v>0</v>
      </c>
      <c r="I62" s="16">
        <f>VLOOKUP(B62,'[1]Brokers'!$B$7:$M$61,12,0)</f>
        <v>0</v>
      </c>
      <c r="J62" s="16">
        <v>0</v>
      </c>
      <c r="K62" s="16">
        <v>0</v>
      </c>
      <c r="L62" s="16">
        <f>VLOOKUP(B62,'[1]Brokers'!$B$7:$R$61,17,0)</f>
        <v>0</v>
      </c>
      <c r="M62" s="24">
        <f>VLOOKUP(B62,'[1]Brokers'!$B$7:$T$61,19,0)</f>
        <v>1698600</v>
      </c>
      <c r="N62" s="24">
        <v>9203245</v>
      </c>
      <c r="O62" s="28">
        <f t="shared" si="2"/>
        <v>1.6676495376233758E-05</v>
      </c>
      <c r="R62" s="20"/>
    </row>
    <row r="63" spans="1:18" ht="15">
      <c r="A63" s="27">
        <v>48</v>
      </c>
      <c r="B63" s="12" t="s">
        <v>124</v>
      </c>
      <c r="C63" s="13" t="s">
        <v>125</v>
      </c>
      <c r="D63" s="14" t="s">
        <v>14</v>
      </c>
      <c r="E63" s="15"/>
      <c r="F63" s="15"/>
      <c r="G63" s="16">
        <f>VLOOKUP(B63,'[1]Brokers'!$B$7:$H$61,7,0)</f>
        <v>581.5</v>
      </c>
      <c r="H63" s="16"/>
      <c r="I63" s="16">
        <f>VLOOKUP(B63,'[1]Brokers'!$B$7:$M$61,12,0)</f>
        <v>0</v>
      </c>
      <c r="J63" s="16"/>
      <c r="K63" s="16"/>
      <c r="L63" s="16">
        <f>VLOOKUP(B63,'[1]Brokers'!$B$7:$R$61,17,0)</f>
        <v>0</v>
      </c>
      <c r="M63" s="24">
        <f>VLOOKUP(B63,'[1]Brokers'!$B$7:$T$61,19,0)</f>
        <v>581.5</v>
      </c>
      <c r="N63" s="24">
        <v>581.5</v>
      </c>
      <c r="O63" s="28">
        <f t="shared" si="2"/>
        <v>1.053691612173742E-09</v>
      </c>
      <c r="R63" s="20"/>
    </row>
    <row r="64" spans="1:18" ht="15">
      <c r="A64" s="27">
        <v>49</v>
      </c>
      <c r="B64" s="12" t="s">
        <v>60</v>
      </c>
      <c r="C64" s="13" t="s">
        <v>61</v>
      </c>
      <c r="D64" s="14" t="s">
        <v>14</v>
      </c>
      <c r="E64" s="15"/>
      <c r="F64" s="15"/>
      <c r="G64" s="16">
        <f>VLOOKUP(B64,'[1]Brokers'!$B$7:$H$61,7,0)</f>
        <v>0</v>
      </c>
      <c r="H64" s="16">
        <v>0</v>
      </c>
      <c r="I64" s="16">
        <f>VLOOKUP(B64,'[1]Brokers'!$B$7:$M$61,12,0)</f>
        <v>0</v>
      </c>
      <c r="J64" s="16">
        <v>0</v>
      </c>
      <c r="K64" s="16">
        <v>0</v>
      </c>
      <c r="L64" s="16">
        <f>VLOOKUP(B64,'[1]Brokers'!$B$7:$R$61,17,0)</f>
        <v>0</v>
      </c>
      <c r="M64" s="24">
        <f>VLOOKUP(B64,'[1]Brokers'!$B$7:$T$61,19,0)</f>
        <v>0</v>
      </c>
      <c r="N64" s="24">
        <v>0</v>
      </c>
      <c r="O64" s="28">
        <f t="shared" si="2"/>
        <v>0</v>
      </c>
      <c r="R64" s="20"/>
    </row>
    <row r="65" spans="1:18" ht="15">
      <c r="A65" s="27">
        <v>50</v>
      </c>
      <c r="B65" s="12" t="s">
        <v>105</v>
      </c>
      <c r="C65" s="13" t="s">
        <v>115</v>
      </c>
      <c r="D65" s="14" t="s">
        <v>14</v>
      </c>
      <c r="E65" s="15"/>
      <c r="F65" s="15"/>
      <c r="G65" s="16">
        <f>VLOOKUP(B65,'[1]Brokers'!$B$7:$H$61,7,0)</f>
        <v>0</v>
      </c>
      <c r="H65" s="16">
        <v>0</v>
      </c>
      <c r="I65" s="16">
        <f>VLOOKUP(B65,'[1]Brokers'!$B$7:$M$61,12,0)</f>
        <v>0</v>
      </c>
      <c r="J65" s="16">
        <v>0</v>
      </c>
      <c r="K65" s="16">
        <v>0</v>
      </c>
      <c r="L65" s="16">
        <f>VLOOKUP(B65,'[1]Brokers'!$B$7:$R$61,17,0)</f>
        <v>0</v>
      </c>
      <c r="M65" s="24">
        <f>VLOOKUP(B65,'[1]Brokers'!$B$7:$T$61,19,0)</f>
        <v>0</v>
      </c>
      <c r="N65" s="24">
        <v>0</v>
      </c>
      <c r="O65" s="28">
        <f t="shared" si="2"/>
        <v>0</v>
      </c>
      <c r="R65" s="20"/>
    </row>
    <row r="66" spans="1:18" ht="15">
      <c r="A66" s="27">
        <v>51</v>
      </c>
      <c r="B66" s="12" t="s">
        <v>70</v>
      </c>
      <c r="C66" s="13" t="s">
        <v>71</v>
      </c>
      <c r="D66" s="14" t="s">
        <v>14</v>
      </c>
      <c r="E66" s="15"/>
      <c r="F66" s="15"/>
      <c r="G66" s="16">
        <f>VLOOKUP(B66,'[1]Brokers'!$B$7:$H$61,7,0)</f>
        <v>0</v>
      </c>
      <c r="H66" s="16">
        <v>0</v>
      </c>
      <c r="I66" s="16">
        <f>VLOOKUP(B66,'[1]Brokers'!$B$7:$M$61,12,0)</f>
        <v>0</v>
      </c>
      <c r="J66" s="16">
        <v>0</v>
      </c>
      <c r="K66" s="16">
        <v>0</v>
      </c>
      <c r="L66" s="16">
        <f>VLOOKUP(B66,'[1]Brokers'!$B$7:$R$61,17,0)</f>
        <v>0</v>
      </c>
      <c r="M66" s="24">
        <f>VLOOKUP(B66,'[1]Brokers'!$B$7:$T$61,19,0)</f>
        <v>0</v>
      </c>
      <c r="N66" s="24">
        <v>0</v>
      </c>
      <c r="O66" s="28">
        <f t="shared" si="2"/>
        <v>0</v>
      </c>
      <c r="R66" s="20"/>
    </row>
    <row r="67" spans="1:18" ht="15">
      <c r="A67" s="27">
        <v>52</v>
      </c>
      <c r="B67" s="12" t="s">
        <v>91</v>
      </c>
      <c r="C67" s="13" t="s">
        <v>92</v>
      </c>
      <c r="D67" s="14" t="s">
        <v>14</v>
      </c>
      <c r="E67" s="14"/>
      <c r="F67" s="15"/>
      <c r="G67" s="16">
        <f>VLOOKUP(B67,'[1]Brokers'!$B$7:$H$61,7,0)</f>
        <v>0</v>
      </c>
      <c r="H67" s="16">
        <v>0</v>
      </c>
      <c r="I67" s="16">
        <f>VLOOKUP(B67,'[1]Brokers'!$B$7:$M$61,12,0)</f>
        <v>0</v>
      </c>
      <c r="J67" s="16">
        <v>0</v>
      </c>
      <c r="K67" s="16">
        <v>0</v>
      </c>
      <c r="L67" s="16">
        <f>VLOOKUP(B67,'[1]Brokers'!$B$7:$R$61,17,0)</f>
        <v>0</v>
      </c>
      <c r="M67" s="24">
        <f>VLOOKUP(B67,'[1]Brokers'!$B$7:$T$61,19,0)</f>
        <v>0</v>
      </c>
      <c r="N67" s="24">
        <v>0</v>
      </c>
      <c r="O67" s="28">
        <f t="shared" si="2"/>
        <v>0</v>
      </c>
      <c r="R67" s="20"/>
    </row>
    <row r="68" spans="1:18" ht="15">
      <c r="A68" s="27">
        <v>53</v>
      </c>
      <c r="B68" s="12" t="s">
        <v>95</v>
      </c>
      <c r="C68" s="13" t="s">
        <v>108</v>
      </c>
      <c r="D68" s="14" t="s">
        <v>14</v>
      </c>
      <c r="E68" s="15"/>
      <c r="F68" s="15"/>
      <c r="G68" s="16">
        <f>VLOOKUP(B68,'[1]Brokers'!$B$7:$H$61,7,0)</f>
        <v>0</v>
      </c>
      <c r="H68" s="16">
        <v>0</v>
      </c>
      <c r="I68" s="16">
        <f>VLOOKUP(B68,'[1]Brokers'!$B$7:$M$61,12,0)</f>
        <v>0</v>
      </c>
      <c r="J68" s="16">
        <v>0</v>
      </c>
      <c r="K68" s="16">
        <v>0</v>
      </c>
      <c r="L68" s="16">
        <f>VLOOKUP(B68,'[1]Brokers'!$B$7:$R$61,17,0)</f>
        <v>0</v>
      </c>
      <c r="M68" s="24">
        <f>VLOOKUP(B68,'[1]Brokers'!$B$7:$T$61,19,0)</f>
        <v>0</v>
      </c>
      <c r="N68" s="24">
        <v>0</v>
      </c>
      <c r="O68" s="28">
        <f t="shared" si="2"/>
        <v>0</v>
      </c>
      <c r="R68" s="20"/>
    </row>
    <row r="69" spans="1:18" ht="13.5" customHeight="1">
      <c r="A69" s="27">
        <v>54</v>
      </c>
      <c r="B69" s="12" t="s">
        <v>122</v>
      </c>
      <c r="C69" s="13" t="s">
        <v>75</v>
      </c>
      <c r="D69" s="14" t="s">
        <v>14</v>
      </c>
      <c r="E69" s="15"/>
      <c r="F69" s="15"/>
      <c r="G69" s="16">
        <f>VLOOKUP(B69,'[1]Brokers'!$B$7:$H$61,7,0)</f>
        <v>0</v>
      </c>
      <c r="H69" s="16"/>
      <c r="I69" s="16">
        <f>VLOOKUP(B69,'[1]Brokers'!$B$7:$M$61,12,0)</f>
        <v>0</v>
      </c>
      <c r="J69" s="16">
        <v>0</v>
      </c>
      <c r="K69" s="16"/>
      <c r="L69" s="16">
        <f>VLOOKUP(B69,'[1]Brokers'!$B$7:$R$61,17,0)</f>
        <v>0</v>
      </c>
      <c r="M69" s="24">
        <f>VLOOKUP(B69,'[1]Brokers'!$B$7:$T$61,19,0)</f>
        <v>0</v>
      </c>
      <c r="N69" s="24">
        <v>0</v>
      </c>
      <c r="O69" s="28">
        <f t="shared" si="2"/>
        <v>0</v>
      </c>
      <c r="R69" s="20"/>
    </row>
    <row r="70" spans="1:16" ht="16.5" customHeight="1" thickBot="1">
      <c r="A70" s="44" t="s">
        <v>6</v>
      </c>
      <c r="B70" s="45"/>
      <c r="C70" s="46"/>
      <c r="D70" s="29">
        <f>COUNTA(D16:D69)</f>
        <v>54</v>
      </c>
      <c r="E70" s="29">
        <f>COUNTA(E16:E69)</f>
        <v>17</v>
      </c>
      <c r="F70" s="29">
        <f>COUNTA(F16:F69)</f>
        <v>13</v>
      </c>
      <c r="G70" s="34">
        <v>10008424194.32</v>
      </c>
      <c r="H70" s="30">
        <f aca="true" t="shared" si="3" ref="H70:O70">SUM(H16:H69)</f>
        <v>0</v>
      </c>
      <c r="I70" s="34">
        <v>8395642382.84</v>
      </c>
      <c r="J70" s="30">
        <f t="shared" si="3"/>
        <v>0</v>
      </c>
      <c r="K70" s="30">
        <f t="shared" si="3"/>
        <v>0</v>
      </c>
      <c r="L70" s="34">
        <v>100000000000</v>
      </c>
      <c r="M70" s="37">
        <v>118404066577.16</v>
      </c>
      <c r="N70" s="30">
        <f>SUM(N16:N69)</f>
        <v>551869250245.2198</v>
      </c>
      <c r="O70" s="31">
        <f t="shared" si="3"/>
        <v>1.0000000000000004</v>
      </c>
      <c r="P70" s="19"/>
    </row>
    <row r="71" spans="7:16" ht="15">
      <c r="G71" s="2" t="s">
        <v>128</v>
      </c>
      <c r="L71" s="20"/>
      <c r="M71" s="21"/>
      <c r="O71" s="20"/>
      <c r="P71" s="19"/>
    </row>
    <row r="72" spans="2:16" ht="27.6" customHeight="1">
      <c r="B72" s="39" t="s">
        <v>98</v>
      </c>
      <c r="C72" s="39"/>
      <c r="D72" s="39"/>
      <c r="E72" s="39"/>
      <c r="F72" s="39"/>
      <c r="H72" s="22"/>
      <c r="I72" s="22"/>
      <c r="L72" s="20"/>
      <c r="M72" s="20"/>
      <c r="P72" s="19"/>
    </row>
    <row r="73" spans="3:16" ht="27.6" customHeight="1">
      <c r="C73" s="40"/>
      <c r="D73" s="40"/>
      <c r="E73" s="40"/>
      <c r="F73" s="40"/>
      <c r="M73" s="20"/>
      <c r="N73" s="20"/>
      <c r="P73" s="19"/>
    </row>
    <row r="74" spans="7:16" ht="15">
      <c r="G74" s="33"/>
      <c r="I74" s="1"/>
      <c r="L74" s="1" t="s">
        <v>128</v>
      </c>
      <c r="M74" s="4"/>
      <c r="O74" s="19"/>
      <c r="P74" s="1"/>
    </row>
    <row r="75" spans="14:16" ht="15">
      <c r="N75" s="4"/>
      <c r="P75" s="19"/>
    </row>
    <row r="77" ht="15">
      <c r="N77" s="35"/>
    </row>
    <row r="78" ht="15">
      <c r="N78" s="35"/>
    </row>
    <row r="79" ht="15">
      <c r="N79" s="35">
        <f>VLOOKUP(B16,'[2]Brokers'!$B$7:$H$61,7,0)</f>
        <v>1024725262.35</v>
      </c>
    </row>
    <row r="80" ht="15">
      <c r="N80" s="36"/>
    </row>
    <row r="111" ht="15">
      <c r="L111" s="4"/>
    </row>
    <row r="128" ht="15">
      <c r="M128" s="20"/>
    </row>
  </sheetData>
  <autoFilter ref="A15:P70"/>
  <mergeCells count="16">
    <mergeCell ref="N14:N15"/>
    <mergeCell ref="O14:O15"/>
    <mergeCell ref="D9:L9"/>
    <mergeCell ref="L11:O11"/>
    <mergeCell ref="A12:A15"/>
    <mergeCell ref="B12:B15"/>
    <mergeCell ref="C12:C15"/>
    <mergeCell ref="D12:F14"/>
    <mergeCell ref="G12:M13"/>
    <mergeCell ref="N12:O13"/>
    <mergeCell ref="B72:F72"/>
    <mergeCell ref="C73:F73"/>
    <mergeCell ref="M14:M15"/>
    <mergeCell ref="J14:L14"/>
    <mergeCell ref="G14:I14"/>
    <mergeCell ref="A70:C70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7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Ариунсанаа . С</cp:lastModifiedBy>
  <cp:lastPrinted>2022-07-20T07:28:32Z</cp:lastPrinted>
  <dcterms:created xsi:type="dcterms:W3CDTF">2017-06-09T07:51:20Z</dcterms:created>
  <dcterms:modified xsi:type="dcterms:W3CDTF">2022-07-20T07:29:26Z</dcterms:modified>
  <cp:category/>
  <cp:version/>
  <cp:contentType/>
  <cp:contentStatus/>
</cp:coreProperties>
</file>