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'Sheet1'!$A$1:$N$70</definedName>
  </definedNames>
  <calcPr calcId="152511"/>
</workbook>
</file>

<file path=xl/sharedStrings.xml><?xml version="1.0" encoding="utf-8"?>
<sst xmlns="http://schemas.openxmlformats.org/spreadsheetml/2006/main" count="160" uniqueCount="73">
  <si>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</si>
  <si>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</si>
  <si>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</si>
  <si>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</si>
  <si>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</si>
  <si>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</si>
  <si>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</si>
  <si>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</si>
  <si>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</si>
  <si>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</si>
  <si>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</si>
  <si>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</si>
  <si>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</si>
  <si>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</si>
  <si>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</si>
  <si>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</si>
  <si>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</si>
  <si>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</si>
  <si>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</si>
  <si>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</si>
  <si>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</si>
  <si>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</si>
  <si>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</si>
  <si>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</si>
  <si>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</si>
  <si>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</si>
  <si>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</si>
  <si>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</si>
  <si>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</si>
  <si>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</si>
  <si>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</si>
  <si>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</si>
  <si>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</si>
  <si>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</si>
  <si>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</si>
  <si>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</si>
  <si>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</si>
  <si>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</si>
  <si>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</si>
  <si>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</si>
  <si>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</si>
  <si>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</si>
  <si>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</si>
  <si>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</si>
  <si>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</si>
  <si>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</si>
  <si>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</si>
  <si>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</si>
  <si>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</si>
  <si>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</si>
  <si>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</si>
  <si>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</si>
  <si>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</si>
  <si>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</si>
  <si>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</si>
  <si>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</si>
  <si>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</si>
  <si>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</si>
  <si>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</si>
  <si>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</si>
  <si>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</si>
  <si>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</si>
  <si>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</si>
  <si>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</si>
  <si>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</si>
  <si>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</si>
  <si>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</si>
  <si>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</si>
  <si>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</si>
  <si>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</si>
  <si>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</si>
  <si>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Trading value of April</t>
  </si>
  <si>
    <t>As of  April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</si>
</sst>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left" vertical="center"/>
    </xf>
    <xf numFmtId="43" fontId="2" fillId="3" borderId="1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02%20Ariljaanii%20tai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903%20Ariljaanii%20tailan%20ENG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01%20Ariljaanii%20tailan%20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630324650.93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</v>
          </cell>
          <cell r="N16">
            <v>9389544416.18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</v>
          </cell>
          <cell r="N17">
            <v>4358931405.34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282505387.54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</v>
          </cell>
          <cell r="N19">
            <v>2370200710.55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537528996.3</v>
          </cell>
          <cell r="N20">
            <v>857884503.55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552606935.8</v>
          </cell>
          <cell r="N21">
            <v>849473769.54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274140321.03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438884921.03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391427455.28</v>
          </cell>
          <cell r="N23">
            <v>400836443.28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198540489.61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</v>
          </cell>
          <cell r="N24">
            <v>381188487.04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64587067.29000001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53972221.2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</v>
          </cell>
          <cell r="N27">
            <v>208244598.74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>
            <v>0</v>
          </cell>
          <cell r="F29">
            <v>0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>
            <v>0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149443115.7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>
            <v>0</v>
          </cell>
          <cell r="F31">
            <v>0</v>
          </cell>
          <cell r="G31">
            <v>53280666.2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</v>
          </cell>
          <cell r="N31">
            <v>106693805.15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>
            <v>0</v>
          </cell>
          <cell r="G34">
            <v>36119868.65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43808868.65</v>
          </cell>
          <cell r="N34">
            <v>88628421.35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</v>
          </cell>
        </row>
        <row r="37">
          <cell r="B37" t="str">
            <v>BLMB</v>
          </cell>
          <cell r="C37" t="str">
            <v>"БЛҮМСБЮРИ СЕКЮРИТИЕС ҮЦК" ХХК </v>
          </cell>
          <cell r="D37" t="str">
            <v>●</v>
          </cell>
          <cell r="E37" t="str">
            <v>●</v>
          </cell>
          <cell r="F37">
            <v>0</v>
          </cell>
          <cell r="G37">
            <v>50304492.3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51894492.3</v>
          </cell>
          <cell r="N37">
            <v>62182846.3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27960872.4</v>
          </cell>
          <cell r="N38">
            <v>49745758.9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38777829.36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5674417.2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30972817.2</v>
          </cell>
          <cell r="N46">
            <v>34853677.28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</v>
          </cell>
          <cell r="N49">
            <v>19621933.8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>
            <v>0</v>
          </cell>
          <cell r="F50">
            <v>0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15354573.2</v>
          </cell>
          <cell r="N50">
            <v>15683333.2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>
            <v>0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53653</v>
          </cell>
          <cell r="G10">
            <v>46174586</v>
          </cell>
          <cell r="H10">
            <v>46174586</v>
          </cell>
          <cell r="W10">
            <v>0</v>
          </cell>
          <cell r="X10">
            <v>53653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335</v>
          </cell>
          <cell r="E11">
            <v>97485</v>
          </cell>
          <cell r="F11">
            <v>0</v>
          </cell>
          <cell r="G11">
            <v>0</v>
          </cell>
          <cell r="H11">
            <v>97485</v>
          </cell>
          <cell r="W11">
            <v>0</v>
          </cell>
          <cell r="X11">
            <v>335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1821839</v>
          </cell>
          <cell r="E12">
            <v>79230289.4</v>
          </cell>
          <cell r="F12">
            <v>2053735</v>
          </cell>
          <cell r="G12">
            <v>135969735.57</v>
          </cell>
          <cell r="H12">
            <v>215200024.97</v>
          </cell>
          <cell r="W12">
            <v>0</v>
          </cell>
          <cell r="X12">
            <v>3875574</v>
          </cell>
        </row>
        <row r="13">
          <cell r="B13" t="str">
            <v>ARGB</v>
          </cell>
          <cell r="C13" t="str">
            <v>Аргай бэст ХХК</v>
          </cell>
          <cell r="D13">
            <v>31</v>
          </cell>
          <cell r="E13">
            <v>198400</v>
          </cell>
          <cell r="F13">
            <v>745</v>
          </cell>
          <cell r="G13">
            <v>372500</v>
          </cell>
          <cell r="H13">
            <v>570900</v>
          </cell>
          <cell r="W13">
            <v>0</v>
          </cell>
          <cell r="X13">
            <v>776</v>
          </cell>
        </row>
        <row r="14">
          <cell r="B14" t="str">
            <v>BATS</v>
          </cell>
          <cell r="C14" t="str">
            <v>Батс ХХК</v>
          </cell>
          <cell r="D14">
            <v>362064</v>
          </cell>
          <cell r="E14">
            <v>24698455.4</v>
          </cell>
          <cell r="F14">
            <v>328732</v>
          </cell>
          <cell r="G14">
            <v>48353953</v>
          </cell>
          <cell r="H14">
            <v>73052408.4</v>
          </cell>
          <cell r="W14">
            <v>0</v>
          </cell>
          <cell r="X14">
            <v>690796</v>
          </cell>
        </row>
        <row r="15">
          <cell r="B15" t="str">
            <v>BDSC</v>
          </cell>
          <cell r="C15" t="str">
            <v>БиДиСек ХК</v>
          </cell>
          <cell r="D15">
            <v>652136</v>
          </cell>
          <cell r="E15">
            <v>136292635.86</v>
          </cell>
          <cell r="F15">
            <v>1082890</v>
          </cell>
          <cell r="G15">
            <v>244311576.1</v>
          </cell>
          <cell r="H15">
            <v>380604211.96000004</v>
          </cell>
          <cell r="W15">
            <v>0</v>
          </cell>
          <cell r="X15">
            <v>1735026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12348</v>
          </cell>
          <cell r="E18">
            <v>5856606.02</v>
          </cell>
          <cell r="F18">
            <v>223681</v>
          </cell>
          <cell r="G18">
            <v>42946617.6</v>
          </cell>
          <cell r="H18">
            <v>48803223.620000005</v>
          </cell>
          <cell r="W18">
            <v>0</v>
          </cell>
          <cell r="X18">
            <v>236029</v>
          </cell>
        </row>
        <row r="19">
          <cell r="B19" t="str">
            <v>BSK</v>
          </cell>
          <cell r="C19" t="str">
            <v>BLUE SKY</v>
          </cell>
          <cell r="D19">
            <v>3000</v>
          </cell>
          <cell r="E19">
            <v>430000</v>
          </cell>
          <cell r="F19">
            <v>50187</v>
          </cell>
          <cell r="G19">
            <v>8890447.5</v>
          </cell>
          <cell r="H19">
            <v>9320447.5</v>
          </cell>
          <cell r="W19">
            <v>0</v>
          </cell>
          <cell r="X19">
            <v>53187</v>
          </cell>
        </row>
        <row r="20">
          <cell r="B20" t="str">
            <v>BULG</v>
          </cell>
          <cell r="C20" t="str">
            <v>Булган брокер ХХК</v>
          </cell>
          <cell r="D20">
            <v>24901</v>
          </cell>
          <cell r="E20">
            <v>943971</v>
          </cell>
          <cell r="F20">
            <v>10247</v>
          </cell>
          <cell r="G20">
            <v>3248719</v>
          </cell>
          <cell r="H20">
            <v>4192690</v>
          </cell>
          <cell r="W20">
            <v>0</v>
          </cell>
          <cell r="X20">
            <v>35148</v>
          </cell>
        </row>
        <row r="21">
          <cell r="B21" t="str">
            <v>BUMB</v>
          </cell>
          <cell r="C21" t="str">
            <v>Бумбат-Алтай ХХК</v>
          </cell>
          <cell r="D21">
            <v>471077</v>
          </cell>
          <cell r="E21">
            <v>142837136.26</v>
          </cell>
          <cell r="F21">
            <v>721617</v>
          </cell>
          <cell r="G21">
            <v>199283053.32</v>
          </cell>
          <cell r="H21">
            <v>342120189.58</v>
          </cell>
          <cell r="W21">
            <v>0</v>
          </cell>
          <cell r="X21">
            <v>1192694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1239780</v>
          </cell>
          <cell r="E22">
            <v>94487524.71000001</v>
          </cell>
          <cell r="F22">
            <v>1368635</v>
          </cell>
          <cell r="G22">
            <v>152026601.43</v>
          </cell>
          <cell r="H22">
            <v>246514126.14000002</v>
          </cell>
          <cell r="S22">
            <v>6506</v>
          </cell>
          <cell r="T22">
            <v>665540520</v>
          </cell>
          <cell r="U22">
            <v>9564</v>
          </cell>
          <cell r="V22">
            <v>981583480</v>
          </cell>
          <cell r="W22">
            <v>1647124000</v>
          </cell>
          <cell r="X22">
            <v>2624485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15433</v>
          </cell>
          <cell r="E24">
            <v>5739033.5</v>
          </cell>
          <cell r="F24">
            <v>3852</v>
          </cell>
          <cell r="G24">
            <v>2363500</v>
          </cell>
          <cell r="H24">
            <v>8102533.5</v>
          </cell>
          <cell r="W24">
            <v>0</v>
          </cell>
          <cell r="X24">
            <v>19285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2192</v>
          </cell>
          <cell r="E26">
            <v>3821900</v>
          </cell>
          <cell r="F26">
            <v>24966</v>
          </cell>
          <cell r="G26">
            <v>14069843</v>
          </cell>
          <cell r="H26">
            <v>17891743</v>
          </cell>
          <cell r="W26">
            <v>0</v>
          </cell>
          <cell r="X26">
            <v>27158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0</v>
          </cell>
          <cell r="E28">
            <v>0</v>
          </cell>
          <cell r="F28">
            <v>40127</v>
          </cell>
          <cell r="G28">
            <v>11350183.86</v>
          </cell>
          <cell r="H28">
            <v>11350183.86</v>
          </cell>
          <cell r="W28">
            <v>0</v>
          </cell>
          <cell r="X28">
            <v>40127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620</v>
          </cell>
          <cell r="E29">
            <v>328207.2</v>
          </cell>
          <cell r="F29">
            <v>201</v>
          </cell>
          <cell r="G29">
            <v>98830</v>
          </cell>
          <cell r="H29">
            <v>427037.2</v>
          </cell>
          <cell r="W29">
            <v>0</v>
          </cell>
          <cell r="X29">
            <v>821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4270</v>
          </cell>
          <cell r="E33">
            <v>3076050</v>
          </cell>
          <cell r="F33">
            <v>2500</v>
          </cell>
          <cell r="G33">
            <v>1495000</v>
          </cell>
          <cell r="H33">
            <v>4571050</v>
          </cell>
          <cell r="W33">
            <v>0</v>
          </cell>
          <cell r="X33">
            <v>6770</v>
          </cell>
        </row>
        <row r="34">
          <cell r="B34" t="str">
            <v>GAUL</v>
          </cell>
          <cell r="C34" t="str">
            <v>Гаүли ХХК</v>
          </cell>
          <cell r="D34">
            <v>193728</v>
          </cell>
          <cell r="E34">
            <v>57627719.7</v>
          </cell>
          <cell r="F34">
            <v>156813</v>
          </cell>
          <cell r="G34">
            <v>41278976.52</v>
          </cell>
          <cell r="H34">
            <v>98906696.22</v>
          </cell>
          <cell r="U34">
            <v>130</v>
          </cell>
          <cell r="V34">
            <v>12992200</v>
          </cell>
          <cell r="W34">
            <v>12992200</v>
          </cell>
          <cell r="X34">
            <v>350671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1289</v>
          </cell>
          <cell r="E35">
            <v>8240400</v>
          </cell>
          <cell r="F35">
            <v>0</v>
          </cell>
          <cell r="G35">
            <v>0</v>
          </cell>
          <cell r="H35">
            <v>8240400</v>
          </cell>
          <cell r="W35">
            <v>0</v>
          </cell>
          <cell r="X35">
            <v>1289</v>
          </cell>
        </row>
        <row r="36">
          <cell r="B36" t="str">
            <v>GDSC</v>
          </cell>
          <cell r="C36" t="str">
            <v>Гүүдсек ХХК</v>
          </cell>
          <cell r="D36">
            <v>5821</v>
          </cell>
          <cell r="E36">
            <v>5768306.15</v>
          </cell>
          <cell r="F36">
            <v>12850</v>
          </cell>
          <cell r="G36">
            <v>6902921.8</v>
          </cell>
          <cell r="H36">
            <v>12671227.95</v>
          </cell>
          <cell r="W36">
            <v>0</v>
          </cell>
          <cell r="X36">
            <v>18671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1957548</v>
          </cell>
          <cell r="E37">
            <v>557517863.18</v>
          </cell>
          <cell r="F37">
            <v>1151717</v>
          </cell>
          <cell r="G37">
            <v>219096742.86</v>
          </cell>
          <cell r="H37">
            <v>776614606.04</v>
          </cell>
          <cell r="W37">
            <v>0</v>
          </cell>
          <cell r="X37">
            <v>3109265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33259</v>
          </cell>
          <cell r="G38">
            <v>20022845</v>
          </cell>
          <cell r="H38">
            <v>20022845</v>
          </cell>
          <cell r="W38">
            <v>0</v>
          </cell>
          <cell r="X38">
            <v>33259</v>
          </cell>
        </row>
        <row r="39">
          <cell r="B39" t="str">
            <v>HUN</v>
          </cell>
          <cell r="C39" t="str">
            <v>Хүннү Эмпайр ХХК</v>
          </cell>
          <cell r="D39">
            <v>2711</v>
          </cell>
          <cell r="E39">
            <v>1292688</v>
          </cell>
          <cell r="F39">
            <v>32172</v>
          </cell>
          <cell r="G39">
            <v>10281877.1</v>
          </cell>
          <cell r="H39">
            <v>11574565.1</v>
          </cell>
          <cell r="W39">
            <v>0</v>
          </cell>
          <cell r="X39">
            <v>34883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1870</v>
          </cell>
          <cell r="E42">
            <v>672429</v>
          </cell>
          <cell r="F42">
            <v>0</v>
          </cell>
          <cell r="G42">
            <v>0</v>
          </cell>
          <cell r="H42">
            <v>672429</v>
          </cell>
          <cell r="W42">
            <v>0</v>
          </cell>
          <cell r="X42">
            <v>1870</v>
          </cell>
        </row>
        <row r="43">
          <cell r="B43" t="str">
            <v>MERG</v>
          </cell>
          <cell r="C43" t="str">
            <v>Мэргэн санаа ХХК</v>
          </cell>
          <cell r="D43">
            <v>17349</v>
          </cell>
          <cell r="E43">
            <v>4564594</v>
          </cell>
          <cell r="F43">
            <v>1533</v>
          </cell>
          <cell r="G43">
            <v>1448695.18</v>
          </cell>
          <cell r="H43">
            <v>6013289.18</v>
          </cell>
          <cell r="W43">
            <v>0</v>
          </cell>
          <cell r="X43">
            <v>18882</v>
          </cell>
        </row>
        <row r="44">
          <cell r="B44" t="str">
            <v>MIBG</v>
          </cell>
          <cell r="C44" t="str">
            <v>Эм Ай Би Жи ХХК</v>
          </cell>
          <cell r="D44">
            <v>56</v>
          </cell>
          <cell r="E44">
            <v>31360</v>
          </cell>
          <cell r="F44">
            <v>1633</v>
          </cell>
          <cell r="G44">
            <v>11986725</v>
          </cell>
          <cell r="H44">
            <v>12018085</v>
          </cell>
          <cell r="W44">
            <v>0</v>
          </cell>
          <cell r="X44">
            <v>1689</v>
          </cell>
        </row>
        <row r="45">
          <cell r="B45" t="str">
            <v>MICC</v>
          </cell>
          <cell r="C45" t="str">
            <v>Эм Ай Си Си ХХК</v>
          </cell>
          <cell r="D45">
            <v>3150</v>
          </cell>
          <cell r="E45">
            <v>248818.5</v>
          </cell>
          <cell r="F45">
            <v>123197</v>
          </cell>
          <cell r="G45">
            <v>47516637</v>
          </cell>
          <cell r="H45">
            <v>47765455.5</v>
          </cell>
          <cell r="W45">
            <v>0</v>
          </cell>
          <cell r="X45">
            <v>126347</v>
          </cell>
        </row>
        <row r="46">
          <cell r="B46" t="str">
            <v>MNET</v>
          </cell>
          <cell r="C46" t="str">
            <v>Ард секюритиз ХХК</v>
          </cell>
          <cell r="D46">
            <v>2718322</v>
          </cell>
          <cell r="E46">
            <v>392259763.17</v>
          </cell>
          <cell r="F46">
            <v>2416063</v>
          </cell>
          <cell r="G46">
            <v>261998952.42000002</v>
          </cell>
          <cell r="H46">
            <v>654258715.59</v>
          </cell>
          <cell r="W46">
            <v>0</v>
          </cell>
          <cell r="X46">
            <v>5134385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4130</v>
          </cell>
          <cell r="E48">
            <v>1111376</v>
          </cell>
          <cell r="F48">
            <v>3611</v>
          </cell>
          <cell r="G48">
            <v>1372188.5</v>
          </cell>
          <cell r="H48">
            <v>2483564.5</v>
          </cell>
          <cell r="W48">
            <v>0</v>
          </cell>
          <cell r="X48">
            <v>7741</v>
          </cell>
        </row>
        <row r="49">
          <cell r="B49" t="str">
            <v>MSEC</v>
          </cell>
          <cell r="C49" t="str">
            <v>Монсек ХХК</v>
          </cell>
          <cell r="D49">
            <v>21475</v>
          </cell>
          <cell r="E49">
            <v>6438991.25</v>
          </cell>
          <cell r="F49">
            <v>50096</v>
          </cell>
          <cell r="G49">
            <v>10470592.92</v>
          </cell>
          <cell r="H49">
            <v>16909584.17</v>
          </cell>
          <cell r="W49">
            <v>0</v>
          </cell>
          <cell r="X49">
            <v>71571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115582</v>
          </cell>
          <cell r="E51">
            <v>40410653.2</v>
          </cell>
          <cell r="F51">
            <v>260814</v>
          </cell>
          <cell r="G51">
            <v>49581029.69</v>
          </cell>
          <cell r="H51">
            <v>89991682.89</v>
          </cell>
          <cell r="S51">
            <v>3188</v>
          </cell>
          <cell r="T51">
            <v>329035160</v>
          </cell>
          <cell r="W51">
            <v>329035160</v>
          </cell>
          <cell r="X51">
            <v>379584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5325</v>
          </cell>
          <cell r="E52">
            <v>399375</v>
          </cell>
          <cell r="F52">
            <v>10100</v>
          </cell>
          <cell r="G52">
            <v>3442202</v>
          </cell>
          <cell r="H52">
            <v>3841577</v>
          </cell>
          <cell r="W52">
            <v>0</v>
          </cell>
          <cell r="X52">
            <v>15425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24443</v>
          </cell>
          <cell r="E54">
            <v>4216642.1</v>
          </cell>
          <cell r="F54">
            <v>210</v>
          </cell>
          <cell r="G54">
            <v>301490</v>
          </cell>
          <cell r="H54">
            <v>4518132.1</v>
          </cell>
          <cell r="W54">
            <v>0</v>
          </cell>
          <cell r="X54">
            <v>24653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18</v>
          </cell>
          <cell r="G55">
            <v>18018</v>
          </cell>
          <cell r="H55">
            <v>18018</v>
          </cell>
          <cell r="W55">
            <v>0</v>
          </cell>
          <cell r="X55">
            <v>18</v>
          </cell>
        </row>
        <row r="56">
          <cell r="B56" t="str">
            <v>SGC</v>
          </cell>
          <cell r="C56" t="str">
            <v>Эс Жи Капитал ХХК</v>
          </cell>
          <cell r="D56">
            <v>20</v>
          </cell>
          <cell r="E56">
            <v>3970</v>
          </cell>
          <cell r="F56">
            <v>0</v>
          </cell>
          <cell r="G56">
            <v>0</v>
          </cell>
          <cell r="H56">
            <v>3970</v>
          </cell>
          <cell r="W56">
            <v>0</v>
          </cell>
          <cell r="X56">
            <v>20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729272</v>
          </cell>
          <cell r="E58">
            <v>141169643.12</v>
          </cell>
          <cell r="F58">
            <v>468415</v>
          </cell>
          <cell r="G58">
            <v>110296349.45</v>
          </cell>
          <cell r="H58">
            <v>251465992.57</v>
          </cell>
          <cell r="W58">
            <v>0</v>
          </cell>
          <cell r="X58">
            <v>1197687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63319</v>
          </cell>
          <cell r="G59">
            <v>19030715.35</v>
          </cell>
          <cell r="H59">
            <v>19030715.35</v>
          </cell>
          <cell r="W59">
            <v>0</v>
          </cell>
          <cell r="X59">
            <v>63319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55414</v>
          </cell>
          <cell r="E60">
            <v>8789311</v>
          </cell>
          <cell r="F60">
            <v>6863</v>
          </cell>
          <cell r="G60">
            <v>2438181</v>
          </cell>
          <cell r="H60">
            <v>11227492</v>
          </cell>
          <cell r="W60">
            <v>0</v>
          </cell>
          <cell r="X60">
            <v>62277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714595</v>
          </cell>
          <cell r="E61">
            <v>183449317.55</v>
          </cell>
          <cell r="F61">
            <v>629483</v>
          </cell>
          <cell r="G61">
            <v>198230890.04</v>
          </cell>
          <cell r="H61">
            <v>381680207.59000003</v>
          </cell>
          <cell r="W61">
            <v>0</v>
          </cell>
          <cell r="X61">
            <v>1344078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390</v>
          </cell>
          <cell r="E62">
            <v>379080</v>
          </cell>
          <cell r="F62">
            <v>0</v>
          </cell>
          <cell r="G62">
            <v>0</v>
          </cell>
          <cell r="H62">
            <v>379080</v>
          </cell>
          <cell r="W62">
            <v>0</v>
          </cell>
          <cell r="X62">
            <v>390</v>
          </cell>
        </row>
        <row r="63">
          <cell r="B63" t="str">
            <v>TTOL</v>
          </cell>
          <cell r="C63" t="str">
            <v>Апекс Капитал ҮЦК</v>
          </cell>
          <cell r="D63">
            <v>492794</v>
          </cell>
          <cell r="E63">
            <v>86491640.79</v>
          </cell>
          <cell r="F63">
            <v>239168</v>
          </cell>
          <cell r="G63">
            <v>54386642.75</v>
          </cell>
          <cell r="H63">
            <v>140878283.54000002</v>
          </cell>
          <cell r="W63">
            <v>0</v>
          </cell>
          <cell r="X63">
            <v>731962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3042</v>
          </cell>
          <cell r="E64">
            <v>373496.9</v>
          </cell>
          <cell r="F64">
            <v>36474</v>
          </cell>
          <cell r="G64">
            <v>15346454</v>
          </cell>
          <cell r="H64">
            <v>15719950.9</v>
          </cell>
          <cell r="W64">
            <v>0</v>
          </cell>
          <cell r="X64">
            <v>39516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275</v>
          </cell>
          <cell r="G66">
            <v>1760000</v>
          </cell>
          <cell r="H66">
            <v>1760000</v>
          </cell>
          <cell r="W66">
            <v>0</v>
          </cell>
          <cell r="X66">
            <v>275</v>
          </cell>
        </row>
        <row r="67">
          <cell r="B67" t="str">
            <v>ZRGD</v>
          </cell>
          <cell r="C67" t="str">
            <v>Зэргэд ХХК</v>
          </cell>
          <cell r="D67">
            <v>22202</v>
          </cell>
          <cell r="E67">
            <v>5258536</v>
          </cell>
          <cell r="F67">
            <v>36703</v>
          </cell>
          <cell r="G67">
            <v>6589396</v>
          </cell>
          <cell r="H67">
            <v>11847932</v>
          </cell>
          <cell r="W67">
            <v>0</v>
          </cell>
          <cell r="X67">
            <v>58905</v>
          </cell>
        </row>
        <row r="68">
          <cell r="B68" t="str">
            <v>нийт</v>
          </cell>
          <cell r="D68">
            <v>11700554</v>
          </cell>
          <cell r="E68">
            <v>2004753668.9600003</v>
          </cell>
          <cell r="F68">
            <v>11700554</v>
          </cell>
          <cell r="G68">
            <v>2004753668.96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S68">
            <v>9694</v>
          </cell>
          <cell r="T68">
            <v>994575680</v>
          </cell>
          <cell r="U68">
            <v>9694</v>
          </cell>
          <cell r="V68">
            <v>994575680</v>
          </cell>
          <cell r="X68">
            <v>23420496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37640445863.229996</v>
          </cell>
          <cell r="H16">
            <v>70707000</v>
          </cell>
          <cell r="I16">
            <v>0</v>
          </cell>
          <cell r="J16">
            <v>168063093</v>
          </cell>
          <cell r="K16">
            <v>0</v>
          </cell>
          <cell r="L16">
            <v>37879215956.229996</v>
          </cell>
          <cell r="M16">
            <v>57268760372.409996</v>
          </cell>
        </row>
        <row r="17">
          <cell r="B17" t="str">
            <v>ARD</v>
          </cell>
          <cell r="C17" t="str">
            <v>ARD CAPITAL GROUP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1701224094.89</v>
          </cell>
          <cell r="H17">
            <v>0</v>
          </cell>
          <cell r="I17">
            <v>0</v>
          </cell>
          <cell r="J17">
            <v>6963866303</v>
          </cell>
          <cell r="K17">
            <v>0</v>
          </cell>
          <cell r="L17">
            <v>8665090397.89</v>
          </cell>
          <cell r="M17">
            <v>8929591428.76</v>
          </cell>
        </row>
        <row r="18">
          <cell r="B18" t="str">
            <v>BZIN</v>
          </cell>
          <cell r="C18" t="str">
            <v>MIRAE ASSET SECURITIES MONGOLIA</v>
          </cell>
          <cell r="D18" t="str">
            <v>●</v>
          </cell>
          <cell r="E18" t="str">
            <v>●</v>
          </cell>
          <cell r="G18">
            <v>344978419.15</v>
          </cell>
          <cell r="H18">
            <v>2250205050</v>
          </cell>
          <cell r="I18">
            <v>0</v>
          </cell>
          <cell r="J18">
            <v>76371903</v>
          </cell>
          <cell r="K18">
            <v>0</v>
          </cell>
          <cell r="L18">
            <v>2671555372.15</v>
          </cell>
          <cell r="M18">
            <v>7030486777.49</v>
          </cell>
        </row>
        <row r="19">
          <cell r="B19" t="str">
            <v>BUMB</v>
          </cell>
          <cell r="C19" t="str">
            <v>BUMBAT-ALTAI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2959414754.38</v>
          </cell>
          <cell r="H19">
            <v>0</v>
          </cell>
          <cell r="I19">
            <v>0</v>
          </cell>
          <cell r="J19">
            <v>62339787</v>
          </cell>
          <cell r="K19">
            <v>0</v>
          </cell>
          <cell r="L19">
            <v>3021754541.38</v>
          </cell>
          <cell r="M19">
            <v>5391955251.93</v>
          </cell>
        </row>
        <row r="20">
          <cell r="B20" t="str">
            <v>TNGR</v>
          </cell>
          <cell r="C20" t="str">
            <v>TENGER CAPITAL</v>
          </cell>
          <cell r="D20" t="str">
            <v>●</v>
          </cell>
          <cell r="F20" t="str">
            <v>●</v>
          </cell>
          <cell r="G20">
            <v>6734478.859999999</v>
          </cell>
          <cell r="H20">
            <v>3600000000</v>
          </cell>
          <cell r="I20">
            <v>0</v>
          </cell>
          <cell r="J20">
            <v>12173652</v>
          </cell>
          <cell r="K20">
            <v>0</v>
          </cell>
          <cell r="L20">
            <v>3618908130.86</v>
          </cell>
          <cell r="M20">
            <v>4019744574.1400003</v>
          </cell>
        </row>
        <row r="21">
          <cell r="B21" t="str">
            <v>MNET</v>
          </cell>
          <cell r="C21" t="str">
            <v>ARD SECURITIES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1438363162.8899999</v>
          </cell>
          <cell r="H21">
            <v>0</v>
          </cell>
          <cell r="I21">
            <v>0</v>
          </cell>
          <cell r="J21">
            <v>1615341353</v>
          </cell>
          <cell r="K21">
            <v>0</v>
          </cell>
          <cell r="L21">
            <v>3053704515.89</v>
          </cell>
          <cell r="M21">
            <v>3911589019.4399996</v>
          </cell>
        </row>
        <row r="22">
          <cell r="B22" t="str">
            <v>BDSC</v>
          </cell>
          <cell r="C22" t="str">
            <v>BDSEC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779061374.19</v>
          </cell>
          <cell r="H22">
            <v>0</v>
          </cell>
          <cell r="I22">
            <v>0</v>
          </cell>
          <cell r="J22">
            <v>554124261</v>
          </cell>
          <cell r="K22">
            <v>0</v>
          </cell>
          <cell r="L22">
            <v>1333185635.19</v>
          </cell>
          <cell r="M22">
            <v>3838924183.6800003</v>
          </cell>
        </row>
        <row r="23">
          <cell r="B23" t="str">
            <v>STIN</v>
          </cell>
          <cell r="C23" t="str">
            <v>STANDART INVESTMENT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426960870.29999995</v>
          </cell>
          <cell r="H23">
            <v>0</v>
          </cell>
          <cell r="I23">
            <v>0</v>
          </cell>
          <cell r="J23">
            <v>433005588</v>
          </cell>
          <cell r="K23">
            <v>0</v>
          </cell>
          <cell r="L23">
            <v>859966458.3</v>
          </cell>
          <cell r="M23">
            <v>1563826082.8</v>
          </cell>
        </row>
        <row r="24">
          <cell r="B24" t="str">
            <v>TDB</v>
          </cell>
          <cell r="C24" t="str">
            <v>TDB CAPITAL</v>
          </cell>
          <cell r="D24" t="str">
            <v>●</v>
          </cell>
          <cell r="E24" t="str">
            <v>●</v>
          </cell>
          <cell r="G24">
            <v>361046680.78</v>
          </cell>
          <cell r="H24">
            <v>0</v>
          </cell>
          <cell r="I24">
            <v>0</v>
          </cell>
          <cell r="J24">
            <v>61877601</v>
          </cell>
          <cell r="K24">
            <v>0</v>
          </cell>
          <cell r="L24">
            <v>422924281.78</v>
          </cell>
          <cell r="M24">
            <v>1272398051.32</v>
          </cell>
        </row>
        <row r="25">
          <cell r="B25" t="str">
            <v>NOVL</v>
          </cell>
          <cell r="C25" t="str">
            <v>NOVEL INVESTMENT</v>
          </cell>
          <cell r="D25" t="str">
            <v>●</v>
          </cell>
          <cell r="E25" t="str">
            <v>●</v>
          </cell>
          <cell r="G25">
            <v>205790367.01</v>
          </cell>
          <cell r="H25">
            <v>531751260</v>
          </cell>
          <cell r="I25">
            <v>0</v>
          </cell>
          <cell r="J25">
            <v>128653839</v>
          </cell>
          <cell r="K25">
            <v>0</v>
          </cell>
          <cell r="L25">
            <v>866195466.01</v>
          </cell>
          <cell r="M25">
            <v>1247383953.05</v>
          </cell>
        </row>
        <row r="26">
          <cell r="B26" t="str">
            <v>TTOL</v>
          </cell>
          <cell r="C26" t="str">
            <v>APEX CAPITAL</v>
          </cell>
          <cell r="D26" t="str">
            <v>●</v>
          </cell>
          <cell r="G26">
            <v>335607135</v>
          </cell>
          <cell r="H26">
            <v>0</v>
          </cell>
          <cell r="I26">
            <v>0</v>
          </cell>
          <cell r="J26">
            <v>47392533</v>
          </cell>
          <cell r="K26">
            <v>0</v>
          </cell>
          <cell r="L26">
            <v>382999668</v>
          </cell>
          <cell r="M26">
            <v>591244266.74</v>
          </cell>
        </row>
        <row r="27">
          <cell r="B27" t="str">
            <v>GAUL</v>
          </cell>
          <cell r="C27" t="str">
            <v>GAULI</v>
          </cell>
          <cell r="D27" t="str">
            <v>●</v>
          </cell>
          <cell r="G27">
            <v>92260785.26</v>
          </cell>
          <cell r="H27">
            <v>41343950</v>
          </cell>
          <cell r="I27">
            <v>0</v>
          </cell>
          <cell r="J27">
            <v>32641866</v>
          </cell>
          <cell r="K27">
            <v>0</v>
          </cell>
          <cell r="L27">
            <v>166246601.26</v>
          </cell>
          <cell r="M27">
            <v>510786151.54</v>
          </cell>
        </row>
        <row r="28">
          <cell r="B28" t="str">
            <v>MSEC</v>
          </cell>
          <cell r="C28" t="str">
            <v>MONSEC</v>
          </cell>
          <cell r="D28" t="str">
            <v>●</v>
          </cell>
          <cell r="G28">
            <v>155311902.45</v>
          </cell>
          <cell r="H28">
            <v>0</v>
          </cell>
          <cell r="I28">
            <v>0</v>
          </cell>
          <cell r="J28">
            <v>26330832</v>
          </cell>
          <cell r="K28">
            <v>0</v>
          </cell>
          <cell r="L28">
            <v>181642734.45</v>
          </cell>
          <cell r="M28">
            <v>270271155.79999995</v>
          </cell>
        </row>
        <row r="29">
          <cell r="B29" t="str">
            <v>GDEV</v>
          </cell>
          <cell r="C29" t="str">
            <v>GRANDDEVELOPMENT</v>
          </cell>
          <cell r="D29" t="str">
            <v>●</v>
          </cell>
          <cell r="G29">
            <v>183178858.75</v>
          </cell>
          <cell r="H29">
            <v>0</v>
          </cell>
          <cell r="I29">
            <v>0</v>
          </cell>
          <cell r="J29">
            <v>1287819</v>
          </cell>
          <cell r="K29">
            <v>0</v>
          </cell>
          <cell r="L29">
            <v>184466677.75</v>
          </cell>
          <cell r="M29">
            <v>252261610.15</v>
          </cell>
        </row>
        <row r="30">
          <cell r="B30" t="str">
            <v>ZRGD</v>
          </cell>
          <cell r="C30" t="str">
            <v>ZERGED</v>
          </cell>
          <cell r="D30" t="str">
            <v>●</v>
          </cell>
          <cell r="G30">
            <v>48723821.9</v>
          </cell>
          <cell r="H30">
            <v>0</v>
          </cell>
          <cell r="I30">
            <v>0</v>
          </cell>
          <cell r="J30">
            <v>107828577</v>
          </cell>
          <cell r="K30">
            <v>0</v>
          </cell>
          <cell r="L30">
            <v>156552398.9</v>
          </cell>
          <cell r="M30">
            <v>228654015.08</v>
          </cell>
        </row>
        <row r="31">
          <cell r="B31" t="str">
            <v>GDSC</v>
          </cell>
          <cell r="C31" t="str">
            <v>GOODSEC</v>
          </cell>
          <cell r="D31" t="str">
            <v>●</v>
          </cell>
          <cell r="G31">
            <v>55288312.32</v>
          </cell>
          <cell r="H31">
            <v>0</v>
          </cell>
          <cell r="I31">
            <v>0</v>
          </cell>
          <cell r="J31">
            <v>7420815</v>
          </cell>
          <cell r="K31">
            <v>0</v>
          </cell>
          <cell r="L31">
            <v>62709127.32</v>
          </cell>
          <cell r="M31">
            <v>222304443.32</v>
          </cell>
        </row>
        <row r="32">
          <cell r="B32" t="str">
            <v>BATS</v>
          </cell>
          <cell r="C32" t="str">
            <v>BATS</v>
          </cell>
          <cell r="D32" t="str">
            <v>●</v>
          </cell>
          <cell r="G32">
            <v>36322978.3</v>
          </cell>
          <cell r="H32">
            <v>0</v>
          </cell>
          <cell r="I32">
            <v>0</v>
          </cell>
          <cell r="J32">
            <v>10970235</v>
          </cell>
          <cell r="K32">
            <v>0</v>
          </cell>
          <cell r="L32">
            <v>47293213.3</v>
          </cell>
          <cell r="M32">
            <v>198430299.3</v>
          </cell>
        </row>
        <row r="33">
          <cell r="B33" t="str">
            <v>BLMB</v>
          </cell>
          <cell r="C33" t="str">
            <v>BLOOMSBURY SECURITIES</v>
          </cell>
          <cell r="D33" t="str">
            <v>●</v>
          </cell>
          <cell r="G33">
            <v>66398144.53</v>
          </cell>
          <cell r="H33">
            <v>0</v>
          </cell>
          <cell r="I33">
            <v>0</v>
          </cell>
          <cell r="J33">
            <v>54035667</v>
          </cell>
          <cell r="K33">
            <v>0</v>
          </cell>
          <cell r="L33">
            <v>120433811.53</v>
          </cell>
          <cell r="M33">
            <v>182616657.82999998</v>
          </cell>
        </row>
        <row r="34">
          <cell r="B34" t="str">
            <v>TABO</v>
          </cell>
          <cell r="C34" t="str">
            <v>TAVAN BOGD</v>
          </cell>
          <cell r="D34" t="str">
            <v>●</v>
          </cell>
          <cell r="G34">
            <v>55634765.65</v>
          </cell>
          <cell r="H34">
            <v>0</v>
          </cell>
          <cell r="I34">
            <v>0</v>
          </cell>
          <cell r="J34">
            <v>29969271</v>
          </cell>
          <cell r="K34">
            <v>0</v>
          </cell>
          <cell r="L34">
            <v>85604036.65</v>
          </cell>
          <cell r="M34">
            <v>179751156.65</v>
          </cell>
        </row>
        <row r="35">
          <cell r="B35" t="str">
            <v>GNDX</v>
          </cell>
          <cell r="C35" t="str">
            <v>GENDEX</v>
          </cell>
          <cell r="D35" t="str">
            <v>●</v>
          </cell>
          <cell r="G35">
            <v>164910269.76</v>
          </cell>
          <cell r="H35">
            <v>0</v>
          </cell>
          <cell r="I35">
            <v>0</v>
          </cell>
          <cell r="J35">
            <v>6970941</v>
          </cell>
          <cell r="K35">
            <v>0</v>
          </cell>
          <cell r="L35">
            <v>171881210.76</v>
          </cell>
          <cell r="M35">
            <v>175147210.76</v>
          </cell>
        </row>
        <row r="36">
          <cell r="B36" t="str">
            <v>MIBG</v>
          </cell>
          <cell r="C36" t="str">
            <v>MIBG</v>
          </cell>
          <cell r="D36" t="str">
            <v>●</v>
          </cell>
          <cell r="E36" t="str">
            <v>●</v>
          </cell>
          <cell r="G36">
            <v>6149440</v>
          </cell>
          <cell r="H36">
            <v>0</v>
          </cell>
          <cell r="I36">
            <v>0</v>
          </cell>
          <cell r="J36">
            <v>4167450</v>
          </cell>
          <cell r="K36">
            <v>0</v>
          </cell>
          <cell r="L36">
            <v>10316890</v>
          </cell>
          <cell r="M36">
            <v>159760005.7</v>
          </cell>
        </row>
        <row r="37">
          <cell r="B37" t="str">
            <v>TCHB</v>
          </cell>
          <cell r="C37" t="str">
            <v>TULGAT CHANDMANI BAYAN</v>
          </cell>
          <cell r="D37" t="str">
            <v>●</v>
          </cell>
          <cell r="G37">
            <v>50794720.42</v>
          </cell>
          <cell r="H37">
            <v>0</v>
          </cell>
          <cell r="I37">
            <v>0</v>
          </cell>
          <cell r="J37">
            <v>63863640</v>
          </cell>
          <cell r="K37">
            <v>0</v>
          </cell>
          <cell r="L37">
            <v>114658360.42</v>
          </cell>
          <cell r="M37">
            <v>150462236.6</v>
          </cell>
        </row>
        <row r="38">
          <cell r="B38" t="str">
            <v>DRBR</v>
          </cell>
          <cell r="C38" t="str">
            <v>DARKHAN BROKER</v>
          </cell>
          <cell r="D38" t="str">
            <v>●</v>
          </cell>
          <cell r="E38" t="str">
            <v>●</v>
          </cell>
          <cell r="G38">
            <v>13703290.14</v>
          </cell>
          <cell r="H38">
            <v>0</v>
          </cell>
          <cell r="I38">
            <v>0</v>
          </cell>
          <cell r="J38">
            <v>37192608</v>
          </cell>
          <cell r="K38">
            <v>0</v>
          </cell>
          <cell r="L38">
            <v>50895898.14</v>
          </cell>
          <cell r="M38">
            <v>140100023.3</v>
          </cell>
        </row>
        <row r="39">
          <cell r="B39" t="str">
            <v>CTRL</v>
          </cell>
          <cell r="C39" t="str">
            <v>CENTRAL SECURITIES </v>
          </cell>
          <cell r="D39" t="str">
            <v>●</v>
          </cell>
          <cell r="E39" t="str">
            <v>●</v>
          </cell>
          <cell r="G39">
            <v>31569034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31569034</v>
          </cell>
          <cell r="M39">
            <v>138262839.15</v>
          </cell>
        </row>
        <row r="40">
          <cell r="B40" t="str">
            <v>DELG</v>
          </cell>
          <cell r="C40" t="str">
            <v>DELGERKHANGAI SECURITIES</v>
          </cell>
          <cell r="D40" t="str">
            <v>●</v>
          </cell>
          <cell r="G40">
            <v>36694396.95</v>
          </cell>
          <cell r="H40">
            <v>0</v>
          </cell>
          <cell r="I40">
            <v>0</v>
          </cell>
          <cell r="J40">
            <v>486000</v>
          </cell>
          <cell r="K40">
            <v>0</v>
          </cell>
          <cell r="L40">
            <v>37180396.95</v>
          </cell>
          <cell r="M40">
            <v>75958226.31</v>
          </cell>
        </row>
        <row r="41">
          <cell r="B41" t="str">
            <v>HUN</v>
          </cell>
          <cell r="C41" t="str">
            <v>HUNNU EMPIRE</v>
          </cell>
          <cell r="D41" t="str">
            <v>●</v>
          </cell>
          <cell r="E41" t="str">
            <v>●</v>
          </cell>
          <cell r="G41">
            <v>13138286.01</v>
          </cell>
          <cell r="H41">
            <v>0</v>
          </cell>
          <cell r="I41">
            <v>0</v>
          </cell>
          <cell r="J41">
            <v>16563042</v>
          </cell>
          <cell r="K41">
            <v>0</v>
          </cell>
          <cell r="L41">
            <v>29701328.009999998</v>
          </cell>
          <cell r="M41">
            <v>68343123.75</v>
          </cell>
        </row>
        <row r="42">
          <cell r="B42" t="str">
            <v>UNDR</v>
          </cell>
          <cell r="C42" t="str">
            <v>UNDURKHAAN INVEST</v>
          </cell>
          <cell r="D42" t="str">
            <v>●</v>
          </cell>
          <cell r="G42">
            <v>12533487.3</v>
          </cell>
          <cell r="H42">
            <v>0</v>
          </cell>
          <cell r="I42">
            <v>0</v>
          </cell>
          <cell r="J42">
            <v>2195829</v>
          </cell>
          <cell r="K42">
            <v>0</v>
          </cell>
          <cell r="L42">
            <v>14729316.3</v>
          </cell>
          <cell r="M42">
            <v>64475075.2</v>
          </cell>
        </row>
        <row r="43">
          <cell r="B43" t="str">
            <v>MERG</v>
          </cell>
          <cell r="C43" t="str">
            <v>MERGEN SANAA</v>
          </cell>
          <cell r="D43" t="str">
            <v>●</v>
          </cell>
          <cell r="G43">
            <v>915844</v>
          </cell>
          <cell r="H43">
            <v>0</v>
          </cell>
          <cell r="I43">
            <v>0</v>
          </cell>
          <cell r="J43">
            <v>9596718</v>
          </cell>
          <cell r="K43">
            <v>0</v>
          </cell>
          <cell r="L43">
            <v>10512562</v>
          </cell>
          <cell r="M43">
            <v>55091352.29</v>
          </cell>
        </row>
        <row r="44">
          <cell r="B44" t="str">
            <v>ZGB</v>
          </cell>
          <cell r="C44" t="str">
            <v>ZGB</v>
          </cell>
          <cell r="D44" t="str">
            <v>●</v>
          </cell>
          <cell r="E44" t="str">
            <v>●</v>
          </cell>
          <cell r="F44" t="str">
            <v>●</v>
          </cell>
          <cell r="G44">
            <v>7829117.4</v>
          </cell>
          <cell r="H44">
            <v>0</v>
          </cell>
          <cell r="I44">
            <v>0</v>
          </cell>
          <cell r="J44">
            <v>834462</v>
          </cell>
          <cell r="K44">
            <v>0</v>
          </cell>
          <cell r="L44">
            <v>8663579.4</v>
          </cell>
          <cell r="M44">
            <v>46138334.4</v>
          </cell>
        </row>
        <row r="45">
          <cell r="B45" t="str">
            <v>LFTI</v>
          </cell>
          <cell r="C45" t="str">
            <v>LIFETIME INVESTMENT</v>
          </cell>
          <cell r="D45" t="str">
            <v>●</v>
          </cell>
          <cell r="G45">
            <v>12816415.9</v>
          </cell>
          <cell r="H45">
            <v>0</v>
          </cell>
          <cell r="I45">
            <v>0</v>
          </cell>
          <cell r="J45">
            <v>2100897</v>
          </cell>
          <cell r="K45">
            <v>0</v>
          </cell>
          <cell r="L45">
            <v>14917312.9</v>
          </cell>
          <cell r="M45">
            <v>45807837.9</v>
          </cell>
        </row>
        <row r="46">
          <cell r="B46" t="str">
            <v>BULG</v>
          </cell>
          <cell r="C46" t="str">
            <v>BULGAN BROKER</v>
          </cell>
          <cell r="D46" t="str">
            <v>●</v>
          </cell>
          <cell r="G46">
            <v>4969473.5</v>
          </cell>
          <cell r="H46">
            <v>0</v>
          </cell>
          <cell r="I46">
            <v>0</v>
          </cell>
          <cell r="J46">
            <v>20192166</v>
          </cell>
          <cell r="L46">
            <v>25161639.5</v>
          </cell>
          <cell r="M46">
            <v>44783573.3</v>
          </cell>
        </row>
        <row r="47">
          <cell r="B47" t="str">
            <v>MSDQ</v>
          </cell>
          <cell r="C47" t="str">
            <v>MASDAQ</v>
          </cell>
          <cell r="D47" t="str">
            <v>●</v>
          </cell>
          <cell r="G47">
            <v>1563841</v>
          </cell>
          <cell r="H47">
            <v>0</v>
          </cell>
          <cell r="I47">
            <v>0</v>
          </cell>
          <cell r="J47">
            <v>6991839</v>
          </cell>
          <cell r="K47">
            <v>0</v>
          </cell>
          <cell r="L47">
            <v>8555680</v>
          </cell>
          <cell r="M47">
            <v>43409357.28</v>
          </cell>
        </row>
        <row r="48">
          <cell r="B48" t="str">
            <v>ARGB</v>
          </cell>
          <cell r="C48" t="str">
            <v>ARGAI BEST</v>
          </cell>
          <cell r="D48" t="str">
            <v>●</v>
          </cell>
          <cell r="G48">
            <v>1355611.96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1355611.96</v>
          </cell>
          <cell r="M48">
            <v>42787638.06</v>
          </cell>
        </row>
        <row r="49">
          <cell r="B49" t="str">
            <v>SECP</v>
          </cell>
          <cell r="C49" t="str">
            <v>SECAP</v>
          </cell>
          <cell r="D49" t="str">
            <v>●</v>
          </cell>
          <cell r="E49" t="str">
            <v>●</v>
          </cell>
          <cell r="G49">
            <v>155417</v>
          </cell>
          <cell r="H49">
            <v>0</v>
          </cell>
          <cell r="I49">
            <v>0</v>
          </cell>
          <cell r="J49">
            <v>162</v>
          </cell>
          <cell r="K49">
            <v>0</v>
          </cell>
          <cell r="L49">
            <v>155579</v>
          </cell>
          <cell r="M49">
            <v>40552790</v>
          </cell>
        </row>
        <row r="50">
          <cell r="B50" t="str">
            <v>SANR</v>
          </cell>
          <cell r="C50" t="str">
            <v>SANAR</v>
          </cell>
          <cell r="D50" t="str">
            <v>●</v>
          </cell>
          <cell r="E50" t="str">
            <v>●</v>
          </cell>
          <cell r="F50" t="str">
            <v>●</v>
          </cell>
          <cell r="G50">
            <v>1272836.1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1272836.1</v>
          </cell>
          <cell r="M50">
            <v>35644731.1</v>
          </cell>
        </row>
        <row r="51">
          <cell r="B51" t="str">
            <v>ALTN</v>
          </cell>
          <cell r="C51" t="str">
            <v>ALTAN KHOROMSOG</v>
          </cell>
          <cell r="D51" t="str">
            <v>●</v>
          </cell>
          <cell r="G51">
            <v>11201138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11201138</v>
          </cell>
          <cell r="M51">
            <v>24079969</v>
          </cell>
        </row>
        <row r="52">
          <cell r="B52" t="str">
            <v>SILS</v>
          </cell>
          <cell r="C52" t="str">
            <v>SILVER LIGHT SECURITIES</v>
          </cell>
          <cell r="D52" t="str">
            <v>●</v>
          </cell>
          <cell r="G52">
            <v>14963158</v>
          </cell>
          <cell r="H52">
            <v>0</v>
          </cell>
          <cell r="I52">
            <v>0</v>
          </cell>
          <cell r="J52">
            <v>133083</v>
          </cell>
          <cell r="K52">
            <v>0</v>
          </cell>
          <cell r="L52">
            <v>15096241</v>
          </cell>
          <cell r="M52">
            <v>22123180</v>
          </cell>
        </row>
        <row r="53">
          <cell r="B53" t="str">
            <v>BSK</v>
          </cell>
          <cell r="C53" t="str">
            <v>BLUESKY SECURITIES</v>
          </cell>
          <cell r="D53" t="str">
            <v>●</v>
          </cell>
          <cell r="G53">
            <v>823378.1</v>
          </cell>
          <cell r="H53">
            <v>0</v>
          </cell>
          <cell r="I53">
            <v>0</v>
          </cell>
          <cell r="J53">
            <v>1200582</v>
          </cell>
          <cell r="K53">
            <v>0</v>
          </cell>
          <cell r="L53">
            <v>2023960.1</v>
          </cell>
          <cell r="M53">
            <v>17707293.3</v>
          </cell>
        </row>
        <row r="54">
          <cell r="B54" t="str">
            <v>BLAC</v>
          </cell>
          <cell r="C54" t="str">
            <v>BLACKSTONE INTERNATIONAL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13805200</v>
          </cell>
        </row>
        <row r="55">
          <cell r="B55" t="str">
            <v>ECM</v>
          </cell>
          <cell r="C55" t="str">
            <v>EURASIA CAPITAL HOLDING</v>
          </cell>
          <cell r="D55" t="str">
            <v>●</v>
          </cell>
          <cell r="G55">
            <v>92950</v>
          </cell>
          <cell r="H55">
            <v>0</v>
          </cell>
          <cell r="I55">
            <v>0</v>
          </cell>
          <cell r="J55">
            <v>1286118</v>
          </cell>
          <cell r="K55">
            <v>0</v>
          </cell>
          <cell r="L55">
            <v>1379068</v>
          </cell>
          <cell r="M55">
            <v>10519366</v>
          </cell>
        </row>
        <row r="56">
          <cell r="B56" t="str">
            <v>FCX</v>
          </cell>
          <cell r="C56" t="str">
            <v>FCX</v>
          </cell>
          <cell r="D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8769800</v>
          </cell>
        </row>
        <row r="57">
          <cell r="B57" t="str">
            <v>NSEC</v>
          </cell>
          <cell r="C57" t="str">
            <v>NATIONAL SECURITIES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6213422.5</v>
          </cell>
          <cell r="H57">
            <v>0</v>
          </cell>
          <cell r="I57">
            <v>0</v>
          </cell>
          <cell r="J57">
            <v>455058</v>
          </cell>
          <cell r="K57">
            <v>0</v>
          </cell>
          <cell r="L57">
            <v>6668480.5</v>
          </cell>
          <cell r="M57">
            <v>7912480.5</v>
          </cell>
        </row>
        <row r="58">
          <cell r="B58" t="str">
            <v>APS</v>
          </cell>
          <cell r="C58" t="str">
            <v>ASIA PACIFIC SECURITIES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516795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516795</v>
          </cell>
          <cell r="M58">
            <v>4756563.55</v>
          </cell>
        </row>
        <row r="59">
          <cell r="B59" t="str">
            <v>GATR</v>
          </cell>
          <cell r="C59" t="str">
            <v>GATSUURT TRADE</v>
          </cell>
          <cell r="D59" t="str">
            <v>●</v>
          </cell>
          <cell r="E59" t="str">
            <v>●</v>
          </cell>
          <cell r="G59">
            <v>1282555</v>
          </cell>
          <cell r="H59">
            <v>0</v>
          </cell>
          <cell r="I59">
            <v>0</v>
          </cell>
          <cell r="J59">
            <v>1889487</v>
          </cell>
          <cell r="K59">
            <v>0</v>
          </cell>
          <cell r="L59">
            <v>3172042</v>
          </cell>
          <cell r="M59">
            <v>4043238.4</v>
          </cell>
        </row>
        <row r="60">
          <cell r="B60" t="str">
            <v>MICC</v>
          </cell>
          <cell r="C60" t="str">
            <v>MICC</v>
          </cell>
          <cell r="D60" t="str">
            <v>●</v>
          </cell>
          <cell r="G60">
            <v>2100</v>
          </cell>
          <cell r="H60">
            <v>0</v>
          </cell>
          <cell r="I60">
            <v>0</v>
          </cell>
          <cell r="J60">
            <v>184923</v>
          </cell>
          <cell r="K60">
            <v>0</v>
          </cell>
          <cell r="L60">
            <v>187023</v>
          </cell>
          <cell r="M60">
            <v>1223693</v>
          </cell>
        </row>
        <row r="61">
          <cell r="B61" t="str">
            <v>SGC</v>
          </cell>
          <cell r="C61" t="str">
            <v>SG CAPITAL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200000</v>
          </cell>
        </row>
        <row r="62">
          <cell r="B62" t="str">
            <v>INVC</v>
          </cell>
          <cell r="C62" t="str">
            <v>INVESCORE CAPITAL</v>
          </cell>
          <cell r="D62" t="str">
            <v>●</v>
          </cell>
          <cell r="E62" t="str">
            <v>●</v>
          </cell>
          <cell r="G62">
            <v>910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910</v>
          </cell>
          <cell r="M62">
            <v>910</v>
          </cell>
        </row>
        <row r="63">
          <cell r="B63" t="str">
            <v>MONG</v>
          </cell>
          <cell r="C63" t="str">
            <v>MONGOL SECURITIES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CAPM</v>
          </cell>
          <cell r="C64" t="str">
            <v>CAPITAL MARKET CORPORATION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FRON</v>
          </cell>
          <cell r="C65" t="str">
            <v>FRONTIER</v>
          </cell>
          <cell r="D65" t="str">
            <v>●</v>
          </cell>
          <cell r="E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ACE</v>
          </cell>
          <cell r="C66" t="str">
            <v>ACE AND T CAPITAL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DCF</v>
          </cell>
          <cell r="C67" t="str">
            <v>DCF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2"/>
  <sheetViews>
    <sheetView tabSelected="1" view="pageBreakPreview" zoomScale="70" zoomScaleSheetLayoutView="70" workbookViewId="0" topLeftCell="A1">
      <pane xSplit="3" ySplit="15" topLeftCell="D58" activePane="bottomRight" state="frozen"/>
      <selection pane="topRight" activeCell="D1" sqref="D1"/>
      <selection pane="bottomLeft" activeCell="A16" sqref="A16"/>
      <selection pane="bottomRight" activeCell="G14" sqref="G14:I14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0" ht="15.75"/>
    <row r="11" spans="12:14" ht="15" customHeight="1" thickBot="1">
      <c r="L11" s="24"/>
      <c r="M11" s="51" t="s">
        <v>72</v>
      </c>
      <c r="N11" s="51"/>
    </row>
    <row r="12" spans="1:14" ht="14.45" customHeight="1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71</v>
      </c>
      <c r="H12" s="46"/>
      <c r="I12" s="46"/>
      <c r="J12" s="46"/>
      <c r="K12" s="46"/>
      <c r="L12" s="46"/>
      <c r="M12" s="48" t="s">
        <v>70</v>
      </c>
      <c r="N12" s="49"/>
    </row>
    <row r="13" spans="1:15" s="22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4" ht="15">
      <c r="A16" s="11">
        <v>1</v>
      </c>
      <c r="B16" s="12" t="s">
        <v>5</v>
      </c>
      <c r="C16" s="31" t="str">
        <f>VLOOKUP(B16,'[1]Sheet1'!$B$16:$N$67,2,0)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VLOOKUP(B16,'[2]Brokers'!$B$9:$I$69,7,0)</f>
        <v>776614606.04</v>
      </c>
      <c r="H16" s="15">
        <f>VLOOKUP(B16,'[2]Brokers'!$B$9:$X$69,22,0)</f>
        <v>0</v>
      </c>
      <c r="I16" s="15">
        <f>VLOOKUP(B16,'[3]Brokers'!$B$9:$R$69,17,0)</f>
        <v>0</v>
      </c>
      <c r="J16" s="15">
        <f>VLOOKUP(B16,'[2]Brokers'!$B$9:$X$69,12,0)</f>
        <v>0</v>
      </c>
      <c r="K16" s="15">
        <v>0</v>
      </c>
      <c r="L16" s="15">
        <f aca="true" t="shared" si="0" ref="L16:L47">K16+J16+I16+H16+G16</f>
        <v>776614606.04</v>
      </c>
      <c r="M16" s="30">
        <f>VLOOKUP(B16,'[4]Sheet1'!$B$16:$M$67,12,0)+L16</f>
        <v>58045374978.45</v>
      </c>
      <c r="N16" s="32">
        <f aca="true" t="shared" si="1" ref="N16:N47">M16/$M$67</f>
        <v>0.5551845037868843</v>
      </c>
    </row>
    <row r="17" spans="1:14" ht="15">
      <c r="A17" s="11">
        <f>+A16+1</f>
        <v>2</v>
      </c>
      <c r="B17" s="12" t="s">
        <v>7</v>
      </c>
      <c r="C17" s="31" t="str">
        <f>VLOOKUP(B17,'[5]Sheet1'!$B$16:$C$67,2,0)</f>
        <v>ARD CAPITAL GROUP</v>
      </c>
      <c r="D17" s="13" t="s">
        <v>2</v>
      </c>
      <c r="E17" s="14" t="s">
        <v>2</v>
      </c>
      <c r="F17" s="14" t="s">
        <v>2</v>
      </c>
      <c r="G17" s="15">
        <f>VLOOKUP(B17,'[2]Brokers'!$B$9:$I$69,7,0)</f>
        <v>215200024.97</v>
      </c>
      <c r="H17" s="15">
        <f>VLOOKUP(B17,'[2]Brokers'!$B$9:$X$69,22,0)</f>
        <v>0</v>
      </c>
      <c r="I17" s="15">
        <f>VLOOKUP(B17,'[3]Brokers'!$B$9:$R$69,17,0)</f>
        <v>0</v>
      </c>
      <c r="J17" s="15">
        <f>VLOOKUP(B17,'[2]Brokers'!$B$9:$X$69,12,0)</f>
        <v>0</v>
      </c>
      <c r="K17" s="15">
        <v>0</v>
      </c>
      <c r="L17" s="15">
        <f t="shared" si="0"/>
        <v>215200024.97</v>
      </c>
      <c r="M17" s="30">
        <f>VLOOKUP(B17,'[4]Sheet1'!$B$16:$M$67,12,0)+L17</f>
        <v>9144791453.73</v>
      </c>
      <c r="N17" s="32">
        <f t="shared" si="1"/>
        <v>0.08746685687461819</v>
      </c>
    </row>
    <row r="18" spans="1:14" ht="15">
      <c r="A18" s="11">
        <f aca="true" t="shared" si="2" ref="A18:A66">+A17+1</f>
        <v>3</v>
      </c>
      <c r="B18" s="12" t="s">
        <v>6</v>
      </c>
      <c r="C18" s="31" t="str">
        <f>VLOOKUP(B18,'[5]Sheet1'!$B$16:$C$67,2,0)</f>
        <v>MIRAE ASSET SECURITIES MONGOLIA</v>
      </c>
      <c r="D18" s="13" t="s">
        <v>2</v>
      </c>
      <c r="E18" s="13" t="s">
        <v>2</v>
      </c>
      <c r="F18" s="14"/>
      <c r="G18" s="15">
        <f>VLOOKUP(B18,'[2]Brokers'!$B$9:$I$69,7,0)</f>
        <v>246514126.14000002</v>
      </c>
      <c r="H18" s="15">
        <f>VLOOKUP(B18,'[2]Brokers'!$B$9:$X$69,22,0)</f>
        <v>1647124000</v>
      </c>
      <c r="I18" s="15">
        <f>VLOOKUP(B18,'[3]Brokers'!$B$9:$R$69,17,0)</f>
        <v>0</v>
      </c>
      <c r="J18" s="15">
        <f>VLOOKUP(B18,'[2]Brokers'!$B$9:$X$69,12,0)</f>
        <v>0</v>
      </c>
      <c r="K18" s="15">
        <v>0</v>
      </c>
      <c r="L18" s="15">
        <f t="shared" si="0"/>
        <v>1893638126.14</v>
      </c>
      <c r="M18" s="30">
        <f>VLOOKUP(B18,'[4]Sheet1'!$B$16:$M$67,12,0)+L18</f>
        <v>8924124903.63</v>
      </c>
      <c r="N18" s="32">
        <f t="shared" si="1"/>
        <v>0.08535625548449682</v>
      </c>
    </row>
    <row r="19" spans="1:15" s="23" customFormat="1" ht="15">
      <c r="A19" s="11">
        <f t="shared" si="2"/>
        <v>4</v>
      </c>
      <c r="B19" s="12" t="s">
        <v>16</v>
      </c>
      <c r="C19" s="31" t="str">
        <f>VLOOKUP(B19,'[5]Sheet1'!$B$16:$C$67,2,0)</f>
        <v>BUMBAT-ALTAI</v>
      </c>
      <c r="D19" s="13" t="s">
        <v>2</v>
      </c>
      <c r="E19" s="14" t="s">
        <v>2</v>
      </c>
      <c r="F19" s="14" t="s">
        <v>2</v>
      </c>
      <c r="G19" s="15">
        <f>VLOOKUP(B19,'[2]Brokers'!$B$9:$I$69,7,0)</f>
        <v>342120189.58</v>
      </c>
      <c r="H19" s="15">
        <f>VLOOKUP(B19,'[2]Brokers'!$B$9:$X$69,22,0)</f>
        <v>0</v>
      </c>
      <c r="I19" s="15">
        <f>VLOOKUP(B19,'[3]Brokers'!$B$9:$R$69,17,0)</f>
        <v>0</v>
      </c>
      <c r="J19" s="15">
        <f>VLOOKUP(B19,'[2]Brokers'!$B$9:$X$69,12,0)</f>
        <v>0</v>
      </c>
      <c r="K19" s="15">
        <v>0</v>
      </c>
      <c r="L19" s="15">
        <f t="shared" si="0"/>
        <v>342120189.58</v>
      </c>
      <c r="M19" s="30">
        <f>VLOOKUP(B19,'[4]Sheet1'!$B$16:$M$67,12,0)+L19</f>
        <v>5734075441.51</v>
      </c>
      <c r="N19" s="32">
        <f t="shared" si="1"/>
        <v>0.054844504490722784</v>
      </c>
      <c r="O19" s="9"/>
    </row>
    <row r="20" spans="1:14" ht="15">
      <c r="A20" s="11">
        <f t="shared" si="2"/>
        <v>5</v>
      </c>
      <c r="B20" s="12" t="s">
        <v>10</v>
      </c>
      <c r="C20" s="31" t="str">
        <f>VLOOKUP(B20,'[5]Sheet1'!$B$16:$C$67,2,0)</f>
        <v>ARD SECURITIES</v>
      </c>
      <c r="D20" s="13" t="s">
        <v>2</v>
      </c>
      <c r="E20" s="14" t="s">
        <v>2</v>
      </c>
      <c r="F20" s="14" t="s">
        <v>2</v>
      </c>
      <c r="G20" s="15">
        <f>VLOOKUP(B20,'[2]Brokers'!$B$9:$I$69,7,0)</f>
        <v>654258715.59</v>
      </c>
      <c r="H20" s="15">
        <f>VLOOKUP(B20,'[2]Brokers'!$B$9:$X$69,22,0)</f>
        <v>0</v>
      </c>
      <c r="I20" s="15">
        <f>VLOOKUP(B20,'[3]Brokers'!$B$9:$R$69,17,0)</f>
        <v>0</v>
      </c>
      <c r="J20" s="15">
        <f>VLOOKUP(B20,'[2]Brokers'!$B$9:$X$69,12,0)</f>
        <v>0</v>
      </c>
      <c r="K20" s="15">
        <v>0</v>
      </c>
      <c r="L20" s="15">
        <f t="shared" si="0"/>
        <v>654258715.59</v>
      </c>
      <c r="M20" s="30">
        <f>VLOOKUP(B20,'[4]Sheet1'!$B$16:$M$67,12,0)+L20</f>
        <v>4565847735.03</v>
      </c>
      <c r="N20" s="32">
        <f t="shared" si="1"/>
        <v>0.043670799096055556</v>
      </c>
    </row>
    <row r="21" spans="1:14" ht="15">
      <c r="A21" s="11">
        <f t="shared" si="2"/>
        <v>6</v>
      </c>
      <c r="B21" s="12" t="s">
        <v>1</v>
      </c>
      <c r="C21" s="31" t="str">
        <f>VLOOKUP(B21,'[5]Sheet1'!$B$16:$C$67,2,0)</f>
        <v>BDSEC</v>
      </c>
      <c r="D21" s="13" t="s">
        <v>2</v>
      </c>
      <c r="E21" s="14" t="s">
        <v>2</v>
      </c>
      <c r="F21" s="14" t="s">
        <v>2</v>
      </c>
      <c r="G21" s="15">
        <f>VLOOKUP(B21,'[2]Brokers'!$B$9:$I$69,7,0)</f>
        <v>380604211.96000004</v>
      </c>
      <c r="H21" s="15">
        <f>VLOOKUP(B21,'[2]Brokers'!$B$9:$X$69,22,0)</f>
        <v>0</v>
      </c>
      <c r="I21" s="15">
        <f>VLOOKUP(B21,'[3]Brokers'!$B$9:$R$69,17,0)</f>
        <v>0</v>
      </c>
      <c r="J21" s="15">
        <f>VLOOKUP(B21,'[2]Brokers'!$B$9:$X$69,12,0)</f>
        <v>0</v>
      </c>
      <c r="K21" s="15">
        <v>0</v>
      </c>
      <c r="L21" s="15">
        <f t="shared" si="0"/>
        <v>380604211.96000004</v>
      </c>
      <c r="M21" s="30">
        <f>VLOOKUP(B21,'[4]Sheet1'!$B$16:$M$67,12,0)+L21</f>
        <v>4219528395.6400003</v>
      </c>
      <c r="N21" s="32">
        <f t="shared" si="1"/>
        <v>0.04035837100574825</v>
      </c>
    </row>
    <row r="22" spans="1:14" ht="15">
      <c r="A22" s="11">
        <f t="shared" si="2"/>
        <v>7</v>
      </c>
      <c r="B22" s="12" t="s">
        <v>4</v>
      </c>
      <c r="C22" s="31" t="str">
        <f>VLOOKUP(B22,'[5]Sheet1'!$B$16:$C$67,2,0)</f>
        <v>TENGER CAPITAL</v>
      </c>
      <c r="D22" s="13" t="s">
        <v>2</v>
      </c>
      <c r="E22" s="14"/>
      <c r="F22" s="14" t="s">
        <v>2</v>
      </c>
      <c r="G22" s="15">
        <f>VLOOKUP(B22,'[2]Brokers'!$B$9:$I$69,7,0)</f>
        <v>379080</v>
      </c>
      <c r="H22" s="15">
        <f>VLOOKUP(B22,'[2]Brokers'!$B$9:$X$69,22,0)</f>
        <v>0</v>
      </c>
      <c r="I22" s="15">
        <f>VLOOKUP(B22,'[3]Brokers'!$B$9:$R$69,17,0)</f>
        <v>0</v>
      </c>
      <c r="J22" s="15">
        <f>VLOOKUP(B22,'[2]Brokers'!$B$9:$X$69,12,0)</f>
        <v>0</v>
      </c>
      <c r="K22" s="15">
        <v>0</v>
      </c>
      <c r="L22" s="15">
        <f t="shared" si="0"/>
        <v>379080</v>
      </c>
      <c r="M22" s="30">
        <f>VLOOKUP(B22,'[4]Sheet1'!$B$16:$M$67,12,0)+L22</f>
        <v>4020123654.1400003</v>
      </c>
      <c r="N22" s="32">
        <f t="shared" si="1"/>
        <v>0.038451131669220054</v>
      </c>
    </row>
    <row r="23" spans="1:14" ht="15">
      <c r="A23" s="11">
        <f t="shared" si="2"/>
        <v>8</v>
      </c>
      <c r="B23" s="12" t="s">
        <v>9</v>
      </c>
      <c r="C23" s="31" t="str">
        <f>VLOOKUP(B23,'[5]Sheet1'!$B$16:$C$67,2,0)</f>
        <v>STANDART INVESTMENT</v>
      </c>
      <c r="D23" s="13" t="s">
        <v>2</v>
      </c>
      <c r="E23" s="14" t="s">
        <v>2</v>
      </c>
      <c r="F23" s="14" t="s">
        <v>2</v>
      </c>
      <c r="G23" s="15">
        <f>VLOOKUP(B23,'[2]Brokers'!$B$9:$I$69,7,0)</f>
        <v>251465992.57</v>
      </c>
      <c r="H23" s="15">
        <f>VLOOKUP(B23,'[2]Brokers'!$B$9:$X$69,22,0)</f>
        <v>0</v>
      </c>
      <c r="I23" s="15">
        <f>VLOOKUP(B23,'[3]Brokers'!$B$9:$R$69,17,0)</f>
        <v>0</v>
      </c>
      <c r="J23" s="15">
        <f>VLOOKUP(B23,'[2]Brokers'!$B$9:$X$69,12,0)</f>
        <v>0</v>
      </c>
      <c r="K23" s="15">
        <v>0</v>
      </c>
      <c r="L23" s="15">
        <f t="shared" si="0"/>
        <v>251465992.57</v>
      </c>
      <c r="M23" s="30">
        <f>VLOOKUP(B23,'[4]Sheet1'!$B$16:$M$67,12,0)+L23</f>
        <v>1815292075.37</v>
      </c>
      <c r="N23" s="32">
        <f t="shared" si="1"/>
        <v>0.017362658617792064</v>
      </c>
    </row>
    <row r="24" spans="1:15" ht="15">
      <c r="A24" s="11">
        <f t="shared" si="2"/>
        <v>9</v>
      </c>
      <c r="B24" s="12" t="s">
        <v>3</v>
      </c>
      <c r="C24" s="31" t="str">
        <f>VLOOKUP(B24,'[5]Sheet1'!$B$16:$C$67,2,0)</f>
        <v>NOVEL INVESTMENT</v>
      </c>
      <c r="D24" s="13" t="s">
        <v>2</v>
      </c>
      <c r="E24" s="14" t="s">
        <v>2</v>
      </c>
      <c r="F24" s="14"/>
      <c r="G24" s="15">
        <f>VLOOKUP(B24,'[2]Brokers'!$B$9:$I$69,7,0)</f>
        <v>89991682.89</v>
      </c>
      <c r="H24" s="15">
        <f>VLOOKUP(B24,'[2]Brokers'!$B$9:$X$69,22,0)</f>
        <v>329035160</v>
      </c>
      <c r="I24" s="15">
        <f>VLOOKUP(B24,'[3]Brokers'!$B$9:$R$69,17,0)</f>
        <v>0</v>
      </c>
      <c r="J24" s="15">
        <f>VLOOKUP(B24,'[2]Brokers'!$B$9:$X$69,12,0)</f>
        <v>0</v>
      </c>
      <c r="K24" s="15">
        <v>0</v>
      </c>
      <c r="L24" s="15">
        <f t="shared" si="0"/>
        <v>419026842.89</v>
      </c>
      <c r="M24" s="30">
        <f>VLOOKUP(B24,'[4]Sheet1'!$B$16:$M$67,12,0)+L24</f>
        <v>1666410795.94</v>
      </c>
      <c r="N24" s="32">
        <f t="shared" si="1"/>
        <v>0.01593865921604493</v>
      </c>
      <c r="O24" s="1"/>
    </row>
    <row r="25" spans="1:14" ht="15">
      <c r="A25" s="11">
        <f t="shared" si="2"/>
        <v>10</v>
      </c>
      <c r="B25" s="12" t="s">
        <v>8</v>
      </c>
      <c r="C25" s="31" t="str">
        <f>VLOOKUP(B25,'[5]Sheet1'!$B$16:$C$67,2,0)</f>
        <v>TDB CAPITAL</v>
      </c>
      <c r="D25" s="13" t="s">
        <v>2</v>
      </c>
      <c r="E25" s="14" t="s">
        <v>2</v>
      </c>
      <c r="F25" s="14"/>
      <c r="G25" s="15">
        <f>VLOOKUP(B25,'[2]Brokers'!$B$9:$I$69,7,0)</f>
        <v>381680207.59000003</v>
      </c>
      <c r="H25" s="15">
        <f>VLOOKUP(B25,'[2]Brokers'!$B$9:$X$69,22,0)</f>
        <v>0</v>
      </c>
      <c r="I25" s="15">
        <f>VLOOKUP(B25,'[3]Brokers'!$B$9:$R$69,17,0)</f>
        <v>0</v>
      </c>
      <c r="J25" s="15">
        <f>VLOOKUP(B25,'[2]Brokers'!$B$9:$X$69,12,0)</f>
        <v>0</v>
      </c>
      <c r="K25" s="15">
        <v>0</v>
      </c>
      <c r="L25" s="15">
        <f t="shared" si="0"/>
        <v>381680207.59000003</v>
      </c>
      <c r="M25" s="30">
        <f>VLOOKUP(B25,'[4]Sheet1'!$B$16:$M$67,12,0)+L25</f>
        <v>1654078258.9099998</v>
      </c>
      <c r="N25" s="32">
        <f t="shared" si="1"/>
        <v>0.0158207026440704</v>
      </c>
    </row>
    <row r="26" spans="1:14" ht="15">
      <c r="A26" s="11">
        <f t="shared" si="2"/>
        <v>11</v>
      </c>
      <c r="B26" s="12" t="s">
        <v>35</v>
      </c>
      <c r="C26" s="31" t="str">
        <f>VLOOKUP(B26,'[5]Sheet1'!$B$16:$C$67,2,0)</f>
        <v>APEX CAPITAL</v>
      </c>
      <c r="D26" s="13" t="s">
        <v>2</v>
      </c>
      <c r="E26" s="14"/>
      <c r="F26" s="14"/>
      <c r="G26" s="15">
        <f>VLOOKUP(B26,'[2]Brokers'!$B$9:$I$69,7,0)</f>
        <v>140878283.54000002</v>
      </c>
      <c r="H26" s="15">
        <f>VLOOKUP(B26,'[2]Brokers'!$B$9:$X$69,22,0)</f>
        <v>0</v>
      </c>
      <c r="I26" s="15">
        <f>VLOOKUP(B26,'[3]Brokers'!$B$9:$R$69,17,0)</f>
        <v>0</v>
      </c>
      <c r="J26" s="15">
        <f>VLOOKUP(B26,'[2]Brokers'!$B$9:$X$69,12,0)</f>
        <v>0</v>
      </c>
      <c r="K26" s="15">
        <v>0</v>
      </c>
      <c r="L26" s="15">
        <f t="shared" si="0"/>
        <v>140878283.54000002</v>
      </c>
      <c r="M26" s="30">
        <f>VLOOKUP(B26,'[4]Sheet1'!$B$16:$M$67,12,0)+L26</f>
        <v>732122550.28</v>
      </c>
      <c r="N26" s="32">
        <f t="shared" si="1"/>
        <v>0.007002506141777774</v>
      </c>
    </row>
    <row r="27" spans="1:14" ht="15">
      <c r="A27" s="11">
        <f t="shared" si="2"/>
        <v>12</v>
      </c>
      <c r="B27" s="12" t="s">
        <v>11</v>
      </c>
      <c r="C27" s="31" t="str">
        <f>VLOOKUP(B27,'[5]Sheet1'!$B$16:$C$67,2,0)</f>
        <v>GAULI</v>
      </c>
      <c r="D27" s="13" t="s">
        <v>2</v>
      </c>
      <c r="E27" s="14"/>
      <c r="F27" s="14"/>
      <c r="G27" s="15">
        <f>VLOOKUP(B27,'[2]Brokers'!$B$9:$I$69,7,0)</f>
        <v>98906696.22</v>
      </c>
      <c r="H27" s="15">
        <f>VLOOKUP(B27,'[2]Brokers'!$B$9:$X$69,22,0)</f>
        <v>12992200</v>
      </c>
      <c r="I27" s="15">
        <f>VLOOKUP(B27,'[3]Brokers'!$B$9:$R$69,17,0)</f>
        <v>0</v>
      </c>
      <c r="J27" s="15">
        <f>VLOOKUP(B27,'[2]Brokers'!$B$9:$X$69,12,0)</f>
        <v>0</v>
      </c>
      <c r="K27" s="15">
        <v>0</v>
      </c>
      <c r="L27" s="15">
        <f t="shared" si="0"/>
        <v>111898896.22</v>
      </c>
      <c r="M27" s="30">
        <f>VLOOKUP(B27,'[4]Sheet1'!$B$16:$M$67,12,0)+L27</f>
        <v>622685047.76</v>
      </c>
      <c r="N27" s="32">
        <f t="shared" si="1"/>
        <v>0.00595577320991543</v>
      </c>
    </row>
    <row r="28" spans="1:14" ht="15">
      <c r="A28" s="11">
        <f t="shared" si="2"/>
        <v>13</v>
      </c>
      <c r="B28" s="12" t="s">
        <v>13</v>
      </c>
      <c r="C28" s="31" t="str">
        <f>VLOOKUP(B28,'[5]Sheet1'!$B$16:$C$67,2,0)</f>
        <v>MONSEC</v>
      </c>
      <c r="D28" s="13" t="s">
        <v>2</v>
      </c>
      <c r="E28" s="14"/>
      <c r="F28" s="14"/>
      <c r="G28" s="15">
        <f>VLOOKUP(B28,'[2]Brokers'!$B$9:$I$69,7,0)</f>
        <v>16909584.17</v>
      </c>
      <c r="H28" s="15">
        <f>VLOOKUP(B28,'[2]Brokers'!$B$9:$X$69,22,0)</f>
        <v>0</v>
      </c>
      <c r="I28" s="15">
        <f>VLOOKUP(B28,'[3]Brokers'!$B$9:$R$69,17,0)</f>
        <v>0</v>
      </c>
      <c r="J28" s="15">
        <f>VLOOKUP(B28,'[2]Brokers'!$B$9:$X$69,12,0)</f>
        <v>0</v>
      </c>
      <c r="K28" s="15">
        <v>0</v>
      </c>
      <c r="L28" s="15">
        <f t="shared" si="0"/>
        <v>16909584.17</v>
      </c>
      <c r="M28" s="30">
        <f>VLOOKUP(B28,'[4]Sheet1'!$B$16:$M$67,12,0)+L28</f>
        <v>287180739.96999997</v>
      </c>
      <c r="N28" s="32">
        <f t="shared" si="1"/>
        <v>0.002746787262147724</v>
      </c>
    </row>
    <row r="29" spans="1:14" ht="15">
      <c r="A29" s="11">
        <f t="shared" si="2"/>
        <v>14</v>
      </c>
      <c r="B29" s="12" t="s">
        <v>47</v>
      </c>
      <c r="C29" s="31" t="str">
        <f>VLOOKUP(B29,'[5]Sheet1'!$B$16:$C$67,2,0)</f>
        <v>BATS</v>
      </c>
      <c r="D29" s="13" t="s">
        <v>2</v>
      </c>
      <c r="E29" s="14"/>
      <c r="F29" s="14"/>
      <c r="G29" s="15">
        <f>VLOOKUP(B29,'[2]Brokers'!$B$9:$I$69,7,0)</f>
        <v>73052408.4</v>
      </c>
      <c r="H29" s="15">
        <f>VLOOKUP(B29,'[2]Brokers'!$B$9:$X$69,22,0)</f>
        <v>0</v>
      </c>
      <c r="I29" s="15">
        <f>VLOOKUP(B29,'[3]Brokers'!$B$9:$R$69,17,0)</f>
        <v>0</v>
      </c>
      <c r="J29" s="15">
        <f>VLOOKUP(B29,'[2]Brokers'!$B$9:$X$69,12,0)</f>
        <v>0</v>
      </c>
      <c r="K29" s="15">
        <v>0</v>
      </c>
      <c r="L29" s="15">
        <f t="shared" si="0"/>
        <v>73052408.4</v>
      </c>
      <c r="M29" s="30">
        <f>VLOOKUP(B29,'[4]Sheet1'!$B$16:$M$67,12,0)+L29</f>
        <v>271482707.70000005</v>
      </c>
      <c r="N29" s="32">
        <f t="shared" si="1"/>
        <v>0.002596640859277796</v>
      </c>
    </row>
    <row r="30" spans="1:14" ht="15">
      <c r="A30" s="11">
        <f t="shared" si="2"/>
        <v>15</v>
      </c>
      <c r="B30" s="12" t="s">
        <v>34</v>
      </c>
      <c r="C30" s="31" t="str">
        <f>VLOOKUP(B30,'[5]Sheet1'!$B$16:$C$67,2,0)</f>
        <v>GRANDDEVELOPMENT</v>
      </c>
      <c r="D30" s="13" t="s">
        <v>2</v>
      </c>
      <c r="E30" s="14"/>
      <c r="F30" s="14"/>
      <c r="G30" s="15">
        <f>VLOOKUP(B30,'[2]Brokers'!$B$9:$I$69,7,0)</f>
        <v>8240400</v>
      </c>
      <c r="H30" s="15">
        <f>VLOOKUP(B30,'[2]Brokers'!$B$9:$X$69,22,0)</f>
        <v>0</v>
      </c>
      <c r="I30" s="15">
        <f>VLOOKUP(B30,'[3]Brokers'!$B$9:$R$69,17,0)</f>
        <v>0</v>
      </c>
      <c r="J30" s="15">
        <f>VLOOKUP(B30,'[2]Brokers'!$B$9:$X$69,12,0)</f>
        <v>0</v>
      </c>
      <c r="K30" s="15">
        <v>0</v>
      </c>
      <c r="L30" s="15">
        <f t="shared" si="0"/>
        <v>8240400</v>
      </c>
      <c r="M30" s="30">
        <f>VLOOKUP(B30,'[4]Sheet1'!$B$16:$M$67,12,0)+L30</f>
        <v>260502010.15</v>
      </c>
      <c r="N30" s="32">
        <f t="shared" si="1"/>
        <v>0.002491614177603434</v>
      </c>
    </row>
    <row r="31" spans="1:14" ht="15">
      <c r="A31" s="11">
        <f t="shared" si="2"/>
        <v>16</v>
      </c>
      <c r="B31" s="12" t="s">
        <v>19</v>
      </c>
      <c r="C31" s="31" t="str">
        <f>VLOOKUP(B31,'[5]Sheet1'!$B$16:$C$67,2,0)</f>
        <v>ZERGED</v>
      </c>
      <c r="D31" s="13" t="s">
        <v>2</v>
      </c>
      <c r="E31" s="14"/>
      <c r="F31" s="14"/>
      <c r="G31" s="15">
        <f>VLOOKUP(B31,'[2]Brokers'!$B$9:$I$69,7,0)</f>
        <v>11847932</v>
      </c>
      <c r="H31" s="15">
        <f>VLOOKUP(B31,'[2]Brokers'!$B$9:$X$69,22,0)</f>
        <v>0</v>
      </c>
      <c r="I31" s="15">
        <f>VLOOKUP(B31,'[3]Brokers'!$B$9:$R$69,17,0)</f>
        <v>0</v>
      </c>
      <c r="J31" s="15">
        <f>VLOOKUP(B31,'[2]Brokers'!$B$9:$X$69,12,0)</f>
        <v>0</v>
      </c>
      <c r="K31" s="15">
        <v>0</v>
      </c>
      <c r="L31" s="15">
        <f t="shared" si="0"/>
        <v>11847932</v>
      </c>
      <c r="M31" s="30">
        <f>VLOOKUP(B31,'[4]Sheet1'!$B$16:$M$67,12,0)+L31</f>
        <v>240501947.08</v>
      </c>
      <c r="N31" s="32">
        <f t="shared" si="1"/>
        <v>0.002300320295957451</v>
      </c>
    </row>
    <row r="32" spans="1:15" ht="15">
      <c r="A32" s="11">
        <f t="shared" si="2"/>
        <v>17</v>
      </c>
      <c r="B32" s="12" t="s">
        <v>43</v>
      </c>
      <c r="C32" s="31" t="str">
        <f>VLOOKUP(B32,'[5]Sheet1'!$B$16:$C$67,2,0)</f>
        <v>GOODSEC</v>
      </c>
      <c r="D32" s="13" t="s">
        <v>2</v>
      </c>
      <c r="E32" s="14"/>
      <c r="F32" s="14"/>
      <c r="G32" s="15">
        <f>VLOOKUP(B32,'[2]Brokers'!$B$9:$I$69,7,0)</f>
        <v>12671227.95</v>
      </c>
      <c r="H32" s="15">
        <f>VLOOKUP(B32,'[2]Brokers'!$B$9:$X$69,22,0)</f>
        <v>0</v>
      </c>
      <c r="I32" s="15">
        <f>VLOOKUP(B32,'[3]Brokers'!$B$9:$R$69,17,0)</f>
        <v>0</v>
      </c>
      <c r="J32" s="15">
        <f>VLOOKUP(B32,'[2]Brokers'!$B$9:$X$69,12,0)</f>
        <v>0</v>
      </c>
      <c r="K32" s="15">
        <v>0</v>
      </c>
      <c r="L32" s="15">
        <f t="shared" si="0"/>
        <v>12671227.95</v>
      </c>
      <c r="M32" s="30">
        <f>VLOOKUP(B32,'[4]Sheet1'!$B$16:$M$67,12,0)+L32</f>
        <v>234975671.26999998</v>
      </c>
      <c r="N32" s="32">
        <f t="shared" si="1"/>
        <v>0.002247463325104848</v>
      </c>
      <c r="O32" s="1"/>
    </row>
    <row r="33" spans="1:15" ht="15">
      <c r="A33" s="11">
        <f t="shared" si="2"/>
        <v>18</v>
      </c>
      <c r="B33" s="12" t="s">
        <v>21</v>
      </c>
      <c r="C33" s="31" t="str">
        <f>VLOOKUP(B33,'[5]Sheet1'!$B$16:$C$67,2,0)</f>
        <v>BLOOMSBURY SECURITIES</v>
      </c>
      <c r="D33" s="13" t="s">
        <v>2</v>
      </c>
      <c r="E33" s="14"/>
      <c r="F33" s="14"/>
      <c r="G33" s="15">
        <f>VLOOKUP(B33,'[2]Brokers'!$B$9:$I$69,7,0)</f>
        <v>48803223.620000005</v>
      </c>
      <c r="H33" s="15">
        <f>VLOOKUP(B33,'[2]Brokers'!$B$9:$X$69,22,0)</f>
        <v>0</v>
      </c>
      <c r="I33" s="15">
        <f>VLOOKUP(B33,'[3]Brokers'!$B$9:$R$69,17,0)</f>
        <v>0</v>
      </c>
      <c r="J33" s="15">
        <f>VLOOKUP(B33,'[2]Brokers'!$B$9:$X$69,12,0)</f>
        <v>0</v>
      </c>
      <c r="K33" s="15">
        <v>0</v>
      </c>
      <c r="L33" s="15">
        <f t="shared" si="0"/>
        <v>48803223.620000005</v>
      </c>
      <c r="M33" s="30">
        <f>VLOOKUP(B33,'[4]Sheet1'!$B$16:$M$67,12,0)+L33</f>
        <v>231419881.45</v>
      </c>
      <c r="N33" s="32">
        <f t="shared" si="1"/>
        <v>0.0022134533905059234</v>
      </c>
      <c r="O33" s="1"/>
    </row>
    <row r="34" spans="1:15" ht="15">
      <c r="A34" s="11">
        <f t="shared" si="2"/>
        <v>19</v>
      </c>
      <c r="B34" s="12" t="s">
        <v>23</v>
      </c>
      <c r="C34" s="31" t="str">
        <f>VLOOKUP(B34,'[5]Sheet1'!$B$16:$C$67,2,0)</f>
        <v>TAVAN BOGD</v>
      </c>
      <c r="D34" s="13" t="s">
        <v>2</v>
      </c>
      <c r="E34" s="14"/>
      <c r="F34" s="14"/>
      <c r="G34" s="15">
        <f>VLOOKUP(B34,'[2]Brokers'!$B$9:$I$69,7,0)</f>
        <v>19030715.35</v>
      </c>
      <c r="H34" s="15">
        <f>VLOOKUP(B34,'[2]Brokers'!$B$9:$X$69,22,0)</f>
        <v>0</v>
      </c>
      <c r="I34" s="15">
        <f>VLOOKUP(B34,'[3]Brokers'!$B$9:$R$69,17,0)</f>
        <v>0</v>
      </c>
      <c r="J34" s="15">
        <f>VLOOKUP(B34,'[2]Brokers'!$B$9:$X$69,12,0)</f>
        <v>0</v>
      </c>
      <c r="K34" s="15">
        <v>0</v>
      </c>
      <c r="L34" s="15">
        <f t="shared" si="0"/>
        <v>19030715.35</v>
      </c>
      <c r="M34" s="30">
        <f>VLOOKUP(B34,'[4]Sheet1'!$B$16:$M$67,12,0)+L34</f>
        <v>198781872</v>
      </c>
      <c r="N34" s="32">
        <f t="shared" si="1"/>
        <v>0.0019012817990945975</v>
      </c>
      <c r="O34" s="1"/>
    </row>
    <row r="35" spans="1:15" ht="15">
      <c r="A35" s="11">
        <f t="shared" si="2"/>
        <v>20</v>
      </c>
      <c r="B35" s="12" t="s">
        <v>37</v>
      </c>
      <c r="C35" s="31" t="str">
        <f>VLOOKUP(B35,'[5]Sheet1'!$B$16:$C$67,2,0)</f>
        <v>GENDEX</v>
      </c>
      <c r="D35" s="13" t="s">
        <v>2</v>
      </c>
      <c r="E35" s="14"/>
      <c r="F35" s="14"/>
      <c r="G35" s="15">
        <f>VLOOKUP(B35,'[2]Brokers'!$B$9:$I$69,7,0)</f>
        <v>20022845</v>
      </c>
      <c r="H35" s="15">
        <f>VLOOKUP(B35,'[2]Brokers'!$B$9:$X$69,22,0)</f>
        <v>0</v>
      </c>
      <c r="I35" s="15">
        <f>VLOOKUP(B35,'[3]Brokers'!$B$9:$R$69,17,0)</f>
        <v>0</v>
      </c>
      <c r="J35" s="15">
        <f>VLOOKUP(B35,'[2]Brokers'!$B$9:$X$69,12,0)</f>
        <v>0</v>
      </c>
      <c r="K35" s="15">
        <v>0</v>
      </c>
      <c r="L35" s="15">
        <f t="shared" si="0"/>
        <v>20022845</v>
      </c>
      <c r="M35" s="30">
        <f>VLOOKUP(B35,'[4]Sheet1'!$B$16:$M$67,12,0)+L35</f>
        <v>195170055.76</v>
      </c>
      <c r="N35" s="32">
        <f t="shared" si="1"/>
        <v>0.0018667359906177244</v>
      </c>
      <c r="O35" s="1"/>
    </row>
    <row r="36" spans="1:15" ht="15">
      <c r="A36" s="11">
        <f t="shared" si="2"/>
        <v>21</v>
      </c>
      <c r="B36" s="12" t="s">
        <v>12</v>
      </c>
      <c r="C36" s="31" t="str">
        <f>VLOOKUP(B36,'[5]Sheet1'!$B$16:$C$67,2,0)</f>
        <v>MIBG</v>
      </c>
      <c r="D36" s="13" t="s">
        <v>2</v>
      </c>
      <c r="E36" s="14" t="s">
        <v>2</v>
      </c>
      <c r="F36" s="14"/>
      <c r="G36" s="15">
        <f>VLOOKUP(B36,'[2]Brokers'!$B$9:$I$69,7,0)</f>
        <v>12018085</v>
      </c>
      <c r="H36" s="15">
        <f>VLOOKUP(B36,'[2]Brokers'!$B$9:$X$69,22,0)</f>
        <v>0</v>
      </c>
      <c r="I36" s="15">
        <f>VLOOKUP(B36,'[3]Brokers'!$B$9:$R$69,17,0)</f>
        <v>0</v>
      </c>
      <c r="J36" s="15">
        <f>VLOOKUP(B36,'[2]Brokers'!$B$9:$X$69,12,0)</f>
        <v>0</v>
      </c>
      <c r="K36" s="15">
        <v>0</v>
      </c>
      <c r="L36" s="15">
        <f t="shared" si="0"/>
        <v>12018085</v>
      </c>
      <c r="M36" s="30">
        <f>VLOOKUP(B36,'[4]Sheet1'!$B$16:$M$67,12,0)+L36</f>
        <v>171778090.7</v>
      </c>
      <c r="N36" s="32">
        <f t="shared" si="1"/>
        <v>0.0016429997063873657</v>
      </c>
      <c r="O36" s="1"/>
    </row>
    <row r="37" spans="1:15" ht="15">
      <c r="A37" s="11">
        <f t="shared" si="2"/>
        <v>22</v>
      </c>
      <c r="B37" s="12" t="s">
        <v>25</v>
      </c>
      <c r="C37" s="31" t="str">
        <f>VLOOKUP(B37,'[5]Sheet1'!$B$16:$C$67,2,0)</f>
        <v>TULGAT CHANDMANI BAYAN</v>
      </c>
      <c r="D37" s="13" t="s">
        <v>2</v>
      </c>
      <c r="E37" s="14"/>
      <c r="F37" s="14"/>
      <c r="G37" s="15">
        <f>VLOOKUP(B37,'[2]Brokers'!$B$9:$I$69,7,0)</f>
        <v>11227492</v>
      </c>
      <c r="H37" s="15">
        <f>VLOOKUP(B37,'[2]Brokers'!$B$9:$X$69,22,0)</f>
        <v>0</v>
      </c>
      <c r="I37" s="15">
        <f>VLOOKUP(B37,'[3]Brokers'!$B$9:$R$69,17,0)</f>
        <v>0</v>
      </c>
      <c r="J37" s="15">
        <f>VLOOKUP(B37,'[2]Brokers'!$B$9:$X$69,12,0)</f>
        <v>0</v>
      </c>
      <c r="K37" s="15">
        <v>0</v>
      </c>
      <c r="L37" s="15">
        <f t="shared" si="0"/>
        <v>11227492</v>
      </c>
      <c r="M37" s="30">
        <f>VLOOKUP(B37,'[4]Sheet1'!$B$16:$M$67,12,0)+L37</f>
        <v>161689728.6</v>
      </c>
      <c r="N37" s="32">
        <f t="shared" si="1"/>
        <v>0.001546507913396274</v>
      </c>
      <c r="O37" s="1"/>
    </row>
    <row r="38" spans="1:15" ht="15">
      <c r="A38" s="11">
        <f t="shared" si="2"/>
        <v>23</v>
      </c>
      <c r="B38" s="12" t="s">
        <v>30</v>
      </c>
      <c r="C38" s="31" t="str">
        <f>VLOOKUP(B38,'[5]Sheet1'!$B$16:$C$67,2,0)</f>
        <v>DARKHAN BROKER</v>
      </c>
      <c r="D38" s="13" t="s">
        <v>2</v>
      </c>
      <c r="E38" s="14" t="s">
        <v>2</v>
      </c>
      <c r="F38" s="14"/>
      <c r="G38" s="15">
        <f>VLOOKUP(B38,'[2]Brokers'!$B$9:$I$69,7,0)</f>
        <v>11350183.86</v>
      </c>
      <c r="H38" s="15">
        <f>VLOOKUP(B38,'[2]Brokers'!$B$9:$X$69,22,0)</f>
        <v>0</v>
      </c>
      <c r="I38" s="15">
        <f>VLOOKUP(B38,'[3]Brokers'!$B$9:$R$69,17,0)</f>
        <v>0</v>
      </c>
      <c r="J38" s="15">
        <f>VLOOKUP(B38,'[2]Brokers'!$B$9:$X$69,12,0)</f>
        <v>0</v>
      </c>
      <c r="K38" s="15">
        <v>0</v>
      </c>
      <c r="L38" s="15">
        <f t="shared" si="0"/>
        <v>11350183.86</v>
      </c>
      <c r="M38" s="30">
        <f>VLOOKUP(B38,'[4]Sheet1'!$B$16:$M$67,12,0)+L38</f>
        <v>151450207.16000003</v>
      </c>
      <c r="N38" s="32">
        <f t="shared" si="1"/>
        <v>0.0014485703321196932</v>
      </c>
      <c r="O38" s="1"/>
    </row>
    <row r="39" spans="1:15" ht="15">
      <c r="A39" s="11">
        <f t="shared" si="2"/>
        <v>24</v>
      </c>
      <c r="B39" s="12" t="s">
        <v>69</v>
      </c>
      <c r="C39" s="31" t="str">
        <f>VLOOKUP(B39,'[5]Sheet1'!$B$16:$C$67,2,0)</f>
        <v xml:space="preserve">CENTRAL SECURITIES </v>
      </c>
      <c r="D39" s="13" t="s">
        <v>2</v>
      </c>
      <c r="E39" s="14" t="s">
        <v>2</v>
      </c>
      <c r="F39" s="14"/>
      <c r="G39" s="15">
        <f>VLOOKUP(B39,'[2]Brokers'!$B$9:$I$69,7,0)</f>
        <v>8102533.5</v>
      </c>
      <c r="H39" s="15">
        <f>VLOOKUP(B39,'[2]Brokers'!$B$9:$X$69,22,0)</f>
        <v>0</v>
      </c>
      <c r="I39" s="15">
        <f>VLOOKUP(B39,'[3]Brokers'!$B$9:$R$69,17,0)</f>
        <v>0</v>
      </c>
      <c r="J39" s="15">
        <f>VLOOKUP(B39,'[2]Brokers'!$B$9:$X$69,12,0)</f>
        <v>0</v>
      </c>
      <c r="K39" s="15">
        <v>0</v>
      </c>
      <c r="L39" s="15">
        <f t="shared" si="0"/>
        <v>8102533.5</v>
      </c>
      <c r="M39" s="30">
        <f>VLOOKUP(B39,'[4]Sheet1'!$B$16:$M$67,12,0)+L39</f>
        <v>146365372.65</v>
      </c>
      <c r="N39" s="32">
        <f t="shared" si="1"/>
        <v>0.0013999355989420565</v>
      </c>
      <c r="O39" s="1"/>
    </row>
    <row r="40" spans="1:15" ht="15">
      <c r="A40" s="11">
        <f t="shared" si="2"/>
        <v>25</v>
      </c>
      <c r="B40" s="12" t="s">
        <v>18</v>
      </c>
      <c r="C40" s="31" t="str">
        <f>VLOOKUP(B40,'[5]Sheet1'!$B$16:$C$67,2,0)</f>
        <v>DELGERKHANGAI SECURITIES</v>
      </c>
      <c r="D40" s="13" t="s">
        <v>2</v>
      </c>
      <c r="E40" s="14"/>
      <c r="F40" s="14"/>
      <c r="G40" s="15">
        <f>VLOOKUP(B40,'[2]Brokers'!$B$9:$I$69,7,0)</f>
        <v>17891743</v>
      </c>
      <c r="H40" s="15">
        <f>VLOOKUP(B40,'[2]Brokers'!$B$9:$X$69,22,0)</f>
        <v>0</v>
      </c>
      <c r="I40" s="15">
        <f>VLOOKUP(B40,'[3]Brokers'!$B$9:$R$69,17,0)</f>
        <v>0</v>
      </c>
      <c r="J40" s="15">
        <f>VLOOKUP(B40,'[2]Brokers'!$B$9:$X$69,12,0)</f>
        <v>0</v>
      </c>
      <c r="K40" s="15">
        <v>0</v>
      </c>
      <c r="L40" s="15">
        <f t="shared" si="0"/>
        <v>17891743</v>
      </c>
      <c r="M40" s="30">
        <f>VLOOKUP(B40,'[4]Sheet1'!$B$16:$M$67,12,0)+L40</f>
        <v>93849969.31</v>
      </c>
      <c r="N40" s="32">
        <f t="shared" si="1"/>
        <v>0.0008976434153648053</v>
      </c>
      <c r="O40" s="1"/>
    </row>
    <row r="41" spans="1:15" ht="15">
      <c r="A41" s="11">
        <f t="shared" si="2"/>
        <v>26</v>
      </c>
      <c r="B41" s="12" t="s">
        <v>22</v>
      </c>
      <c r="C41" s="31" t="str">
        <f>VLOOKUP(B41,'[5]Sheet1'!$B$16:$C$67,2,0)</f>
        <v>UNDURKHAAN INVEST</v>
      </c>
      <c r="D41" s="13" t="s">
        <v>2</v>
      </c>
      <c r="E41" s="14"/>
      <c r="F41" s="14"/>
      <c r="G41" s="15">
        <f>VLOOKUP(B41,'[2]Brokers'!$B$9:$I$69,7,0)</f>
        <v>15719950.9</v>
      </c>
      <c r="H41" s="15">
        <f>VLOOKUP(B41,'[2]Brokers'!$B$9:$X$69,22,0)</f>
        <v>0</v>
      </c>
      <c r="I41" s="15">
        <f>VLOOKUP(B41,'[3]Brokers'!$B$9:$R$69,17,0)</f>
        <v>0</v>
      </c>
      <c r="J41" s="15">
        <f>VLOOKUP(B41,'[2]Brokers'!$B$9:$X$69,12,0)</f>
        <v>0</v>
      </c>
      <c r="K41" s="15">
        <v>0</v>
      </c>
      <c r="L41" s="15">
        <f t="shared" si="0"/>
        <v>15719950.9</v>
      </c>
      <c r="M41" s="30">
        <f>VLOOKUP(B41,'[4]Sheet1'!$B$16:$M$67,12,0)+L41</f>
        <v>80195026.10000001</v>
      </c>
      <c r="N41" s="32">
        <f t="shared" si="1"/>
        <v>0.0007670384727126739</v>
      </c>
      <c r="O41" s="1"/>
    </row>
    <row r="42" spans="1:15" ht="15">
      <c r="A42" s="11">
        <f t="shared" si="2"/>
        <v>27</v>
      </c>
      <c r="B42" s="12" t="s">
        <v>49</v>
      </c>
      <c r="C42" s="31" t="str">
        <f>VLOOKUP(B42,'[5]Sheet1'!$B$16:$C$67,2,0)</f>
        <v>HUNNU EMPIRE</v>
      </c>
      <c r="D42" s="13" t="s">
        <v>2</v>
      </c>
      <c r="E42" s="14" t="s">
        <v>2</v>
      </c>
      <c r="F42" s="14"/>
      <c r="G42" s="15">
        <f>VLOOKUP(B42,'[2]Brokers'!$B$9:$I$69,7,0)</f>
        <v>11574565.1</v>
      </c>
      <c r="H42" s="15">
        <f>VLOOKUP(B42,'[2]Brokers'!$B$9:$X$69,22,0)</f>
        <v>0</v>
      </c>
      <c r="I42" s="15">
        <f>VLOOKUP(B42,'[3]Brokers'!$B$9:$R$69,17,0)</f>
        <v>0</v>
      </c>
      <c r="J42" s="15">
        <f>VLOOKUP(B42,'[2]Brokers'!$B$9:$X$69,12,0)</f>
        <v>0</v>
      </c>
      <c r="K42" s="15">
        <v>0</v>
      </c>
      <c r="L42" s="15">
        <f t="shared" si="0"/>
        <v>11574565.1</v>
      </c>
      <c r="M42" s="30">
        <f>VLOOKUP(B42,'[4]Sheet1'!$B$16:$M$67,12,0)+L42</f>
        <v>79917688.85</v>
      </c>
      <c r="N42" s="32">
        <f t="shared" si="1"/>
        <v>0.0007643858351238902</v>
      </c>
      <c r="O42" s="1"/>
    </row>
    <row r="43" spans="1:15" ht="15">
      <c r="A43" s="11">
        <f t="shared" si="2"/>
        <v>28</v>
      </c>
      <c r="B43" s="12" t="s">
        <v>28</v>
      </c>
      <c r="C43" s="31" t="str">
        <f>VLOOKUP(B43,'[5]Sheet1'!$B$16:$C$67,2,0)</f>
        <v>ALTAN KHOROMSOG</v>
      </c>
      <c r="D43" s="13" t="s">
        <v>2</v>
      </c>
      <c r="E43" s="14"/>
      <c r="F43" s="14"/>
      <c r="G43" s="15">
        <f>VLOOKUP(B43,'[2]Brokers'!$B$9:$I$69,7,0)</f>
        <v>46174586</v>
      </c>
      <c r="H43" s="15">
        <f>VLOOKUP(B43,'[2]Brokers'!$B$9:$X$69,22,0)</f>
        <v>0</v>
      </c>
      <c r="I43" s="15">
        <f>VLOOKUP(B43,'[3]Brokers'!$B$9:$R$69,17,0)</f>
        <v>0</v>
      </c>
      <c r="J43" s="15">
        <f>VLOOKUP(B43,'[2]Brokers'!$B$9:$X$69,12,0)</f>
        <v>0</v>
      </c>
      <c r="K43" s="15">
        <v>0</v>
      </c>
      <c r="L43" s="15">
        <f t="shared" si="0"/>
        <v>46174586</v>
      </c>
      <c r="M43" s="30">
        <f>VLOOKUP(B43,'[4]Sheet1'!$B$16:$M$67,12,0)+L43</f>
        <v>70254555</v>
      </c>
      <c r="N43" s="32">
        <f t="shared" si="1"/>
        <v>0.0006719612074333939</v>
      </c>
      <c r="O43" s="1"/>
    </row>
    <row r="44" spans="1:15" ht="15">
      <c r="A44" s="11">
        <f t="shared" si="2"/>
        <v>29</v>
      </c>
      <c r="B44" s="12" t="s">
        <v>32</v>
      </c>
      <c r="C44" s="31" t="str">
        <f>VLOOKUP(B44,'[5]Sheet1'!$B$16:$C$67,2,0)</f>
        <v>MERGEN SANAA</v>
      </c>
      <c r="D44" s="13" t="s">
        <v>2</v>
      </c>
      <c r="E44" s="14"/>
      <c r="F44" s="14"/>
      <c r="G44" s="15">
        <f>VLOOKUP(B44,'[2]Brokers'!$B$9:$I$69,7,0)</f>
        <v>6013289.18</v>
      </c>
      <c r="H44" s="15">
        <f>VLOOKUP(B44,'[2]Brokers'!$B$9:$X$69,22,0)</f>
        <v>0</v>
      </c>
      <c r="I44" s="15">
        <f>VLOOKUP(B44,'[3]Brokers'!$B$9:$R$69,17,0)</f>
        <v>0</v>
      </c>
      <c r="J44" s="15">
        <f>VLOOKUP(B44,'[2]Brokers'!$B$9:$X$69,12,0)</f>
        <v>0</v>
      </c>
      <c r="K44" s="15">
        <v>0</v>
      </c>
      <c r="L44" s="15">
        <f t="shared" si="0"/>
        <v>6013289.18</v>
      </c>
      <c r="M44" s="30">
        <f>VLOOKUP(B44,'[4]Sheet1'!$B$16:$M$67,12,0)+L44</f>
        <v>61104641.47</v>
      </c>
      <c r="N44" s="32">
        <f t="shared" si="1"/>
        <v>0.0005844453596206799</v>
      </c>
      <c r="O44" s="1"/>
    </row>
    <row r="45" spans="1:15" ht="15">
      <c r="A45" s="11">
        <f t="shared" si="2"/>
        <v>30</v>
      </c>
      <c r="B45" s="12" t="s">
        <v>38</v>
      </c>
      <c r="C45" s="31" t="str">
        <f>VLOOKUP(B45,'[5]Sheet1'!$B$16:$C$67,2,0)</f>
        <v>MICC</v>
      </c>
      <c r="D45" s="13" t="s">
        <v>2</v>
      </c>
      <c r="E45" s="14"/>
      <c r="F45" s="14"/>
      <c r="G45" s="15">
        <f>VLOOKUP(B45,'[2]Brokers'!$B$9:$I$69,7,0)</f>
        <v>47765455.5</v>
      </c>
      <c r="H45" s="15">
        <f>VLOOKUP(B45,'[2]Brokers'!$B$9:$X$69,22,0)</f>
        <v>0</v>
      </c>
      <c r="I45" s="15">
        <f>VLOOKUP(B45,'[3]Brokers'!$B$9:$R$69,17,0)</f>
        <v>0</v>
      </c>
      <c r="J45" s="15">
        <f>VLOOKUP(B45,'[2]Brokers'!$B$9:$X$69,12,0)</f>
        <v>0</v>
      </c>
      <c r="K45" s="15">
        <v>0</v>
      </c>
      <c r="L45" s="15">
        <f t="shared" si="0"/>
        <v>47765455.5</v>
      </c>
      <c r="M45" s="30">
        <f>VLOOKUP(B45,'[4]Sheet1'!$B$16:$M$67,12,0)+L45</f>
        <v>48989148.5</v>
      </c>
      <c r="N45" s="32">
        <f t="shared" si="1"/>
        <v>0.00046856474113591407</v>
      </c>
      <c r="O45" s="1"/>
    </row>
    <row r="46" spans="1:15" ht="15">
      <c r="A46" s="11">
        <f t="shared" si="2"/>
        <v>31</v>
      </c>
      <c r="B46" s="12" t="s">
        <v>20</v>
      </c>
      <c r="C46" s="31" t="str">
        <f>VLOOKUP(B46,'[5]Sheet1'!$B$16:$C$67,2,0)</f>
        <v>BULGAN BROKER</v>
      </c>
      <c r="D46" s="13" t="s">
        <v>2</v>
      </c>
      <c r="E46" s="14"/>
      <c r="F46" s="14"/>
      <c r="G46" s="15">
        <f>VLOOKUP(B46,'[2]Brokers'!$B$9:$I$69,7,0)</f>
        <v>4192690</v>
      </c>
      <c r="H46" s="15">
        <f>VLOOKUP(B46,'[2]Brokers'!$B$9:$X$69,22,0)</f>
        <v>0</v>
      </c>
      <c r="I46" s="15">
        <f>VLOOKUP(B46,'[3]Brokers'!$B$9:$R$69,17,0)</f>
        <v>0</v>
      </c>
      <c r="J46" s="15">
        <f>VLOOKUP(B46,'[2]Brokers'!$B$9:$X$69,12,0)</f>
        <v>0</v>
      </c>
      <c r="K46" s="15"/>
      <c r="L46" s="15">
        <f t="shared" si="0"/>
        <v>4192690</v>
      </c>
      <c r="M46" s="30">
        <f>VLOOKUP(B46,'[4]Sheet1'!$B$16:$M$67,12,0)+L46</f>
        <v>48976263.3</v>
      </c>
      <c r="N46" s="32">
        <f t="shared" si="1"/>
        <v>0.0004684414985283704</v>
      </c>
      <c r="O46" s="1"/>
    </row>
    <row r="47" spans="1:15" ht="15">
      <c r="A47" s="11">
        <f t="shared" si="2"/>
        <v>32</v>
      </c>
      <c r="B47" s="12" t="s">
        <v>44</v>
      </c>
      <c r="C47" s="31" t="str">
        <f>VLOOKUP(B47,'[5]Sheet1'!$B$16:$C$67,2,0)</f>
        <v>ZGB</v>
      </c>
      <c r="D47" s="13" t="s">
        <v>2</v>
      </c>
      <c r="E47" s="14" t="s">
        <v>2</v>
      </c>
      <c r="F47" s="14" t="s">
        <v>2</v>
      </c>
      <c r="G47" s="15">
        <f>VLOOKUP(B47,'[2]Brokers'!$B$9:$I$69,7,0)</f>
        <v>1760000</v>
      </c>
      <c r="H47" s="15">
        <f>VLOOKUP(B47,'[2]Brokers'!$B$9:$X$69,22,0)</f>
        <v>0</v>
      </c>
      <c r="I47" s="15">
        <f>VLOOKUP(B47,'[3]Brokers'!$B$9:$R$69,17,0)</f>
        <v>0</v>
      </c>
      <c r="J47" s="15">
        <f>VLOOKUP(B47,'[2]Brokers'!$B$9:$X$69,12,0)</f>
        <v>0</v>
      </c>
      <c r="K47" s="15">
        <v>0</v>
      </c>
      <c r="L47" s="15">
        <f t="shared" si="0"/>
        <v>1760000</v>
      </c>
      <c r="M47" s="30">
        <f>VLOOKUP(B47,'[4]Sheet1'!$B$16:$M$67,12,0)+L47</f>
        <v>47898334.4</v>
      </c>
      <c r="N47" s="32">
        <f t="shared" si="1"/>
        <v>0.0004581314708700733</v>
      </c>
      <c r="O47" s="1"/>
    </row>
    <row r="48" spans="1:14" ht="15">
      <c r="A48" s="11">
        <f t="shared" si="2"/>
        <v>33</v>
      </c>
      <c r="B48" s="12" t="s">
        <v>17</v>
      </c>
      <c r="C48" s="31" t="str">
        <f>VLOOKUP(B48,'[5]Sheet1'!$B$16:$C$67,2,0)</f>
        <v>LIFETIME INVESTMENT</v>
      </c>
      <c r="D48" s="13" t="s">
        <v>2</v>
      </c>
      <c r="E48" s="14"/>
      <c r="F48" s="14"/>
      <c r="G48" s="15">
        <f>VLOOKUP(B48,'[2]Brokers'!$B$9:$I$69,7,0)</f>
        <v>672429</v>
      </c>
      <c r="H48" s="15">
        <f>VLOOKUP(B48,'[2]Brokers'!$B$9:$X$69,22,0)</f>
        <v>0</v>
      </c>
      <c r="I48" s="15">
        <f>VLOOKUP(B48,'[3]Brokers'!$B$9:$R$69,17,0)</f>
        <v>0</v>
      </c>
      <c r="J48" s="15">
        <f>VLOOKUP(B48,'[2]Brokers'!$B$9:$X$69,12,0)</f>
        <v>0</v>
      </c>
      <c r="K48" s="15">
        <v>0</v>
      </c>
      <c r="L48" s="15">
        <f aca="true" t="shared" si="3" ref="L48:L66">K48+J48+I48+H48+G48</f>
        <v>672429</v>
      </c>
      <c r="M48" s="30">
        <f>VLOOKUP(B48,'[4]Sheet1'!$B$16:$M$67,12,0)+L48</f>
        <v>46480266.9</v>
      </c>
      <c r="N48" s="32">
        <f aca="true" t="shared" si="4" ref="N48:N66">M48/$M$67</f>
        <v>0.00044456813181651224</v>
      </c>
    </row>
    <row r="49" spans="1:14" ht="15">
      <c r="A49" s="11">
        <f t="shared" si="2"/>
        <v>34</v>
      </c>
      <c r="B49" s="12" t="s">
        <v>36</v>
      </c>
      <c r="C49" s="31" t="str">
        <f>VLOOKUP(B49,'[5]Sheet1'!$B$16:$C$67,2,0)</f>
        <v>MASDAQ</v>
      </c>
      <c r="D49" s="13" t="s">
        <v>2</v>
      </c>
      <c r="E49" s="14"/>
      <c r="F49" s="14"/>
      <c r="G49" s="15">
        <f>VLOOKUP(B49,'[2]Brokers'!$B$9:$I$69,7,0)</f>
        <v>2483564.5</v>
      </c>
      <c r="H49" s="15">
        <f>VLOOKUP(B49,'[2]Brokers'!$B$9:$X$69,22,0)</f>
        <v>0</v>
      </c>
      <c r="I49" s="15">
        <f>VLOOKUP(B49,'[3]Brokers'!$B$9:$R$69,17,0)</f>
        <v>0</v>
      </c>
      <c r="J49" s="15">
        <f>VLOOKUP(B49,'[2]Brokers'!$B$9:$X$69,12,0)</f>
        <v>0</v>
      </c>
      <c r="K49" s="15">
        <v>0</v>
      </c>
      <c r="L49" s="15">
        <f t="shared" si="3"/>
        <v>2483564.5</v>
      </c>
      <c r="M49" s="30">
        <f>VLOOKUP(B49,'[4]Sheet1'!$B$16:$M$67,12,0)+L49</f>
        <v>45892921.78</v>
      </c>
      <c r="N49" s="32">
        <f t="shared" si="4"/>
        <v>0.000438950373138583</v>
      </c>
    </row>
    <row r="50" spans="1:15" s="17" customFormat="1" ht="15">
      <c r="A50" s="11">
        <f t="shared" si="2"/>
        <v>35</v>
      </c>
      <c r="B50" s="12" t="s">
        <v>39</v>
      </c>
      <c r="C50" s="31" t="str">
        <f>VLOOKUP(B50,'[5]Sheet1'!$B$16:$C$67,2,0)</f>
        <v>ARGAI BEST</v>
      </c>
      <c r="D50" s="13" t="s">
        <v>2</v>
      </c>
      <c r="E50" s="14"/>
      <c r="F50" s="14"/>
      <c r="G50" s="15">
        <f>VLOOKUP(B50,'[2]Brokers'!$B$9:$I$69,7,0)</f>
        <v>570900</v>
      </c>
      <c r="H50" s="15">
        <f>VLOOKUP(B50,'[2]Brokers'!$B$9:$X$69,22,0)</f>
        <v>0</v>
      </c>
      <c r="I50" s="15">
        <f>VLOOKUP(B50,'[3]Brokers'!$B$9:$R$69,17,0)</f>
        <v>0</v>
      </c>
      <c r="J50" s="15">
        <f>VLOOKUP(B50,'[2]Brokers'!$B$9:$X$69,12,0)</f>
        <v>0</v>
      </c>
      <c r="K50" s="15">
        <v>0</v>
      </c>
      <c r="L50" s="15">
        <f t="shared" si="3"/>
        <v>570900</v>
      </c>
      <c r="M50" s="30">
        <f>VLOOKUP(B50,'[4]Sheet1'!$B$16:$M$67,12,0)+L50</f>
        <v>43358538.06</v>
      </c>
      <c r="N50" s="32">
        <f t="shared" si="4"/>
        <v>0.0004147098446121304</v>
      </c>
      <c r="O50" s="16"/>
    </row>
    <row r="51" spans="1:14" ht="15">
      <c r="A51" s="11">
        <f t="shared" si="2"/>
        <v>36</v>
      </c>
      <c r="B51" s="12" t="s">
        <v>24</v>
      </c>
      <c r="C51" s="31" t="str">
        <f>VLOOKUP(B51,'[5]Sheet1'!$B$16:$C$67,2,0)</f>
        <v>SECAP</v>
      </c>
      <c r="D51" s="13" t="s">
        <v>2</v>
      </c>
      <c r="E51" s="14" t="s">
        <v>2</v>
      </c>
      <c r="F51" s="14"/>
      <c r="G51" s="15">
        <f>VLOOKUP(B51,'[2]Brokers'!$B$9:$I$69,7,0)</f>
        <v>18018</v>
      </c>
      <c r="H51" s="15">
        <f>VLOOKUP(B51,'[2]Brokers'!$B$9:$X$69,22,0)</f>
        <v>0</v>
      </c>
      <c r="I51" s="15">
        <f>VLOOKUP(B51,'[3]Brokers'!$B$9:$R$69,17,0)</f>
        <v>0</v>
      </c>
      <c r="J51" s="15">
        <f>VLOOKUP(B51,'[2]Brokers'!$B$9:$X$69,12,0)</f>
        <v>0</v>
      </c>
      <c r="K51" s="15">
        <v>0</v>
      </c>
      <c r="L51" s="15">
        <f t="shared" si="3"/>
        <v>18018</v>
      </c>
      <c r="M51" s="30">
        <f>VLOOKUP(B51,'[4]Sheet1'!$B$16:$M$67,12,0)+L51</f>
        <v>40570808</v>
      </c>
      <c r="N51" s="32">
        <f t="shared" si="4"/>
        <v>0.0003880461434881823</v>
      </c>
    </row>
    <row r="52" spans="1:14" ht="15">
      <c r="A52" s="11">
        <f t="shared" si="2"/>
        <v>37</v>
      </c>
      <c r="B52" s="12" t="s">
        <v>29</v>
      </c>
      <c r="C52" s="31" t="str">
        <f>VLOOKUP(B52,'[5]Sheet1'!$B$16:$C$67,2,0)</f>
        <v>SANAR</v>
      </c>
      <c r="D52" s="13" t="s">
        <v>2</v>
      </c>
      <c r="E52" s="14" t="s">
        <v>2</v>
      </c>
      <c r="F52" s="14" t="s">
        <v>2</v>
      </c>
      <c r="G52" s="15">
        <f>VLOOKUP(B52,'[2]Brokers'!$B$9:$I$69,7,0)</f>
        <v>4518132.1</v>
      </c>
      <c r="H52" s="15">
        <f>VLOOKUP(B52,'[2]Brokers'!$B$9:$X$69,22,0)</f>
        <v>0</v>
      </c>
      <c r="I52" s="15">
        <f>VLOOKUP(B52,'[3]Brokers'!$B$9:$R$69,17,0)</f>
        <v>0</v>
      </c>
      <c r="J52" s="15">
        <f>VLOOKUP(B52,'[2]Brokers'!$B$9:$X$69,12,0)</f>
        <v>0</v>
      </c>
      <c r="K52" s="15">
        <v>0</v>
      </c>
      <c r="L52" s="15">
        <f t="shared" si="3"/>
        <v>4518132.1</v>
      </c>
      <c r="M52" s="30">
        <f>VLOOKUP(B52,'[4]Sheet1'!$B$16:$M$67,12,0)+L52</f>
        <v>40162863.2</v>
      </c>
      <c r="N52" s="32">
        <f t="shared" si="4"/>
        <v>0.0003841442885782171</v>
      </c>
    </row>
    <row r="53" spans="1:14" ht="15">
      <c r="A53" s="11">
        <f t="shared" si="2"/>
        <v>38</v>
      </c>
      <c r="B53" s="12" t="s">
        <v>40</v>
      </c>
      <c r="C53" s="31" t="str">
        <f>VLOOKUP(B53,'[5]Sheet1'!$B$16:$C$67,2,0)</f>
        <v>BLUESKY SECURITIES</v>
      </c>
      <c r="D53" s="13" t="s">
        <v>2</v>
      </c>
      <c r="E53" s="14"/>
      <c r="F53" s="14"/>
      <c r="G53" s="15">
        <f>VLOOKUP(B53,'[2]Brokers'!$B$9:$I$69,7,0)</f>
        <v>9320447.5</v>
      </c>
      <c r="H53" s="15">
        <f>VLOOKUP(B53,'[2]Brokers'!$B$9:$X$69,22,0)</f>
        <v>0</v>
      </c>
      <c r="I53" s="15">
        <f>VLOOKUP(B53,'[3]Brokers'!$B$9:$R$69,17,0)</f>
        <v>0</v>
      </c>
      <c r="J53" s="15">
        <f>VLOOKUP(B53,'[2]Brokers'!$B$9:$X$69,12,0)</f>
        <v>0</v>
      </c>
      <c r="K53" s="15">
        <v>0</v>
      </c>
      <c r="L53" s="15">
        <f t="shared" si="3"/>
        <v>9320447.5</v>
      </c>
      <c r="M53" s="30">
        <f>VLOOKUP(B53,'[4]Sheet1'!$B$16:$M$67,12,0)+L53</f>
        <v>27027740.8</v>
      </c>
      <c r="N53" s="32">
        <f t="shared" si="4"/>
        <v>0.000258511257272426</v>
      </c>
    </row>
    <row r="54" spans="1:14" ht="15">
      <c r="A54" s="11">
        <f t="shared" si="2"/>
        <v>39</v>
      </c>
      <c r="B54" s="12" t="s">
        <v>67</v>
      </c>
      <c r="C54" s="31" t="str">
        <f>VLOOKUP(B54,'[5]Sheet1'!$B$16:$C$67,2,0)</f>
        <v>SILVER LIGHT SECURITIES</v>
      </c>
      <c r="D54" s="13" t="s">
        <v>2</v>
      </c>
      <c r="E54" s="14"/>
      <c r="F54" s="14"/>
      <c r="G54" s="15">
        <f>VLOOKUP(B54,'[2]Brokers'!$B$9:$I$69,7,0)</f>
        <v>0</v>
      </c>
      <c r="H54" s="15">
        <f>VLOOKUP(B54,'[2]Brokers'!$B$9:$X$69,22,0)</f>
        <v>0</v>
      </c>
      <c r="I54" s="15">
        <f>VLOOKUP(B54,'[3]Brokers'!$B$9:$R$69,17,0)</f>
        <v>0</v>
      </c>
      <c r="J54" s="15">
        <f>VLOOKUP(B54,'[2]Brokers'!$B$9:$X$69,12,0)</f>
        <v>0</v>
      </c>
      <c r="K54" s="15">
        <v>0</v>
      </c>
      <c r="L54" s="15">
        <f t="shared" si="3"/>
        <v>0</v>
      </c>
      <c r="M54" s="30">
        <f>VLOOKUP(B54,'[4]Sheet1'!$B$16:$M$67,12,0)+L54</f>
        <v>22123180</v>
      </c>
      <c r="N54" s="32">
        <f t="shared" si="4"/>
        <v>0.00021160078154457474</v>
      </c>
    </row>
    <row r="55" spans="1:14" ht="15">
      <c r="A55" s="11">
        <f t="shared" si="2"/>
        <v>40</v>
      </c>
      <c r="B55" s="12" t="s">
        <v>27</v>
      </c>
      <c r="C55" s="31" t="str">
        <f>VLOOKUP(B55,'[5]Sheet1'!$B$16:$C$67,2,0)</f>
        <v>BLACKSTONE INTERNATIONAL</v>
      </c>
      <c r="D55" s="13" t="s">
        <v>2</v>
      </c>
      <c r="E55" s="14"/>
      <c r="F55" s="14"/>
      <c r="G55" s="15">
        <f>VLOOKUP(B55,'[2]Brokers'!$B$9:$I$69,7,0)</f>
        <v>0</v>
      </c>
      <c r="H55" s="15">
        <f>VLOOKUP(B55,'[2]Brokers'!$B$9:$X$69,22,0)</f>
        <v>0</v>
      </c>
      <c r="I55" s="15">
        <f>VLOOKUP(B55,'[3]Brokers'!$B$9:$R$69,17,0)</f>
        <v>0</v>
      </c>
      <c r="J55" s="15">
        <f>VLOOKUP(B55,'[2]Brokers'!$B$9:$X$69,12,0)</f>
        <v>0</v>
      </c>
      <c r="K55" s="15">
        <v>0</v>
      </c>
      <c r="L55" s="15">
        <f t="shared" si="3"/>
        <v>0</v>
      </c>
      <c r="M55" s="30">
        <f>VLOOKUP(B55,'[4]Sheet1'!$B$16:$M$67,12,0)+L55</f>
        <v>13805200</v>
      </c>
      <c r="N55" s="32">
        <f t="shared" si="4"/>
        <v>0.00013204209835019934</v>
      </c>
    </row>
    <row r="56" spans="1:14" ht="15">
      <c r="A56" s="11">
        <f t="shared" si="2"/>
        <v>41</v>
      </c>
      <c r="B56" s="12" t="s">
        <v>14</v>
      </c>
      <c r="C56" s="31" t="str">
        <f>VLOOKUP(B56,'[5]Sheet1'!$B$16:$C$67,2,0)</f>
        <v>NATIONAL SECURITIES</v>
      </c>
      <c r="D56" s="13" t="s">
        <v>2</v>
      </c>
      <c r="E56" s="14" t="s">
        <v>2</v>
      </c>
      <c r="F56" s="14" t="s">
        <v>2</v>
      </c>
      <c r="G56" s="15">
        <f>VLOOKUP(B56,'[2]Brokers'!$B$9:$I$69,7,0)</f>
        <v>3841577</v>
      </c>
      <c r="H56" s="15">
        <f>VLOOKUP(B56,'[2]Brokers'!$B$9:$X$69,22,0)</f>
        <v>0</v>
      </c>
      <c r="I56" s="15">
        <f>VLOOKUP(B56,'[3]Brokers'!$B$9:$R$69,17,0)</f>
        <v>0</v>
      </c>
      <c r="J56" s="15">
        <f>VLOOKUP(B56,'[2]Brokers'!$B$9:$X$69,12,0)</f>
        <v>0</v>
      </c>
      <c r="K56" s="15">
        <v>0</v>
      </c>
      <c r="L56" s="15">
        <f t="shared" si="3"/>
        <v>3841577</v>
      </c>
      <c r="M56" s="30">
        <f>VLOOKUP(B56,'[4]Sheet1'!$B$16:$M$67,12,0)+L56</f>
        <v>11754057.5</v>
      </c>
      <c r="N56" s="32">
        <f t="shared" si="4"/>
        <v>0.00011242360968540103</v>
      </c>
    </row>
    <row r="57" spans="1:14" ht="15">
      <c r="A57" s="11">
        <f t="shared" si="2"/>
        <v>42</v>
      </c>
      <c r="B57" s="12" t="s">
        <v>26</v>
      </c>
      <c r="C57" s="31" t="str">
        <f>VLOOKUP(B57,'[5]Sheet1'!$B$16:$C$67,2,0)</f>
        <v>EURASIA CAPITAL HOLDING</v>
      </c>
      <c r="D57" s="13" t="s">
        <v>2</v>
      </c>
      <c r="E57" s="14"/>
      <c r="F57" s="14"/>
      <c r="G57" s="15">
        <f>VLOOKUP(B57,'[2]Brokers'!$B$9:$I$69,7,0)</f>
        <v>427037.2</v>
      </c>
      <c r="H57" s="15">
        <f>VLOOKUP(B57,'[2]Brokers'!$B$9:$X$69,22,0)</f>
        <v>0</v>
      </c>
      <c r="I57" s="15">
        <f>VLOOKUP(B57,'[3]Brokers'!$B$9:$R$69,17,0)</f>
        <v>0</v>
      </c>
      <c r="J57" s="15">
        <f>VLOOKUP(B57,'[2]Brokers'!$B$9:$X$69,12,0)</f>
        <v>0</v>
      </c>
      <c r="K57" s="15">
        <v>0</v>
      </c>
      <c r="L57" s="15">
        <f t="shared" si="3"/>
        <v>427037.2</v>
      </c>
      <c r="M57" s="30">
        <f>VLOOKUP(B57,'[4]Sheet1'!$B$16:$M$67,12,0)+L57</f>
        <v>10946403.2</v>
      </c>
      <c r="N57" s="32">
        <f t="shared" si="4"/>
        <v>0.00010469866774225196</v>
      </c>
    </row>
    <row r="58" spans="1:14" ht="15">
      <c r="A58" s="11">
        <f t="shared" si="2"/>
        <v>43</v>
      </c>
      <c r="B58" s="12" t="s">
        <v>46</v>
      </c>
      <c r="C58" s="31" t="str">
        <f>VLOOKUP(B58,'[5]Sheet1'!$B$16:$C$67,2,0)</f>
        <v>FCX</v>
      </c>
      <c r="D58" s="13" t="s">
        <v>2</v>
      </c>
      <c r="E58" s="14"/>
      <c r="F58" s="14"/>
      <c r="G58" s="15">
        <f>VLOOKUP(B58,'[2]Brokers'!$B$9:$I$69,7,0)</f>
        <v>0</v>
      </c>
      <c r="H58" s="15">
        <f>VLOOKUP(B58,'[2]Brokers'!$B$9:$X$69,22,0)</f>
        <v>0</v>
      </c>
      <c r="I58" s="15">
        <f>VLOOKUP(B58,'[3]Brokers'!$B$9:$R$69,17,0)</f>
        <v>0</v>
      </c>
      <c r="J58" s="15">
        <f>VLOOKUP(B58,'[2]Brokers'!$B$9:$X$69,12,0)</f>
        <v>0</v>
      </c>
      <c r="K58" s="15">
        <v>0</v>
      </c>
      <c r="L58" s="15">
        <f t="shared" si="3"/>
        <v>0</v>
      </c>
      <c r="M58" s="30">
        <f>VLOOKUP(B58,'[4]Sheet1'!$B$16:$M$67,12,0)+L58</f>
        <v>8769800</v>
      </c>
      <c r="N58" s="32">
        <f t="shared" si="4"/>
        <v>8.388018964676921E-05</v>
      </c>
    </row>
    <row r="59" spans="1:14" ht="15">
      <c r="A59" s="11">
        <f t="shared" si="2"/>
        <v>44</v>
      </c>
      <c r="B59" s="12" t="s">
        <v>41</v>
      </c>
      <c r="C59" s="31" t="str">
        <f>VLOOKUP(B59,'[5]Sheet1'!$B$16:$C$67,2,0)</f>
        <v>GATSUURT TRADE</v>
      </c>
      <c r="D59" s="13" t="s">
        <v>2</v>
      </c>
      <c r="E59" s="14" t="s">
        <v>2</v>
      </c>
      <c r="F59" s="14"/>
      <c r="G59" s="15">
        <f>VLOOKUP(B59,'[2]Brokers'!$B$9:$I$69,7,0)</f>
        <v>4571050</v>
      </c>
      <c r="H59" s="15">
        <f>VLOOKUP(B59,'[2]Brokers'!$B$9:$X$69,22,0)</f>
        <v>0</v>
      </c>
      <c r="I59" s="15">
        <f>VLOOKUP(B59,'[3]Brokers'!$B$9:$R$69,17,0)</f>
        <v>0</v>
      </c>
      <c r="J59" s="15">
        <f>VLOOKUP(B59,'[2]Brokers'!$B$9:$X$69,12,0)</f>
        <v>0</v>
      </c>
      <c r="K59" s="15">
        <v>0</v>
      </c>
      <c r="L59" s="15">
        <f t="shared" si="3"/>
        <v>4571050</v>
      </c>
      <c r="M59" s="30">
        <f>VLOOKUP(B59,'[4]Sheet1'!$B$16:$M$67,12,0)+L59</f>
        <v>8614288.4</v>
      </c>
      <c r="N59" s="32">
        <f t="shared" si="4"/>
        <v>8.239277345708728E-05</v>
      </c>
    </row>
    <row r="60" spans="1:14" ht="15">
      <c r="A60" s="11">
        <f t="shared" si="2"/>
        <v>45</v>
      </c>
      <c r="B60" s="12" t="s">
        <v>15</v>
      </c>
      <c r="C60" s="31" t="str">
        <f>VLOOKUP(B60,'[5]Sheet1'!$B$16:$C$67,2,0)</f>
        <v>ASIA PACIFIC SECURITIES</v>
      </c>
      <c r="D60" s="13" t="s">
        <v>2</v>
      </c>
      <c r="E60" s="14" t="s">
        <v>2</v>
      </c>
      <c r="F60" s="14" t="s">
        <v>2</v>
      </c>
      <c r="G60" s="15">
        <f>VLOOKUP(B60,'[2]Brokers'!$B$9:$I$69,7,0)</f>
        <v>97485</v>
      </c>
      <c r="H60" s="15">
        <f>VLOOKUP(B60,'[2]Brokers'!$B$9:$X$69,22,0)</f>
        <v>0</v>
      </c>
      <c r="I60" s="15">
        <f>VLOOKUP(B60,'[3]Brokers'!$B$9:$R$69,17,0)</f>
        <v>0</v>
      </c>
      <c r="J60" s="15">
        <f>VLOOKUP(B60,'[2]Brokers'!$B$9:$X$69,12,0)</f>
        <v>0</v>
      </c>
      <c r="K60" s="15">
        <v>0</v>
      </c>
      <c r="L60" s="15">
        <f t="shared" si="3"/>
        <v>97485</v>
      </c>
      <c r="M60" s="30">
        <f>VLOOKUP(B60,'[4]Sheet1'!$B$16:$M$67,12,0)+L60</f>
        <v>4854048.55</v>
      </c>
      <c r="N60" s="32">
        <f t="shared" si="4"/>
        <v>4.6427343032751606E-05</v>
      </c>
    </row>
    <row r="61" spans="1:14" ht="15">
      <c r="A61" s="11">
        <f t="shared" si="2"/>
        <v>46</v>
      </c>
      <c r="B61" s="12" t="s">
        <v>45</v>
      </c>
      <c r="C61" s="31" t="str">
        <f>VLOOKUP(B61,'[5]Sheet1'!$B$16:$C$67,2,0)</f>
        <v>SG CAPITAL</v>
      </c>
      <c r="D61" s="13" t="s">
        <v>2</v>
      </c>
      <c r="E61" s="14" t="s">
        <v>2</v>
      </c>
      <c r="F61" s="14" t="s">
        <v>2</v>
      </c>
      <c r="G61" s="15">
        <f>VLOOKUP(B61,'[2]Brokers'!$B$9:$I$69,7,0)</f>
        <v>3970</v>
      </c>
      <c r="H61" s="15">
        <f>VLOOKUP(B61,'[2]Brokers'!$B$9:$X$69,22,0)</f>
        <v>0</v>
      </c>
      <c r="I61" s="15">
        <f>VLOOKUP(B61,'[3]Brokers'!$B$9:$R$69,17,0)</f>
        <v>0</v>
      </c>
      <c r="J61" s="15">
        <f>VLOOKUP(B61,'[2]Brokers'!$B$9:$X$69,12,0)</f>
        <v>0</v>
      </c>
      <c r="K61" s="15">
        <v>0</v>
      </c>
      <c r="L61" s="15">
        <f t="shared" si="3"/>
        <v>3970</v>
      </c>
      <c r="M61" s="30">
        <f>VLOOKUP(B61,'[4]Sheet1'!$B$16:$M$67,12,0)+L61</f>
        <v>203970</v>
      </c>
      <c r="N61" s="32">
        <f t="shared" si="4"/>
        <v>1.9509044997892214E-06</v>
      </c>
    </row>
    <row r="62" spans="1:14" ht="15">
      <c r="A62" s="11">
        <f t="shared" si="2"/>
        <v>47</v>
      </c>
      <c r="B62" s="12" t="s">
        <v>68</v>
      </c>
      <c r="C62" s="31" t="str">
        <f>VLOOKUP(B62,'[5]Sheet1'!$B$16:$C$67,2,0)</f>
        <v>INVESCORE CAPITAL</v>
      </c>
      <c r="D62" s="13" t="s">
        <v>2</v>
      </c>
      <c r="E62" s="13" t="s">
        <v>2</v>
      </c>
      <c r="F62" s="13"/>
      <c r="G62" s="15">
        <f>VLOOKUP(B62,'[2]Brokers'!$B$9:$I$69,7,0)</f>
        <v>0</v>
      </c>
      <c r="H62" s="15">
        <f>VLOOKUP(B62,'[2]Brokers'!$B$9:$X$69,22,0)</f>
        <v>0</v>
      </c>
      <c r="I62" s="15">
        <f>VLOOKUP(B62,'[3]Brokers'!$B$9:$R$69,17,0)</f>
        <v>0</v>
      </c>
      <c r="J62" s="15">
        <f>VLOOKUP(B62,'[2]Brokers'!$B$9:$X$69,12,0)</f>
        <v>0</v>
      </c>
      <c r="K62" s="15">
        <v>0</v>
      </c>
      <c r="L62" s="15">
        <f t="shared" si="3"/>
        <v>0</v>
      </c>
      <c r="M62" s="30">
        <f>VLOOKUP(B62,'[4]Sheet1'!$B$16:$M$67,12,0)+L62</f>
        <v>910</v>
      </c>
      <c r="N62" s="32">
        <f t="shared" si="4"/>
        <v>8.703844167319662E-09</v>
      </c>
    </row>
    <row r="63" spans="1:14" ht="15">
      <c r="A63" s="11">
        <f t="shared" si="2"/>
        <v>48</v>
      </c>
      <c r="B63" s="12" t="s">
        <v>33</v>
      </c>
      <c r="C63" s="31" t="str">
        <f>VLOOKUP(B63,'[5]Sheet1'!$B$16:$C$67,2,0)</f>
        <v>MONGOL SECURITIES</v>
      </c>
      <c r="D63" s="13" t="s">
        <v>2</v>
      </c>
      <c r="E63" s="14" t="s">
        <v>2</v>
      </c>
      <c r="F63" s="14"/>
      <c r="G63" s="15">
        <f>VLOOKUP(B63,'[2]Brokers'!$B$9:$I$69,7,0)</f>
        <v>0</v>
      </c>
      <c r="H63" s="15">
        <f>VLOOKUP(B63,'[2]Brokers'!$B$9:$X$69,22,0)</f>
        <v>0</v>
      </c>
      <c r="I63" s="15">
        <f>VLOOKUP(B63,'[3]Brokers'!$B$9:$R$69,17,0)</f>
        <v>0</v>
      </c>
      <c r="J63" s="15">
        <f>VLOOKUP(B63,'[2]Brokers'!$B$9:$X$69,12,0)</f>
        <v>0</v>
      </c>
      <c r="K63" s="15">
        <v>0</v>
      </c>
      <c r="L63" s="15">
        <f t="shared" si="3"/>
        <v>0</v>
      </c>
      <c r="M63" s="30">
        <f>VLOOKUP(B63,'[4]Sheet1'!$B$16:$M$67,12,0)+L63</f>
        <v>0</v>
      </c>
      <c r="N63" s="32">
        <f t="shared" si="4"/>
        <v>0</v>
      </c>
    </row>
    <row r="64" spans="1:14" ht="15">
      <c r="A64" s="11">
        <f t="shared" si="2"/>
        <v>49</v>
      </c>
      <c r="B64" s="12" t="s">
        <v>31</v>
      </c>
      <c r="C64" s="31" t="str">
        <f>VLOOKUP(B64,'[5]Sheet1'!$B$16:$C$67,2,0)</f>
        <v>CAPITAL MARKET CORPORATION</v>
      </c>
      <c r="D64" s="13" t="s">
        <v>2</v>
      </c>
      <c r="E64" s="14"/>
      <c r="F64" s="14"/>
      <c r="G64" s="15">
        <f>VLOOKUP(B64,'[2]Brokers'!$B$9:$I$69,7,0)</f>
        <v>0</v>
      </c>
      <c r="H64" s="15">
        <f>VLOOKUP(B64,'[2]Brokers'!$B$9:$X$69,22,0)</f>
        <v>0</v>
      </c>
      <c r="I64" s="15">
        <f>VLOOKUP(B64,'[3]Brokers'!$B$9:$R$69,17,0)</f>
        <v>0</v>
      </c>
      <c r="J64" s="15">
        <f>VLOOKUP(B64,'[2]Brokers'!$B$9:$X$69,12,0)</f>
        <v>0</v>
      </c>
      <c r="K64" s="15">
        <v>0</v>
      </c>
      <c r="L64" s="15">
        <f t="shared" si="3"/>
        <v>0</v>
      </c>
      <c r="M64" s="30">
        <f>VLOOKUP(B64,'[4]Sheet1'!$B$16:$M$67,12,0)+L64</f>
        <v>0</v>
      </c>
      <c r="N64" s="32">
        <f t="shared" si="4"/>
        <v>0</v>
      </c>
    </row>
    <row r="65" spans="1:14" ht="15">
      <c r="A65" s="11">
        <f t="shared" si="2"/>
        <v>50</v>
      </c>
      <c r="B65" s="12" t="s">
        <v>42</v>
      </c>
      <c r="C65" s="31" t="str">
        <f>VLOOKUP(B65,'[5]Sheet1'!$B$16:$C$67,2,0)</f>
        <v>ACE AND T CAPITAL</v>
      </c>
      <c r="D65" s="13" t="s">
        <v>2</v>
      </c>
      <c r="E65" s="14" t="s">
        <v>2</v>
      </c>
      <c r="F65" s="14" t="s">
        <v>2</v>
      </c>
      <c r="G65" s="15">
        <f>VLOOKUP(B65,'[2]Brokers'!$B$9:$I$69,7,0)</f>
        <v>0</v>
      </c>
      <c r="H65" s="15">
        <f>VLOOKUP(B65,'[2]Brokers'!$B$9:$X$69,22,0)</f>
        <v>0</v>
      </c>
      <c r="I65" s="15">
        <f>VLOOKUP(B65,'[3]Brokers'!$B$9:$R$69,17,0)</f>
        <v>0</v>
      </c>
      <c r="J65" s="15">
        <f>VLOOKUP(B65,'[2]Brokers'!$B$9:$X$69,12,0)</f>
        <v>0</v>
      </c>
      <c r="K65" s="15">
        <v>0</v>
      </c>
      <c r="L65" s="15">
        <f t="shared" si="3"/>
        <v>0</v>
      </c>
      <c r="M65" s="30">
        <f>VLOOKUP(B65,'[4]Sheet1'!$B$16:$M$67,12,0)+L65</f>
        <v>0</v>
      </c>
      <c r="N65" s="32">
        <f t="shared" si="4"/>
        <v>0</v>
      </c>
    </row>
    <row r="66" spans="1:14" ht="15">
      <c r="A66" s="11">
        <f t="shared" si="2"/>
        <v>51</v>
      </c>
      <c r="B66" s="12" t="s">
        <v>48</v>
      </c>
      <c r="C66" s="31" t="str">
        <f>VLOOKUP(B66,'[5]Sheet1'!$B$16:$C$67,2,0)</f>
        <v>DCF</v>
      </c>
      <c r="D66" s="13" t="s">
        <v>2</v>
      </c>
      <c r="E66" s="14"/>
      <c r="F66" s="14"/>
      <c r="G66" s="15">
        <f>VLOOKUP(B66,'[2]Brokers'!$B$9:$I$69,7,0)</f>
        <v>0</v>
      </c>
      <c r="H66" s="15">
        <f>VLOOKUP(B66,'[2]Brokers'!$B$9:$X$69,22,0)</f>
        <v>0</v>
      </c>
      <c r="I66" s="15">
        <f>VLOOKUP(B66,'[3]Brokers'!$B$9:$R$69,17,0)</f>
        <v>0</v>
      </c>
      <c r="J66" s="15">
        <f>VLOOKUP(B66,'[2]Brokers'!$B$9:$X$69,12,0)</f>
        <v>0</v>
      </c>
      <c r="K66" s="15">
        <v>0</v>
      </c>
      <c r="L66" s="15">
        <f t="shared" si="3"/>
        <v>0</v>
      </c>
      <c r="M66" s="30">
        <f>VLOOKUP(B66,'[4]Sheet1'!$B$16:$M$67,12,0)+L66</f>
        <v>0</v>
      </c>
      <c r="N66" s="32">
        <f t="shared" si="4"/>
        <v>0</v>
      </c>
    </row>
    <row r="67" spans="1:15" ht="16.5" customHeight="1" thickBot="1">
      <c r="A67" s="36" t="s">
        <v>56</v>
      </c>
      <c r="B67" s="37"/>
      <c r="C67" s="38"/>
      <c r="D67" s="27">
        <f>COUNTA(D16:D66)</f>
        <v>51</v>
      </c>
      <c r="E67" s="27">
        <f>COUNTA(E16:E66)</f>
        <v>23</v>
      </c>
      <c r="F67" s="27">
        <f>COUNTA(F16:F66)</f>
        <v>13</v>
      </c>
      <c r="G67" s="33">
        <f aca="true" t="shared" si="5" ref="G67:N67">SUM(G16:G66)</f>
        <v>4009507337.9199996</v>
      </c>
      <c r="H67" s="33">
        <f t="shared" si="5"/>
        <v>1989151360</v>
      </c>
      <c r="I67" s="33">
        <f t="shared" si="5"/>
        <v>0</v>
      </c>
      <c r="J67" s="33">
        <f t="shared" si="5"/>
        <v>0</v>
      </c>
      <c r="K67" s="33">
        <f t="shared" si="5"/>
        <v>0</v>
      </c>
      <c r="L67" s="33">
        <f t="shared" si="5"/>
        <v>5998658697.920001</v>
      </c>
      <c r="M67" s="33">
        <f t="shared" si="5"/>
        <v>104551504198.19997</v>
      </c>
      <c r="N67" s="34">
        <f t="shared" si="5"/>
        <v>1.0000000000000002</v>
      </c>
      <c r="O67" s="18"/>
    </row>
    <row r="68" spans="11:15" ht="15">
      <c r="K68" s="19"/>
      <c r="L68" s="20"/>
      <c r="N68" s="19"/>
      <c r="O68" s="18"/>
    </row>
    <row r="69" spans="2:15" ht="27.6" customHeight="1">
      <c r="B69" s="35" t="s">
        <v>57</v>
      </c>
      <c r="C69" s="35"/>
      <c r="D69" s="25"/>
      <c r="E69" s="25"/>
      <c r="F69" s="25"/>
      <c r="H69" s="21"/>
      <c r="K69" s="19"/>
      <c r="L69" s="19"/>
      <c r="O69" s="18"/>
    </row>
    <row r="70" spans="3:15" ht="27.6" customHeight="1">
      <c r="C70" s="26"/>
      <c r="D70" s="26"/>
      <c r="E70" s="26"/>
      <c r="F70" s="26"/>
      <c r="O70" s="18"/>
    </row>
    <row r="71" ht="15">
      <c r="O71" s="18"/>
    </row>
    <row r="72" ht="15">
      <c r="O72" s="18"/>
    </row>
  </sheetData>
  <mergeCells count="16">
    <mergeCell ref="B69:C69"/>
    <mergeCell ref="A67:C67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2020-01-13T06:52:14Z</cp:lastPrinted>
  <dcterms:created xsi:type="dcterms:W3CDTF">2017-06-09T07:51:20Z</dcterms:created>
  <dcterms:modified xsi:type="dcterms:W3CDTF">2020-01-13T06:52:25Z</dcterms:modified>
  <cp:category/>
  <cp:version/>
  <cp:contentType/>
  <cp:contentStatus/>
</cp:coreProperties>
</file>