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0" windowWidth="11055" windowHeight="101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D74" i="1" l="1"/>
  <c r="E74" i="1"/>
  <c r="F74" i="1"/>
  <c r="M16" i="1"/>
  <c r="M18" i="1"/>
  <c r="M19" i="1"/>
  <c r="M20" i="1"/>
  <c r="M21" i="1"/>
  <c r="M22" i="1"/>
  <c r="M23" i="1"/>
  <c r="M24" i="1"/>
  <c r="M25" i="1"/>
  <c r="M26" i="1"/>
  <c r="M28" i="1"/>
  <c r="M29" i="1"/>
  <c r="M27" i="1"/>
  <c r="M30" i="1"/>
  <c r="M31" i="1"/>
  <c r="M32" i="1"/>
  <c r="M33" i="1"/>
  <c r="M34" i="1"/>
  <c r="M35" i="1"/>
  <c r="M36" i="1"/>
  <c r="M38" i="1"/>
  <c r="M37" i="1"/>
  <c r="M39" i="1"/>
  <c r="M40" i="1"/>
  <c r="M41" i="1"/>
  <c r="M43" i="1"/>
  <c r="M42" i="1"/>
  <c r="M44" i="1"/>
  <c r="M45" i="1"/>
  <c r="M47" i="1"/>
  <c r="M46" i="1"/>
  <c r="M48" i="1"/>
  <c r="M49" i="1"/>
  <c r="M50" i="1"/>
  <c r="M51" i="1"/>
  <c r="M52" i="1"/>
  <c r="M55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17" i="1"/>
  <c r="K16" i="1"/>
  <c r="K18" i="1"/>
  <c r="K19" i="1"/>
  <c r="K20" i="1"/>
  <c r="K21" i="1"/>
  <c r="K22" i="1"/>
  <c r="K23" i="1"/>
  <c r="K24" i="1"/>
  <c r="K25" i="1"/>
  <c r="K26" i="1"/>
  <c r="K28" i="1"/>
  <c r="K29" i="1"/>
  <c r="K27" i="1"/>
  <c r="K30" i="1"/>
  <c r="K31" i="1"/>
  <c r="K32" i="1"/>
  <c r="K33" i="1"/>
  <c r="K34" i="1"/>
  <c r="K35" i="1"/>
  <c r="K36" i="1"/>
  <c r="K38" i="1"/>
  <c r="K37" i="1"/>
  <c r="K39" i="1"/>
  <c r="K40" i="1"/>
  <c r="K41" i="1"/>
  <c r="K43" i="1"/>
  <c r="K42" i="1"/>
  <c r="K44" i="1"/>
  <c r="K45" i="1"/>
  <c r="K47" i="1"/>
  <c r="K46" i="1"/>
  <c r="K48" i="1"/>
  <c r="K49" i="1"/>
  <c r="K50" i="1"/>
  <c r="K51" i="1"/>
  <c r="K52" i="1"/>
  <c r="K55" i="1"/>
  <c r="K53" i="1"/>
  <c r="K54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7" i="1"/>
  <c r="J16" i="1"/>
  <c r="J18" i="1"/>
  <c r="J19" i="1"/>
  <c r="J20" i="1"/>
  <c r="J21" i="1"/>
  <c r="J22" i="1"/>
  <c r="J23" i="1"/>
  <c r="J24" i="1"/>
  <c r="J25" i="1"/>
  <c r="J26" i="1"/>
  <c r="J28" i="1"/>
  <c r="J29" i="1"/>
  <c r="J27" i="1"/>
  <c r="J30" i="1"/>
  <c r="J31" i="1"/>
  <c r="J32" i="1"/>
  <c r="J33" i="1"/>
  <c r="J34" i="1"/>
  <c r="J35" i="1"/>
  <c r="J36" i="1"/>
  <c r="J38" i="1"/>
  <c r="J37" i="1"/>
  <c r="J39" i="1"/>
  <c r="J40" i="1"/>
  <c r="J41" i="1"/>
  <c r="J43" i="1"/>
  <c r="J42" i="1"/>
  <c r="J44" i="1"/>
  <c r="J45" i="1"/>
  <c r="J47" i="1"/>
  <c r="J46" i="1"/>
  <c r="J48" i="1"/>
  <c r="J49" i="1"/>
  <c r="J50" i="1"/>
  <c r="J51" i="1"/>
  <c r="J52" i="1"/>
  <c r="J55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7" i="1"/>
  <c r="H16" i="1"/>
  <c r="H18" i="1"/>
  <c r="H19" i="1"/>
  <c r="H20" i="1"/>
  <c r="H21" i="1"/>
  <c r="H22" i="1"/>
  <c r="H23" i="1"/>
  <c r="H24" i="1"/>
  <c r="H25" i="1"/>
  <c r="H26" i="1"/>
  <c r="H28" i="1"/>
  <c r="H29" i="1"/>
  <c r="H27" i="1"/>
  <c r="H30" i="1"/>
  <c r="H31" i="1"/>
  <c r="H32" i="1"/>
  <c r="H33" i="1"/>
  <c r="H34" i="1"/>
  <c r="H35" i="1"/>
  <c r="H36" i="1"/>
  <c r="H38" i="1"/>
  <c r="H37" i="1"/>
  <c r="H39" i="1"/>
  <c r="H40" i="1"/>
  <c r="H41" i="1"/>
  <c r="H43" i="1"/>
  <c r="H42" i="1"/>
  <c r="H44" i="1"/>
  <c r="H45" i="1"/>
  <c r="H47" i="1"/>
  <c r="H46" i="1"/>
  <c r="H48" i="1"/>
  <c r="H49" i="1"/>
  <c r="H50" i="1"/>
  <c r="H51" i="1"/>
  <c r="H52" i="1"/>
  <c r="H55" i="1"/>
  <c r="H53" i="1"/>
  <c r="H54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7" i="1"/>
  <c r="G16" i="1"/>
  <c r="G18" i="1"/>
  <c r="G19" i="1"/>
  <c r="G20" i="1"/>
  <c r="G21" i="1"/>
  <c r="G22" i="1"/>
  <c r="G23" i="1"/>
  <c r="G24" i="1"/>
  <c r="G25" i="1"/>
  <c r="G26" i="1"/>
  <c r="G28" i="1"/>
  <c r="G29" i="1"/>
  <c r="G27" i="1"/>
  <c r="G30" i="1"/>
  <c r="G31" i="1"/>
  <c r="G32" i="1"/>
  <c r="G33" i="1"/>
  <c r="G34" i="1"/>
  <c r="G35" i="1"/>
  <c r="G36" i="1"/>
  <c r="G38" i="1"/>
  <c r="G37" i="1"/>
  <c r="G39" i="1"/>
  <c r="G40" i="1"/>
  <c r="G41" i="1"/>
  <c r="G43" i="1"/>
  <c r="G42" i="1"/>
  <c r="G44" i="1"/>
  <c r="G45" i="1"/>
  <c r="G47" i="1"/>
  <c r="G46" i="1"/>
  <c r="G48" i="1"/>
  <c r="G49" i="1"/>
  <c r="G50" i="1"/>
  <c r="G51" i="1"/>
  <c r="G52" i="1"/>
  <c r="G55" i="1"/>
  <c r="G53" i="1"/>
  <c r="G54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7" i="1"/>
  <c r="H74" i="1" l="1"/>
  <c r="K74" i="1"/>
  <c r="G74" i="1"/>
  <c r="J74" i="1"/>
  <c r="M74" i="1"/>
  <c r="I16" i="1" l="1"/>
  <c r="I18" i="1"/>
  <c r="I19" i="1"/>
  <c r="I20" i="1"/>
  <c r="I21" i="1"/>
  <c r="I22" i="1"/>
  <c r="I23" i="1"/>
  <c r="I24" i="1"/>
  <c r="I25" i="1"/>
  <c r="I26" i="1"/>
  <c r="I28" i="1"/>
  <c r="I29" i="1"/>
  <c r="I27" i="1"/>
  <c r="I30" i="1"/>
  <c r="I31" i="1"/>
  <c r="I32" i="1"/>
  <c r="I33" i="1"/>
  <c r="I34" i="1"/>
  <c r="I35" i="1"/>
  <c r="I36" i="1"/>
  <c r="I37" i="1"/>
  <c r="I39" i="1"/>
  <c r="I38" i="1"/>
  <c r="I40" i="1"/>
  <c r="I41" i="1"/>
  <c r="I43" i="1"/>
  <c r="I42" i="1"/>
  <c r="I44" i="1"/>
  <c r="I47" i="1"/>
  <c r="I46" i="1"/>
  <c r="I45" i="1"/>
  <c r="I48" i="1"/>
  <c r="I49" i="1"/>
  <c r="I50" i="1"/>
  <c r="I51" i="1"/>
  <c r="I52" i="1"/>
  <c r="I55" i="1"/>
  <c r="I53" i="1"/>
  <c r="I54" i="1"/>
  <c r="I56" i="1"/>
  <c r="I58" i="1"/>
  <c r="I57" i="1"/>
  <c r="I59" i="1"/>
  <c r="I71" i="1"/>
  <c r="I60" i="1"/>
  <c r="I70" i="1"/>
  <c r="I61" i="1"/>
  <c r="I62" i="1"/>
  <c r="I69" i="1"/>
  <c r="I63" i="1"/>
  <c r="I67" i="1"/>
  <c r="I68" i="1"/>
  <c r="I64" i="1"/>
  <c r="I66" i="1"/>
  <c r="I65" i="1"/>
  <c r="I72" i="1"/>
  <c r="I73" i="1"/>
  <c r="I17" i="1"/>
  <c r="I74" i="1" l="1"/>
  <c r="L16" i="1" l="1"/>
  <c r="L22" i="1" l="1"/>
  <c r="L34" i="1"/>
  <c r="L38" i="1"/>
  <c r="L41" i="1"/>
  <c r="L49" i="1"/>
  <c r="L51" i="1"/>
  <c r="L17" i="1"/>
  <c r="L23" i="1"/>
  <c r="L31" i="1"/>
  <c r="L58" i="1"/>
  <c r="L70" i="1"/>
  <c r="L61" i="1"/>
  <c r="L64" i="1"/>
  <c r="L72" i="1"/>
  <c r="L21" i="1"/>
  <c r="L24" i="1"/>
  <c r="L27" i="1"/>
  <c r="L29" i="1"/>
  <c r="L37" i="1"/>
  <c r="L36" i="1"/>
  <c r="L46" i="1"/>
  <c r="L50" i="1"/>
  <c r="L55" i="1"/>
  <c r="L20" i="1"/>
  <c r="L19" i="1"/>
  <c r="L25" i="1"/>
  <c r="L30" i="1"/>
  <c r="L35" i="1"/>
  <c r="L33" i="1"/>
  <c r="L47" i="1"/>
  <c r="L45" i="1"/>
  <c r="L52" i="1"/>
  <c r="L48" i="1"/>
  <c r="L57" i="1"/>
  <c r="L71" i="1"/>
  <c r="L63" i="1"/>
  <c r="L67" i="1"/>
  <c r="L73" i="1"/>
  <c r="L54" i="1"/>
  <c r="L53" i="1"/>
  <c r="L60" i="1"/>
  <c r="L62" i="1"/>
  <c r="L66" i="1"/>
  <c r="L65" i="1"/>
  <c r="L18" i="1"/>
  <c r="L26" i="1"/>
  <c r="L28" i="1"/>
  <c r="L32" i="1"/>
  <c r="L40" i="1"/>
  <c r="L39" i="1"/>
  <c r="L44" i="1"/>
  <c r="L43" i="1"/>
  <c r="L42" i="1"/>
  <c r="L56" i="1"/>
  <c r="L59" i="1"/>
  <c r="L69" i="1"/>
  <c r="L68" i="1"/>
  <c r="L74" i="1" l="1"/>
  <c r="N36" i="1"/>
  <c r="N61" i="1" l="1"/>
  <c r="N19" i="1"/>
  <c r="N46" i="1"/>
  <c r="N64" i="1"/>
  <c r="N26" i="1"/>
  <c r="N34" i="1"/>
  <c r="N49" i="1"/>
  <c r="N17" i="1"/>
  <c r="N71" i="1"/>
  <c r="N43" i="1"/>
  <c r="N73" i="1"/>
  <c r="N62" i="1"/>
  <c r="N32" i="1"/>
  <c r="N57" i="1"/>
  <c r="N70" i="1"/>
  <c r="N30" i="1"/>
  <c r="N68" i="1"/>
  <c r="N35" i="1"/>
  <c r="N47" i="1"/>
  <c r="N20" i="1"/>
  <c r="N66" i="1"/>
  <c r="N42" i="1"/>
  <c r="N41" i="1"/>
  <c r="N38" i="1"/>
  <c r="N25" i="1"/>
  <c r="N69" i="1"/>
  <c r="N39" i="1"/>
  <c r="N40" i="1"/>
  <c r="N16" i="1"/>
  <c r="N45" i="1"/>
  <c r="N52" i="1"/>
  <c r="N28" i="1"/>
  <c r="N21" i="1"/>
  <c r="N27" i="1"/>
  <c r="N58" i="1"/>
  <c r="N67" i="1"/>
  <c r="N29" i="1"/>
  <c r="N59" i="1"/>
  <c r="N54" i="1"/>
  <c r="N53" i="1"/>
  <c r="N50" i="1"/>
  <c r="N37" i="1"/>
  <c r="N63" i="1"/>
  <c r="N48" i="1"/>
  <c r="N65" i="1"/>
  <c r="N33" i="1"/>
  <c r="N23" i="1"/>
  <c r="N18" i="1"/>
  <c r="N56" i="1"/>
  <c r="N22" i="1"/>
  <c r="N55" i="1"/>
  <c r="N24" i="1"/>
  <c r="N44" i="1"/>
  <c r="N72" i="1"/>
  <c r="N60" i="1"/>
  <c r="N31" i="1"/>
  <c r="N51" i="1"/>
  <c r="N74" i="1" l="1"/>
</calcChain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<sst xmlns="http://schemas.openxmlformats.org/spreadsheetml/2006/main" count="224" uniqueCount="130">
  <si>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</si>
  <si>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</si>
  <si>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</si>
  <si>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</si>
  <si>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</si>
  <si>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</si>
  <si>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</si>
  <si>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</si>
  <si>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</si>
  <si>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</si>
  <si>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</si>
  <si>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</si>
  <si>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</si>
  <si>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</si>
  <si>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</si>
  <si>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</si>
  <si>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</si>
  <si>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</si>
  <si>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</si>
  <si>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</si>
  <si>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</si>
  <si>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</si>
  <si>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</si>
  <si>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</si>
  <si>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</si>
  <si>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</si>
  <si>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</si>
  <si>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</si>
  <si>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</si>
  <si>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</si>
  <si>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</si>
  <si>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</si>
  <si>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</si>
  <si>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</si>
  <si>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</si>
  <si>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</si>
  <si>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</si>
  <si>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</si>
  <si>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</si>
  <si>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</si>
  <si>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</si>
  <si>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</si>
  <si>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</si>
  <si>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</si>
  <si>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</si>
  <si>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</si>
  <si>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</si>
  <si>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</si>
  <si>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</si>
  <si>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</si>
  <si>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</si>
  <si>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</si>
  <si>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</si>
  <si>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</si>
  <si>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</si>
  <si>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</si>
  <si>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</si>
  <si>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</si>
  <si>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</si>
  <si>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</si>
  <si>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</si>
  <si>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</si>
  <si>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</si>
  <si>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</si>
  <si>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</si>
  <si>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</si>
  <si>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</si>
  <si>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</si>
  <si>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</si>
  <si>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</si>
  <si>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</si>
  <si>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</si>
  <si>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</si>
  <si>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</si>
  <si>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</si>
  <si>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</si>
  <si>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</si>
  <si>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</si>
  <si>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</si>
  <si>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</si>
  <si>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</si>
  <si>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</si>
  <si>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</si>
  <si>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</si>
  <si>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</si>
  <si>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</si>
  <si>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</si>
  <si>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</si>
  <si>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</si>
  <si>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</si>
  <si>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</si>
  <si>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</si>
  <si>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</si>
  <si>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</si>
  <si>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</si>
  <si>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</si>
  <si>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</si>
  <si>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</si>
  <si>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</si>
  <si>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</si>
  <si>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</si>
  <si>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</si>
  <si>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</si>
  <si>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</si>
  <si>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</si>
  <si>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</si>
  <si>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</si>
  <si>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</si>
  <si>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</si>
  <si>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</si>
  <si>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</si>
  <si>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</si>
  <si>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</si>
  <si>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</si>
  <si>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</si>
  <si>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</si>
  <si>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</si>
  <si>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</si>
  <si>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</si>
  <si>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</si>
  <si>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</si>
  <si>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</si>
  <si>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Equity block trading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</si>
  <si>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</si>
  <si>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</si>
  <si>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</si>
  <si>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</si>
  <si>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</si>
  <si>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</si>
  <si>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As of  Oct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</si>
</sst>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34214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0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I10"/>
          <cell r="J10"/>
          <cell r="K10"/>
          <cell r="L10"/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/>
          <cell r="J11"/>
          <cell r="K11"/>
          <cell r="L11"/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84453204.799999997</v>
          </cell>
          <cell r="F12">
            <v>93094</v>
          </cell>
          <cell r="G12">
            <v>84965535.450000003</v>
          </cell>
          <cell r="H12">
            <v>169418740.25</v>
          </cell>
          <cell r="I12"/>
          <cell r="J12"/>
          <cell r="K12"/>
          <cell r="L12"/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/>
          <cell r="J14"/>
          <cell r="K14"/>
          <cell r="L14"/>
          <cell r="M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450095533.32999998</v>
          </cell>
          <cell r="F16">
            <v>1409106</v>
          </cell>
          <cell r="G16">
            <v>518715195.99000001</v>
          </cell>
          <cell r="H16">
            <v>968810729.31999993</v>
          </cell>
          <cell r="I16"/>
          <cell r="J16"/>
          <cell r="K16"/>
          <cell r="L16"/>
          <cell r="M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9769988.6999999993</v>
          </cell>
          <cell r="H19">
            <v>22436877.699999999</v>
          </cell>
          <cell r="I19"/>
          <cell r="J19"/>
          <cell r="K19"/>
          <cell r="L19"/>
          <cell r="M19">
            <v>0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I20"/>
          <cell r="J20"/>
          <cell r="K20"/>
          <cell r="L20"/>
          <cell r="M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I21"/>
          <cell r="J21"/>
          <cell r="K21"/>
          <cell r="L21"/>
          <cell r="M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265637935.80000001</v>
          </cell>
          <cell r="H22">
            <v>558187042.79999995</v>
          </cell>
          <cell r="I22"/>
          <cell r="J22"/>
          <cell r="K22"/>
          <cell r="L22"/>
          <cell r="M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I23"/>
          <cell r="J23"/>
          <cell r="K23"/>
          <cell r="L23"/>
          <cell r="M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I26"/>
          <cell r="J26"/>
          <cell r="K26"/>
          <cell r="L26"/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I28"/>
          <cell r="J28"/>
          <cell r="K28"/>
          <cell r="L28"/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5443276.9500000002</v>
          </cell>
          <cell r="F29">
            <v>63296</v>
          </cell>
          <cell r="G29">
            <v>28438492</v>
          </cell>
          <cell r="H29">
            <v>33881768.950000003</v>
          </cell>
          <cell r="I29"/>
          <cell r="J29"/>
          <cell r="K29"/>
          <cell r="L29"/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I33"/>
          <cell r="J33"/>
          <cell r="K33"/>
          <cell r="L33"/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30964937.800000001</v>
          </cell>
          <cell r="F34">
            <v>63675</v>
          </cell>
          <cell r="G34">
            <v>36768403.079999998</v>
          </cell>
          <cell r="H34">
            <v>67733340.879999995</v>
          </cell>
          <cell r="I34"/>
          <cell r="J34"/>
          <cell r="K34"/>
          <cell r="L34"/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I35"/>
          <cell r="J35"/>
          <cell r="K35"/>
          <cell r="L35"/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I36"/>
          <cell r="J36"/>
          <cell r="K36"/>
          <cell r="L36"/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232235470.46000001</v>
          </cell>
          <cell r="F37">
            <v>486436</v>
          </cell>
          <cell r="G37">
            <v>293186922.56999999</v>
          </cell>
          <cell r="H37">
            <v>525422393.02999997</v>
          </cell>
          <cell r="I37"/>
          <cell r="J37"/>
          <cell r="K37"/>
          <cell r="L37"/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I42"/>
          <cell r="J42"/>
          <cell r="K42"/>
          <cell r="L42"/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I43"/>
          <cell r="J43"/>
          <cell r="K43"/>
          <cell r="L43"/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28692550.920000002</v>
          </cell>
          <cell r="H44">
            <v>87477374.920000002</v>
          </cell>
          <cell r="I44"/>
          <cell r="J44"/>
          <cell r="K44"/>
          <cell r="L44"/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40086458.380000003</v>
          </cell>
          <cell r="F45">
            <v>0</v>
          </cell>
          <cell r="G45">
            <v>0</v>
          </cell>
          <cell r="H45">
            <v>40086458.380000003</v>
          </cell>
          <cell r="I45"/>
          <cell r="J45"/>
          <cell r="K45"/>
          <cell r="L45"/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102861600.90000001</v>
          </cell>
          <cell r="F46">
            <v>12605</v>
          </cell>
          <cell r="G46">
            <v>14595286</v>
          </cell>
          <cell r="H46">
            <v>117456886.90000001</v>
          </cell>
          <cell r="I46"/>
          <cell r="J46"/>
          <cell r="K46"/>
          <cell r="L46"/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I47"/>
          <cell r="J47"/>
          <cell r="K47"/>
          <cell r="L47"/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/>
          <cell r="J48"/>
          <cell r="K48"/>
          <cell r="L48"/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47161972.700000003</v>
          </cell>
          <cell r="H49">
            <v>61902233.200000003</v>
          </cell>
          <cell r="I49"/>
          <cell r="J49"/>
          <cell r="K49"/>
          <cell r="L49"/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107376372.40000001</v>
          </cell>
          <cell r="H51">
            <v>251222862.40000001</v>
          </cell>
          <cell r="I51"/>
          <cell r="J51"/>
          <cell r="K51"/>
          <cell r="L51"/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/>
          <cell r="K52"/>
          <cell r="L52"/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I54"/>
          <cell r="J54"/>
          <cell r="K54"/>
          <cell r="L54"/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I55"/>
          <cell r="J55"/>
          <cell r="K55"/>
          <cell r="L55"/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314814101.69999999</v>
          </cell>
          <cell r="F57">
            <v>973003</v>
          </cell>
          <cell r="G57">
            <v>250825961.19999999</v>
          </cell>
          <cell r="H57">
            <v>565640062.89999998</v>
          </cell>
          <cell r="I57"/>
          <cell r="J57"/>
          <cell r="K57"/>
          <cell r="L57"/>
          <cell r="M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I58"/>
          <cell r="J58"/>
          <cell r="K58"/>
          <cell r="L58"/>
          <cell r="M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22488725.109999999</v>
          </cell>
          <cell r="H59">
            <v>28307488.109999999</v>
          </cell>
          <cell r="I59"/>
          <cell r="J59"/>
          <cell r="K59"/>
          <cell r="L59"/>
          <cell r="M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289123476.63999999</v>
          </cell>
          <cell r="I60"/>
          <cell r="J60"/>
          <cell r="K60"/>
          <cell r="L60"/>
          <cell r="M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I61"/>
          <cell r="J61"/>
          <cell r="K61"/>
          <cell r="L61"/>
          <cell r="M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I62"/>
          <cell r="J62"/>
          <cell r="K62"/>
          <cell r="L62"/>
          <cell r="M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I63"/>
          <cell r="J63"/>
          <cell r="K63"/>
          <cell r="L63"/>
          <cell r="M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/>
          <cell r="J64"/>
          <cell r="K64"/>
          <cell r="L64"/>
          <cell r="M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I66"/>
          <cell r="J66"/>
          <cell r="K66"/>
          <cell r="L66"/>
          <cell r="M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876</v>
          </cell>
          <cell r="E10">
            <v>1390463</v>
          </cell>
          <cell r="F10">
            <v>2779</v>
          </cell>
          <cell r="G10">
            <v>5167410</v>
          </cell>
          <cell r="H10">
            <v>6557873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3655</v>
          </cell>
          <cell r="AA10">
            <v>6557873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221600</v>
          </cell>
          <cell r="F11">
            <v>723</v>
          </cell>
          <cell r="G11">
            <v>1065700</v>
          </cell>
          <cell r="H11">
            <v>1287300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</v>
          </cell>
          <cell r="AA11">
            <v>1287300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100480</v>
          </cell>
          <cell r="E12">
            <v>124827357.75</v>
          </cell>
          <cell r="F12">
            <v>203709</v>
          </cell>
          <cell r="G12">
            <v>170062144.84999999</v>
          </cell>
          <cell r="H12">
            <v>294889502.60000002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18746</v>
          </cell>
          <cell r="T12">
            <v>1719116371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322935</v>
          </cell>
          <cell r="AA12">
            <v>2014005873.5999999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1949034</v>
          </cell>
          <cell r="E16">
            <v>343754767.78999996</v>
          </cell>
          <cell r="F16">
            <v>2392840</v>
          </cell>
          <cell r="G16">
            <v>504401373.69999999</v>
          </cell>
          <cell r="H16">
            <v>848156141.49000001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113519</v>
          </cell>
          <cell r="T16">
            <v>10566005729</v>
          </cell>
          <cell r="U16">
            <v>1107</v>
          </cell>
          <cell r="V16">
            <v>105884550</v>
          </cell>
          <cell r="W16">
            <v>1224</v>
          </cell>
          <cell r="X16">
            <v>116839260</v>
          </cell>
          <cell r="Y16">
            <v>222723810</v>
          </cell>
          <cell r="Z16">
            <v>4457724</v>
          </cell>
          <cell r="AA16">
            <v>11636885680.490002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330</v>
          </cell>
          <cell r="T18">
            <v>31027260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330</v>
          </cell>
          <cell r="AA18">
            <v>31027260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161190</v>
          </cell>
          <cell r="E19">
            <v>42706159.450000003</v>
          </cell>
          <cell r="F19">
            <v>87701</v>
          </cell>
          <cell r="G19">
            <v>66920800.020000003</v>
          </cell>
          <cell r="H19">
            <v>109626959.47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248891</v>
          </cell>
          <cell r="AA19">
            <v>109626959.47</v>
          </cell>
        </row>
        <row r="20">
          <cell r="B20" t="str">
            <v>BSK</v>
          </cell>
          <cell r="C20" t="str">
            <v>BLUE SKY</v>
          </cell>
          <cell r="D20">
            <v>6822</v>
          </cell>
          <cell r="E20">
            <v>2374581.4</v>
          </cell>
          <cell r="F20">
            <v>1256</v>
          </cell>
          <cell r="G20">
            <v>4416134</v>
          </cell>
          <cell r="H20">
            <v>6790715.4000000004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8078</v>
          </cell>
          <cell r="AA20">
            <v>6790715.4000000004</v>
          </cell>
        </row>
        <row r="21">
          <cell r="B21" t="str">
            <v>BULG</v>
          </cell>
          <cell r="C21" t="str">
            <v>Булган брокер ХХК</v>
          </cell>
          <cell r="D21">
            <v>13300</v>
          </cell>
          <cell r="E21">
            <v>1897900</v>
          </cell>
          <cell r="F21">
            <v>5421</v>
          </cell>
          <cell r="G21">
            <v>2918237</v>
          </cell>
          <cell r="H21">
            <v>4816137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18721</v>
          </cell>
          <cell r="AA21">
            <v>4816137</v>
          </cell>
        </row>
        <row r="22">
          <cell r="B22" t="str">
            <v>BUMB</v>
          </cell>
          <cell r="C22" t="str">
            <v>Бумбат-Алтай ХХК</v>
          </cell>
          <cell r="D22">
            <v>299862</v>
          </cell>
          <cell r="E22">
            <v>366784174</v>
          </cell>
          <cell r="F22">
            <v>171762</v>
          </cell>
          <cell r="G22">
            <v>178443319.46000001</v>
          </cell>
          <cell r="H22">
            <v>545227493.46000004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471624</v>
          </cell>
          <cell r="AA22">
            <v>545227493.46000004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3150</v>
          </cell>
          <cell r="E23">
            <v>30963725</v>
          </cell>
          <cell r="F23">
            <v>0</v>
          </cell>
          <cell r="G23">
            <v>0</v>
          </cell>
          <cell r="H23">
            <v>30963725</v>
          </cell>
          <cell r="M23">
            <v>0</v>
          </cell>
          <cell r="N23">
            <v>0</v>
          </cell>
          <cell r="O23">
            <v>0</v>
          </cell>
          <cell r="P23">
            <v>154</v>
          </cell>
          <cell r="Q23">
            <v>15400000</v>
          </cell>
          <cell r="R23">
            <v>15400000</v>
          </cell>
          <cell r="S23">
            <v>6846</v>
          </cell>
          <cell r="T23">
            <v>672978768</v>
          </cell>
          <cell r="U23">
            <v>140334</v>
          </cell>
          <cell r="V23">
            <v>13854421110</v>
          </cell>
          <cell r="W23">
            <v>73663</v>
          </cell>
          <cell r="X23">
            <v>7275652390</v>
          </cell>
          <cell r="Y23">
            <v>21130073500</v>
          </cell>
          <cell r="Z23">
            <v>224147</v>
          </cell>
          <cell r="AA23">
            <v>21849415993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25100</v>
          </cell>
          <cell r="E26">
            <v>4919600</v>
          </cell>
          <cell r="F26">
            <v>3045</v>
          </cell>
          <cell r="G26">
            <v>14405020</v>
          </cell>
          <cell r="H26">
            <v>19324620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28145</v>
          </cell>
          <cell r="AA26">
            <v>19324620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42234</v>
          </cell>
          <cell r="E28">
            <v>15858904.15</v>
          </cell>
          <cell r="F28">
            <v>68021</v>
          </cell>
          <cell r="G28">
            <v>28720764.699999999</v>
          </cell>
          <cell r="H28">
            <v>44579668.850000001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110255</v>
          </cell>
          <cell r="AA28">
            <v>44579668.850000001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26717</v>
          </cell>
          <cell r="E29">
            <v>20169608</v>
          </cell>
          <cell r="F29">
            <v>29224</v>
          </cell>
          <cell r="G29">
            <v>22087548</v>
          </cell>
          <cell r="H29">
            <v>42257156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55941</v>
          </cell>
          <cell r="AA29">
            <v>42257156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1618</v>
          </cell>
          <cell r="E33">
            <v>3818970</v>
          </cell>
          <cell r="F33">
            <v>306</v>
          </cell>
          <cell r="G33">
            <v>2541860</v>
          </cell>
          <cell r="H33">
            <v>6360830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1924</v>
          </cell>
          <cell r="AA33">
            <v>6360830</v>
          </cell>
        </row>
        <row r="34">
          <cell r="B34" t="str">
            <v>GAUL</v>
          </cell>
          <cell r="C34" t="str">
            <v>Гаүли ХХК</v>
          </cell>
          <cell r="D34">
            <v>348103</v>
          </cell>
          <cell r="E34">
            <v>102039675.09999999</v>
          </cell>
          <cell r="F34">
            <v>270163</v>
          </cell>
          <cell r="G34">
            <v>126138229.90000001</v>
          </cell>
          <cell r="H34">
            <v>228177905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3321</v>
          </cell>
          <cell r="T34">
            <v>315335014</v>
          </cell>
          <cell r="U34">
            <v>182</v>
          </cell>
          <cell r="V34">
            <v>17405080</v>
          </cell>
          <cell r="W34">
            <v>0</v>
          </cell>
          <cell r="X34">
            <v>0</v>
          </cell>
          <cell r="Y34">
            <v>17405080</v>
          </cell>
          <cell r="Z34">
            <v>621769</v>
          </cell>
          <cell r="AA34">
            <v>560917999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118</v>
          </cell>
          <cell r="E35">
            <v>1144300</v>
          </cell>
          <cell r="F35">
            <v>591</v>
          </cell>
          <cell r="G35">
            <v>138885</v>
          </cell>
          <cell r="H35">
            <v>1283185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709</v>
          </cell>
          <cell r="AA35">
            <v>1283185</v>
          </cell>
        </row>
        <row r="36">
          <cell r="B36" t="str">
            <v>GDSC</v>
          </cell>
          <cell r="C36" t="str">
            <v>Гүүдсек ХХК</v>
          </cell>
          <cell r="D36">
            <v>253</v>
          </cell>
          <cell r="E36">
            <v>123762</v>
          </cell>
          <cell r="F36">
            <v>737</v>
          </cell>
          <cell r="G36">
            <v>949455</v>
          </cell>
          <cell r="H36">
            <v>1073217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990</v>
          </cell>
          <cell r="AA36">
            <v>1073217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831852</v>
          </cell>
          <cell r="E37">
            <v>380298415.77999997</v>
          </cell>
          <cell r="F37">
            <v>1675338</v>
          </cell>
          <cell r="G37">
            <v>646596929.72000003</v>
          </cell>
          <cell r="H37">
            <v>1026895345.5</v>
          </cell>
          <cell r="M37">
            <v>0</v>
          </cell>
          <cell r="N37">
            <v>2683</v>
          </cell>
          <cell r="O37">
            <v>268299000</v>
          </cell>
          <cell r="P37">
            <v>924</v>
          </cell>
          <cell r="Q37">
            <v>92399000</v>
          </cell>
          <cell r="R37">
            <v>360698000</v>
          </cell>
          <cell r="S37">
            <v>39311</v>
          </cell>
          <cell r="T37">
            <v>3929983049</v>
          </cell>
          <cell r="U37">
            <v>117</v>
          </cell>
          <cell r="V37">
            <v>10954710</v>
          </cell>
          <cell r="W37">
            <v>0</v>
          </cell>
          <cell r="X37">
            <v>0</v>
          </cell>
          <cell r="Y37">
            <v>10954710</v>
          </cell>
          <cell r="Z37">
            <v>2550225</v>
          </cell>
          <cell r="AA37">
            <v>5328531104.5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19331</v>
          </cell>
          <cell r="E42">
            <v>31637941</v>
          </cell>
          <cell r="F42">
            <v>364</v>
          </cell>
          <cell r="G42">
            <v>167646</v>
          </cell>
          <cell r="H42">
            <v>31805587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19695</v>
          </cell>
          <cell r="AA42">
            <v>31805587</v>
          </cell>
        </row>
        <row r="43">
          <cell r="B43" t="str">
            <v>MERG</v>
          </cell>
          <cell r="C43" t="str">
            <v>Мэргэн санаа ХХК</v>
          </cell>
          <cell r="D43">
            <v>63312</v>
          </cell>
          <cell r="E43">
            <v>26009895</v>
          </cell>
          <cell r="F43">
            <v>35885</v>
          </cell>
          <cell r="G43">
            <v>20542025</v>
          </cell>
          <cell r="H43">
            <v>46551920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99197</v>
          </cell>
          <cell r="AA43">
            <v>46551920</v>
          </cell>
        </row>
        <row r="44">
          <cell r="B44" t="str">
            <v>MIBG</v>
          </cell>
          <cell r="C44" t="str">
            <v>Эм Ай Би Жи ХХК</v>
          </cell>
          <cell r="D44">
            <v>95347</v>
          </cell>
          <cell r="E44">
            <v>56786990</v>
          </cell>
          <cell r="F44">
            <v>275137</v>
          </cell>
          <cell r="G44">
            <v>54240000</v>
          </cell>
          <cell r="H44">
            <v>111026990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370484</v>
          </cell>
          <cell r="AA44">
            <v>111026990</v>
          </cell>
        </row>
        <row r="45">
          <cell r="B45" t="str">
            <v>MICC</v>
          </cell>
          <cell r="C45" t="str">
            <v>Эм Ай Си Си ХХК</v>
          </cell>
          <cell r="D45">
            <v>369237</v>
          </cell>
          <cell r="E45">
            <v>29601003</v>
          </cell>
          <cell r="F45">
            <v>1832</v>
          </cell>
          <cell r="G45">
            <v>18045200</v>
          </cell>
          <cell r="H45">
            <v>47646203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371069</v>
          </cell>
          <cell r="AA45">
            <v>47646203</v>
          </cell>
        </row>
        <row r="46">
          <cell r="B46" t="str">
            <v>MNET</v>
          </cell>
          <cell r="C46" t="str">
            <v>Ард секюритиз ХХК</v>
          </cell>
          <cell r="D46">
            <v>176374</v>
          </cell>
          <cell r="E46">
            <v>156454762.58000001</v>
          </cell>
          <cell r="F46">
            <v>128957</v>
          </cell>
          <cell r="G46">
            <v>92202160.879999995</v>
          </cell>
          <cell r="H46">
            <v>248656923.46000001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13</v>
          </cell>
          <cell r="T46">
            <v>1222468</v>
          </cell>
          <cell r="U46">
            <v>6767</v>
          </cell>
          <cell r="V46">
            <v>641598850</v>
          </cell>
          <cell r="W46">
            <v>6767</v>
          </cell>
          <cell r="X46">
            <v>641598850</v>
          </cell>
          <cell r="Y46">
            <v>1283197700</v>
          </cell>
          <cell r="Z46">
            <v>318878</v>
          </cell>
          <cell r="AA46">
            <v>1533077091.46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955</v>
          </cell>
          <cell r="E47">
            <v>1343570</v>
          </cell>
          <cell r="F47">
            <v>41</v>
          </cell>
          <cell r="G47">
            <v>578500</v>
          </cell>
          <cell r="H47">
            <v>1922070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996</v>
          </cell>
          <cell r="AA47">
            <v>1922070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219164</v>
          </cell>
          <cell r="E49">
            <v>53988325</v>
          </cell>
          <cell r="F49">
            <v>41238</v>
          </cell>
          <cell r="G49">
            <v>21491282.68</v>
          </cell>
          <cell r="H49">
            <v>75479607.680000007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260402</v>
          </cell>
          <cell r="AA49">
            <v>75479607.680000007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294143</v>
          </cell>
          <cell r="E51">
            <v>247372733.77000001</v>
          </cell>
          <cell r="F51">
            <v>51217</v>
          </cell>
          <cell r="G51">
            <v>43095419.899999999</v>
          </cell>
          <cell r="H51">
            <v>290468153.67000002</v>
          </cell>
          <cell r="M51">
            <v>0</v>
          </cell>
          <cell r="N51">
            <v>2025</v>
          </cell>
          <cell r="O51">
            <v>202499950</v>
          </cell>
          <cell r="P51">
            <v>3626</v>
          </cell>
          <cell r="Q51">
            <v>362600000</v>
          </cell>
          <cell r="R51">
            <v>565099950</v>
          </cell>
          <cell r="S51">
            <v>93016</v>
          </cell>
          <cell r="T51">
            <v>9300968134</v>
          </cell>
          <cell r="U51">
            <v>99137</v>
          </cell>
          <cell r="V51">
            <v>9907084650</v>
          </cell>
          <cell r="W51">
            <v>165743</v>
          </cell>
          <cell r="X51">
            <v>16479600370</v>
          </cell>
          <cell r="Y51">
            <v>26386685020</v>
          </cell>
          <cell r="Z51">
            <v>708907</v>
          </cell>
          <cell r="AA51">
            <v>36543221257.669998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10493</v>
          </cell>
          <cell r="E54">
            <v>1986942</v>
          </cell>
          <cell r="F54">
            <v>58438</v>
          </cell>
          <cell r="G54">
            <v>42858999.100000001</v>
          </cell>
          <cell r="H54">
            <v>44845941.100000001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68931</v>
          </cell>
          <cell r="AA54">
            <v>44845941.100000001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25407</v>
          </cell>
          <cell r="G55">
            <v>9896695</v>
          </cell>
          <cell r="H55">
            <v>9896695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25407</v>
          </cell>
          <cell r="AA55">
            <v>9896695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431185</v>
          </cell>
          <cell r="E57">
            <v>311112891.66000003</v>
          </cell>
          <cell r="F57">
            <v>377040</v>
          </cell>
          <cell r="G57">
            <v>157696391.5</v>
          </cell>
          <cell r="H57">
            <v>468809283.16000003</v>
          </cell>
          <cell r="M57">
            <v>0</v>
          </cell>
          <cell r="N57">
            <v>0</v>
          </cell>
          <cell r="O57">
            <v>0</v>
          </cell>
          <cell r="P57">
            <v>5</v>
          </cell>
          <cell r="Q57">
            <v>499950</v>
          </cell>
          <cell r="R57">
            <v>499950</v>
          </cell>
          <cell r="S57">
            <v>1230</v>
          </cell>
          <cell r="T57">
            <v>115889197</v>
          </cell>
          <cell r="U57">
            <v>21</v>
          </cell>
          <cell r="V57">
            <v>2100000</v>
          </cell>
          <cell r="W57">
            <v>268</v>
          </cell>
          <cell r="X57">
            <v>25758080</v>
          </cell>
          <cell r="Y57">
            <v>27858080</v>
          </cell>
          <cell r="Z57">
            <v>809749</v>
          </cell>
          <cell r="AA57">
            <v>613056510.16000009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3229</v>
          </cell>
          <cell r="G58">
            <v>39962954</v>
          </cell>
          <cell r="H58">
            <v>39962954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179</v>
          </cell>
          <cell r="T58">
            <v>16015309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3408</v>
          </cell>
          <cell r="AA58">
            <v>55978263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37722</v>
          </cell>
          <cell r="E59">
            <v>14125055</v>
          </cell>
          <cell r="F59">
            <v>42677</v>
          </cell>
          <cell r="G59">
            <v>34797745.990000002</v>
          </cell>
          <cell r="H59">
            <v>48922800.990000002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80399</v>
          </cell>
          <cell r="AA59">
            <v>48922800.990000002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731029</v>
          </cell>
          <cell r="E60">
            <v>269804657.88</v>
          </cell>
          <cell r="F60">
            <v>306186</v>
          </cell>
          <cell r="G60">
            <v>223777473.31</v>
          </cell>
          <cell r="H60">
            <v>493582131.19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1284</v>
          </cell>
          <cell r="T60">
            <v>120824800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1038500</v>
          </cell>
          <cell r="AA60">
            <v>614506931.19000006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9711</v>
          </cell>
          <cell r="E61">
            <v>3884895</v>
          </cell>
          <cell r="F61">
            <v>9581</v>
          </cell>
          <cell r="G61">
            <v>48046938</v>
          </cell>
          <cell r="H61">
            <v>51931833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107</v>
          </cell>
          <cell r="T61">
            <v>10062922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19399</v>
          </cell>
          <cell r="AA61">
            <v>61994755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2582</v>
          </cell>
          <cell r="E63">
            <v>12615180</v>
          </cell>
          <cell r="F63">
            <v>5203</v>
          </cell>
          <cell r="G63">
            <v>18378470</v>
          </cell>
          <cell r="H63">
            <v>30993650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7785</v>
          </cell>
          <cell r="AA63">
            <v>30993650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51591</v>
          </cell>
          <cell r="E66">
            <v>27806980</v>
          </cell>
          <cell r="F66">
            <v>46857</v>
          </cell>
          <cell r="G66">
            <v>87074072.599999994</v>
          </cell>
          <cell r="H66">
            <v>114881052.59999999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98448</v>
          </cell>
          <cell r="AA66">
            <v>114881052.59999999</v>
          </cell>
        </row>
        <row r="67">
          <cell r="B67" t="str">
            <v>нийт</v>
          </cell>
          <cell r="D67">
            <v>6322905</v>
          </cell>
          <cell r="E67">
            <v>2687825785.3099999</v>
          </cell>
          <cell r="F67">
            <v>6322905</v>
          </cell>
          <cell r="G67">
            <v>2687825785.3099995</v>
          </cell>
          <cell r="H67">
            <v>5375651570.6199999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4709</v>
          </cell>
          <cell r="O67">
            <v>470898950</v>
          </cell>
          <cell r="P67">
            <v>4709</v>
          </cell>
          <cell r="Q67">
            <v>470898950</v>
          </cell>
          <cell r="R67">
            <v>941797900</v>
          </cell>
          <cell r="S67">
            <v>277902</v>
          </cell>
          <cell r="T67">
            <v>26799429021</v>
          </cell>
          <cell r="U67">
            <v>247665</v>
          </cell>
          <cell r="V67">
            <v>24539448950</v>
          </cell>
          <cell r="W67">
            <v>247665</v>
          </cell>
          <cell r="X67">
            <v>24539448950</v>
          </cell>
          <cell r="Y67">
            <v>49078897900</v>
          </cell>
          <cell r="Z67">
            <v>13428460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876</v>
          </cell>
          <cell r="E10">
            <v>1390463</v>
          </cell>
          <cell r="F10">
            <v>2779</v>
          </cell>
          <cell r="G10">
            <v>5167410</v>
          </cell>
          <cell r="H10">
            <v>6557873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3655</v>
          </cell>
          <cell r="AA10">
            <v>6557873</v>
          </cell>
          <cell r="AB10">
            <v>313235065.20999998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221600</v>
          </cell>
          <cell r="F11">
            <v>723</v>
          </cell>
          <cell r="G11">
            <v>1065700</v>
          </cell>
          <cell r="H11">
            <v>1287300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</v>
          </cell>
          <cell r="AA11">
            <v>1287300</v>
          </cell>
          <cell r="AB11">
            <v>976813757.01999998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100480</v>
          </cell>
          <cell r="E12">
            <v>124827357.75</v>
          </cell>
          <cell r="F12">
            <v>203709</v>
          </cell>
          <cell r="G12">
            <v>170062144.84999999</v>
          </cell>
          <cell r="H12">
            <v>294889502.60000002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18746</v>
          </cell>
          <cell r="T12">
            <v>1719116371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322935</v>
          </cell>
          <cell r="AA12">
            <v>2014005873.5999999</v>
          </cell>
          <cell r="AB12">
            <v>29778809737.979996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1949034</v>
          </cell>
          <cell r="E16">
            <v>343754767.78999996</v>
          </cell>
          <cell r="F16">
            <v>2392840</v>
          </cell>
          <cell r="G16">
            <v>504401373.69999999</v>
          </cell>
          <cell r="H16">
            <v>848156141.49000001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113519</v>
          </cell>
          <cell r="T16">
            <v>10566005729</v>
          </cell>
          <cell r="U16">
            <v>1107</v>
          </cell>
          <cell r="V16">
            <v>105884550</v>
          </cell>
          <cell r="W16">
            <v>1224</v>
          </cell>
          <cell r="X16">
            <v>116839260</v>
          </cell>
          <cell r="Y16">
            <v>222723810</v>
          </cell>
          <cell r="Z16">
            <v>4457724</v>
          </cell>
          <cell r="AA16">
            <v>11636885680.490002</v>
          </cell>
          <cell r="AB16">
            <v>242371613328.22586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330</v>
          </cell>
          <cell r="T18">
            <v>31027260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330</v>
          </cell>
          <cell r="AA18">
            <v>31027260</v>
          </cell>
          <cell r="AB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161190</v>
          </cell>
          <cell r="E19">
            <v>42706159.450000003</v>
          </cell>
          <cell r="F19">
            <v>87701</v>
          </cell>
          <cell r="G19">
            <v>66920800.020000003</v>
          </cell>
          <cell r="H19">
            <v>109626959.47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248891</v>
          </cell>
          <cell r="AA19">
            <v>109626959.47</v>
          </cell>
          <cell r="AB19">
            <v>686906100.37000012</v>
          </cell>
        </row>
        <row r="20">
          <cell r="B20" t="str">
            <v>BSK</v>
          </cell>
          <cell r="C20" t="str">
            <v>BLUE SKY</v>
          </cell>
          <cell r="D20">
            <v>6822</v>
          </cell>
          <cell r="E20">
            <v>2374581.4</v>
          </cell>
          <cell r="F20">
            <v>1256</v>
          </cell>
          <cell r="G20">
            <v>4416134</v>
          </cell>
          <cell r="H20">
            <v>6790715.4000000004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8078</v>
          </cell>
          <cell r="AA20">
            <v>6790715.4000000004</v>
          </cell>
          <cell r="AB20">
            <v>19784851.399999999</v>
          </cell>
        </row>
        <row r="21">
          <cell r="B21" t="str">
            <v>BULG</v>
          </cell>
          <cell r="C21" t="str">
            <v>Булган брокер ХХК</v>
          </cell>
          <cell r="D21">
            <v>13300</v>
          </cell>
          <cell r="E21">
            <v>1897900</v>
          </cell>
          <cell r="F21">
            <v>5421</v>
          </cell>
          <cell r="G21">
            <v>2918237</v>
          </cell>
          <cell r="H21">
            <v>4816137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18721</v>
          </cell>
          <cell r="AA21">
            <v>4816137</v>
          </cell>
          <cell r="AB21">
            <v>440006457</v>
          </cell>
        </row>
        <row r="22">
          <cell r="B22" t="str">
            <v>BUMB</v>
          </cell>
          <cell r="C22" t="str">
            <v>Бумбат-Алтай ХХК</v>
          </cell>
          <cell r="D22">
            <v>299862</v>
          </cell>
          <cell r="E22">
            <v>366784174</v>
          </cell>
          <cell r="F22">
            <v>171762</v>
          </cell>
          <cell r="G22">
            <v>178443319.46000001</v>
          </cell>
          <cell r="H22">
            <v>545227493.46000004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471624</v>
          </cell>
          <cell r="AA22">
            <v>545227493.46000004</v>
          </cell>
          <cell r="AB22">
            <v>2363623556.4200001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3150</v>
          </cell>
          <cell r="E23">
            <v>30963725</v>
          </cell>
          <cell r="F23">
            <v>0</v>
          </cell>
          <cell r="G23">
            <v>0</v>
          </cell>
          <cell r="H23">
            <v>30963725</v>
          </cell>
          <cell r="M23">
            <v>0</v>
          </cell>
          <cell r="N23">
            <v>0</v>
          </cell>
          <cell r="O23">
            <v>0</v>
          </cell>
          <cell r="P23">
            <v>154</v>
          </cell>
          <cell r="Q23">
            <v>15400000</v>
          </cell>
          <cell r="R23">
            <v>15400000</v>
          </cell>
          <cell r="S23">
            <v>6846</v>
          </cell>
          <cell r="T23">
            <v>672978768</v>
          </cell>
          <cell r="U23">
            <v>140334</v>
          </cell>
          <cell r="V23">
            <v>13854421110</v>
          </cell>
          <cell r="W23">
            <v>73663</v>
          </cell>
          <cell r="X23">
            <v>7275652390</v>
          </cell>
          <cell r="Y23">
            <v>21130073500</v>
          </cell>
          <cell r="Z23">
            <v>224147</v>
          </cell>
          <cell r="AA23">
            <v>21849415993</v>
          </cell>
          <cell r="AB23">
            <v>194464286728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25100</v>
          </cell>
          <cell r="E26">
            <v>4919600</v>
          </cell>
          <cell r="F26">
            <v>3045</v>
          </cell>
          <cell r="G26">
            <v>14405020</v>
          </cell>
          <cell r="H26">
            <v>19324620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28145</v>
          </cell>
          <cell r="AA26">
            <v>19324620</v>
          </cell>
          <cell r="AB26">
            <v>578987344.4000001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42234</v>
          </cell>
          <cell r="E28">
            <v>15858904.15</v>
          </cell>
          <cell r="F28">
            <v>68021</v>
          </cell>
          <cell r="G28">
            <v>28720764.699999999</v>
          </cell>
          <cell r="H28">
            <v>44579668.850000001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110255</v>
          </cell>
          <cell r="AA28">
            <v>44579668.850000001</v>
          </cell>
          <cell r="AB28">
            <v>170589210.53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26717</v>
          </cell>
          <cell r="E29">
            <v>20169608</v>
          </cell>
          <cell r="F29">
            <v>29224</v>
          </cell>
          <cell r="G29">
            <v>22087548</v>
          </cell>
          <cell r="H29">
            <v>42257156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55941</v>
          </cell>
          <cell r="AA29">
            <v>42257156</v>
          </cell>
          <cell r="AB29">
            <v>412714199.66000003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1618</v>
          </cell>
          <cell r="E33">
            <v>3818970</v>
          </cell>
          <cell r="F33">
            <v>306</v>
          </cell>
          <cell r="G33">
            <v>2541860</v>
          </cell>
          <cell r="H33">
            <v>6360830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1924</v>
          </cell>
          <cell r="AA33">
            <v>6360830</v>
          </cell>
          <cell r="AB33">
            <v>22840636.800000001</v>
          </cell>
        </row>
        <row r="34">
          <cell r="B34" t="str">
            <v>GAUL</v>
          </cell>
          <cell r="C34" t="str">
            <v>Гаүли ХХК</v>
          </cell>
          <cell r="D34">
            <v>348103</v>
          </cell>
          <cell r="E34">
            <v>102039675.09999999</v>
          </cell>
          <cell r="F34">
            <v>270163</v>
          </cell>
          <cell r="G34">
            <v>126138229.90000001</v>
          </cell>
          <cell r="H34">
            <v>228177905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3321</v>
          </cell>
          <cell r="T34">
            <v>315335014</v>
          </cell>
          <cell r="U34">
            <v>182</v>
          </cell>
          <cell r="V34">
            <v>17405080</v>
          </cell>
          <cell r="W34">
            <v>0</v>
          </cell>
          <cell r="X34">
            <v>0</v>
          </cell>
          <cell r="Y34">
            <v>17405080</v>
          </cell>
          <cell r="Z34">
            <v>621769</v>
          </cell>
          <cell r="AA34">
            <v>560917999</v>
          </cell>
          <cell r="AB34">
            <v>6789121888.6000004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118</v>
          </cell>
          <cell r="E35">
            <v>1144300</v>
          </cell>
          <cell r="F35">
            <v>591</v>
          </cell>
          <cell r="G35">
            <v>138885</v>
          </cell>
          <cell r="H35">
            <v>1283185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709</v>
          </cell>
          <cell r="AA35">
            <v>1283185</v>
          </cell>
          <cell r="AB35">
            <v>32974559</v>
          </cell>
        </row>
        <row r="36">
          <cell r="B36" t="str">
            <v>GDSC</v>
          </cell>
          <cell r="C36" t="str">
            <v>Гүүдсек ХХК</v>
          </cell>
          <cell r="D36">
            <v>253</v>
          </cell>
          <cell r="E36">
            <v>123762</v>
          </cell>
          <cell r="F36">
            <v>737</v>
          </cell>
          <cell r="G36">
            <v>949455</v>
          </cell>
          <cell r="H36">
            <v>1073217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990</v>
          </cell>
          <cell r="AA36">
            <v>1073217</v>
          </cell>
          <cell r="AB36">
            <v>2397547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831852</v>
          </cell>
          <cell r="E37">
            <v>380298415.77999997</v>
          </cell>
          <cell r="F37">
            <v>1675338</v>
          </cell>
          <cell r="G37">
            <v>646596929.72000003</v>
          </cell>
          <cell r="H37">
            <v>1026895345.5</v>
          </cell>
          <cell r="M37">
            <v>0</v>
          </cell>
          <cell r="N37">
            <v>2683</v>
          </cell>
          <cell r="O37">
            <v>268299000</v>
          </cell>
          <cell r="P37">
            <v>924</v>
          </cell>
          <cell r="Q37">
            <v>92399000</v>
          </cell>
          <cell r="R37">
            <v>360698000</v>
          </cell>
          <cell r="S37">
            <v>39311</v>
          </cell>
          <cell r="T37">
            <v>3929983049</v>
          </cell>
          <cell r="U37">
            <v>117</v>
          </cell>
          <cell r="V37">
            <v>10954710</v>
          </cell>
          <cell r="W37">
            <v>0</v>
          </cell>
          <cell r="X37">
            <v>0</v>
          </cell>
          <cell r="Y37">
            <v>10954710</v>
          </cell>
          <cell r="Z37">
            <v>2550225</v>
          </cell>
          <cell r="AA37">
            <v>5328531104.5</v>
          </cell>
          <cell r="AB37">
            <v>83631146683.839996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71805850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19331</v>
          </cell>
          <cell r="E42">
            <v>31637941</v>
          </cell>
          <cell r="F42">
            <v>364</v>
          </cell>
          <cell r="G42">
            <v>167646</v>
          </cell>
          <cell r="H42">
            <v>31805587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19695</v>
          </cell>
          <cell r="AA42">
            <v>31805587</v>
          </cell>
          <cell r="AB42">
            <v>1850628455.5999999</v>
          </cell>
        </row>
        <row r="43">
          <cell r="B43" t="str">
            <v>MERG</v>
          </cell>
          <cell r="C43" t="str">
            <v>Мэргэн санаа ХХК</v>
          </cell>
          <cell r="D43">
            <v>63312</v>
          </cell>
          <cell r="E43">
            <v>26009895</v>
          </cell>
          <cell r="F43">
            <v>35885</v>
          </cell>
          <cell r="G43">
            <v>20542025</v>
          </cell>
          <cell r="H43">
            <v>46551920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99197</v>
          </cell>
          <cell r="AA43">
            <v>46551920</v>
          </cell>
          <cell r="AB43">
            <v>160957041.80000001</v>
          </cell>
        </row>
        <row r="44">
          <cell r="B44" t="str">
            <v>MIBG</v>
          </cell>
          <cell r="C44" t="str">
            <v>Эм Ай Би Жи ХХК</v>
          </cell>
          <cell r="D44">
            <v>95347</v>
          </cell>
          <cell r="E44">
            <v>56786990</v>
          </cell>
          <cell r="F44">
            <v>275137</v>
          </cell>
          <cell r="G44">
            <v>54240000</v>
          </cell>
          <cell r="H44">
            <v>111026990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370484</v>
          </cell>
          <cell r="AA44">
            <v>111026990</v>
          </cell>
          <cell r="AB44">
            <v>2785887106.3200002</v>
          </cell>
        </row>
        <row r="45">
          <cell r="B45" t="str">
            <v>MICC</v>
          </cell>
          <cell r="C45" t="str">
            <v>Эм Ай Си Си ХХК</v>
          </cell>
          <cell r="D45">
            <v>369237</v>
          </cell>
          <cell r="E45">
            <v>29601003</v>
          </cell>
          <cell r="F45">
            <v>1832</v>
          </cell>
          <cell r="G45">
            <v>18045200</v>
          </cell>
          <cell r="H45">
            <v>47646203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371069</v>
          </cell>
          <cell r="AA45">
            <v>47646203</v>
          </cell>
          <cell r="AB45">
            <v>266300252.38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176374</v>
          </cell>
          <cell r="E46">
            <v>156454762.58000001</v>
          </cell>
          <cell r="F46">
            <v>128957</v>
          </cell>
          <cell r="G46">
            <v>92202160.879999995</v>
          </cell>
          <cell r="H46">
            <v>248656923.46000001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13</v>
          </cell>
          <cell r="T46">
            <v>1222468</v>
          </cell>
          <cell r="U46">
            <v>6767</v>
          </cell>
          <cell r="V46">
            <v>641598850</v>
          </cell>
          <cell r="W46">
            <v>6767</v>
          </cell>
          <cell r="X46">
            <v>641598850</v>
          </cell>
          <cell r="Y46">
            <v>1283197700</v>
          </cell>
          <cell r="Z46">
            <v>318878</v>
          </cell>
          <cell r="AA46">
            <v>1533077091.46</v>
          </cell>
          <cell r="AB46">
            <v>8476037886.8399992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955</v>
          </cell>
          <cell r="E47">
            <v>1343570</v>
          </cell>
          <cell r="F47">
            <v>41</v>
          </cell>
          <cell r="G47">
            <v>578500</v>
          </cell>
          <cell r="H47">
            <v>1922070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996</v>
          </cell>
          <cell r="AA47">
            <v>1922070</v>
          </cell>
          <cell r="AB47">
            <v>44754338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219164</v>
          </cell>
          <cell r="E49">
            <v>53988325</v>
          </cell>
          <cell r="F49">
            <v>41238</v>
          </cell>
          <cell r="G49">
            <v>21491282.68</v>
          </cell>
          <cell r="H49">
            <v>75479607.680000007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260402</v>
          </cell>
          <cell r="AA49">
            <v>75479607.680000007</v>
          </cell>
          <cell r="AB49">
            <v>2057187299.9400001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294143</v>
          </cell>
          <cell r="E51">
            <v>247372733.77000001</v>
          </cell>
          <cell r="F51">
            <v>51217</v>
          </cell>
          <cell r="G51">
            <v>43095419.899999999</v>
          </cell>
          <cell r="H51">
            <v>290468153.67000002</v>
          </cell>
          <cell r="M51">
            <v>0</v>
          </cell>
          <cell r="N51">
            <v>2025</v>
          </cell>
          <cell r="O51">
            <v>202499950</v>
          </cell>
          <cell r="P51">
            <v>3626</v>
          </cell>
          <cell r="Q51">
            <v>362600000</v>
          </cell>
          <cell r="R51">
            <v>565099950</v>
          </cell>
          <cell r="S51">
            <v>93016</v>
          </cell>
          <cell r="T51">
            <v>9300968134</v>
          </cell>
          <cell r="U51">
            <v>99137</v>
          </cell>
          <cell r="V51">
            <v>9907084650</v>
          </cell>
          <cell r="W51">
            <v>165743</v>
          </cell>
          <cell r="X51">
            <v>16479600370</v>
          </cell>
          <cell r="Y51">
            <v>26386685020</v>
          </cell>
          <cell r="Z51">
            <v>708907</v>
          </cell>
          <cell r="AA51">
            <v>36543221257.669998</v>
          </cell>
          <cell r="AB51">
            <v>250556089330.29999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10493</v>
          </cell>
          <cell r="E54">
            <v>1986942</v>
          </cell>
          <cell r="F54">
            <v>58438</v>
          </cell>
          <cell r="G54">
            <v>42858999.100000001</v>
          </cell>
          <cell r="H54">
            <v>44845941.100000001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68931</v>
          </cell>
          <cell r="AA54">
            <v>44845941.100000001</v>
          </cell>
          <cell r="AB54">
            <v>213485307.47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25407</v>
          </cell>
          <cell r="G55">
            <v>9896695</v>
          </cell>
          <cell r="H55">
            <v>9896695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25407</v>
          </cell>
          <cell r="AA55">
            <v>9896695</v>
          </cell>
          <cell r="AB55">
            <v>340022041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431185</v>
          </cell>
          <cell r="E57">
            <v>311112891.66000003</v>
          </cell>
          <cell r="F57">
            <v>377040</v>
          </cell>
          <cell r="G57">
            <v>157696391.5</v>
          </cell>
          <cell r="H57">
            <v>468809283.16000003</v>
          </cell>
          <cell r="M57">
            <v>0</v>
          </cell>
          <cell r="N57">
            <v>0</v>
          </cell>
          <cell r="O57">
            <v>0</v>
          </cell>
          <cell r="P57">
            <v>5</v>
          </cell>
          <cell r="Q57">
            <v>499950</v>
          </cell>
          <cell r="R57">
            <v>499950</v>
          </cell>
          <cell r="S57">
            <v>1230</v>
          </cell>
          <cell r="T57">
            <v>115889197</v>
          </cell>
          <cell r="U57">
            <v>21</v>
          </cell>
          <cell r="V57">
            <v>2100000</v>
          </cell>
          <cell r="W57">
            <v>268</v>
          </cell>
          <cell r="X57">
            <v>25758080</v>
          </cell>
          <cell r="Y57">
            <v>27858080</v>
          </cell>
          <cell r="Z57">
            <v>809749</v>
          </cell>
          <cell r="AA57">
            <v>613056510.16000009</v>
          </cell>
          <cell r="AB57">
            <v>10085174960.150024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3229</v>
          </cell>
          <cell r="G58">
            <v>39962954</v>
          </cell>
          <cell r="H58">
            <v>39962954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179</v>
          </cell>
          <cell r="T58">
            <v>16015309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3408</v>
          </cell>
          <cell r="AA58">
            <v>55978263</v>
          </cell>
          <cell r="AB58">
            <v>373135208.56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37722</v>
          </cell>
          <cell r="E59">
            <v>14125055</v>
          </cell>
          <cell r="F59">
            <v>42677</v>
          </cell>
          <cell r="G59">
            <v>34797745.990000002</v>
          </cell>
          <cell r="H59">
            <v>48922800.990000002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80399</v>
          </cell>
          <cell r="AA59">
            <v>48922800.990000002</v>
          </cell>
          <cell r="AB59">
            <v>295876112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731029</v>
          </cell>
          <cell r="E60">
            <v>269804657.88</v>
          </cell>
          <cell r="F60">
            <v>306186</v>
          </cell>
          <cell r="G60">
            <v>223777473.31</v>
          </cell>
          <cell r="H60">
            <v>493582131.19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1284</v>
          </cell>
          <cell r="T60">
            <v>120824800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1038500</v>
          </cell>
          <cell r="AA60">
            <v>614506931.19000006</v>
          </cell>
          <cell r="AB60">
            <v>15470648095.823069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9711</v>
          </cell>
          <cell r="E61">
            <v>3884895</v>
          </cell>
          <cell r="F61">
            <v>9581</v>
          </cell>
          <cell r="G61">
            <v>48046938</v>
          </cell>
          <cell r="H61">
            <v>51931833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107</v>
          </cell>
          <cell r="T61">
            <v>10062922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19399</v>
          </cell>
          <cell r="AA61">
            <v>61994755</v>
          </cell>
          <cell r="AB61">
            <v>61259144209.781013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234926209.34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2582</v>
          </cell>
          <cell r="E63">
            <v>12615180</v>
          </cell>
          <cell r="F63">
            <v>5203</v>
          </cell>
          <cell r="G63">
            <v>18378470</v>
          </cell>
          <cell r="H63">
            <v>30993650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7785</v>
          </cell>
          <cell r="AA63">
            <v>30993650</v>
          </cell>
          <cell r="AB63">
            <v>296266699.89999998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51591</v>
          </cell>
          <cell r="E66">
            <v>27806980</v>
          </cell>
          <cell r="F66">
            <v>46857</v>
          </cell>
          <cell r="G66">
            <v>87074072.599999994</v>
          </cell>
          <cell r="H66">
            <v>114881052.59999999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98448</v>
          </cell>
          <cell r="AA66">
            <v>114881052.59999999</v>
          </cell>
          <cell r="AB66">
            <v>864585497.39999998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J33" sqref="J33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0.7109375" style="2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2.28515625" style="1" bestFit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2"/>
      <c r="C9" s="9"/>
      <c r="D9" s="50" t="s">
        <v>118</v>
      </c>
      <c r="E9" s="50"/>
      <c r="F9" s="50"/>
      <c r="G9" s="50"/>
      <c r="H9" s="50"/>
      <c r="I9" s="50"/>
      <c r="J9" s="50"/>
      <c r="K9" s="50"/>
      <c r="L9" s="9"/>
      <c r="M9" s="9"/>
      <c r="N9" s="9"/>
    </row>
    <row r="11" spans="1:16" ht="15" customHeight="1" thickBot="1" x14ac:dyDescent="0.3">
      <c r="K11" s="51" t="s">
        <v>129</v>
      </c>
      <c r="L11" s="51"/>
      <c r="M11" s="51"/>
      <c r="N11" s="51"/>
    </row>
    <row r="12" spans="1:16" ht="14.45" customHeight="1" x14ac:dyDescent="0.25">
      <c r="A12" s="52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6" t="s">
        <v>119</v>
      </c>
      <c r="H12" s="56"/>
      <c r="I12" s="56"/>
      <c r="J12" s="56"/>
      <c r="K12" s="56"/>
      <c r="L12" s="56"/>
      <c r="M12" s="57" t="s">
        <v>120</v>
      </c>
      <c r="N12" s="58"/>
    </row>
    <row r="13" spans="1:16" s="32" customFormat="1" ht="15.75" customHeight="1" x14ac:dyDescent="0.25">
      <c r="A13" s="53"/>
      <c r="B13" s="55"/>
      <c r="C13" s="55"/>
      <c r="D13" s="55"/>
      <c r="E13" s="55"/>
      <c r="F13" s="55"/>
      <c r="G13" s="44"/>
      <c r="H13" s="44"/>
      <c r="I13" s="44"/>
      <c r="J13" s="44"/>
      <c r="K13" s="44"/>
      <c r="L13" s="44"/>
      <c r="M13" s="59"/>
      <c r="N13" s="60"/>
      <c r="P13" s="10"/>
    </row>
    <row r="14" spans="1:16" s="32" customFormat="1" ht="42" customHeight="1" x14ac:dyDescent="0.25">
      <c r="A14" s="53"/>
      <c r="B14" s="55"/>
      <c r="C14" s="55"/>
      <c r="D14" s="55"/>
      <c r="E14" s="55"/>
      <c r="F14" s="55"/>
      <c r="G14" s="44" t="s">
        <v>121</v>
      </c>
      <c r="H14" s="44"/>
      <c r="I14" s="44" t="s">
        <v>122</v>
      </c>
      <c r="J14" s="44" t="s">
        <v>127</v>
      </c>
      <c r="K14" s="42" t="s">
        <v>128</v>
      </c>
      <c r="L14" s="38" t="s">
        <v>123</v>
      </c>
      <c r="M14" s="40" t="s">
        <v>124</v>
      </c>
      <c r="N14" s="45" t="s">
        <v>125</v>
      </c>
      <c r="P14" s="10"/>
    </row>
    <row r="15" spans="1:16" s="32" customFormat="1" ht="42" customHeight="1" x14ac:dyDescent="0.25">
      <c r="A15" s="53"/>
      <c r="B15" s="55"/>
      <c r="C15" s="55"/>
      <c r="D15" s="33" t="s">
        <v>63</v>
      </c>
      <c r="E15" s="33" t="s">
        <v>64</v>
      </c>
      <c r="F15" s="33" t="s">
        <v>65</v>
      </c>
      <c r="G15" s="11" t="s">
        <v>126</v>
      </c>
      <c r="H15" s="35" t="s">
        <v>128</v>
      </c>
      <c r="I15" s="44"/>
      <c r="J15" s="44"/>
      <c r="K15" s="43"/>
      <c r="L15" s="39"/>
      <c r="M15" s="41"/>
      <c r="N15" s="46"/>
      <c r="P15" s="10"/>
    </row>
    <row r="16" spans="1:16" x14ac:dyDescent="0.2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VLOOKUP(B16,[2]Brokers!$B$9:$Z$71,7,0)</f>
        <v>290468153.67000002</v>
      </c>
      <c r="H16" s="17">
        <f>VLOOKUP(B16,[2]Brokers!$B$9:$AB$66,24,0)</f>
        <v>26386685020</v>
      </c>
      <c r="I16" s="17">
        <f>VLOOKUP(B16,[1]Brokers!$B$9:$M$66,12,0)</f>
        <v>0</v>
      </c>
      <c r="J16" s="17">
        <f>VLOOKUP(B16,[2]Brokers!$B$9:$R$66,17,0)</f>
        <v>565099950</v>
      </c>
      <c r="K16" s="17">
        <f>VLOOKUP(B16,[2]Brokers!$B$9:$T$66,19,0)</f>
        <v>9300968134</v>
      </c>
      <c r="L16" s="18">
        <f>G16+H16+I16+J16+K16</f>
        <v>36543221257.669998</v>
      </c>
      <c r="M16" s="19">
        <f>VLOOKUP(B16,[3]Sheet10!$B$9:$AB$66,27,0)</f>
        <v>250556089330.29999</v>
      </c>
      <c r="N16" s="20">
        <f>M16/$M$74</f>
        <v>0.27228388478042942</v>
      </c>
      <c r="O16" s="19"/>
    </row>
    <row r="17" spans="1:16" x14ac:dyDescent="0.25">
      <c r="A17" s="12">
        <v>2</v>
      </c>
      <c r="B17" s="13" t="s">
        <v>1</v>
      </c>
      <c r="C17" s="14" t="s">
        <v>66</v>
      </c>
      <c r="D17" s="15" t="s">
        <v>2</v>
      </c>
      <c r="E17" s="16" t="s">
        <v>2</v>
      </c>
      <c r="F17" s="16" t="s">
        <v>2</v>
      </c>
      <c r="G17" s="17">
        <f>VLOOKUP(B17,[2]Brokers!$B$9:$Z$71,7,0)</f>
        <v>848156141.49000001</v>
      </c>
      <c r="H17" s="17">
        <f>VLOOKUP(B17,[2]Brokers!$B$9:$AB$66,24,0)</f>
        <v>222723810</v>
      </c>
      <c r="I17" s="17">
        <f>VLOOKUP(B17,[1]Brokers!$B$9:$M$66,12,0)</f>
        <v>0</v>
      </c>
      <c r="J17" s="17">
        <f>VLOOKUP(B17,[2]Brokers!$B$9:$R$66,17,0)</f>
        <v>0</v>
      </c>
      <c r="K17" s="17">
        <f>VLOOKUP(B17,[2]Brokers!$B$9:$T$66,19,0)</f>
        <v>10566005729</v>
      </c>
      <c r="L17" s="18">
        <f>G17+H17+I17+J17+K17</f>
        <v>11636885680.49</v>
      </c>
      <c r="M17" s="19">
        <f>VLOOKUP(B17,[3]Sheet10!$B$9:$AB$66,27,0)</f>
        <v>242371613328.22586</v>
      </c>
      <c r="N17" s="20">
        <f>M17/$M$74</f>
        <v>0.26338966502032141</v>
      </c>
      <c r="O17" s="19"/>
    </row>
    <row r="18" spans="1:16" x14ac:dyDescent="0.2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VLOOKUP(B18,[2]Brokers!$B$9:$Z$71,7,0)</f>
        <v>30963725</v>
      </c>
      <c r="H18" s="17">
        <f>VLOOKUP(B18,[2]Brokers!$B$9:$AB$66,24,0)</f>
        <v>21130073500</v>
      </c>
      <c r="I18" s="17">
        <f>VLOOKUP(B18,[1]Brokers!$B$9:$M$66,12,0)</f>
        <v>0</v>
      </c>
      <c r="J18" s="17">
        <f>VLOOKUP(B18,[2]Brokers!$B$9:$R$66,17,0)</f>
        <v>15400000</v>
      </c>
      <c r="K18" s="17">
        <f>VLOOKUP(B18,[2]Brokers!$B$9:$T$66,19,0)</f>
        <v>672978768</v>
      </c>
      <c r="L18" s="18">
        <f>G18+H18+I18+J18+K18</f>
        <v>21849415993</v>
      </c>
      <c r="M18" s="19">
        <f>VLOOKUP(B18,[3]Sheet10!$B$9:$AB$66,27,0)</f>
        <v>194464286728</v>
      </c>
      <c r="N18" s="20">
        <f>M18/$M$74</f>
        <v>0.2113278970105314</v>
      </c>
      <c r="O18" s="19"/>
    </row>
    <row r="19" spans="1:16" x14ac:dyDescent="0.2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VLOOKUP(B19,[2]Brokers!$B$9:$Z$71,7,0)</f>
        <v>1026895345.5</v>
      </c>
      <c r="H19" s="17">
        <f>VLOOKUP(B19,[2]Brokers!$B$9:$AB$66,24,0)</f>
        <v>10954710</v>
      </c>
      <c r="I19" s="17">
        <f>VLOOKUP(B19,[1]Brokers!$B$9:$M$66,12,0)</f>
        <v>0</v>
      </c>
      <c r="J19" s="17">
        <f>VLOOKUP(B19,[2]Brokers!$B$9:$R$66,17,0)</f>
        <v>360698000</v>
      </c>
      <c r="K19" s="17">
        <f>VLOOKUP(B19,[2]Brokers!$B$9:$T$66,19,0)</f>
        <v>3929983049</v>
      </c>
      <c r="L19" s="18">
        <f>G19+H19+I19+J19+K19</f>
        <v>5328531104.5</v>
      </c>
      <c r="M19" s="19">
        <f>VLOOKUP(B19,[3]Sheet10!$B$9:$AB$66,27,0)</f>
        <v>83631146683.839996</v>
      </c>
      <c r="N19" s="20">
        <f>M19/$M$74</f>
        <v>9.0883496659700275E-2</v>
      </c>
      <c r="O19" s="19"/>
    </row>
    <row r="20" spans="1:16" s="8" customFormat="1" x14ac:dyDescent="0.25">
      <c r="A20" s="12">
        <v>5</v>
      </c>
      <c r="B20" s="13" t="s">
        <v>4</v>
      </c>
      <c r="C20" s="14" t="s">
        <v>68</v>
      </c>
      <c r="D20" s="15" t="s">
        <v>2</v>
      </c>
      <c r="E20" s="16" t="s">
        <v>2</v>
      </c>
      <c r="F20" s="16" t="s">
        <v>2</v>
      </c>
      <c r="G20" s="17">
        <f>VLOOKUP(B20,[2]Brokers!$B$9:$Z$71,7,0)</f>
        <v>51931833</v>
      </c>
      <c r="H20" s="17">
        <f>VLOOKUP(B20,[2]Brokers!$B$9:$AB$66,24,0)</f>
        <v>0</v>
      </c>
      <c r="I20" s="17">
        <f>VLOOKUP(B20,[1]Brokers!$B$9:$M$66,12,0)</f>
        <v>0</v>
      </c>
      <c r="J20" s="17">
        <f>VLOOKUP(B20,[2]Brokers!$B$9:$R$66,17,0)</f>
        <v>0</v>
      </c>
      <c r="K20" s="17">
        <f>VLOOKUP(B20,[2]Brokers!$B$9:$T$66,19,0)</f>
        <v>10062922</v>
      </c>
      <c r="L20" s="18">
        <f t="shared" ref="L20:L73" si="0">G20+H20+I20+J20+K20</f>
        <v>61994755</v>
      </c>
      <c r="M20" s="19">
        <f>VLOOKUP(B20,[3]Sheet10!$B$9:$AB$66,27,0)</f>
        <v>61259144209.781013</v>
      </c>
      <c r="N20" s="20">
        <f>M20/$M$74</f>
        <v>6.6571432402008718E-2</v>
      </c>
      <c r="O20" s="19"/>
      <c r="P20" s="10"/>
    </row>
    <row r="21" spans="1:16" x14ac:dyDescent="0.25">
      <c r="A21" s="12">
        <v>6</v>
      </c>
      <c r="B21" s="13" t="s">
        <v>7</v>
      </c>
      <c r="C21" s="14" t="s">
        <v>71</v>
      </c>
      <c r="D21" s="15" t="s">
        <v>2</v>
      </c>
      <c r="E21" s="16" t="s">
        <v>2</v>
      </c>
      <c r="F21" s="16"/>
      <c r="G21" s="17">
        <f>VLOOKUP(B21,[2]Brokers!$B$9:$Z$71,7,0)</f>
        <v>294889502.60000002</v>
      </c>
      <c r="H21" s="17">
        <f>VLOOKUP(B21,[2]Brokers!$B$9:$AB$66,24,0)</f>
        <v>0</v>
      </c>
      <c r="I21" s="17">
        <f>VLOOKUP(B21,[1]Brokers!$B$9:$M$66,12,0)</f>
        <v>0</v>
      </c>
      <c r="J21" s="17">
        <f>VLOOKUP(B21,[2]Brokers!$B$9:$R$66,17,0)</f>
        <v>0</v>
      </c>
      <c r="K21" s="17">
        <f>VLOOKUP(B21,[2]Brokers!$B$9:$T$66,19,0)</f>
        <v>1719116371</v>
      </c>
      <c r="L21" s="18">
        <f t="shared" si="0"/>
        <v>2014005873.5999999</v>
      </c>
      <c r="M21" s="19">
        <f>VLOOKUP(B21,[3]Sheet10!$B$9:$AB$66,27,0)</f>
        <v>29778809737.979996</v>
      </c>
      <c r="N21" s="20">
        <f>M21/$M$74</f>
        <v>3.2361177177001585E-2</v>
      </c>
      <c r="O21" s="19"/>
    </row>
    <row r="22" spans="1:16" x14ac:dyDescent="0.2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VLOOKUP(B22,[2]Brokers!$B$9:$Z$71,7,0)</f>
        <v>493582131.19</v>
      </c>
      <c r="H22" s="17">
        <f>VLOOKUP(B22,[2]Brokers!$B$9:$AB$66,24,0)</f>
        <v>0</v>
      </c>
      <c r="I22" s="17">
        <f>VLOOKUP(B22,[1]Brokers!$B$9:$M$66,12,0)</f>
        <v>0</v>
      </c>
      <c r="J22" s="17">
        <f>VLOOKUP(B22,[2]Brokers!$B$9:$R$66,17,0)</f>
        <v>100000</v>
      </c>
      <c r="K22" s="17">
        <f>VLOOKUP(B22,[2]Brokers!$B$9:$T$66,19,0)</f>
        <v>120824800</v>
      </c>
      <c r="L22" s="18">
        <f t="shared" si="0"/>
        <v>614506931.19000006</v>
      </c>
      <c r="M22" s="19">
        <f>VLOOKUP(B22,[3]Sheet10!$B$9:$AB$66,27,0)</f>
        <v>15470648095.823069</v>
      </c>
      <c r="N22" s="20">
        <f>M22/$M$74</f>
        <v>1.6812236233654559E-2</v>
      </c>
      <c r="O22" s="19"/>
    </row>
    <row r="23" spans="1:16" x14ac:dyDescent="0.2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VLOOKUP(B23,[2]Brokers!$B$9:$Z$71,7,0)</f>
        <v>468809283.16000003</v>
      </c>
      <c r="H23" s="17">
        <f>VLOOKUP(B23,[2]Brokers!$B$9:$AB$66,24,0)</f>
        <v>27858080</v>
      </c>
      <c r="I23" s="17">
        <f>VLOOKUP(B23,[1]Brokers!$B$9:$M$66,12,0)</f>
        <v>0</v>
      </c>
      <c r="J23" s="17">
        <f>VLOOKUP(B23,[2]Brokers!$B$9:$R$66,17,0)</f>
        <v>499950</v>
      </c>
      <c r="K23" s="17">
        <f>VLOOKUP(B23,[2]Brokers!$B$9:$T$66,19,0)</f>
        <v>115889197</v>
      </c>
      <c r="L23" s="18">
        <f t="shared" si="0"/>
        <v>613056510.16000009</v>
      </c>
      <c r="M23" s="19">
        <f>VLOOKUP(B23,[3]Sheet10!$B$9:$AB$66,27,0)</f>
        <v>10085174960.150024</v>
      </c>
      <c r="N23" s="20">
        <f>M23/$M$74</f>
        <v>1.0959744080376182E-2</v>
      </c>
      <c r="O23" s="19"/>
    </row>
    <row r="24" spans="1:16" x14ac:dyDescent="0.2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VLOOKUP(B24,[2]Brokers!$B$9:$Z$71,7,0)</f>
        <v>248656923.46000001</v>
      </c>
      <c r="H24" s="17">
        <f>VLOOKUP(B24,[2]Brokers!$B$9:$AB$66,24,0)</f>
        <v>1283197700</v>
      </c>
      <c r="I24" s="17">
        <f>VLOOKUP(B24,[1]Brokers!$B$9:$M$66,12,0)</f>
        <v>0</v>
      </c>
      <c r="J24" s="17">
        <f>VLOOKUP(B24,[2]Brokers!$B$9:$R$66,17,0)</f>
        <v>0</v>
      </c>
      <c r="K24" s="17">
        <f>VLOOKUP(B24,[2]Brokers!$B$9:$T$66,19,0)</f>
        <v>1222468</v>
      </c>
      <c r="L24" s="18">
        <f t="shared" si="0"/>
        <v>1533077091.46</v>
      </c>
      <c r="M24" s="19">
        <f>VLOOKUP(B24,[3]Sheet10!$B$9:$AB$66,27,0)</f>
        <v>8476037886.8399992</v>
      </c>
      <c r="N24" s="20">
        <f>M24/$M$74</f>
        <v>9.2110653927571558E-3</v>
      </c>
      <c r="O24" s="19"/>
    </row>
    <row r="25" spans="1:16" x14ac:dyDescent="0.2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VLOOKUP(B25,[2]Brokers!$B$9:$Z$71,7,0)</f>
        <v>228177905</v>
      </c>
      <c r="H25" s="17">
        <f>VLOOKUP(B25,[2]Brokers!$B$9:$AB$66,24,0)</f>
        <v>17405080</v>
      </c>
      <c r="I25" s="17">
        <f>VLOOKUP(B25,[1]Brokers!$B$9:$M$66,12,0)</f>
        <v>0</v>
      </c>
      <c r="J25" s="17">
        <f>VLOOKUP(B25,[2]Brokers!$B$9:$R$66,17,0)</f>
        <v>0</v>
      </c>
      <c r="K25" s="17">
        <f>VLOOKUP(B25,[2]Brokers!$B$9:$T$66,19,0)</f>
        <v>315335014</v>
      </c>
      <c r="L25" s="18">
        <f t="shared" si="0"/>
        <v>560917999</v>
      </c>
      <c r="M25" s="19">
        <f>VLOOKUP(B25,[3]Sheet10!$B$9:$AB$66,27,0)</f>
        <v>6789121888.6000004</v>
      </c>
      <c r="N25" s="20">
        <f>M25/$M$74</f>
        <v>7.3778629248916231E-3</v>
      </c>
      <c r="O25" s="19"/>
      <c r="P25" s="1"/>
    </row>
    <row r="26" spans="1:16" x14ac:dyDescent="0.25">
      <c r="A26" s="12">
        <v>11</v>
      </c>
      <c r="B26" s="13" t="s">
        <v>12</v>
      </c>
      <c r="C26" s="14" t="s">
        <v>12</v>
      </c>
      <c r="D26" s="15" t="s">
        <v>2</v>
      </c>
      <c r="E26" s="16" t="s">
        <v>2</v>
      </c>
      <c r="F26" s="16"/>
      <c r="G26" s="17">
        <f>VLOOKUP(B26,[2]Brokers!$B$9:$Z$71,7,0)</f>
        <v>111026990</v>
      </c>
      <c r="H26" s="17">
        <f>VLOOKUP(B26,[2]Brokers!$B$9:$AB$66,24,0)</f>
        <v>0</v>
      </c>
      <c r="I26" s="17">
        <f>VLOOKUP(B26,[1]Brokers!$B$9:$M$66,12,0)</f>
        <v>0</v>
      </c>
      <c r="J26" s="17">
        <f>VLOOKUP(B26,[2]Brokers!$B$9:$R$66,17,0)</f>
        <v>0</v>
      </c>
      <c r="K26" s="17">
        <f>VLOOKUP(B26,[2]Brokers!$B$9:$T$66,19,0)</f>
        <v>0</v>
      </c>
      <c r="L26" s="18">
        <f t="shared" si="0"/>
        <v>111026990</v>
      </c>
      <c r="M26" s="19">
        <f>VLOOKUP(B26,[3]Sheet10!$B$9:$AB$66,27,0)</f>
        <v>2785887106.3200002</v>
      </c>
      <c r="N26" s="20">
        <f>M26/$M$74</f>
        <v>3.0274744704709374E-3</v>
      </c>
      <c r="O26" s="19"/>
    </row>
    <row r="27" spans="1:16" x14ac:dyDescent="0.25">
      <c r="A27" s="12">
        <v>12</v>
      </c>
      <c r="B27" s="13" t="s">
        <v>16</v>
      </c>
      <c r="C27" s="14" t="s">
        <v>79</v>
      </c>
      <c r="D27" s="15" t="s">
        <v>2</v>
      </c>
      <c r="E27" s="15" t="s">
        <v>2</v>
      </c>
      <c r="F27" s="16" t="s">
        <v>2</v>
      </c>
      <c r="G27" s="17">
        <f>VLOOKUP(B27,[2]Brokers!$B$9:$Z$71,7,0)</f>
        <v>545227493.46000004</v>
      </c>
      <c r="H27" s="17">
        <f>VLOOKUP(B27,[2]Brokers!$B$9:$AB$66,24,0)</f>
        <v>0</v>
      </c>
      <c r="I27" s="17">
        <f>VLOOKUP(B27,[1]Brokers!$B$9:$M$66,12,0)</f>
        <v>0</v>
      </c>
      <c r="J27" s="17">
        <f>VLOOKUP(B27,[2]Brokers!$B$9:$R$66,17,0)</f>
        <v>0</v>
      </c>
      <c r="K27" s="17">
        <f>VLOOKUP(B27,[2]Brokers!$B$9:$T$66,19,0)</f>
        <v>0</v>
      </c>
      <c r="L27" s="18">
        <f>G27+H27+I27+J27+K27</f>
        <v>545227493.46000004</v>
      </c>
      <c r="M27" s="19">
        <f>VLOOKUP(B27,[3]Sheet10!$B$9:$AB$66,27,0)</f>
        <v>2363623556.4200001</v>
      </c>
      <c r="N27" s="20">
        <f>M27/$M$74</f>
        <v>2.5685929478735034E-3</v>
      </c>
      <c r="O27" s="19"/>
    </row>
    <row r="28" spans="1:16" x14ac:dyDescent="0.25">
      <c r="A28" s="12">
        <v>13</v>
      </c>
      <c r="B28" s="13" t="s">
        <v>13</v>
      </c>
      <c r="C28" s="14" t="s">
        <v>76</v>
      </c>
      <c r="D28" s="15" t="s">
        <v>2</v>
      </c>
      <c r="E28" s="16" t="s">
        <v>2</v>
      </c>
      <c r="F28" s="16"/>
      <c r="G28" s="17">
        <f>VLOOKUP(B28,[2]Brokers!$B$9:$Z$71,7,0)</f>
        <v>75479607.680000007</v>
      </c>
      <c r="H28" s="17">
        <f>VLOOKUP(B28,[2]Brokers!$B$9:$AB$66,24,0)</f>
        <v>0</v>
      </c>
      <c r="I28" s="17">
        <f>VLOOKUP(B28,[1]Brokers!$B$9:$M$66,12,0)</f>
        <v>0</v>
      </c>
      <c r="J28" s="17">
        <f>VLOOKUP(B28,[2]Brokers!$B$9:$R$66,17,0)</f>
        <v>0</v>
      </c>
      <c r="K28" s="17">
        <f>VLOOKUP(B28,[2]Brokers!$B$9:$T$66,19,0)</f>
        <v>0</v>
      </c>
      <c r="L28" s="18">
        <f t="shared" si="0"/>
        <v>75479607.680000007</v>
      </c>
      <c r="M28" s="19">
        <f>VLOOKUP(B28,[3]Sheet10!$B$9:$AB$66,27,0)</f>
        <v>2057187299.9400001</v>
      </c>
      <c r="N28" s="20">
        <f>M28/$M$74</f>
        <v>2.2355830634401891E-3</v>
      </c>
      <c r="O28" s="19"/>
    </row>
    <row r="29" spans="1:16" x14ac:dyDescent="0.25">
      <c r="A29" s="12">
        <v>14</v>
      </c>
      <c r="B29" s="13" t="s">
        <v>17</v>
      </c>
      <c r="C29" s="14" t="s">
        <v>80</v>
      </c>
      <c r="D29" s="15" t="s">
        <v>2</v>
      </c>
      <c r="E29" s="16" t="s">
        <v>2</v>
      </c>
      <c r="F29" s="16"/>
      <c r="G29" s="17">
        <f>VLOOKUP(B29,[2]Brokers!$B$9:$Z$71,7,0)</f>
        <v>31805587</v>
      </c>
      <c r="H29" s="17">
        <f>VLOOKUP(B29,[2]Brokers!$B$9:$AB$66,24,0)</f>
        <v>0</v>
      </c>
      <c r="I29" s="17">
        <f>VLOOKUP(B29,[1]Brokers!$B$9:$M$66,12,0)</f>
        <v>0</v>
      </c>
      <c r="J29" s="17">
        <f>VLOOKUP(B29,[2]Brokers!$B$9:$R$66,17,0)</f>
        <v>0</v>
      </c>
      <c r="K29" s="17">
        <f>VLOOKUP(B29,[2]Brokers!$B$9:$T$66,19,0)</f>
        <v>0</v>
      </c>
      <c r="L29" s="18">
        <f>G29+H29+I29+J29+K29</f>
        <v>31805587</v>
      </c>
      <c r="M29" s="19">
        <f>VLOOKUP(B29,[3]Sheet10!$B$9:$AB$66,27,0)</f>
        <v>1850628455.5999999</v>
      </c>
      <c r="N29" s="20">
        <f>M29/$M$74</f>
        <v>2.0111117894712357E-3</v>
      </c>
      <c r="O29" s="19"/>
    </row>
    <row r="30" spans="1:16" x14ac:dyDescent="0.25">
      <c r="A30" s="12">
        <v>15</v>
      </c>
      <c r="B30" s="13" t="s">
        <v>14</v>
      </c>
      <c r="C30" s="14" t="s">
        <v>77</v>
      </c>
      <c r="D30" s="15" t="s">
        <v>2</v>
      </c>
      <c r="E30" s="16" t="s">
        <v>2</v>
      </c>
      <c r="F30" s="16" t="s">
        <v>2</v>
      </c>
      <c r="G30" s="17">
        <f>VLOOKUP(B30,[2]Brokers!$B$9:$Z$71,7,0)</f>
        <v>0</v>
      </c>
      <c r="H30" s="17">
        <f>VLOOKUP(B30,[2]Brokers!$B$9:$AB$66,24,0)</f>
        <v>0</v>
      </c>
      <c r="I30" s="17">
        <f>VLOOKUP(B30,[1]Brokers!$B$9:$M$66,12,0)</f>
        <v>0</v>
      </c>
      <c r="J30" s="17">
        <f>VLOOKUP(B30,[2]Brokers!$B$9:$R$66,17,0)</f>
        <v>0</v>
      </c>
      <c r="K30" s="17">
        <f>VLOOKUP(B30,[2]Brokers!$B$9:$T$66,19,0)</f>
        <v>0</v>
      </c>
      <c r="L30" s="18">
        <f t="shared" si="0"/>
        <v>0</v>
      </c>
      <c r="M30" s="19">
        <f>VLOOKUP(B30,[3]Sheet10!$B$9:$AB$66,27,0)</f>
        <v>1189321814</v>
      </c>
      <c r="N30" s="20">
        <f>M30/$M$74</f>
        <v>1.2924577671833332E-3</v>
      </c>
      <c r="O30" s="21"/>
    </row>
    <row r="31" spans="1:16" x14ac:dyDescent="0.25">
      <c r="A31" s="12">
        <v>16</v>
      </c>
      <c r="B31" s="13" t="s">
        <v>15</v>
      </c>
      <c r="C31" s="14" t="s">
        <v>78</v>
      </c>
      <c r="D31" s="15" t="s">
        <v>2</v>
      </c>
      <c r="E31" s="16"/>
      <c r="F31" s="16"/>
      <c r="G31" s="17">
        <f>VLOOKUP(B31,[2]Brokers!$B$9:$Z$71,7,0)</f>
        <v>1287300</v>
      </c>
      <c r="H31" s="17">
        <f>VLOOKUP(B31,[2]Brokers!$B$9:$AB$66,24,0)</f>
        <v>0</v>
      </c>
      <c r="I31" s="17">
        <f>VLOOKUP(B31,[1]Brokers!$B$9:$M$66,12,0)</f>
        <v>0</v>
      </c>
      <c r="J31" s="17">
        <f>VLOOKUP(B31,[2]Brokers!$B$9:$R$66,17,0)</f>
        <v>0</v>
      </c>
      <c r="K31" s="17">
        <f>VLOOKUP(B31,[2]Brokers!$B$9:$T$66,19,0)</f>
        <v>0</v>
      </c>
      <c r="L31" s="18">
        <f t="shared" si="0"/>
        <v>1287300</v>
      </c>
      <c r="M31" s="19">
        <f>VLOOKUP(B31,[3]Sheet10!$B$9:$AB$66,27,0)</f>
        <v>976813757.01999998</v>
      </c>
      <c r="N31" s="20">
        <f>M31/$M$74</f>
        <v>1.0615213750313271E-3</v>
      </c>
      <c r="O31" s="19"/>
    </row>
    <row r="32" spans="1:16" x14ac:dyDescent="0.2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VLOOKUP(B32,[2]Brokers!$B$9:$Z$71,7,0)</f>
        <v>114881052.59999999</v>
      </c>
      <c r="H32" s="17">
        <f>VLOOKUP(B32,[2]Brokers!$B$9:$AB$66,24,0)</f>
        <v>0</v>
      </c>
      <c r="I32" s="17">
        <f>VLOOKUP(B32,[1]Brokers!$B$9:$M$66,12,0)</f>
        <v>0</v>
      </c>
      <c r="J32" s="17">
        <f>VLOOKUP(B32,[2]Brokers!$B$9:$R$66,17,0)</f>
        <v>0</v>
      </c>
      <c r="K32" s="17">
        <f>VLOOKUP(B32,[2]Brokers!$B$9:$T$66,19,0)</f>
        <v>0</v>
      </c>
      <c r="L32" s="18">
        <f>G32+H32+I32+J32+K32</f>
        <v>114881052.59999999</v>
      </c>
      <c r="M32" s="19">
        <f>VLOOKUP(B32,[3]Sheet10!$B$9:$AB$66,27,0)</f>
        <v>864585497.39999998</v>
      </c>
      <c r="N32" s="20">
        <f>M32/$M$74</f>
        <v>9.3956087272161609E-4</v>
      </c>
      <c r="O32" s="22"/>
    </row>
    <row r="33" spans="1:15" x14ac:dyDescent="0.25">
      <c r="A33" s="12">
        <v>18</v>
      </c>
      <c r="B33" s="13" t="s">
        <v>21</v>
      </c>
      <c r="C33" s="14" t="s">
        <v>84</v>
      </c>
      <c r="D33" s="15" t="s">
        <v>2</v>
      </c>
      <c r="E33" s="16" t="s">
        <v>2</v>
      </c>
      <c r="F33" s="16"/>
      <c r="G33" s="17">
        <f>VLOOKUP(B33,[2]Brokers!$B$9:$Z$71,7,0)</f>
        <v>109626959.47</v>
      </c>
      <c r="H33" s="17">
        <f>VLOOKUP(B33,[2]Brokers!$B$9:$AB$66,24,0)</f>
        <v>0</v>
      </c>
      <c r="I33" s="17">
        <f>VLOOKUP(B33,[1]Brokers!$B$9:$M$66,12,0)</f>
        <v>0</v>
      </c>
      <c r="J33" s="17">
        <f>VLOOKUP(B33,[2]Brokers!$B$9:$R$66,17,0)</f>
        <v>0</v>
      </c>
      <c r="K33" s="17">
        <f>VLOOKUP(B33,[2]Brokers!$B$9:$T$66,19,0)</f>
        <v>0</v>
      </c>
      <c r="L33" s="18">
        <f>G33+H33+I33+J33+K33</f>
        <v>109626959.47</v>
      </c>
      <c r="M33" s="19">
        <f>VLOOKUP(B33,[3]Sheet10!$B$9:$AB$66,27,0)</f>
        <v>686906100.37000012</v>
      </c>
      <c r="N33" s="20">
        <f>M33/$M$74</f>
        <v>7.4647342233043494E-4</v>
      </c>
      <c r="O33" s="21"/>
    </row>
    <row r="34" spans="1:15" x14ac:dyDescent="0.25">
      <c r="A34" s="12">
        <v>19</v>
      </c>
      <c r="B34" s="13" t="s">
        <v>18</v>
      </c>
      <c r="C34" s="14" t="s">
        <v>81</v>
      </c>
      <c r="D34" s="15" t="s">
        <v>2</v>
      </c>
      <c r="E34" s="16"/>
      <c r="F34" s="16"/>
      <c r="G34" s="17">
        <f>VLOOKUP(B34,[2]Brokers!$B$9:$Z$71,7,0)</f>
        <v>19324620</v>
      </c>
      <c r="H34" s="17">
        <f>VLOOKUP(B34,[2]Brokers!$B$9:$AB$66,24,0)</f>
        <v>0</v>
      </c>
      <c r="I34" s="17">
        <f>VLOOKUP(B34,[1]Brokers!$B$9:$M$66,12,0)</f>
        <v>0</v>
      </c>
      <c r="J34" s="17">
        <f>VLOOKUP(B34,[2]Brokers!$B$9:$R$66,17,0)</f>
        <v>0</v>
      </c>
      <c r="K34" s="17">
        <f>VLOOKUP(B34,[2]Brokers!$B$9:$T$66,19,0)</f>
        <v>0</v>
      </c>
      <c r="L34" s="18">
        <f t="shared" si="0"/>
        <v>19324620</v>
      </c>
      <c r="M34" s="19">
        <f>VLOOKUP(B34,[3]Sheet10!$B$9:$AB$66,27,0)</f>
        <v>578987344.4000001</v>
      </c>
      <c r="N34" s="20">
        <f>M34/$M$74</f>
        <v>6.2919613645515094E-4</v>
      </c>
      <c r="O34" s="19"/>
    </row>
    <row r="35" spans="1:15" x14ac:dyDescent="0.25">
      <c r="A35" s="12">
        <v>20</v>
      </c>
      <c r="B35" s="13" t="s">
        <v>20</v>
      </c>
      <c r="C35" s="14" t="s">
        <v>83</v>
      </c>
      <c r="D35" s="15" t="s">
        <v>2</v>
      </c>
      <c r="E35" s="16"/>
      <c r="F35" s="16"/>
      <c r="G35" s="17">
        <f>VLOOKUP(B35,[2]Brokers!$B$9:$Z$71,7,0)</f>
        <v>4816137</v>
      </c>
      <c r="H35" s="17">
        <f>VLOOKUP(B35,[2]Brokers!$B$9:$AB$66,24,0)</f>
        <v>0</v>
      </c>
      <c r="I35" s="17">
        <f>VLOOKUP(B35,[1]Brokers!$B$9:$M$66,12,0)</f>
        <v>0</v>
      </c>
      <c r="J35" s="17">
        <f>VLOOKUP(B35,[2]Brokers!$B$9:$R$66,17,0)</f>
        <v>0</v>
      </c>
      <c r="K35" s="17">
        <f>VLOOKUP(B35,[2]Brokers!$B$9:$T$66,19,0)</f>
        <v>0</v>
      </c>
      <c r="L35" s="18">
        <f t="shared" ref="L35:L47" si="1">G35+H35+I35+J35+K35</f>
        <v>4816137</v>
      </c>
      <c r="M35" s="19">
        <f>VLOOKUP(B35,[3]Sheet10!$B$9:$AB$66,27,0)</f>
        <v>440006457</v>
      </c>
      <c r="N35" s="20">
        <f>M35/$M$74</f>
        <v>4.781630642490421E-4</v>
      </c>
      <c r="O35" s="19"/>
    </row>
    <row r="36" spans="1:15" x14ac:dyDescent="0.25">
      <c r="A36" s="12">
        <v>21</v>
      </c>
      <c r="B36" s="13" t="s">
        <v>26</v>
      </c>
      <c r="C36" s="14" t="s">
        <v>89</v>
      </c>
      <c r="D36" s="15" t="s">
        <v>2</v>
      </c>
      <c r="E36" s="16" t="s">
        <v>2</v>
      </c>
      <c r="F36" s="16" t="s">
        <v>2</v>
      </c>
      <c r="G36" s="17">
        <f>VLOOKUP(B36,[2]Brokers!$B$9:$Z$71,7,0)</f>
        <v>42257156</v>
      </c>
      <c r="H36" s="17">
        <f>VLOOKUP(B36,[2]Brokers!$B$9:$AB$66,24,0)</f>
        <v>0</v>
      </c>
      <c r="I36" s="17">
        <f>VLOOKUP(B36,[1]Brokers!$B$9:$M$66,12,0)</f>
        <v>0</v>
      </c>
      <c r="J36" s="17">
        <f>VLOOKUP(B36,[2]Brokers!$B$9:$R$66,17,0)</f>
        <v>0</v>
      </c>
      <c r="K36" s="17">
        <f>VLOOKUP(B36,[2]Brokers!$B$9:$T$66,19,0)</f>
        <v>0</v>
      </c>
      <c r="L36" s="18">
        <f t="shared" si="1"/>
        <v>42257156</v>
      </c>
      <c r="M36" s="19">
        <f>VLOOKUP(B36,[3]Sheet10!$B$9:$AB$66,27,0)</f>
        <v>412714199.66000003</v>
      </c>
      <c r="N36" s="20">
        <f>M36/$M$74</f>
        <v>4.4850406904032452E-4</v>
      </c>
      <c r="O36" s="19"/>
    </row>
    <row r="37" spans="1:15" x14ac:dyDescent="0.25">
      <c r="A37" s="12">
        <v>22</v>
      </c>
      <c r="B37" s="13" t="s">
        <v>23</v>
      </c>
      <c r="C37" s="14" t="s">
        <v>86</v>
      </c>
      <c r="D37" s="15" t="s">
        <v>2</v>
      </c>
      <c r="E37" s="16"/>
      <c r="F37" s="16"/>
      <c r="G37" s="17">
        <f>VLOOKUP(B37,[2]Brokers!$B$9:$Z$71,7,0)</f>
        <v>39962954</v>
      </c>
      <c r="H37" s="17">
        <f>VLOOKUP(B37,[2]Brokers!$B$9:$AB$66,24,0)</f>
        <v>0</v>
      </c>
      <c r="I37" s="17">
        <f>VLOOKUP(B37,[1]Brokers!$B$9:$M$66,12,0)</f>
        <v>0</v>
      </c>
      <c r="J37" s="17">
        <f>VLOOKUP(B37,[2]Brokers!$B$9:$R$66,17,0)</f>
        <v>0</v>
      </c>
      <c r="K37" s="17">
        <f>VLOOKUP(B37,[2]Brokers!$B$9:$T$66,19,0)</f>
        <v>16015309</v>
      </c>
      <c r="L37" s="18">
        <f>G37+H37+I37+J37+K37</f>
        <v>55978263</v>
      </c>
      <c r="M37" s="19">
        <f>VLOOKUP(B37,[3]Sheet10!$B$9:$AB$66,27,0)</f>
        <v>373135208.56</v>
      </c>
      <c r="N37" s="20">
        <f>M37/$M$74</f>
        <v>4.054928555383791E-4</v>
      </c>
      <c r="O37" s="19"/>
    </row>
    <row r="38" spans="1:15" x14ac:dyDescent="0.25">
      <c r="A38" s="12">
        <v>23</v>
      </c>
      <c r="B38" s="13" t="s">
        <v>24</v>
      </c>
      <c r="C38" s="14" t="s">
        <v>87</v>
      </c>
      <c r="D38" s="15" t="s">
        <v>2</v>
      </c>
      <c r="E38" s="16" t="s">
        <v>2</v>
      </c>
      <c r="F38" s="16"/>
      <c r="G38" s="17">
        <f>VLOOKUP(B38,[2]Brokers!$B$9:$Z$71,7,0)</f>
        <v>9896695</v>
      </c>
      <c r="H38" s="17">
        <f>VLOOKUP(B38,[2]Brokers!$B$9:$AB$66,24,0)</f>
        <v>0</v>
      </c>
      <c r="I38" s="17">
        <f>VLOOKUP(B38,[1]Brokers!$B$9:$M$66,12,0)</f>
        <v>0</v>
      </c>
      <c r="J38" s="17">
        <f>VLOOKUP(B38,[2]Brokers!$B$9:$R$66,17,0)</f>
        <v>0</v>
      </c>
      <c r="K38" s="17">
        <f>VLOOKUP(B38,[2]Brokers!$B$9:$T$66,19,0)</f>
        <v>0</v>
      </c>
      <c r="L38" s="18">
        <f>G38+H38+I38+J38+K38</f>
        <v>9896695</v>
      </c>
      <c r="M38" s="19">
        <f>VLOOKUP(B38,[3]Sheet10!$B$9:$AB$66,27,0)</f>
        <v>340022041</v>
      </c>
      <c r="N38" s="20">
        <f>M38/$M$74</f>
        <v>3.6950817073298867E-4</v>
      </c>
      <c r="O38" s="19"/>
    </row>
    <row r="39" spans="1:15" x14ac:dyDescent="0.25">
      <c r="A39" s="12">
        <v>24</v>
      </c>
      <c r="B39" s="13" t="s">
        <v>28</v>
      </c>
      <c r="C39" s="14" t="s">
        <v>91</v>
      </c>
      <c r="D39" s="15" t="s">
        <v>2</v>
      </c>
      <c r="E39" s="16"/>
      <c r="F39" s="16"/>
      <c r="G39" s="17">
        <f>VLOOKUP(B39,[2]Brokers!$B$9:$Z$71,7,0)</f>
        <v>6557873</v>
      </c>
      <c r="H39" s="17">
        <f>VLOOKUP(B39,[2]Brokers!$B$9:$AB$66,24,0)</f>
        <v>0</v>
      </c>
      <c r="I39" s="17">
        <f>VLOOKUP(B39,[1]Brokers!$B$9:$M$66,12,0)</f>
        <v>0</v>
      </c>
      <c r="J39" s="17">
        <f>VLOOKUP(B39,[2]Brokers!$B$9:$R$66,17,0)</f>
        <v>0</v>
      </c>
      <c r="K39" s="17">
        <f>VLOOKUP(B39,[2]Brokers!$B$9:$T$66,19,0)</f>
        <v>0</v>
      </c>
      <c r="L39" s="18">
        <f t="shared" si="1"/>
        <v>6557873</v>
      </c>
      <c r="M39" s="19">
        <f>VLOOKUP(B39,[3]Sheet10!$B$9:$AB$66,27,0)</f>
        <v>313235065.20999998</v>
      </c>
      <c r="N39" s="20">
        <f>M39/$M$74</f>
        <v>3.4039827422592143E-4</v>
      </c>
      <c r="O39" s="19"/>
    </row>
    <row r="40" spans="1:15" x14ac:dyDescent="0.25">
      <c r="A40" s="12">
        <v>25</v>
      </c>
      <c r="B40" s="13" t="s">
        <v>22</v>
      </c>
      <c r="C40" s="14" t="s">
        <v>85</v>
      </c>
      <c r="D40" s="15" t="s">
        <v>2</v>
      </c>
      <c r="E40" s="16"/>
      <c r="F40" s="16"/>
      <c r="G40" s="17">
        <f>VLOOKUP(B40,[2]Brokers!$B$9:$Z$71,7,0)</f>
        <v>30993650</v>
      </c>
      <c r="H40" s="17">
        <f>VLOOKUP(B40,[2]Brokers!$B$9:$AB$66,24,0)</f>
        <v>0</v>
      </c>
      <c r="I40" s="17">
        <f>VLOOKUP(B40,[1]Brokers!$B$9:$M$66,12,0)</f>
        <v>0</v>
      </c>
      <c r="J40" s="17">
        <f>VLOOKUP(B40,[2]Brokers!$B$9:$R$66,17,0)</f>
        <v>0</v>
      </c>
      <c r="K40" s="17">
        <f>VLOOKUP(B40,[2]Brokers!$B$9:$T$66,19,0)</f>
        <v>0</v>
      </c>
      <c r="L40" s="18">
        <f t="shared" si="1"/>
        <v>30993650</v>
      </c>
      <c r="M40" s="19">
        <f>VLOOKUP(B40,[3]Sheet10!$B$9:$AB$66,27,0)</f>
        <v>296266699.89999998</v>
      </c>
      <c r="N40" s="20">
        <f>M40/$M$74</f>
        <v>3.2195844130336333E-4</v>
      </c>
      <c r="O40" s="19"/>
    </row>
    <row r="41" spans="1:15" x14ac:dyDescent="0.25">
      <c r="A41" s="12">
        <v>26</v>
      </c>
      <c r="B41" s="13" t="s">
        <v>25</v>
      </c>
      <c r="C41" s="14" t="s">
        <v>88</v>
      </c>
      <c r="D41" s="15" t="s">
        <v>2</v>
      </c>
      <c r="E41" s="16"/>
      <c r="F41" s="16"/>
      <c r="G41" s="17">
        <f>VLOOKUP(B41,[2]Brokers!$B$9:$Z$71,7,0)</f>
        <v>48922800.990000002</v>
      </c>
      <c r="H41" s="17">
        <f>VLOOKUP(B41,[2]Brokers!$B$9:$AB$66,24,0)</f>
        <v>0</v>
      </c>
      <c r="I41" s="17">
        <f>VLOOKUP(B41,[1]Brokers!$B$9:$M$66,12,0)</f>
        <v>0</v>
      </c>
      <c r="J41" s="17">
        <f>VLOOKUP(B41,[2]Brokers!$B$9:$R$66,17,0)</f>
        <v>0</v>
      </c>
      <c r="K41" s="17">
        <f>VLOOKUP(B41,[2]Brokers!$B$9:$T$66,19,0)</f>
        <v>0</v>
      </c>
      <c r="L41" s="18">
        <f t="shared" si="1"/>
        <v>48922800.990000002</v>
      </c>
      <c r="M41" s="19">
        <f>VLOOKUP(B41,[3]Sheet10!$B$9:$AB$66,27,0)</f>
        <v>295876112</v>
      </c>
      <c r="N41" s="20">
        <f>M41/$M$74</f>
        <v>3.2153398228883896E-4</v>
      </c>
      <c r="O41" s="19"/>
    </row>
    <row r="42" spans="1:15" x14ac:dyDescent="0.25">
      <c r="A42" s="12">
        <v>27</v>
      </c>
      <c r="B42" s="13" t="s">
        <v>38</v>
      </c>
      <c r="C42" s="14" t="s">
        <v>38</v>
      </c>
      <c r="D42" s="15" t="s">
        <v>2</v>
      </c>
      <c r="E42" s="16" t="s">
        <v>2</v>
      </c>
      <c r="F42" s="16"/>
      <c r="G42" s="17">
        <f>VLOOKUP(B42,[2]Brokers!$B$9:$Z$71,7,0)</f>
        <v>47646203</v>
      </c>
      <c r="H42" s="17">
        <f>VLOOKUP(B42,[2]Brokers!$B$9:$AB$66,24,0)</f>
        <v>0</v>
      </c>
      <c r="I42" s="17">
        <f>VLOOKUP(B42,[1]Brokers!$B$9:$M$66,12,0)</f>
        <v>0</v>
      </c>
      <c r="J42" s="17">
        <f>VLOOKUP(B42,[2]Brokers!$B$9:$R$66,17,0)</f>
        <v>0</v>
      </c>
      <c r="K42" s="17">
        <f>VLOOKUP(B42,[2]Brokers!$B$9:$T$66,19,0)</f>
        <v>0</v>
      </c>
      <c r="L42" s="18">
        <f>G42+H42+I42+J42+K42</f>
        <v>47646203</v>
      </c>
      <c r="M42" s="19">
        <f>VLOOKUP(B42,[3]Sheet10!$B$9:$AB$66,27,0)</f>
        <v>266300252.38</v>
      </c>
      <c r="N42" s="20">
        <f>M42/$M$74</f>
        <v>2.8939335471686969E-4</v>
      </c>
      <c r="O42" s="19"/>
    </row>
    <row r="43" spans="1:15" x14ac:dyDescent="0.25">
      <c r="A43" s="12">
        <v>28</v>
      </c>
      <c r="B43" s="13" t="s">
        <v>35</v>
      </c>
      <c r="C43" s="14" t="s">
        <v>98</v>
      </c>
      <c r="D43" s="15" t="s">
        <v>2</v>
      </c>
      <c r="E43" s="16"/>
      <c r="F43" s="16"/>
      <c r="G43" s="17">
        <f>VLOOKUP(B43,[2]Brokers!$B$9:$Z$71,7,0)</f>
        <v>0</v>
      </c>
      <c r="H43" s="17">
        <f>VLOOKUP(B43,[2]Brokers!$B$9:$AB$66,24,0)</f>
        <v>0</v>
      </c>
      <c r="I43" s="17">
        <f>VLOOKUP(B43,[1]Brokers!$B$9:$M$66,12,0)</f>
        <v>0</v>
      </c>
      <c r="J43" s="17">
        <f>VLOOKUP(B43,[2]Brokers!$B$9:$R$66,17,0)</f>
        <v>0</v>
      </c>
      <c r="K43" s="17">
        <f>VLOOKUP(B43,[2]Brokers!$B$9:$T$66,19,0)</f>
        <v>0</v>
      </c>
      <c r="L43" s="18">
        <f t="shared" si="1"/>
        <v>0</v>
      </c>
      <c r="M43" s="19">
        <f>VLOOKUP(B43,[3]Sheet10!$B$9:$AB$66,27,0)</f>
        <v>234926209.34</v>
      </c>
      <c r="N43" s="20">
        <f>M43/$M$74</f>
        <v>2.5529860833480071E-4</v>
      </c>
      <c r="O43" s="19"/>
    </row>
    <row r="44" spans="1:15" x14ac:dyDescent="0.25">
      <c r="A44" s="12">
        <v>29</v>
      </c>
      <c r="B44" s="13" t="s">
        <v>29</v>
      </c>
      <c r="C44" s="14" t="s">
        <v>92</v>
      </c>
      <c r="D44" s="15" t="s">
        <v>2</v>
      </c>
      <c r="E44" s="16"/>
      <c r="F44" s="16"/>
      <c r="G44" s="17">
        <f>VLOOKUP(B44,[2]Brokers!$B$9:$Z$71,7,0)</f>
        <v>44845941.100000001</v>
      </c>
      <c r="H44" s="17">
        <f>VLOOKUP(B44,[2]Brokers!$B$9:$AB$66,24,0)</f>
        <v>0</v>
      </c>
      <c r="I44" s="17">
        <f>VLOOKUP(B44,[1]Brokers!$B$9:$M$66,12,0)</f>
        <v>0</v>
      </c>
      <c r="J44" s="17">
        <f>VLOOKUP(B44,[2]Brokers!$B$9:$R$66,17,0)</f>
        <v>0</v>
      </c>
      <c r="K44" s="17">
        <f>VLOOKUP(B44,[2]Brokers!$B$9:$T$66,19,0)</f>
        <v>0</v>
      </c>
      <c r="L44" s="18">
        <f t="shared" si="1"/>
        <v>44845941.100000001</v>
      </c>
      <c r="M44" s="19">
        <f>VLOOKUP(B44,[3]Sheet10!$B$9:$AB$66,27,0)</f>
        <v>213485307.47</v>
      </c>
      <c r="N44" s="20">
        <f>M44/$M$74</f>
        <v>2.3199838813275442E-4</v>
      </c>
      <c r="O44" s="19"/>
    </row>
    <row r="45" spans="1:15" x14ac:dyDescent="0.25">
      <c r="A45" s="12">
        <v>30</v>
      </c>
      <c r="B45" s="13" t="s">
        <v>30</v>
      </c>
      <c r="C45" s="14" t="s">
        <v>93</v>
      </c>
      <c r="D45" s="15" t="s">
        <v>2</v>
      </c>
      <c r="E45" s="16"/>
      <c r="F45" s="16"/>
      <c r="G45" s="17">
        <f>VLOOKUP(B45,[2]Brokers!$B$9:$Z$71,7,0)</f>
        <v>44579668.850000001</v>
      </c>
      <c r="H45" s="17">
        <f>VLOOKUP(B45,[2]Brokers!$B$9:$AB$66,24,0)</f>
        <v>0</v>
      </c>
      <c r="I45" s="17">
        <f>VLOOKUP(B45,[1]Brokers!$B$9:$M$66,12,0)</f>
        <v>0</v>
      </c>
      <c r="J45" s="17">
        <f>VLOOKUP(B45,[2]Brokers!$B$9:$R$66,17,0)</f>
        <v>0</v>
      </c>
      <c r="K45" s="17">
        <f>VLOOKUP(B45,[2]Brokers!$B$9:$T$66,19,0)</f>
        <v>0</v>
      </c>
      <c r="L45" s="18">
        <f>G45+H45+I45+J45+K45</f>
        <v>44579668.850000001</v>
      </c>
      <c r="M45" s="19">
        <f>VLOOKUP(B45,[3]Sheet10!$B$9:$AB$66,27,0)</f>
        <v>170589210.53</v>
      </c>
      <c r="N45" s="20">
        <f>M45/$M$74</f>
        <v>1.8538241504680866E-4</v>
      </c>
      <c r="O45" s="19"/>
    </row>
    <row r="46" spans="1:15" x14ac:dyDescent="0.25">
      <c r="A46" s="12">
        <v>31</v>
      </c>
      <c r="B46" s="13" t="s">
        <v>32</v>
      </c>
      <c r="C46" s="14" t="s">
        <v>95</v>
      </c>
      <c r="D46" s="15" t="s">
        <v>2</v>
      </c>
      <c r="E46" s="16"/>
      <c r="F46" s="16"/>
      <c r="G46" s="17">
        <f>VLOOKUP(B46,[2]Brokers!$B$9:$Z$71,7,0)</f>
        <v>46551920</v>
      </c>
      <c r="H46" s="17">
        <f>VLOOKUP(B46,[2]Brokers!$B$9:$AB$66,24,0)</f>
        <v>0</v>
      </c>
      <c r="I46" s="17">
        <f>VLOOKUP(B46,[1]Brokers!$B$9:$M$66,12,0)</f>
        <v>0</v>
      </c>
      <c r="J46" s="17">
        <f>VLOOKUP(B46,[2]Brokers!$B$9:$R$66,17,0)</f>
        <v>0</v>
      </c>
      <c r="K46" s="17">
        <f>VLOOKUP(B46,[2]Brokers!$B$9:$T$66,19,0)</f>
        <v>0</v>
      </c>
      <c r="L46" s="18">
        <f>G46+H46+I46+J46+K46</f>
        <v>46551920</v>
      </c>
      <c r="M46" s="19">
        <f>VLOOKUP(B46,[3]Sheet10!$B$9:$AB$66,27,0)</f>
        <v>160957041.80000001</v>
      </c>
      <c r="N46" s="20">
        <f>M46/$M$74</f>
        <v>1.749149611219209E-4</v>
      </c>
      <c r="O46" s="19"/>
    </row>
    <row r="47" spans="1:15" x14ac:dyDescent="0.25">
      <c r="A47" s="12">
        <v>32</v>
      </c>
      <c r="B47" s="13" t="s">
        <v>27</v>
      </c>
      <c r="C47" s="14" t="s">
        <v>90</v>
      </c>
      <c r="D47" s="15" t="s">
        <v>2</v>
      </c>
      <c r="E47" s="16"/>
      <c r="F47" s="16"/>
      <c r="G47" s="17">
        <f>VLOOKUP(B47,[2]Brokers!$B$9:$Z$71,7,0)</f>
        <v>0</v>
      </c>
      <c r="H47" s="17">
        <f>VLOOKUP(B47,[2]Brokers!$B$9:$AB$66,24,0)</f>
        <v>0</v>
      </c>
      <c r="I47" s="17">
        <f>VLOOKUP(B47,[1]Brokers!$B$9:$M$66,12,0)</f>
        <v>0</v>
      </c>
      <c r="J47" s="17">
        <f>VLOOKUP(B47,[2]Brokers!$B$9:$R$66,17,0)</f>
        <v>0</v>
      </c>
      <c r="K47" s="17">
        <f>VLOOKUP(B47,[2]Brokers!$B$9:$T$66,19,0)</f>
        <v>31027260</v>
      </c>
      <c r="L47" s="18">
        <f t="shared" si="1"/>
        <v>31027260</v>
      </c>
      <c r="M47" s="19">
        <f>VLOOKUP(B47,[3]Sheet10!$B$9:$AB$66,27,0)</f>
        <v>154969586</v>
      </c>
      <c r="N47" s="20">
        <f>M47/$M$74</f>
        <v>1.6840828339745355E-4</v>
      </c>
      <c r="O47" s="19"/>
    </row>
    <row r="48" spans="1:15" x14ac:dyDescent="0.25">
      <c r="A48" s="12">
        <v>33</v>
      </c>
      <c r="B48" s="13" t="s">
        <v>37</v>
      </c>
      <c r="C48" s="14" t="s">
        <v>100</v>
      </c>
      <c r="D48" s="15" t="s">
        <v>2</v>
      </c>
      <c r="E48" s="16"/>
      <c r="F48" s="16"/>
      <c r="G48" s="17">
        <f>VLOOKUP(B48,[2]Brokers!$B$9:$Z$71,7,0)</f>
        <v>0</v>
      </c>
      <c r="H48" s="17">
        <f>VLOOKUP(B48,[2]Brokers!$B$9:$AB$66,24,0)</f>
        <v>0</v>
      </c>
      <c r="I48" s="17">
        <f>VLOOKUP(B48,[1]Brokers!$B$9:$M$66,12,0)</f>
        <v>0</v>
      </c>
      <c r="J48" s="17">
        <f>VLOOKUP(B48,[2]Brokers!$B$9:$R$66,17,0)</f>
        <v>0</v>
      </c>
      <c r="K48" s="17">
        <f>VLOOKUP(B48,[2]Brokers!$B$9:$T$66,19,0)</f>
        <v>0</v>
      </c>
      <c r="L48" s="18">
        <f>G48+H48+I48+J48+K48</f>
        <v>0</v>
      </c>
      <c r="M48" s="19">
        <f>VLOOKUP(B48,[3]Sheet10!$B$9:$AB$66,27,0)</f>
        <v>71805850</v>
      </c>
      <c r="N48" s="20">
        <f>M48/$M$74</f>
        <v>7.8032730476514537E-5</v>
      </c>
      <c r="O48" s="19"/>
    </row>
    <row r="49" spans="1:16" x14ac:dyDescent="0.25">
      <c r="A49" s="12">
        <v>34</v>
      </c>
      <c r="B49" s="13" t="s">
        <v>31</v>
      </c>
      <c r="C49" s="14" t="s">
        <v>94</v>
      </c>
      <c r="D49" s="15" t="s">
        <v>2</v>
      </c>
      <c r="E49" s="16" t="s">
        <v>2</v>
      </c>
      <c r="F49" s="16"/>
      <c r="G49" s="17">
        <f>VLOOKUP(B49,[2]Brokers!$B$9:$Z$71,7,0)</f>
        <v>0</v>
      </c>
      <c r="H49" s="17">
        <f>VLOOKUP(B49,[2]Brokers!$B$9:$AB$66,24,0)</f>
        <v>0</v>
      </c>
      <c r="I49" s="17">
        <f>VLOOKUP(B49,[1]Brokers!$B$9:$M$66,12,0)</f>
        <v>0</v>
      </c>
      <c r="J49" s="17">
        <f>VLOOKUP(B49,[2]Brokers!$B$9:$R$66,17,0)</f>
        <v>0</v>
      </c>
      <c r="K49" s="17">
        <f>VLOOKUP(B49,[2]Brokers!$B$9:$T$66,19,0)</f>
        <v>0</v>
      </c>
      <c r="L49" s="18">
        <f t="shared" si="0"/>
        <v>0</v>
      </c>
      <c r="M49" s="19">
        <f>VLOOKUP(B49,[3]Sheet10!$B$9:$AB$66,27,0)</f>
        <v>48131000</v>
      </c>
      <c r="N49" s="20">
        <f>M49/$M$74</f>
        <v>5.2304837984163145E-5</v>
      </c>
      <c r="O49" s="19"/>
    </row>
    <row r="50" spans="1:16" s="24" customFormat="1" x14ac:dyDescent="0.25">
      <c r="A50" s="12">
        <v>35</v>
      </c>
      <c r="B50" s="13" t="s">
        <v>33</v>
      </c>
      <c r="C50" s="14" t="s">
        <v>96</v>
      </c>
      <c r="D50" s="15" t="s">
        <v>2</v>
      </c>
      <c r="E50" s="16"/>
      <c r="F50" s="16"/>
      <c r="G50" s="17">
        <f>VLOOKUP(B50,[2]Brokers!$B$9:$Z$71,7,0)</f>
        <v>1922070</v>
      </c>
      <c r="H50" s="17">
        <f>VLOOKUP(B50,[2]Brokers!$B$9:$AB$66,24,0)</f>
        <v>0</v>
      </c>
      <c r="I50" s="17">
        <f>VLOOKUP(B50,[1]Brokers!$B$9:$M$66,12,0)</f>
        <v>0</v>
      </c>
      <c r="J50" s="17">
        <f>VLOOKUP(B50,[2]Brokers!$B$9:$R$66,17,0)</f>
        <v>0</v>
      </c>
      <c r="K50" s="17">
        <f>VLOOKUP(B50,[2]Brokers!$B$9:$T$66,19,0)</f>
        <v>0</v>
      </c>
      <c r="L50" s="18">
        <f t="shared" si="0"/>
        <v>1922070</v>
      </c>
      <c r="M50" s="19">
        <f>VLOOKUP(B50,[3]Sheet10!$B$9:$AB$66,27,0)</f>
        <v>44754338</v>
      </c>
      <c r="N50" s="20">
        <f>M50/$M$74</f>
        <v>4.8635357631847996E-5</v>
      </c>
      <c r="O50" s="19"/>
      <c r="P50" s="23"/>
    </row>
    <row r="51" spans="1:16" x14ac:dyDescent="0.25">
      <c r="A51" s="12">
        <v>36</v>
      </c>
      <c r="B51" s="13" t="s">
        <v>34</v>
      </c>
      <c r="C51" s="14" t="s">
        <v>97</v>
      </c>
      <c r="D51" s="15" t="s">
        <v>2</v>
      </c>
      <c r="E51" s="16"/>
      <c r="F51" s="16"/>
      <c r="G51" s="17">
        <f>VLOOKUP(B51,[2]Brokers!$B$9:$Z$71,7,0)</f>
        <v>1283185</v>
      </c>
      <c r="H51" s="17">
        <f>VLOOKUP(B51,[2]Brokers!$B$9:$AB$66,24,0)</f>
        <v>0</v>
      </c>
      <c r="I51" s="17">
        <f>VLOOKUP(B51,[1]Brokers!$B$9:$M$66,12,0)</f>
        <v>0</v>
      </c>
      <c r="J51" s="17">
        <f>VLOOKUP(B51,[2]Brokers!$B$9:$R$66,17,0)</f>
        <v>0</v>
      </c>
      <c r="K51" s="17">
        <f>VLOOKUP(B51,[2]Brokers!$B$9:$T$66,19,0)</f>
        <v>0</v>
      </c>
      <c r="L51" s="18">
        <f t="shared" si="0"/>
        <v>1283185</v>
      </c>
      <c r="M51" s="19">
        <f>VLOOKUP(B51,[3]Sheet10!$B$9:$AB$66,27,0)</f>
        <v>32974559</v>
      </c>
      <c r="N51" s="20">
        <f>M51/$M$74</f>
        <v>3.5834056348179523E-5</v>
      </c>
      <c r="O51" s="19"/>
    </row>
    <row r="52" spans="1:16" x14ac:dyDescent="0.25">
      <c r="A52" s="12">
        <v>37</v>
      </c>
      <c r="B52" s="13" t="s">
        <v>36</v>
      </c>
      <c r="C52" s="14" t="s">
        <v>99</v>
      </c>
      <c r="D52" s="15" t="s">
        <v>2</v>
      </c>
      <c r="E52" s="16"/>
      <c r="F52" s="16"/>
      <c r="G52" s="17">
        <f>VLOOKUP(B52,[2]Brokers!$B$9:$Z$71,7,0)</f>
        <v>0</v>
      </c>
      <c r="H52" s="17">
        <f>VLOOKUP(B52,[2]Brokers!$B$9:$AB$66,24,0)</f>
        <v>0</v>
      </c>
      <c r="I52" s="17">
        <f>VLOOKUP(B52,[1]Brokers!$B$9:$M$66,12,0)</f>
        <v>0</v>
      </c>
      <c r="J52" s="17">
        <f>VLOOKUP(B52,[2]Brokers!$B$9:$R$66,17,0)</f>
        <v>0</v>
      </c>
      <c r="K52" s="17">
        <f>VLOOKUP(B52,[2]Brokers!$B$9:$T$66,19,0)</f>
        <v>0</v>
      </c>
      <c r="L52" s="18">
        <f t="shared" si="0"/>
        <v>0</v>
      </c>
      <c r="M52" s="19">
        <f>VLOOKUP(B52,[3]Sheet10!$B$9:$AB$66,27,0)</f>
        <v>26159358</v>
      </c>
      <c r="N52" s="20">
        <f>M52/$M$74</f>
        <v>2.8427852775959817E-5</v>
      </c>
      <c r="O52" s="19"/>
    </row>
    <row r="53" spans="1:16" x14ac:dyDescent="0.25">
      <c r="A53" s="12">
        <v>38</v>
      </c>
      <c r="B53" s="13" t="s">
        <v>41</v>
      </c>
      <c r="C53" s="14" t="s">
        <v>103</v>
      </c>
      <c r="D53" s="15" t="s">
        <v>2</v>
      </c>
      <c r="E53" s="16"/>
      <c r="F53" s="16"/>
      <c r="G53" s="17">
        <f>VLOOKUP(B53,[2]Brokers!$B$9:$Z$71,7,0)</f>
        <v>6360830</v>
      </c>
      <c r="H53" s="17">
        <f>VLOOKUP(B53,[2]Brokers!$B$9:$AB$66,24,0)</f>
        <v>0</v>
      </c>
      <c r="I53" s="17">
        <f>VLOOKUP(B53,[1]Brokers!$B$9:$M$66,12,0)</f>
        <v>0</v>
      </c>
      <c r="J53" s="17">
        <f>VLOOKUP(B53,[2]Brokers!$B$9:$R$66,17,0)</f>
        <v>0</v>
      </c>
      <c r="K53" s="17">
        <f>VLOOKUP(B53,[2]Brokers!$B$9:$T$66,19,0)</f>
        <v>0</v>
      </c>
      <c r="L53" s="18">
        <f>G53+H53+I53+J53+K53</f>
        <v>6360830</v>
      </c>
      <c r="M53" s="19">
        <f>VLOOKUP(B53,[3]Sheet10!$B$9:$AB$66,27,0)</f>
        <v>22840636.800000001</v>
      </c>
      <c r="N53" s="20">
        <f>M53/$M$74</f>
        <v>2.482133775070359E-5</v>
      </c>
      <c r="O53" s="19"/>
    </row>
    <row r="54" spans="1:16" x14ac:dyDescent="0.25">
      <c r="A54" s="12">
        <v>39</v>
      </c>
      <c r="B54" s="13" t="s">
        <v>40</v>
      </c>
      <c r="C54" s="14" t="s">
        <v>102</v>
      </c>
      <c r="D54" s="15" t="s">
        <v>2</v>
      </c>
      <c r="E54" s="16"/>
      <c r="F54" s="16"/>
      <c r="G54" s="17">
        <f>VLOOKUP(B54,[2]Brokers!$B$9:$Z$71,7,0)</f>
        <v>6790715.4000000004</v>
      </c>
      <c r="H54" s="17">
        <f>VLOOKUP(B54,[2]Brokers!$B$9:$AB$66,24,0)</f>
        <v>0</v>
      </c>
      <c r="I54" s="17">
        <f>VLOOKUP(B54,[1]Brokers!$B$9:$M$66,12,0)</f>
        <v>0</v>
      </c>
      <c r="J54" s="17">
        <f>VLOOKUP(B54,[2]Brokers!$B$9:$R$66,17,0)</f>
        <v>0</v>
      </c>
      <c r="K54" s="17">
        <f>VLOOKUP(B54,[2]Brokers!$B$9:$T$66,19,0)</f>
        <v>0</v>
      </c>
      <c r="L54" s="18">
        <f>G54+H54+I54+J54+K54</f>
        <v>6790715.4000000004</v>
      </c>
      <c r="M54" s="19">
        <f>VLOOKUP(B54,[3]Sheet10!$B$9:$AB$66,27,0)</f>
        <v>19784851.399999999</v>
      </c>
      <c r="N54" s="20">
        <f>M54/$M$74</f>
        <v>2.1500559868229276E-5</v>
      </c>
      <c r="O54" s="19"/>
    </row>
    <row r="55" spans="1:16" x14ac:dyDescent="0.25">
      <c r="A55" s="12">
        <v>40</v>
      </c>
      <c r="B55" s="13" t="s">
        <v>39</v>
      </c>
      <c r="C55" s="14" t="s">
        <v>101</v>
      </c>
      <c r="D55" s="15" t="s">
        <v>2</v>
      </c>
      <c r="E55" s="16"/>
      <c r="F55" s="16"/>
      <c r="G55" s="17">
        <f>VLOOKUP(B55,[2]Brokers!$B$9:$Z$71,7,0)</f>
        <v>0</v>
      </c>
      <c r="H55" s="17">
        <f>VLOOKUP(B55,[2]Brokers!$B$9:$AB$66,24,0)</f>
        <v>0</v>
      </c>
      <c r="I55" s="17">
        <f>VLOOKUP(B55,[1]Brokers!$B$9:$M$66,12,0)</f>
        <v>0</v>
      </c>
      <c r="J55" s="17">
        <f>VLOOKUP(B55,[2]Brokers!$B$9:$R$66,17,0)</f>
        <v>0</v>
      </c>
      <c r="K55" s="17">
        <f>VLOOKUP(B55,[2]Brokers!$B$9:$T$66,19,0)</f>
        <v>0</v>
      </c>
      <c r="L55" s="18">
        <f>G55+H55+I55+J55+K55</f>
        <v>0</v>
      </c>
      <c r="M55" s="19">
        <f>VLOOKUP(B55,[3]Sheet10!$B$9:$AB$66,27,0)</f>
        <v>17738255.5</v>
      </c>
      <c r="N55" s="20">
        <f>M55/$M$74</f>
        <v>1.9276486672813587E-5</v>
      </c>
      <c r="O55" s="19"/>
    </row>
    <row r="56" spans="1:16" x14ac:dyDescent="0.25">
      <c r="A56" s="12">
        <v>41</v>
      </c>
      <c r="B56" s="13" t="s">
        <v>44</v>
      </c>
      <c r="C56" s="14" t="s">
        <v>44</v>
      </c>
      <c r="D56" s="15" t="s">
        <v>2</v>
      </c>
      <c r="E56" s="16"/>
      <c r="F56" s="16"/>
      <c r="G56" s="17">
        <f>VLOOKUP(B56,[2]Brokers!$B$9:$Z$71,7,0)</f>
        <v>0</v>
      </c>
      <c r="H56" s="17">
        <f>VLOOKUP(B56,[2]Brokers!$B$9:$AB$66,24,0)</f>
        <v>0</v>
      </c>
      <c r="I56" s="17">
        <f>VLOOKUP(B56,[1]Brokers!$B$9:$M$66,12,0)</f>
        <v>0</v>
      </c>
      <c r="J56" s="17">
        <f>VLOOKUP(B56,[2]Brokers!$B$9:$R$66,17,0)</f>
        <v>0</v>
      </c>
      <c r="K56" s="17">
        <f>VLOOKUP(B56,[2]Brokers!$B$9:$T$66,19,0)</f>
        <v>0</v>
      </c>
      <c r="L56" s="18">
        <f>G56+H56+I56+J56+K56</f>
        <v>0</v>
      </c>
      <c r="M56" s="19">
        <f>VLOOKUP(B56,[3]Sheet10!$B$9:$AB$66,27,0)</f>
        <v>5444500</v>
      </c>
      <c r="N56" s="20">
        <f>M56/$M$74</f>
        <v>5.9166377263047981E-6</v>
      </c>
      <c r="O56" s="19"/>
    </row>
    <row r="57" spans="1:16" x14ac:dyDescent="0.25">
      <c r="A57" s="12">
        <v>42</v>
      </c>
      <c r="B57" s="13" t="s">
        <v>43</v>
      </c>
      <c r="C57" s="14" t="s">
        <v>105</v>
      </c>
      <c r="D57" s="15" t="s">
        <v>2</v>
      </c>
      <c r="E57" s="16" t="s">
        <v>2</v>
      </c>
      <c r="F57" s="16" t="s">
        <v>2</v>
      </c>
      <c r="G57" s="17">
        <f>VLOOKUP(B57,[2]Brokers!$B$9:$Z$71,7,0)</f>
        <v>1073217</v>
      </c>
      <c r="H57" s="17">
        <f>VLOOKUP(B57,[2]Brokers!$B$9:$AB$66,24,0)</f>
        <v>0</v>
      </c>
      <c r="I57" s="17">
        <f>VLOOKUP(B57,[1]Brokers!$B$9:$M$66,12,0)</f>
        <v>0</v>
      </c>
      <c r="J57" s="17">
        <f>VLOOKUP(B57,[2]Brokers!$B$9:$R$66,17,0)</f>
        <v>0</v>
      </c>
      <c r="K57" s="17">
        <f>VLOOKUP(B57,[2]Brokers!$B$9:$T$66,19,0)</f>
        <v>0</v>
      </c>
      <c r="L57" s="18">
        <f>G57+H57+I57+J57+K57</f>
        <v>1073217</v>
      </c>
      <c r="M57" s="19">
        <f>VLOOKUP(B57,[3]Sheet10!$B$9:$AB$66,27,0)</f>
        <v>2397547</v>
      </c>
      <c r="N57" s="20">
        <f>M57/$M$74</f>
        <v>2.6054581744492404E-6</v>
      </c>
      <c r="O57" s="19"/>
    </row>
    <row r="58" spans="1:16" x14ac:dyDescent="0.25">
      <c r="A58" s="12">
        <v>43</v>
      </c>
      <c r="B58" s="13" t="s">
        <v>42</v>
      </c>
      <c r="C58" s="14" t="s">
        <v>104</v>
      </c>
      <c r="D58" s="15" t="s">
        <v>2</v>
      </c>
      <c r="E58" s="16" t="s">
        <v>2</v>
      </c>
      <c r="F58" s="16" t="s">
        <v>2</v>
      </c>
      <c r="G58" s="17">
        <f>VLOOKUP(B58,[2]Brokers!$B$9:$Z$71,7,0)</f>
        <v>0</v>
      </c>
      <c r="H58" s="17">
        <f>VLOOKUP(B58,[2]Brokers!$B$9:$AB$66,24,0)</f>
        <v>0</v>
      </c>
      <c r="I58" s="17">
        <f>VLOOKUP(B58,[1]Brokers!$B$9:$M$66,12,0)</f>
        <v>0</v>
      </c>
      <c r="J58" s="17">
        <f>VLOOKUP(B58,[2]Brokers!$B$9:$R$66,17,0)</f>
        <v>0</v>
      </c>
      <c r="K58" s="17">
        <f>VLOOKUP(B58,[2]Brokers!$B$9:$T$66,19,0)</f>
        <v>0</v>
      </c>
      <c r="L58" s="18">
        <f t="shared" si="0"/>
        <v>0</v>
      </c>
      <c r="M58" s="19">
        <f>VLOOKUP(B58,[3]Sheet10!$B$9:$AB$66,27,0)</f>
        <v>1156040</v>
      </c>
      <c r="N58" s="20">
        <f>M58/$M$74</f>
        <v>1.256289811207163E-6</v>
      </c>
      <c r="O58" s="19"/>
    </row>
    <row r="59" spans="1:16" x14ac:dyDescent="0.2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VLOOKUP(B59,[2]Brokers!$B$9:$Z$71,7,0)</f>
        <v>0</v>
      </c>
      <c r="H59" s="17">
        <f>VLOOKUP(B59,[2]Brokers!$B$9:$AB$66,24,0)</f>
        <v>0</v>
      </c>
      <c r="I59" s="17">
        <f>VLOOKUP(B59,[1]Brokers!$B$9:$M$66,12,0)</f>
        <v>0</v>
      </c>
      <c r="J59" s="17">
        <f>VLOOKUP(B59,[2]Brokers!$B$9:$R$66,17,0)</f>
        <v>0</v>
      </c>
      <c r="K59" s="17">
        <f>VLOOKUP(B59,[2]Brokers!$B$9:$T$66,19,0)</f>
        <v>0</v>
      </c>
      <c r="L59" s="18">
        <f t="shared" si="0"/>
        <v>0</v>
      </c>
      <c r="M59" s="19">
        <f>VLOOKUP(B59,[3]Sheet10!$B$9:$AB$66,27,0)</f>
        <v>0</v>
      </c>
      <c r="N59" s="20">
        <f>M59/$M$74</f>
        <v>0</v>
      </c>
      <c r="O59" s="19"/>
    </row>
    <row r="60" spans="1:16" x14ac:dyDescent="0.25">
      <c r="A60" s="12">
        <v>45</v>
      </c>
      <c r="B60" s="13" t="s">
        <v>47</v>
      </c>
      <c r="C60" s="14" t="s">
        <v>108</v>
      </c>
      <c r="D60" s="15" t="s">
        <v>2</v>
      </c>
      <c r="E60" s="16"/>
      <c r="F60" s="16"/>
      <c r="G60" s="17">
        <f>VLOOKUP(B60,[2]Brokers!$B$9:$Z$71,7,0)</f>
        <v>0</v>
      </c>
      <c r="H60" s="17">
        <f>VLOOKUP(B60,[2]Brokers!$B$9:$AB$66,24,0)</f>
        <v>0</v>
      </c>
      <c r="I60" s="17">
        <f>VLOOKUP(B60,[1]Brokers!$B$9:$M$66,12,0)</f>
        <v>0</v>
      </c>
      <c r="J60" s="17">
        <f>VLOOKUP(B60,[2]Brokers!$B$9:$R$66,17,0)</f>
        <v>0</v>
      </c>
      <c r="K60" s="17">
        <f>VLOOKUP(B60,[2]Brokers!$B$9:$T$66,19,0)</f>
        <v>0</v>
      </c>
      <c r="L60" s="18">
        <f t="shared" si="0"/>
        <v>0</v>
      </c>
      <c r="M60" s="19">
        <f>VLOOKUP(B60,[3]Sheet10!$B$9:$AB$66,27,0)</f>
        <v>0</v>
      </c>
      <c r="N60" s="20">
        <f>M60/$M$74</f>
        <v>0</v>
      </c>
      <c r="O60" s="19"/>
    </row>
    <row r="61" spans="1:16" x14ac:dyDescent="0.25">
      <c r="A61" s="12">
        <v>46</v>
      </c>
      <c r="B61" s="13" t="s">
        <v>49</v>
      </c>
      <c r="C61" s="14" t="s">
        <v>49</v>
      </c>
      <c r="D61" s="15" t="s">
        <v>2</v>
      </c>
      <c r="E61" s="15" t="s">
        <v>2</v>
      </c>
      <c r="F61" s="16"/>
      <c r="G61" s="17">
        <f>VLOOKUP(B61,[2]Brokers!$B$9:$Z$71,7,0)</f>
        <v>0</v>
      </c>
      <c r="H61" s="17">
        <f>VLOOKUP(B61,[2]Brokers!$B$9:$AB$66,24,0)</f>
        <v>0</v>
      </c>
      <c r="I61" s="17">
        <f>VLOOKUP(B61,[1]Brokers!$B$9:$M$66,12,0)</f>
        <v>0</v>
      </c>
      <c r="J61" s="17">
        <f>VLOOKUP(B61,[2]Brokers!$B$9:$R$66,17,0)</f>
        <v>0</v>
      </c>
      <c r="K61" s="17">
        <f>VLOOKUP(B61,[2]Brokers!$B$9:$T$66,19,0)</f>
        <v>0</v>
      </c>
      <c r="L61" s="18">
        <f t="shared" si="0"/>
        <v>0</v>
      </c>
      <c r="M61" s="19">
        <f>VLOOKUP(B61,[3]Sheet10!$B$9:$AB$66,27,0)</f>
        <v>0</v>
      </c>
      <c r="N61" s="20">
        <f>M61/$M$74</f>
        <v>0</v>
      </c>
      <c r="O61" s="19"/>
    </row>
    <row r="62" spans="1:16" x14ac:dyDescent="0.25">
      <c r="A62" s="12">
        <v>47</v>
      </c>
      <c r="B62" s="13" t="s">
        <v>50</v>
      </c>
      <c r="C62" s="14" t="s">
        <v>50</v>
      </c>
      <c r="D62" s="15" t="s">
        <v>2</v>
      </c>
      <c r="E62" s="16"/>
      <c r="F62" s="16"/>
      <c r="G62" s="17">
        <f>VLOOKUP(B62,[2]Brokers!$B$9:$Z$71,7,0)</f>
        <v>0</v>
      </c>
      <c r="H62" s="17">
        <f>VLOOKUP(B62,[2]Brokers!$B$9:$AB$66,24,0)</f>
        <v>0</v>
      </c>
      <c r="I62" s="17">
        <f>VLOOKUP(B62,[1]Brokers!$B$9:$M$66,12,0)</f>
        <v>0</v>
      </c>
      <c r="J62" s="17">
        <f>VLOOKUP(B62,[2]Brokers!$B$9:$R$66,17,0)</f>
        <v>0</v>
      </c>
      <c r="K62" s="17">
        <f>VLOOKUP(B62,[2]Brokers!$B$9:$T$66,19,0)</f>
        <v>0</v>
      </c>
      <c r="L62" s="18">
        <f t="shared" si="0"/>
        <v>0</v>
      </c>
      <c r="M62" s="19">
        <f>VLOOKUP(B62,[3]Sheet10!$B$9:$AB$66,27,0)</f>
        <v>0</v>
      </c>
      <c r="N62" s="20">
        <f>M62/$M$74</f>
        <v>0</v>
      </c>
      <c r="O62" s="19"/>
    </row>
    <row r="63" spans="1:16" x14ac:dyDescent="0.25">
      <c r="A63" s="12">
        <v>48</v>
      </c>
      <c r="B63" s="13" t="s">
        <v>52</v>
      </c>
      <c r="C63" s="14" t="s">
        <v>52</v>
      </c>
      <c r="D63" s="15" t="s">
        <v>2</v>
      </c>
      <c r="E63" s="16"/>
      <c r="F63" s="16"/>
      <c r="G63" s="17">
        <f>VLOOKUP(B63,[2]Brokers!$B$9:$Z$71,7,0)</f>
        <v>0</v>
      </c>
      <c r="H63" s="17">
        <f>VLOOKUP(B63,[2]Brokers!$B$9:$AB$66,24,0)</f>
        <v>0</v>
      </c>
      <c r="I63" s="17">
        <f>VLOOKUP(B63,[1]Brokers!$B$9:$M$66,12,0)</f>
        <v>0</v>
      </c>
      <c r="J63" s="17">
        <f>VLOOKUP(B63,[2]Brokers!$B$9:$R$66,17,0)</f>
        <v>0</v>
      </c>
      <c r="K63" s="17">
        <f>VLOOKUP(B63,[2]Brokers!$B$9:$T$66,19,0)</f>
        <v>0</v>
      </c>
      <c r="L63" s="18">
        <f t="shared" si="0"/>
        <v>0</v>
      </c>
      <c r="M63" s="19">
        <f>VLOOKUP(B63,[3]Sheet10!$B$9:$AB$66,27,0)</f>
        <v>0</v>
      </c>
      <c r="N63" s="20">
        <f>M63/$M$74</f>
        <v>0</v>
      </c>
      <c r="O63" s="19"/>
    </row>
    <row r="64" spans="1:16" x14ac:dyDescent="0.25">
      <c r="A64" s="12">
        <v>49</v>
      </c>
      <c r="B64" s="13" t="s">
        <v>55</v>
      </c>
      <c r="C64" s="14" t="s">
        <v>111</v>
      </c>
      <c r="D64" s="15" t="s">
        <v>2</v>
      </c>
      <c r="E64" s="16"/>
      <c r="F64" s="16"/>
      <c r="G64" s="17">
        <f>VLOOKUP(B64,[2]Brokers!$B$9:$Z$71,7,0)</f>
        <v>0</v>
      </c>
      <c r="H64" s="17">
        <f>VLOOKUP(B64,[2]Brokers!$B$9:$AB$66,24,0)</f>
        <v>0</v>
      </c>
      <c r="I64" s="17">
        <f>VLOOKUP(B64,[1]Brokers!$B$9:$M$66,12,0)</f>
        <v>0</v>
      </c>
      <c r="J64" s="17">
        <f>VLOOKUP(B64,[2]Brokers!$B$9:$R$66,17,0)</f>
        <v>0</v>
      </c>
      <c r="K64" s="17">
        <f>VLOOKUP(B64,[2]Brokers!$B$9:$T$66,19,0)</f>
        <v>0</v>
      </c>
      <c r="L64" s="18">
        <f>G64+H64+I64+J64+K64</f>
        <v>0</v>
      </c>
      <c r="M64" s="19">
        <f>VLOOKUP(B64,[3]Sheet10!$B$9:$AB$66,27,0)</f>
        <v>0</v>
      </c>
      <c r="N64" s="20">
        <f>M64/$M$74</f>
        <v>0</v>
      </c>
      <c r="O64" s="19"/>
    </row>
    <row r="65" spans="1:16" x14ac:dyDescent="0.25">
      <c r="A65" s="12">
        <v>50</v>
      </c>
      <c r="B65" s="13" t="s">
        <v>57</v>
      </c>
      <c r="C65" s="14" t="s">
        <v>113</v>
      </c>
      <c r="D65" s="15" t="s">
        <v>2</v>
      </c>
      <c r="E65" s="16"/>
      <c r="F65" s="16"/>
      <c r="G65" s="17">
        <f>VLOOKUP(B65,[2]Brokers!$B$9:$Z$71,7,0)</f>
        <v>0</v>
      </c>
      <c r="H65" s="17">
        <f>VLOOKUP(B65,[2]Brokers!$B$9:$AB$66,24,0)</f>
        <v>0</v>
      </c>
      <c r="I65" s="17">
        <f>VLOOKUP(B65,[1]Brokers!$B$9:$M$66,12,0)</f>
        <v>0</v>
      </c>
      <c r="J65" s="17">
        <f>VLOOKUP(B65,[2]Brokers!$B$9:$R$66,17,0)</f>
        <v>0</v>
      </c>
      <c r="K65" s="17">
        <f>VLOOKUP(B65,[2]Brokers!$B$9:$T$66,19,0)</f>
        <v>0</v>
      </c>
      <c r="L65" s="18">
        <f t="shared" si="0"/>
        <v>0</v>
      </c>
      <c r="M65" s="19">
        <f>VLOOKUP(B65,[3]Sheet10!$B$9:$AB$66,27,0)</f>
        <v>0</v>
      </c>
      <c r="N65" s="20">
        <f>M65/$M$74</f>
        <v>0</v>
      </c>
      <c r="O65" s="19"/>
      <c r="P65" s="25"/>
    </row>
    <row r="66" spans="1:16" x14ac:dyDescent="0.2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VLOOKUP(B66,[2]Brokers!$B$9:$Z$71,7,0)</f>
        <v>0</v>
      </c>
      <c r="H66" s="17">
        <f>VLOOKUP(B66,[2]Brokers!$B$9:$AB$66,24,0)</f>
        <v>0</v>
      </c>
      <c r="I66" s="17">
        <f>VLOOKUP(B66,[1]Brokers!$B$9:$M$66,12,0)</f>
        <v>0</v>
      </c>
      <c r="J66" s="17">
        <f>VLOOKUP(B66,[2]Brokers!$B$9:$R$66,17,0)</f>
        <v>0</v>
      </c>
      <c r="K66" s="17">
        <f>VLOOKUP(B66,[2]Brokers!$B$9:$T$66,19,0)</f>
        <v>0</v>
      </c>
      <c r="L66" s="18">
        <f t="shared" ref="L66:L71" si="2">G66+H66+I66+J66+K66</f>
        <v>0</v>
      </c>
      <c r="M66" s="19">
        <f>VLOOKUP(B66,[3]Sheet10!$B$9:$AB$66,27,0)</f>
        <v>0</v>
      </c>
      <c r="N66" s="20">
        <f>M66/$M$74</f>
        <v>0</v>
      </c>
      <c r="O66" s="19"/>
    </row>
    <row r="67" spans="1:16" x14ac:dyDescent="0.2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VLOOKUP(B67,[2]Brokers!$B$9:$Z$71,7,0)</f>
        <v>0</v>
      </c>
      <c r="H67" s="17">
        <f>VLOOKUP(B67,[2]Brokers!$B$9:$AB$66,24,0)</f>
        <v>0</v>
      </c>
      <c r="I67" s="17">
        <f>VLOOKUP(B67,[1]Brokers!$B$9:$M$66,12,0)</f>
        <v>0</v>
      </c>
      <c r="J67" s="17">
        <f>VLOOKUP(B67,[2]Brokers!$B$9:$R$66,17,0)</f>
        <v>0</v>
      </c>
      <c r="K67" s="17">
        <f>VLOOKUP(B67,[2]Brokers!$B$9:$T$66,19,0)</f>
        <v>0</v>
      </c>
      <c r="L67" s="18">
        <f t="shared" si="2"/>
        <v>0</v>
      </c>
      <c r="M67" s="19">
        <f>VLOOKUP(B67,[3]Sheet10!$B$9:$AB$66,27,0)</f>
        <v>0</v>
      </c>
      <c r="N67" s="20">
        <f>M67/$M$74</f>
        <v>0</v>
      </c>
      <c r="O67" s="19"/>
    </row>
    <row r="68" spans="1:16" x14ac:dyDescent="0.2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VLOOKUP(B68,[2]Brokers!$B$9:$Z$71,7,0)</f>
        <v>0</v>
      </c>
      <c r="H68" s="17">
        <f>VLOOKUP(B68,[2]Brokers!$B$9:$AB$66,24,0)</f>
        <v>0</v>
      </c>
      <c r="I68" s="17">
        <f>VLOOKUP(B68,[1]Brokers!$B$9:$M$66,12,0)</f>
        <v>0</v>
      </c>
      <c r="J68" s="17">
        <f>VLOOKUP(B68,[2]Brokers!$B$9:$R$66,17,0)</f>
        <v>0</v>
      </c>
      <c r="K68" s="17">
        <f>VLOOKUP(B68,[2]Brokers!$B$9:$T$66,19,0)</f>
        <v>0</v>
      </c>
      <c r="L68" s="18">
        <f t="shared" si="2"/>
        <v>0</v>
      </c>
      <c r="M68" s="19">
        <f>VLOOKUP(B68,[3]Sheet10!$B$9:$AB$66,27,0)</f>
        <v>0</v>
      </c>
      <c r="N68" s="20">
        <f>M68/$M$74</f>
        <v>0</v>
      </c>
      <c r="O68" s="19"/>
    </row>
    <row r="69" spans="1:16" x14ac:dyDescent="0.2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VLOOKUP(B69,[2]Brokers!$B$9:$Z$71,7,0)</f>
        <v>0</v>
      </c>
      <c r="H69" s="17">
        <f>VLOOKUP(B69,[2]Brokers!$B$9:$AB$66,24,0)</f>
        <v>0</v>
      </c>
      <c r="I69" s="17">
        <f>VLOOKUP(B69,[1]Brokers!$B$9:$M$66,12,0)</f>
        <v>0</v>
      </c>
      <c r="J69" s="17">
        <f>VLOOKUP(B69,[2]Brokers!$B$9:$R$66,17,0)</f>
        <v>0</v>
      </c>
      <c r="K69" s="17">
        <f>VLOOKUP(B69,[2]Brokers!$B$9:$T$66,19,0)</f>
        <v>0</v>
      </c>
      <c r="L69" s="18">
        <f t="shared" si="2"/>
        <v>0</v>
      </c>
      <c r="M69" s="19">
        <f>VLOOKUP(B69,[3]Sheet10!$B$9:$AB$66,27,0)</f>
        <v>0</v>
      </c>
      <c r="N69" s="20">
        <f>M69/$M$74</f>
        <v>0</v>
      </c>
      <c r="O69" s="19"/>
    </row>
    <row r="70" spans="1:16" x14ac:dyDescent="0.2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VLOOKUP(B70,[2]Brokers!$B$9:$Z$71,7,0)</f>
        <v>0</v>
      </c>
      <c r="H70" s="17">
        <f>VLOOKUP(B70,[2]Brokers!$B$9:$AB$66,24,0)</f>
        <v>0</v>
      </c>
      <c r="I70" s="17">
        <f>VLOOKUP(B70,[1]Brokers!$B$9:$M$66,12,0)</f>
        <v>0</v>
      </c>
      <c r="J70" s="17">
        <f>VLOOKUP(B70,[2]Brokers!$B$9:$R$66,17,0)</f>
        <v>0</v>
      </c>
      <c r="K70" s="17">
        <f>VLOOKUP(B70,[2]Brokers!$B$9:$T$66,19,0)</f>
        <v>0</v>
      </c>
      <c r="L70" s="18">
        <f t="shared" si="2"/>
        <v>0</v>
      </c>
      <c r="M70" s="19">
        <f>VLOOKUP(B70,[3]Sheet10!$B$9:$AB$66,27,0)</f>
        <v>0</v>
      </c>
      <c r="N70" s="20">
        <f>M70/$M$74</f>
        <v>0</v>
      </c>
      <c r="O70" s="19"/>
    </row>
    <row r="71" spans="1:16" x14ac:dyDescent="0.2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VLOOKUP(B71,[2]Brokers!$B$9:$Z$71,7,0)</f>
        <v>0</v>
      </c>
      <c r="H71" s="17">
        <f>VLOOKUP(B71,[2]Brokers!$B$9:$AB$66,24,0)</f>
        <v>0</v>
      </c>
      <c r="I71" s="17">
        <f>VLOOKUP(B71,[1]Brokers!$B$9:$M$66,12,0)</f>
        <v>0</v>
      </c>
      <c r="J71" s="17">
        <f>VLOOKUP(B71,[2]Brokers!$B$9:$R$66,17,0)</f>
        <v>0</v>
      </c>
      <c r="K71" s="17">
        <f>VLOOKUP(B71,[2]Brokers!$B$9:$T$66,19,0)</f>
        <v>0</v>
      </c>
      <c r="L71" s="18">
        <f t="shared" si="2"/>
        <v>0</v>
      </c>
      <c r="M71" s="19">
        <f>VLOOKUP(B71,[3]Sheet10!$B$9:$AB$66,27,0)</f>
        <v>0</v>
      </c>
      <c r="N71" s="20">
        <f>M71/$M$74</f>
        <v>0</v>
      </c>
      <c r="O71" s="19"/>
    </row>
    <row r="72" spans="1:16" x14ac:dyDescent="0.2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VLOOKUP(B72,[2]Brokers!$B$9:$Z$71,7,0)</f>
        <v>0</v>
      </c>
      <c r="H72" s="17">
        <f>VLOOKUP(B72,[2]Brokers!$B$9:$AB$66,24,0)</f>
        <v>0</v>
      </c>
      <c r="I72" s="17">
        <f>VLOOKUP(B72,[1]Brokers!$B$9:$M$66,12,0)</f>
        <v>0</v>
      </c>
      <c r="J72" s="17">
        <f>VLOOKUP(B72,[2]Brokers!$B$9:$R$66,17,0)</f>
        <v>0</v>
      </c>
      <c r="K72" s="17">
        <f>VLOOKUP(B72,[2]Brokers!$B$9:$T$66,19,0)</f>
        <v>0</v>
      </c>
      <c r="L72" s="18">
        <f t="shared" si="0"/>
        <v>0</v>
      </c>
      <c r="M72" s="19">
        <f>VLOOKUP(B72,[3]Sheet10!$B$9:$AB$66,27,0)</f>
        <v>0</v>
      </c>
      <c r="N72" s="20">
        <f>M72/$M$74</f>
        <v>0</v>
      </c>
      <c r="O72" s="19"/>
      <c r="P72" s="25"/>
    </row>
    <row r="73" spans="1:16" x14ac:dyDescent="0.2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VLOOKUP(B73,[2]Brokers!$B$9:$Z$71,7,0)</f>
        <v>0</v>
      </c>
      <c r="H73" s="17">
        <f>VLOOKUP(B73,[2]Brokers!$B$9:$AB$66,24,0)</f>
        <v>0</v>
      </c>
      <c r="I73" s="17">
        <f>VLOOKUP(B73,[1]Brokers!$B$9:$M$66,12,0)</f>
        <v>0</v>
      </c>
      <c r="J73" s="17">
        <f>VLOOKUP(B73,[2]Brokers!$B$9:$R$66,17,0)</f>
        <v>0</v>
      </c>
      <c r="K73" s="17">
        <f>VLOOKUP(B73,[2]Brokers!$B$9:$T$66,19,0)</f>
        <v>0</v>
      </c>
      <c r="L73" s="18">
        <f t="shared" si="0"/>
        <v>0</v>
      </c>
      <c r="M73" s="19">
        <f>VLOOKUP(B73,[3]Sheet10!$B$9:$AB$66,27,0)</f>
        <v>0</v>
      </c>
      <c r="N73" s="20">
        <f>M73/$M$74</f>
        <v>0</v>
      </c>
      <c r="O73" s="19"/>
      <c r="P73" s="25"/>
    </row>
    <row r="74" spans="1:16" ht="16.5" customHeight="1" thickBot="1" x14ac:dyDescent="0.3">
      <c r="A74" s="47" t="s">
        <v>116</v>
      </c>
      <c r="B74" s="48"/>
      <c r="C74" s="49"/>
      <c r="D74" s="26">
        <f t="shared" ref="D74:E74" si="3">COUNTA(D16:D73)</f>
        <v>50</v>
      </c>
      <c r="E74" s="26">
        <f t="shared" si="3"/>
        <v>23</v>
      </c>
      <c r="F74" s="26">
        <f>COUNTA(F16:F73)</f>
        <v>13</v>
      </c>
      <c r="G74" s="27">
        <f>SUM(G16:G73)</f>
        <v>5375651570.6200008</v>
      </c>
      <c r="H74" s="27">
        <f>SUM(H16:H73)</f>
        <v>49078897900</v>
      </c>
      <c r="I74" s="27">
        <f>SUM(I16:I73)</f>
        <v>0</v>
      </c>
      <c r="J74" s="27">
        <f>SUM(J16:J73)</f>
        <v>941797900</v>
      </c>
      <c r="K74" s="27">
        <f>SUM(K16:K73)</f>
        <v>26799429021</v>
      </c>
      <c r="L74" s="27">
        <f>SUM(L16:L73)</f>
        <v>82195776391.620041</v>
      </c>
      <c r="M74" s="27">
        <f>SUM(M16:M73)</f>
        <v>920201684107.56006</v>
      </c>
      <c r="N74" s="34">
        <f>SUM(N16:N73)</f>
        <v>1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36" t="s">
        <v>117</v>
      </c>
      <c r="C76" s="36"/>
      <c r="D76" s="36"/>
      <c r="E76" s="36"/>
      <c r="F76" s="36"/>
      <c r="H76" s="31"/>
      <c r="K76" s="29"/>
      <c r="L76" s="29"/>
      <c r="O76" s="28"/>
      <c r="P76" s="25"/>
    </row>
    <row r="77" spans="1:16" ht="27.6" customHeight="1" x14ac:dyDescent="0.25">
      <c r="C77" s="37"/>
      <c r="D77" s="37"/>
      <c r="E77" s="37"/>
      <c r="F77" s="37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mergeCells count="18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M14:M15"/>
    <mergeCell ref="K14:K15"/>
    <mergeCell ref="J14:J15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2017-08-04T09:03:00Z</cp:lastPrinted>
  <dcterms:created xsi:type="dcterms:W3CDTF">2017-06-09T07:51:20Z</dcterms:created>
  <dcterms:modified xsi:type="dcterms:W3CDTF">2017-11-17T01:24:46Z</dcterms:modified>
</cp:coreProperties>
</file>