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65" yWindow="240" windowWidth="10890" windowHeight="988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Sheet1!$A$1:$O$77</definedName>
  </definedNames>
  <calcPr calcId="145621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16" i="1"/>
  <c r="K74" i="1" l="1"/>
  <c r="N18" i="1"/>
  <c r="N17" i="1"/>
  <c r="N19" i="1"/>
  <c r="N22" i="1"/>
  <c r="N29" i="1"/>
  <c r="N25" i="1"/>
  <c r="N20" i="1"/>
  <c r="N24" i="1"/>
  <c r="N23" i="1"/>
  <c r="N21" i="1"/>
  <c r="N43" i="1"/>
  <c r="N30" i="1"/>
  <c r="N27" i="1"/>
  <c r="N28" i="1"/>
  <c r="N42" i="1"/>
  <c r="N32" i="1"/>
  <c r="N54" i="1"/>
  <c r="N46" i="1"/>
  <c r="N38" i="1"/>
  <c r="N31" i="1"/>
  <c r="N51" i="1"/>
  <c r="N39" i="1"/>
  <c r="N35" i="1"/>
  <c r="N41" i="1"/>
  <c r="N40" i="1"/>
  <c r="N52" i="1"/>
  <c r="N33" i="1"/>
  <c r="N26" i="1"/>
  <c r="N34" i="1"/>
  <c r="N53" i="1"/>
  <c r="N36" i="1"/>
  <c r="N55" i="1"/>
  <c r="N47" i="1"/>
  <c r="N44" i="1"/>
  <c r="N56" i="1"/>
  <c r="N45" i="1"/>
  <c r="N49" i="1"/>
  <c r="N48" i="1"/>
  <c r="N57" i="1"/>
  <c r="N37" i="1"/>
  <c r="N58" i="1"/>
  <c r="N59" i="1"/>
  <c r="N60" i="1"/>
  <c r="N61" i="1"/>
  <c r="N62" i="1"/>
  <c r="N63" i="1"/>
  <c r="N64" i="1"/>
  <c r="N65" i="1"/>
  <c r="N50" i="1"/>
  <c r="N66" i="1"/>
  <c r="N67" i="1"/>
  <c r="N68" i="1"/>
  <c r="N69" i="1"/>
  <c r="N70" i="1"/>
  <c r="N71" i="1"/>
  <c r="N72" i="1"/>
  <c r="N73" i="1"/>
  <c r="N16" i="1"/>
  <c r="H18" i="1"/>
  <c r="H17" i="1"/>
  <c r="H19" i="1"/>
  <c r="H22" i="1"/>
  <c r="H29" i="1"/>
  <c r="H25" i="1"/>
  <c r="H20" i="1"/>
  <c r="H24" i="1"/>
  <c r="H23" i="1"/>
  <c r="H21" i="1"/>
  <c r="H43" i="1"/>
  <c r="H30" i="1"/>
  <c r="H27" i="1"/>
  <c r="H28" i="1"/>
  <c r="H42" i="1"/>
  <c r="H32" i="1"/>
  <c r="H54" i="1"/>
  <c r="H46" i="1"/>
  <c r="H38" i="1"/>
  <c r="H31" i="1"/>
  <c r="H51" i="1"/>
  <c r="H39" i="1"/>
  <c r="H35" i="1"/>
  <c r="H41" i="1"/>
  <c r="H40" i="1"/>
  <c r="H52" i="1"/>
  <c r="H33" i="1"/>
  <c r="H26" i="1"/>
  <c r="H34" i="1"/>
  <c r="H53" i="1"/>
  <c r="H36" i="1"/>
  <c r="H55" i="1"/>
  <c r="H47" i="1"/>
  <c r="H44" i="1"/>
  <c r="H56" i="1"/>
  <c r="H45" i="1"/>
  <c r="H49" i="1"/>
  <c r="H48" i="1"/>
  <c r="H57" i="1"/>
  <c r="H37" i="1"/>
  <c r="H58" i="1"/>
  <c r="H59" i="1"/>
  <c r="H60" i="1"/>
  <c r="H61" i="1"/>
  <c r="H62" i="1"/>
  <c r="H63" i="1"/>
  <c r="H64" i="1"/>
  <c r="H65" i="1"/>
  <c r="H50" i="1"/>
  <c r="H66" i="1"/>
  <c r="H67" i="1"/>
  <c r="H68" i="1"/>
  <c r="H69" i="1"/>
  <c r="H70" i="1"/>
  <c r="H71" i="1"/>
  <c r="H72" i="1"/>
  <c r="H73" i="1"/>
  <c r="H16" i="1"/>
  <c r="G18" i="1"/>
  <c r="G17" i="1"/>
  <c r="G19" i="1"/>
  <c r="G22" i="1"/>
  <c r="G29" i="1"/>
  <c r="G25" i="1"/>
  <c r="G20" i="1"/>
  <c r="G24" i="1"/>
  <c r="G23" i="1"/>
  <c r="G21" i="1"/>
  <c r="G43" i="1"/>
  <c r="G30" i="1"/>
  <c r="G27" i="1"/>
  <c r="G28" i="1"/>
  <c r="G42" i="1"/>
  <c r="G32" i="1"/>
  <c r="G54" i="1"/>
  <c r="G46" i="1"/>
  <c r="G38" i="1"/>
  <c r="G31" i="1"/>
  <c r="G51" i="1"/>
  <c r="G39" i="1"/>
  <c r="G35" i="1"/>
  <c r="G41" i="1"/>
  <c r="G40" i="1"/>
  <c r="G52" i="1"/>
  <c r="G33" i="1"/>
  <c r="G26" i="1"/>
  <c r="G34" i="1"/>
  <c r="G53" i="1"/>
  <c r="G36" i="1"/>
  <c r="G55" i="1"/>
  <c r="G47" i="1"/>
  <c r="G44" i="1"/>
  <c r="G56" i="1"/>
  <c r="G45" i="1"/>
  <c r="G49" i="1"/>
  <c r="G48" i="1"/>
  <c r="G57" i="1"/>
  <c r="G37" i="1"/>
  <c r="G58" i="1"/>
  <c r="G59" i="1"/>
  <c r="G60" i="1"/>
  <c r="G61" i="1"/>
  <c r="G62" i="1"/>
  <c r="G63" i="1"/>
  <c r="G64" i="1"/>
  <c r="G65" i="1"/>
  <c r="G50" i="1"/>
  <c r="G66" i="1"/>
  <c r="G67" i="1"/>
  <c r="G68" i="1"/>
  <c r="G69" i="1"/>
  <c r="G70" i="1"/>
  <c r="G71" i="1"/>
  <c r="G72" i="1"/>
  <c r="G73" i="1"/>
  <c r="G16" i="1"/>
  <c r="L18" i="1" l="1"/>
  <c r="L17" i="1"/>
  <c r="L19" i="1"/>
  <c r="L29" i="1"/>
  <c r="L25" i="1"/>
  <c r="L22" i="1"/>
  <c r="L20" i="1"/>
  <c r="L24" i="1"/>
  <c r="L23" i="1"/>
  <c r="L43" i="1"/>
  <c r="L21" i="1"/>
  <c r="L30" i="1"/>
  <c r="L28" i="1"/>
  <c r="L42" i="1"/>
  <c r="L54" i="1"/>
  <c r="L32" i="1"/>
  <c r="L27" i="1"/>
  <c r="L46" i="1"/>
  <c r="L51" i="1"/>
  <c r="L38" i="1"/>
  <c r="L31" i="1"/>
  <c r="L41" i="1"/>
  <c r="L33" i="1"/>
  <c r="L40" i="1"/>
  <c r="L35" i="1"/>
  <c r="L53" i="1"/>
  <c r="L52" i="1"/>
  <c r="L34" i="1"/>
  <c r="L39" i="1"/>
  <c r="L36" i="1"/>
  <c r="L55" i="1"/>
  <c r="L26" i="1"/>
  <c r="L56" i="1"/>
  <c r="L44" i="1"/>
  <c r="L47" i="1"/>
  <c r="L45" i="1"/>
  <c r="L49" i="1"/>
  <c r="L48" i="1"/>
  <c r="L57" i="1"/>
  <c r="L58" i="1"/>
  <c r="L37" i="1"/>
  <c r="L59" i="1"/>
  <c r="L60" i="1"/>
  <c r="L61" i="1"/>
  <c r="L62" i="1"/>
  <c r="L63" i="1"/>
  <c r="L64" i="1"/>
  <c r="L65" i="1"/>
  <c r="L50" i="1"/>
  <c r="L66" i="1"/>
  <c r="L67" i="1"/>
  <c r="L68" i="1"/>
  <c r="L69" i="1"/>
  <c r="L70" i="1"/>
  <c r="L71" i="1"/>
  <c r="L72" i="1"/>
  <c r="L73" i="1"/>
  <c r="L16" i="1"/>
  <c r="M16" i="1" s="1"/>
  <c r="D74" i="1" l="1"/>
  <c r="E74" i="1"/>
  <c r="F74" i="1"/>
  <c r="N74" i="1" l="1"/>
  <c r="H74" i="1"/>
  <c r="L74" i="1"/>
  <c r="G74" i="1"/>
  <c r="I74" i="1"/>
  <c r="J74" i="1" l="1"/>
  <c r="M18" i="1"/>
  <c r="O18" i="1" l="1"/>
  <c r="M72" i="1" l="1"/>
  <c r="M68" i="1"/>
  <c r="M63" i="1"/>
  <c r="M49" i="1"/>
  <c r="M57" i="1"/>
  <c r="M44" i="1"/>
  <c r="M33" i="1"/>
  <c r="M35" i="1"/>
  <c r="M27" i="1"/>
  <c r="M46" i="1"/>
  <c r="M42" i="1"/>
  <c r="M24" i="1"/>
  <c r="M29" i="1"/>
  <c r="M70" i="1"/>
  <c r="M66" i="1"/>
  <c r="M64" i="1"/>
  <c r="M37" i="1"/>
  <c r="M45" i="1"/>
  <c r="M40" i="1"/>
  <c r="M21" i="1"/>
  <c r="M43" i="1"/>
  <c r="M17" i="1"/>
  <c r="M71" i="1"/>
  <c r="M58" i="1"/>
  <c r="M39" i="1"/>
  <c r="M55" i="1"/>
  <c r="M38" i="1"/>
  <c r="M22" i="1"/>
  <c r="M50" i="1"/>
  <c r="M67" i="1"/>
  <c r="M62" i="1"/>
  <c r="M60" i="1"/>
  <c r="M48" i="1"/>
  <c r="M26" i="1"/>
  <c r="M56" i="1"/>
  <c r="M52" i="1"/>
  <c r="M41" i="1"/>
  <c r="M51" i="1"/>
  <c r="M28" i="1"/>
  <c r="M30" i="1"/>
  <c r="M20" i="1"/>
  <c r="M19" i="1"/>
  <c r="M73" i="1"/>
  <c r="M65" i="1"/>
  <c r="M69" i="1"/>
  <c r="M61" i="1"/>
  <c r="M59" i="1"/>
  <c r="M53" i="1"/>
  <c r="M47" i="1"/>
  <c r="M34" i="1"/>
  <c r="M36" i="1"/>
  <c r="M31" i="1"/>
  <c r="M32" i="1"/>
  <c r="M54" i="1"/>
  <c r="M23" i="1"/>
  <c r="M25" i="1"/>
  <c r="M74" i="1" l="1"/>
  <c r="O62" i="1"/>
  <c r="O38" i="1" l="1"/>
  <c r="O19" i="1"/>
  <c r="O36" i="1"/>
  <c r="O65" i="1"/>
  <c r="O43" i="1"/>
  <c r="O46" i="1"/>
  <c r="O56" i="1"/>
  <c r="O70" i="1"/>
  <c r="O52" i="1"/>
  <c r="O73" i="1"/>
  <c r="O63" i="1"/>
  <c r="O32" i="1"/>
  <c r="O37" i="1"/>
  <c r="O71" i="1"/>
  <c r="O42" i="1"/>
  <c r="O68" i="1"/>
  <c r="O51" i="1"/>
  <c r="O55" i="1"/>
  <c r="O29" i="1"/>
  <c r="O66" i="1"/>
  <c r="O53" i="1"/>
  <c r="O35" i="1"/>
  <c r="O41" i="1"/>
  <c r="O23" i="1"/>
  <c r="O69" i="1"/>
  <c r="O33" i="1"/>
  <c r="O40" i="1"/>
  <c r="O16" i="1"/>
  <c r="O39" i="1"/>
  <c r="O45" i="1"/>
  <c r="O30" i="1"/>
  <c r="O25" i="1"/>
  <c r="O21" i="1"/>
  <c r="O59" i="1"/>
  <c r="O67" i="1"/>
  <c r="O28" i="1"/>
  <c r="O60" i="1"/>
  <c r="O48" i="1"/>
  <c r="O49" i="1"/>
  <c r="O44" i="1"/>
  <c r="O31" i="1"/>
  <c r="O64" i="1"/>
  <c r="O26" i="1"/>
  <c r="O50" i="1"/>
  <c r="O27" i="1"/>
  <c r="O20" i="1"/>
  <c r="O17" i="1"/>
  <c r="O58" i="1"/>
  <c r="O22" i="1"/>
  <c r="O57" i="1"/>
  <c r="O24" i="1"/>
  <c r="O34" i="1"/>
  <c r="O72" i="1"/>
  <c r="O61" i="1"/>
  <c r="O54" i="1"/>
  <c r="O47" i="1"/>
  <c r="O74" i="1" l="1"/>
</calcChain>
</file>

<file path=xl/sharedStrings.xml><?xml version="1.0" encoding="utf-8"?>
<sst xmlns="http://schemas.openxmlformats.org/spreadsheetml/2006/main" count="225" uniqueCount="137">
  <si>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</si>
  <si>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</si>
  <si>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</si>
  <si>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</si>
  <si>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</si>
  <si>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</si>
  <si>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</si>
  <si>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</si>
  <si>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</si>
  <si>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</si>
  <si>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</si>
  <si>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</si>
  <si>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</si>
  <si>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</si>
  <si>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</si>
  <si>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</si>
  <si>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</si>
  <si>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</si>
  <si>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</si>
  <si>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</si>
  <si>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</si>
  <si>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</si>
  <si>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</si>
  <si>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</si>
  <si>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</si>
  <si>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</si>
  <si>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</si>
  <si>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</si>
  <si>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</si>
  <si>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</si>
  <si>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</si>
  <si>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</si>
  <si>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</si>
  <si>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</si>
  <si>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</si>
  <si>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</si>
  <si>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</si>
  <si>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</si>
  <si>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</si>
  <si>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</si>
  <si>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</si>
  <si>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</si>
  <si>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</si>
  <si>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</si>
  <si>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</si>
  <si>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</si>
  <si>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</si>
  <si>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</si>
  <si>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</si>
  <si>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</si>
  <si>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</si>
  <si>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</si>
  <si>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</si>
  <si>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</si>
  <si>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</si>
  <si>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</si>
  <si>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</si>
  <si>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</si>
  <si>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</si>
  <si>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</si>
  <si>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</si>
  <si>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</si>
  <si>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</si>
  <si>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</si>
  <si>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</si>
  <si>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</si>
  <si>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</si>
  <si>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</si>
  <si>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</si>
  <si>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</si>
  <si>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</si>
  <si>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</si>
  <si>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</si>
  <si>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</si>
  <si>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</si>
  <si>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</si>
  <si>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</si>
  <si>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</si>
  <si>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</si>
  <si>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</si>
  <si>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"ТЭСО ИНВЕСТМЕНТ ҮЦК" ХХК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</si>
  <si>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</si>
  <si>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</si>
  <si>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</si>
  <si>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</si>
  <si>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</si>
  <si>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</si>
  <si>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</si>
  <si>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</si>
  <si>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</si>
  <si>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</si>
  <si>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</si>
  <si>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</si>
  <si>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</si>
  <si>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</si>
  <si>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</si>
  <si>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</si>
  <si>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</si>
  <si>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</si>
  <si>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</si>
  <si>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</si>
  <si>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GNN</t>
  </si>
  <si>
    <t>ГОВИЙН НОЁН НУРУУ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</si>
  <si>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</si>
  <si>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</si>
  <si>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</si>
  <si>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</si>
  <si>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</si>
  <si>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</si>
  <si>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</si>
  <si>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</si>
  <si>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</si>
  <si>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</si>
  <si>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</si>
  <si>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</si>
  <si>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</si>
  <si>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</si>
  <si>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BBSS</t>
  </si>
  <si>
    <t>БИ БИ ЭС ЭС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</si>
  <si>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</si>
  <si>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</si>
  <si>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</si>
  <si>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</si>
  <si>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</si>
  <si>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</si>
  <si>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</si>
  <si>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</si>
  <si>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</si>
  <si>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</si>
  <si>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</si>
  <si>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</t>
  </si>
  <si>
    <t>1-р сарын арилжааны дүн</t>
  </si>
  <si>
    <t>2018 оны арилжааны нийт дүн</t>
  </si>
  <si>
    <t>КОМПАНИЙН БОНД</t>
  </si>
  <si>
    <t>Үнэт цаасны анхдагч зах зээлийн арилжаа</t>
  </si>
  <si>
    <t>ХУВЬЦАА</t>
  </si>
  <si>
    <t xml:space="preserve">2018 оны 2 дугаар сарын 7-ны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</si>
</sst>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vertical="center" wrapText="1"/>
    </xf>
    <xf numFmtId="43" fontId="2" fillId="4" borderId="5" xfId="1" applyFont="1" applyFill="1" applyBorder="1" applyAlignment="1">
      <alignment horizontal="right"/>
    </xf>
    <xf numFmtId="165" fontId="2" fillId="4" borderId="10" xfId="2" applyNumberFormat="1" applyFont="1" applyFill="1" applyBorder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9" fontId="8" fillId="3" borderId="14" xfId="2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7253857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8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Q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796</v>
          </cell>
          <cell r="E10">
            <v>966726</v>
          </cell>
          <cell r="F10">
            <v>47677</v>
          </cell>
          <cell r="G10">
            <v>35598103</v>
          </cell>
          <cell r="H10">
            <v>36564829</v>
          </cell>
          <cell r="Q10">
            <v>0</v>
          </cell>
          <cell r="T10">
            <v>0</v>
          </cell>
          <cell r="U10">
            <v>0</v>
          </cell>
          <cell r="V10">
            <v>136</v>
          </cell>
          <cell r="W10">
            <v>14144000</v>
          </cell>
          <cell r="X10">
            <v>14144000</v>
          </cell>
          <cell r="Y10">
            <v>48609</v>
          </cell>
          <cell r="Z10">
            <v>50708829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3</v>
          </cell>
          <cell r="G11">
            <v>28500</v>
          </cell>
          <cell r="H11">
            <v>28500</v>
          </cell>
          <cell r="Q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3</v>
          </cell>
          <cell r="Z11">
            <v>28500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567048</v>
          </cell>
          <cell r="E12">
            <v>150563570.09999999</v>
          </cell>
          <cell r="F12">
            <v>380642</v>
          </cell>
          <cell r="G12">
            <v>134342060.02000001</v>
          </cell>
          <cell r="H12">
            <v>284905630.12</v>
          </cell>
          <cell r="Q12">
            <v>0</v>
          </cell>
          <cell r="T12">
            <v>0</v>
          </cell>
          <cell r="U12">
            <v>0</v>
          </cell>
          <cell r="V12">
            <v>99</v>
          </cell>
          <cell r="W12">
            <v>10098000</v>
          </cell>
          <cell r="X12">
            <v>10098000</v>
          </cell>
          <cell r="Y12">
            <v>947789</v>
          </cell>
          <cell r="Z12">
            <v>295003630.12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Q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Q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Q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564582</v>
          </cell>
          <cell r="E16">
            <v>319285318.16000003</v>
          </cell>
          <cell r="F16">
            <v>747264</v>
          </cell>
          <cell r="G16">
            <v>670022411.85000002</v>
          </cell>
          <cell r="H16">
            <v>989307730.00999999</v>
          </cell>
          <cell r="Q16">
            <v>0</v>
          </cell>
          <cell r="T16">
            <v>109</v>
          </cell>
          <cell r="U16">
            <v>10579160</v>
          </cell>
          <cell r="V16">
            <v>2587</v>
          </cell>
          <cell r="W16">
            <v>269308370</v>
          </cell>
          <cell r="X16">
            <v>279887530</v>
          </cell>
          <cell r="Y16">
            <v>1314542</v>
          </cell>
          <cell r="Z16">
            <v>1269195260.01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Q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Q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12393</v>
          </cell>
          <cell r="E19">
            <v>11058357</v>
          </cell>
          <cell r="F19">
            <v>29565</v>
          </cell>
          <cell r="G19">
            <v>27876850</v>
          </cell>
          <cell r="H19">
            <v>38935207</v>
          </cell>
          <cell r="Q19">
            <v>0</v>
          </cell>
          <cell r="T19">
            <v>0</v>
          </cell>
          <cell r="U19">
            <v>0</v>
          </cell>
          <cell r="V19">
            <v>703</v>
          </cell>
          <cell r="W19">
            <v>73571040</v>
          </cell>
          <cell r="X19">
            <v>73571040</v>
          </cell>
          <cell r="Y19">
            <v>42661</v>
          </cell>
          <cell r="Z19">
            <v>112506247</v>
          </cell>
        </row>
        <row r="20">
          <cell r="B20" t="str">
            <v>BSK</v>
          </cell>
          <cell r="C20" t="str">
            <v>BLUE SKY</v>
          </cell>
          <cell r="D20">
            <v>3128</v>
          </cell>
          <cell r="E20">
            <v>509556.2</v>
          </cell>
          <cell r="F20">
            <v>474</v>
          </cell>
          <cell r="G20">
            <v>830170</v>
          </cell>
          <cell r="H20">
            <v>1339726.2</v>
          </cell>
          <cell r="Q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3602</v>
          </cell>
          <cell r="Z20">
            <v>1339726.2</v>
          </cell>
        </row>
        <row r="21">
          <cell r="B21" t="str">
            <v>BULG</v>
          </cell>
          <cell r="C21" t="str">
            <v>Булган брокер ХХК</v>
          </cell>
          <cell r="D21">
            <v>500</v>
          </cell>
          <cell r="E21">
            <v>350000</v>
          </cell>
          <cell r="F21">
            <v>306</v>
          </cell>
          <cell r="G21">
            <v>149940</v>
          </cell>
          <cell r="H21">
            <v>499940</v>
          </cell>
          <cell r="Q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806</v>
          </cell>
          <cell r="Z21">
            <v>499940</v>
          </cell>
        </row>
        <row r="22">
          <cell r="B22" t="str">
            <v>BUMB</v>
          </cell>
          <cell r="C22" t="str">
            <v>Бумбат-Алтай ХХК</v>
          </cell>
          <cell r="D22">
            <v>275887</v>
          </cell>
          <cell r="E22">
            <v>372833418.80000001</v>
          </cell>
          <cell r="F22">
            <v>323685</v>
          </cell>
          <cell r="G22">
            <v>230082844.44999999</v>
          </cell>
          <cell r="H22">
            <v>602916263.25</v>
          </cell>
          <cell r="Q22">
            <v>0</v>
          </cell>
          <cell r="T22">
            <v>0</v>
          </cell>
          <cell r="U22">
            <v>0</v>
          </cell>
          <cell r="V22">
            <v>10</v>
          </cell>
          <cell r="W22">
            <v>970000</v>
          </cell>
          <cell r="X22">
            <v>970000</v>
          </cell>
          <cell r="Y22">
            <v>599582</v>
          </cell>
          <cell r="Z22">
            <v>603886263.25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19567</v>
          </cell>
          <cell r="E23">
            <v>27079500</v>
          </cell>
          <cell r="F23">
            <v>4901</v>
          </cell>
          <cell r="G23">
            <v>32787385</v>
          </cell>
          <cell r="H23">
            <v>59866885</v>
          </cell>
          <cell r="M23">
            <v>52</v>
          </cell>
          <cell r="N23">
            <v>5200000</v>
          </cell>
          <cell r="Q23">
            <v>5200000</v>
          </cell>
          <cell r="T23">
            <v>52768</v>
          </cell>
          <cell r="U23">
            <v>5166601990</v>
          </cell>
          <cell r="V23">
            <v>140529</v>
          </cell>
          <cell r="W23">
            <v>13812407930</v>
          </cell>
          <cell r="X23">
            <v>18979009920</v>
          </cell>
          <cell r="Y23">
            <v>217817</v>
          </cell>
          <cell r="Z23">
            <v>19044076805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Q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Q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</v>
          </cell>
          <cell r="E26">
            <v>3483</v>
          </cell>
          <cell r="F26">
            <v>345</v>
          </cell>
          <cell r="G26">
            <v>3658517</v>
          </cell>
          <cell r="H26">
            <v>3662000</v>
          </cell>
          <cell r="Q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347</v>
          </cell>
          <cell r="Z26">
            <v>3662000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Q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13026</v>
          </cell>
          <cell r="E28">
            <v>5215648</v>
          </cell>
          <cell r="F28">
            <v>8757</v>
          </cell>
          <cell r="G28">
            <v>12437541</v>
          </cell>
          <cell r="H28">
            <v>17653189</v>
          </cell>
          <cell r="Q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21783</v>
          </cell>
          <cell r="Z28">
            <v>17653189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1430</v>
          </cell>
          <cell r="E29">
            <v>19867200</v>
          </cell>
          <cell r="F29">
            <v>8000</v>
          </cell>
          <cell r="G29">
            <v>2068000</v>
          </cell>
          <cell r="H29">
            <v>21935200</v>
          </cell>
          <cell r="Q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9430</v>
          </cell>
          <cell r="Z29">
            <v>21935200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Q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Q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Q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7534</v>
          </cell>
          <cell r="E33">
            <v>888342</v>
          </cell>
          <cell r="F33">
            <v>0</v>
          </cell>
          <cell r="G33">
            <v>0</v>
          </cell>
          <cell r="H33">
            <v>888342</v>
          </cell>
          <cell r="Q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7534</v>
          </cell>
          <cell r="Z33">
            <v>888342</v>
          </cell>
        </row>
        <row r="34">
          <cell r="B34" t="str">
            <v>GAUL</v>
          </cell>
          <cell r="C34" t="str">
            <v>Гаүли ХХК</v>
          </cell>
          <cell r="D34">
            <v>138849</v>
          </cell>
          <cell r="E34">
            <v>63401973.399999999</v>
          </cell>
          <cell r="F34">
            <v>42910</v>
          </cell>
          <cell r="G34">
            <v>37929929</v>
          </cell>
          <cell r="H34">
            <v>101331902.40000001</v>
          </cell>
          <cell r="Q34">
            <v>0</v>
          </cell>
          <cell r="T34">
            <v>2027</v>
          </cell>
          <cell r="U34">
            <v>202898000</v>
          </cell>
          <cell r="V34">
            <v>199</v>
          </cell>
          <cell r="W34">
            <v>19900000</v>
          </cell>
          <cell r="X34">
            <v>222798000</v>
          </cell>
          <cell r="Y34">
            <v>183985</v>
          </cell>
          <cell r="Z34">
            <v>324129902.39999998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253</v>
          </cell>
          <cell r="E35">
            <v>2647490</v>
          </cell>
          <cell r="F35">
            <v>49</v>
          </cell>
          <cell r="G35">
            <v>524300</v>
          </cell>
          <cell r="H35">
            <v>3171790</v>
          </cell>
          <cell r="Q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302</v>
          </cell>
          <cell r="Z35">
            <v>3171790</v>
          </cell>
        </row>
        <row r="36">
          <cell r="B36" t="str">
            <v>GDSC</v>
          </cell>
          <cell r="C36" t="str">
            <v>Гүүдсек ХХК</v>
          </cell>
          <cell r="D36">
            <v>9643</v>
          </cell>
          <cell r="E36">
            <v>7720184</v>
          </cell>
          <cell r="F36">
            <v>10668</v>
          </cell>
          <cell r="G36">
            <v>20256714.399999999</v>
          </cell>
          <cell r="H36">
            <v>27976898.399999999</v>
          </cell>
          <cell r="Q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20311</v>
          </cell>
          <cell r="Z36">
            <v>27976898.399999999</v>
          </cell>
        </row>
        <row r="37">
          <cell r="B37" t="str">
            <v>GLMT</v>
          </cell>
          <cell r="C37" t="str">
            <v>Голомт Капитал ХХК</v>
          </cell>
          <cell r="D37">
            <v>617125</v>
          </cell>
          <cell r="E37">
            <v>407201406.66000003</v>
          </cell>
          <cell r="F37">
            <v>517796</v>
          </cell>
          <cell r="G37">
            <v>211080794.33000001</v>
          </cell>
          <cell r="H37">
            <v>618282200.99000001</v>
          </cell>
          <cell r="M37">
            <v>20</v>
          </cell>
          <cell r="N37">
            <v>2000000</v>
          </cell>
          <cell r="O37">
            <v>20</v>
          </cell>
          <cell r="P37">
            <v>2000000</v>
          </cell>
          <cell r="Q37">
            <v>4000000</v>
          </cell>
          <cell r="T37">
            <v>924</v>
          </cell>
          <cell r="U37">
            <v>95180420</v>
          </cell>
          <cell r="V37">
            <v>5171</v>
          </cell>
          <cell r="W37">
            <v>502666880</v>
          </cell>
          <cell r="X37">
            <v>597847300</v>
          </cell>
          <cell r="Y37">
            <v>1141056</v>
          </cell>
          <cell r="Z37">
            <v>1220129500.99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211500</v>
          </cell>
          <cell r="G38">
            <v>149773453.69999999</v>
          </cell>
          <cell r="H38">
            <v>149773453.69999999</v>
          </cell>
          <cell r="Q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211500</v>
          </cell>
          <cell r="Z38">
            <v>149773453.69999999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Q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625</v>
          </cell>
          <cell r="G40">
            <v>820500</v>
          </cell>
          <cell r="H40">
            <v>820500</v>
          </cell>
          <cell r="Q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625</v>
          </cell>
          <cell r="Z40">
            <v>820500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Q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12722</v>
          </cell>
          <cell r="E42">
            <v>93453629.480000004</v>
          </cell>
          <cell r="F42">
            <v>1364</v>
          </cell>
          <cell r="G42">
            <v>3750796</v>
          </cell>
          <cell r="H42">
            <v>97204425.480000004</v>
          </cell>
          <cell r="Q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14086</v>
          </cell>
          <cell r="Z42">
            <v>97204425.480000004</v>
          </cell>
        </row>
        <row r="43">
          <cell r="B43" t="str">
            <v>MERG</v>
          </cell>
          <cell r="C43" t="str">
            <v>Мэргэн санаа ХХК</v>
          </cell>
          <cell r="D43">
            <v>25971</v>
          </cell>
          <cell r="E43">
            <v>18204950</v>
          </cell>
          <cell r="F43">
            <v>1247</v>
          </cell>
          <cell r="G43">
            <v>10327380</v>
          </cell>
          <cell r="H43">
            <v>28532330</v>
          </cell>
          <cell r="Q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27218</v>
          </cell>
          <cell r="Z43">
            <v>28532330</v>
          </cell>
        </row>
        <row r="44">
          <cell r="B44" t="str">
            <v>MIBG</v>
          </cell>
          <cell r="C44" t="str">
            <v>Эм Ай Би Жи ХХК</v>
          </cell>
          <cell r="D44">
            <v>5010</v>
          </cell>
          <cell r="E44">
            <v>1075000</v>
          </cell>
          <cell r="F44">
            <v>12273</v>
          </cell>
          <cell r="G44">
            <v>5058439</v>
          </cell>
          <cell r="H44">
            <v>6133439</v>
          </cell>
          <cell r="Q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17283</v>
          </cell>
          <cell r="Z44">
            <v>6133439</v>
          </cell>
        </row>
        <row r="45">
          <cell r="B45" t="str">
            <v>MICC</v>
          </cell>
          <cell r="C45" t="str">
            <v>Эм Ай Си Си ХХК</v>
          </cell>
          <cell r="D45">
            <v>110</v>
          </cell>
          <cell r="E45">
            <v>54040</v>
          </cell>
          <cell r="F45">
            <v>0</v>
          </cell>
          <cell r="G45">
            <v>0</v>
          </cell>
          <cell r="H45">
            <v>54040</v>
          </cell>
          <cell r="Q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110</v>
          </cell>
          <cell r="Z45">
            <v>54040</v>
          </cell>
        </row>
        <row r="46">
          <cell r="B46" t="str">
            <v>MNET</v>
          </cell>
          <cell r="C46" t="str">
            <v>Ард секюритиз ХХК</v>
          </cell>
          <cell r="D46">
            <v>296476</v>
          </cell>
          <cell r="E46">
            <v>178705788.30000001</v>
          </cell>
          <cell r="F46">
            <v>270929</v>
          </cell>
          <cell r="G46">
            <v>134067498.90000001</v>
          </cell>
          <cell r="H46">
            <v>312773287.20000005</v>
          </cell>
          <cell r="Q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567405</v>
          </cell>
          <cell r="Z46">
            <v>312773287.20000005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3132</v>
          </cell>
          <cell r="E47">
            <v>4826260</v>
          </cell>
          <cell r="F47">
            <v>0</v>
          </cell>
          <cell r="G47">
            <v>0</v>
          </cell>
          <cell r="H47">
            <v>4826260</v>
          </cell>
          <cell r="Q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3132</v>
          </cell>
          <cell r="Z47">
            <v>4826260</v>
          </cell>
        </row>
        <row r="48">
          <cell r="B48" t="str">
            <v>MSDQ</v>
          </cell>
          <cell r="C48" t="str">
            <v>Масдак ХХК</v>
          </cell>
          <cell r="D48">
            <v>790</v>
          </cell>
          <cell r="E48">
            <v>1541881.6</v>
          </cell>
          <cell r="F48">
            <v>744</v>
          </cell>
          <cell r="G48">
            <v>3068550</v>
          </cell>
          <cell r="H48">
            <v>4610431.5999999996</v>
          </cell>
          <cell r="Q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1534</v>
          </cell>
          <cell r="Z48">
            <v>4610431.5999999996</v>
          </cell>
        </row>
        <row r="49">
          <cell r="B49" t="str">
            <v>MSEC</v>
          </cell>
          <cell r="C49" t="str">
            <v>Монсек ХХК</v>
          </cell>
          <cell r="D49">
            <v>43933</v>
          </cell>
          <cell r="E49">
            <v>35440732.32</v>
          </cell>
          <cell r="F49">
            <v>264194</v>
          </cell>
          <cell r="G49">
            <v>41447839.299999997</v>
          </cell>
          <cell r="H49">
            <v>76888571.620000005</v>
          </cell>
          <cell r="Q49">
            <v>0</v>
          </cell>
          <cell r="T49">
            <v>133</v>
          </cell>
          <cell r="U49">
            <v>13832000</v>
          </cell>
          <cell r="V49">
            <v>0</v>
          </cell>
          <cell r="W49">
            <v>0</v>
          </cell>
          <cell r="X49">
            <v>13832000</v>
          </cell>
          <cell r="Y49">
            <v>308260</v>
          </cell>
          <cell r="Z49">
            <v>90720571.620000005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Q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410372</v>
          </cell>
          <cell r="E51">
            <v>335495305.86000001</v>
          </cell>
          <cell r="F51">
            <v>93863</v>
          </cell>
          <cell r="G51">
            <v>71601677</v>
          </cell>
          <cell r="H51">
            <v>407096982.86000001</v>
          </cell>
          <cell r="O51">
            <v>52</v>
          </cell>
          <cell r="P51">
            <v>5200000</v>
          </cell>
          <cell r="Q51">
            <v>5200000</v>
          </cell>
          <cell r="T51">
            <v>147413</v>
          </cell>
          <cell r="U51">
            <v>14605812470</v>
          </cell>
          <cell r="V51">
            <v>53940</v>
          </cell>
          <cell r="W51">
            <v>5391837820</v>
          </cell>
          <cell r="X51">
            <v>19997650290</v>
          </cell>
          <cell r="Y51">
            <v>705640</v>
          </cell>
          <cell r="Z51">
            <v>20409947272.860001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1411</v>
          </cell>
          <cell r="E52">
            <v>1892400</v>
          </cell>
          <cell r="F52">
            <v>3362</v>
          </cell>
          <cell r="G52">
            <v>4838437</v>
          </cell>
          <cell r="H52">
            <v>6730837</v>
          </cell>
          <cell r="Q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4773</v>
          </cell>
          <cell r="Z52">
            <v>6730837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Q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681</v>
          </cell>
          <cell r="E54">
            <v>2253263.4</v>
          </cell>
          <cell r="F54">
            <v>58557</v>
          </cell>
          <cell r="G54">
            <v>44150000.899999999</v>
          </cell>
          <cell r="H54">
            <v>46403264.299999997</v>
          </cell>
          <cell r="Q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59238</v>
          </cell>
          <cell r="Z54">
            <v>46403264.299999997</v>
          </cell>
        </row>
        <row r="55">
          <cell r="B55" t="str">
            <v>SECP</v>
          </cell>
          <cell r="C55" t="str">
            <v>СИКАП</v>
          </cell>
          <cell r="D55">
            <v>15718</v>
          </cell>
          <cell r="E55">
            <v>9803330</v>
          </cell>
          <cell r="F55">
            <v>4200</v>
          </cell>
          <cell r="G55">
            <v>2513890</v>
          </cell>
          <cell r="H55">
            <v>12317220</v>
          </cell>
          <cell r="Q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19918</v>
          </cell>
          <cell r="Z55">
            <v>12317220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Q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821080</v>
          </cell>
          <cell r="E57">
            <v>181904604.69999999</v>
          </cell>
          <cell r="F57">
            <v>701967</v>
          </cell>
          <cell r="G57">
            <v>422697876.45999998</v>
          </cell>
          <cell r="H57">
            <v>604602481.15999997</v>
          </cell>
          <cell r="Q57">
            <v>0</v>
          </cell>
          <cell r="T57">
            <v>297</v>
          </cell>
          <cell r="U57">
            <v>30017790</v>
          </cell>
          <cell r="V57">
            <v>297</v>
          </cell>
          <cell r="W57">
            <v>30017790</v>
          </cell>
          <cell r="X57">
            <v>60035580</v>
          </cell>
          <cell r="Y57">
            <v>1523641</v>
          </cell>
          <cell r="Z57">
            <v>664638061.15999997</v>
          </cell>
        </row>
        <row r="58">
          <cell r="B58" t="str">
            <v>TABO</v>
          </cell>
          <cell r="C58" t="str">
            <v>Таван богд ХХК</v>
          </cell>
          <cell r="D58">
            <v>64572</v>
          </cell>
          <cell r="E58">
            <v>50459487</v>
          </cell>
          <cell r="F58">
            <v>5038</v>
          </cell>
          <cell r="G58">
            <v>22578376</v>
          </cell>
          <cell r="H58">
            <v>73037863</v>
          </cell>
          <cell r="Q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69610</v>
          </cell>
          <cell r="Z58">
            <v>73037863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32270</v>
          </cell>
          <cell r="E59">
            <v>23630106</v>
          </cell>
          <cell r="F59">
            <v>6342</v>
          </cell>
          <cell r="G59">
            <v>8061069.29</v>
          </cell>
          <cell r="H59">
            <v>31691175.289999999</v>
          </cell>
          <cell r="Q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38612</v>
          </cell>
          <cell r="Z59">
            <v>31691175.289999999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632055</v>
          </cell>
          <cell r="E60">
            <v>316744484.19</v>
          </cell>
          <cell r="F60">
            <v>400186</v>
          </cell>
          <cell r="G60">
            <v>163975391.97</v>
          </cell>
          <cell r="H60">
            <v>480719876.15999997</v>
          </cell>
          <cell r="Q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1032241</v>
          </cell>
          <cell r="Z60">
            <v>480719876.15999997</v>
          </cell>
        </row>
        <row r="61">
          <cell r="B61" t="str">
            <v>TNGR</v>
          </cell>
          <cell r="C61" t="str">
            <v>Тэнгэр капитал ХХК</v>
          </cell>
          <cell r="D61">
            <v>10108</v>
          </cell>
          <cell r="E61">
            <v>10644977.4</v>
          </cell>
          <cell r="F61">
            <v>388791</v>
          </cell>
          <cell r="G61">
            <v>80874308</v>
          </cell>
          <cell r="H61">
            <v>91519285.400000006</v>
          </cell>
          <cell r="Q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398899</v>
          </cell>
          <cell r="Z61">
            <v>91519285.400000006</v>
          </cell>
        </row>
        <row r="62">
          <cell r="B62" t="str">
            <v>TTOL</v>
          </cell>
          <cell r="C62" t="str">
            <v>Тэсо Инвестмент</v>
          </cell>
          <cell r="D62">
            <v>207</v>
          </cell>
          <cell r="E62">
            <v>190523</v>
          </cell>
          <cell r="F62">
            <v>4</v>
          </cell>
          <cell r="G62">
            <v>99200</v>
          </cell>
          <cell r="H62">
            <v>289723</v>
          </cell>
          <cell r="Q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211</v>
          </cell>
          <cell r="Z62">
            <v>289723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302</v>
          </cell>
          <cell r="E63">
            <v>3914050</v>
          </cell>
          <cell r="F63">
            <v>9000</v>
          </cell>
          <cell r="G63">
            <v>13058245</v>
          </cell>
          <cell r="H63">
            <v>16972295</v>
          </cell>
          <cell r="Q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9302</v>
          </cell>
          <cell r="Z63">
            <v>16972295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Q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Q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11780</v>
          </cell>
          <cell r="E66">
            <v>3109876</v>
          </cell>
          <cell r="F66">
            <v>63235</v>
          </cell>
          <cell r="G66">
            <v>60499874</v>
          </cell>
          <cell r="H66">
            <v>63609750</v>
          </cell>
          <cell r="Q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75015</v>
          </cell>
          <cell r="Z66">
            <v>63609750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6132</v>
          </cell>
          <cell r="E10">
            <v>534203</v>
          </cell>
          <cell r="F10">
            <v>2547</v>
          </cell>
          <cell r="G10">
            <v>2983905</v>
          </cell>
          <cell r="H10">
            <v>3518108</v>
          </cell>
          <cell r="I10">
            <v>18782</v>
          </cell>
          <cell r="J10">
            <v>1878200</v>
          </cell>
          <cell r="K10">
            <v>0</v>
          </cell>
          <cell r="L10">
            <v>0</v>
          </cell>
          <cell r="M10">
            <v>1878200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1262</v>
          </cell>
          <cell r="E11">
            <v>275440.8</v>
          </cell>
          <cell r="F11">
            <v>13312</v>
          </cell>
          <cell r="G11">
            <v>4373541.8</v>
          </cell>
          <cell r="H11">
            <v>4648982.5999999996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120046</v>
          </cell>
          <cell r="E12">
            <v>60473168.159999996</v>
          </cell>
          <cell r="F12">
            <v>380362</v>
          </cell>
          <cell r="G12">
            <v>232031837.02000001</v>
          </cell>
          <cell r="H12">
            <v>292505005.18000001</v>
          </cell>
          <cell r="I12">
            <v>184716</v>
          </cell>
          <cell r="J12">
            <v>18471600</v>
          </cell>
          <cell r="K12">
            <v>0</v>
          </cell>
          <cell r="L12">
            <v>0</v>
          </cell>
          <cell r="M12">
            <v>18471600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2085</v>
          </cell>
          <cell r="G13">
            <v>1906753.1</v>
          </cell>
          <cell r="H13">
            <v>1906753.1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600273</v>
          </cell>
          <cell r="E16">
            <v>287404694.25</v>
          </cell>
          <cell r="F16">
            <v>1577250</v>
          </cell>
          <cell r="G16">
            <v>641588511.92999995</v>
          </cell>
          <cell r="H16">
            <v>928993206.17999995</v>
          </cell>
          <cell r="I16">
            <v>574161</v>
          </cell>
          <cell r="J16">
            <v>57416100</v>
          </cell>
          <cell r="K16">
            <v>0</v>
          </cell>
          <cell r="L16">
            <v>0</v>
          </cell>
          <cell r="M16">
            <v>57416100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76693</v>
          </cell>
          <cell r="E19">
            <v>58123328.5</v>
          </cell>
          <cell r="F19">
            <v>170976</v>
          </cell>
          <cell r="G19">
            <v>42349891.729999997</v>
          </cell>
          <cell r="H19">
            <v>100473220.22999999</v>
          </cell>
          <cell r="I19">
            <v>125806</v>
          </cell>
          <cell r="J19">
            <v>12580600</v>
          </cell>
          <cell r="K19">
            <v>0</v>
          </cell>
          <cell r="L19">
            <v>0</v>
          </cell>
          <cell r="M19">
            <v>12580600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B20" t="str">
            <v>BSK</v>
          </cell>
          <cell r="C20" t="str">
            <v>BLUE SKY</v>
          </cell>
          <cell r="D20">
            <v>1515</v>
          </cell>
          <cell r="E20">
            <v>621716</v>
          </cell>
          <cell r="F20">
            <v>10</v>
          </cell>
          <cell r="G20">
            <v>94000</v>
          </cell>
          <cell r="H20">
            <v>715716</v>
          </cell>
          <cell r="I20">
            <v>1680</v>
          </cell>
          <cell r="J20">
            <v>168000</v>
          </cell>
          <cell r="K20">
            <v>0</v>
          </cell>
          <cell r="L20">
            <v>0</v>
          </cell>
          <cell r="M20">
            <v>168000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5300</v>
          </cell>
          <cell r="E21">
            <v>357500</v>
          </cell>
          <cell r="F21">
            <v>38608</v>
          </cell>
          <cell r="G21">
            <v>8646579.1199999992</v>
          </cell>
          <cell r="H21">
            <v>9004079.1199999992</v>
          </cell>
          <cell r="I21">
            <v>57091</v>
          </cell>
          <cell r="J21">
            <v>5709100</v>
          </cell>
          <cell r="K21">
            <v>0</v>
          </cell>
          <cell r="L21">
            <v>0</v>
          </cell>
          <cell r="M21">
            <v>5709100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484256</v>
          </cell>
          <cell r="E22">
            <v>198010108.30000001</v>
          </cell>
          <cell r="F22">
            <v>522711</v>
          </cell>
          <cell r="G22">
            <v>245746170.65000001</v>
          </cell>
          <cell r="H22">
            <v>443756278.95000005</v>
          </cell>
          <cell r="I22">
            <v>282340</v>
          </cell>
          <cell r="J22">
            <v>28234000</v>
          </cell>
          <cell r="K22">
            <v>0</v>
          </cell>
          <cell r="L22">
            <v>0</v>
          </cell>
          <cell r="M22">
            <v>28234000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12430</v>
          </cell>
          <cell r="E23">
            <v>2655800</v>
          </cell>
          <cell r="F23">
            <v>24661</v>
          </cell>
          <cell r="G23">
            <v>4899825</v>
          </cell>
          <cell r="H23">
            <v>7555625</v>
          </cell>
          <cell r="I23">
            <v>48123</v>
          </cell>
          <cell r="J23">
            <v>4812300</v>
          </cell>
          <cell r="K23">
            <v>0</v>
          </cell>
          <cell r="L23">
            <v>0</v>
          </cell>
          <cell r="M23">
            <v>4812300</v>
          </cell>
          <cell r="N23">
            <v>145</v>
          </cell>
          <cell r="O23">
            <v>14500000</v>
          </cell>
          <cell r="P23">
            <v>0</v>
          </cell>
          <cell r="Q23">
            <v>0</v>
          </cell>
          <cell r="R23">
            <v>14500000</v>
          </cell>
          <cell r="S23">
            <v>0</v>
          </cell>
          <cell r="T23">
            <v>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21030</v>
          </cell>
          <cell r="E26">
            <v>1590238</v>
          </cell>
          <cell r="F26">
            <v>482</v>
          </cell>
          <cell r="G26">
            <v>14118000</v>
          </cell>
          <cell r="H26">
            <v>15708238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38329</v>
          </cell>
          <cell r="E28">
            <v>17668429.75</v>
          </cell>
          <cell r="F28">
            <v>90341</v>
          </cell>
          <cell r="G28">
            <v>23306467.52</v>
          </cell>
          <cell r="H28">
            <v>40974897.269999996</v>
          </cell>
          <cell r="I28">
            <v>31892</v>
          </cell>
          <cell r="J28">
            <v>3189200</v>
          </cell>
          <cell r="K28">
            <v>0</v>
          </cell>
          <cell r="L28">
            <v>0</v>
          </cell>
          <cell r="M28">
            <v>3189200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41555</v>
          </cell>
          <cell r="E29">
            <v>23332855</v>
          </cell>
          <cell r="F29">
            <v>15168</v>
          </cell>
          <cell r="G29">
            <v>47852730</v>
          </cell>
          <cell r="H29">
            <v>71185585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13329</v>
          </cell>
          <cell r="E33">
            <v>1061931</v>
          </cell>
          <cell r="F33">
            <v>13798</v>
          </cell>
          <cell r="G33">
            <v>2860457.6</v>
          </cell>
          <cell r="H33">
            <v>3922388.6</v>
          </cell>
          <cell r="I33">
            <v>24004</v>
          </cell>
          <cell r="J33">
            <v>2400400</v>
          </cell>
          <cell r="K33">
            <v>0</v>
          </cell>
          <cell r="L33">
            <v>0</v>
          </cell>
          <cell r="M33">
            <v>2400400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1359764</v>
          </cell>
          <cell r="E34">
            <v>219033553.13999999</v>
          </cell>
          <cell r="F34">
            <v>780255</v>
          </cell>
          <cell r="G34">
            <v>84034541.849999994</v>
          </cell>
          <cell r="H34">
            <v>303068094.99000001</v>
          </cell>
          <cell r="I34">
            <v>1393300</v>
          </cell>
          <cell r="J34">
            <v>139330000</v>
          </cell>
          <cell r="K34">
            <v>0</v>
          </cell>
          <cell r="L34">
            <v>0</v>
          </cell>
          <cell r="M34">
            <v>139330000</v>
          </cell>
          <cell r="N34">
            <v>1396</v>
          </cell>
          <cell r="O34">
            <v>139600000</v>
          </cell>
          <cell r="P34">
            <v>0</v>
          </cell>
          <cell r="Q34">
            <v>0</v>
          </cell>
          <cell r="R34">
            <v>139600000</v>
          </cell>
          <cell r="S34">
            <v>0</v>
          </cell>
          <cell r="T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100</v>
          </cell>
          <cell r="G35">
            <v>104800</v>
          </cell>
          <cell r="H35">
            <v>104800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952</v>
          </cell>
          <cell r="E36">
            <v>189757.46</v>
          </cell>
          <cell r="F36">
            <v>10254</v>
          </cell>
          <cell r="G36">
            <v>3569458.56</v>
          </cell>
          <cell r="H36">
            <v>3759216.02</v>
          </cell>
          <cell r="I36">
            <v>16852</v>
          </cell>
          <cell r="J36">
            <v>1685200</v>
          </cell>
          <cell r="K36">
            <v>0</v>
          </cell>
          <cell r="L36">
            <v>0</v>
          </cell>
          <cell r="M36">
            <v>1685200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1270523</v>
          </cell>
          <cell r="E37">
            <v>546299906.92999995</v>
          </cell>
          <cell r="F37">
            <v>1051653</v>
          </cell>
          <cell r="G37">
            <v>280346083.23000002</v>
          </cell>
          <cell r="H37">
            <v>826645990.15999997</v>
          </cell>
          <cell r="I37">
            <v>677695</v>
          </cell>
          <cell r="J37">
            <v>67769500</v>
          </cell>
          <cell r="K37">
            <v>0</v>
          </cell>
          <cell r="L37">
            <v>0</v>
          </cell>
          <cell r="M37">
            <v>67769500</v>
          </cell>
          <cell r="N37">
            <v>418</v>
          </cell>
          <cell r="O37">
            <v>41800000</v>
          </cell>
          <cell r="P37">
            <v>28</v>
          </cell>
          <cell r="Q37">
            <v>2800000</v>
          </cell>
          <cell r="R37">
            <v>44600000</v>
          </cell>
          <cell r="S37">
            <v>0</v>
          </cell>
          <cell r="T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10</v>
          </cell>
          <cell r="E38">
            <v>321000</v>
          </cell>
          <cell r="F38">
            <v>0</v>
          </cell>
          <cell r="G38">
            <v>0</v>
          </cell>
          <cell r="H38">
            <v>321000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3382</v>
          </cell>
          <cell r="E42">
            <v>27258990</v>
          </cell>
          <cell r="F42">
            <v>15868</v>
          </cell>
          <cell r="G42">
            <v>1178810</v>
          </cell>
          <cell r="H42">
            <v>28437800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33083</v>
          </cell>
          <cell r="E43">
            <v>7206803</v>
          </cell>
          <cell r="F43">
            <v>91378</v>
          </cell>
          <cell r="G43">
            <v>23074735.600000001</v>
          </cell>
          <cell r="H43">
            <v>30281538.600000001</v>
          </cell>
          <cell r="I43">
            <v>83639</v>
          </cell>
          <cell r="J43">
            <v>8363900</v>
          </cell>
          <cell r="K43">
            <v>0</v>
          </cell>
          <cell r="L43">
            <v>0</v>
          </cell>
          <cell r="M43">
            <v>8363900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30975</v>
          </cell>
          <cell r="E44">
            <v>10359178</v>
          </cell>
          <cell r="F44">
            <v>12902</v>
          </cell>
          <cell r="G44">
            <v>2064320</v>
          </cell>
          <cell r="H44">
            <v>12423498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3000</v>
          </cell>
          <cell r="E45">
            <v>599000</v>
          </cell>
          <cell r="F45">
            <v>2943</v>
          </cell>
          <cell r="G45">
            <v>1059970</v>
          </cell>
          <cell r="H45">
            <v>1658970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316814</v>
          </cell>
          <cell r="E46">
            <v>101830036.68000001</v>
          </cell>
          <cell r="F46">
            <v>521588</v>
          </cell>
          <cell r="G46">
            <v>254988882.74000001</v>
          </cell>
          <cell r="H46">
            <v>356818919.42000002</v>
          </cell>
          <cell r="I46">
            <v>563080</v>
          </cell>
          <cell r="J46">
            <v>56308000</v>
          </cell>
          <cell r="K46">
            <v>0</v>
          </cell>
          <cell r="L46">
            <v>0</v>
          </cell>
          <cell r="M46">
            <v>56308000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4190</v>
          </cell>
          <cell r="E47">
            <v>3352187</v>
          </cell>
          <cell r="F47">
            <v>31</v>
          </cell>
          <cell r="G47">
            <v>347017.48</v>
          </cell>
          <cell r="H47">
            <v>3699204.48</v>
          </cell>
          <cell r="I47">
            <v>10000</v>
          </cell>
          <cell r="J47">
            <v>1000000</v>
          </cell>
          <cell r="K47">
            <v>0</v>
          </cell>
          <cell r="L47">
            <v>0</v>
          </cell>
          <cell r="M47">
            <v>1000000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15540</v>
          </cell>
          <cell r="E48">
            <v>3942584.6</v>
          </cell>
          <cell r="F48">
            <v>10686</v>
          </cell>
          <cell r="G48">
            <v>7171727.5</v>
          </cell>
          <cell r="H48">
            <v>11114312.1</v>
          </cell>
          <cell r="I48">
            <v>11000</v>
          </cell>
          <cell r="J48">
            <v>1100000</v>
          </cell>
          <cell r="K48">
            <v>0</v>
          </cell>
          <cell r="L48">
            <v>0</v>
          </cell>
          <cell r="M48">
            <v>1100000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50716</v>
          </cell>
          <cell r="E49">
            <v>22596801</v>
          </cell>
          <cell r="F49">
            <v>49390</v>
          </cell>
          <cell r="G49">
            <v>45525698.799999997</v>
          </cell>
          <cell r="H49">
            <v>68122499.799999997</v>
          </cell>
          <cell r="I49">
            <v>1000</v>
          </cell>
          <cell r="J49">
            <v>100000</v>
          </cell>
          <cell r="K49">
            <v>0</v>
          </cell>
          <cell r="L49">
            <v>0</v>
          </cell>
          <cell r="M49">
            <v>100000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352304</v>
          </cell>
          <cell r="E51">
            <v>223481082.24000001</v>
          </cell>
          <cell r="F51">
            <v>483102</v>
          </cell>
          <cell r="G51">
            <v>186043181.78999999</v>
          </cell>
          <cell r="H51">
            <v>409524264.02999997</v>
          </cell>
          <cell r="I51">
            <v>1656783</v>
          </cell>
          <cell r="J51">
            <v>165678300</v>
          </cell>
          <cell r="K51">
            <v>0</v>
          </cell>
          <cell r="L51">
            <v>0</v>
          </cell>
          <cell r="M51">
            <v>165678300</v>
          </cell>
          <cell r="N51">
            <v>0</v>
          </cell>
          <cell r="O51">
            <v>0</v>
          </cell>
          <cell r="P51">
            <v>1931</v>
          </cell>
          <cell r="Q51">
            <v>193100000</v>
          </cell>
          <cell r="R51">
            <v>193100000</v>
          </cell>
          <cell r="S51">
            <v>0</v>
          </cell>
          <cell r="T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859</v>
          </cell>
          <cell r="E52">
            <v>355149</v>
          </cell>
          <cell r="F52">
            <v>44650</v>
          </cell>
          <cell r="G52">
            <v>14107150</v>
          </cell>
          <cell r="H52">
            <v>14462299</v>
          </cell>
          <cell r="I52">
            <v>43305</v>
          </cell>
          <cell r="J52">
            <v>4330500</v>
          </cell>
          <cell r="K52">
            <v>0</v>
          </cell>
          <cell r="L52">
            <v>0</v>
          </cell>
          <cell r="M52">
            <v>4330500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32506</v>
          </cell>
          <cell r="E54">
            <v>1773005</v>
          </cell>
          <cell r="F54">
            <v>36228</v>
          </cell>
          <cell r="G54">
            <v>19424375</v>
          </cell>
          <cell r="H54">
            <v>21197380</v>
          </cell>
          <cell r="I54">
            <v>20000</v>
          </cell>
          <cell r="J54">
            <v>2000000</v>
          </cell>
          <cell r="K54">
            <v>0</v>
          </cell>
          <cell r="L54">
            <v>0</v>
          </cell>
          <cell r="M54">
            <v>2000000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B55" t="str">
            <v>SECP</v>
          </cell>
          <cell r="C55" t="str">
            <v>СИКАП</v>
          </cell>
          <cell r="D55">
            <v>4576</v>
          </cell>
          <cell r="E55">
            <v>172451</v>
          </cell>
          <cell r="F55">
            <v>24078</v>
          </cell>
          <cell r="G55">
            <v>14114397</v>
          </cell>
          <cell r="H55">
            <v>14286848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2714829</v>
          </cell>
          <cell r="E57">
            <v>618213100.13999999</v>
          </cell>
          <cell r="F57">
            <v>1603760</v>
          </cell>
          <cell r="G57">
            <v>368095658.92000002</v>
          </cell>
          <cell r="H57">
            <v>986308759.05999994</v>
          </cell>
          <cell r="I57">
            <v>6386334</v>
          </cell>
          <cell r="J57">
            <v>638633400</v>
          </cell>
          <cell r="K57">
            <v>13387980</v>
          </cell>
          <cell r="L57">
            <v>1338798000</v>
          </cell>
          <cell r="M57">
            <v>1977431400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B58" t="str">
            <v>TABO</v>
          </cell>
          <cell r="C58" t="str">
            <v>Таван богд ХХК</v>
          </cell>
          <cell r="D58">
            <v>500</v>
          </cell>
          <cell r="E58">
            <v>142500</v>
          </cell>
          <cell r="F58">
            <v>15540</v>
          </cell>
          <cell r="G58">
            <v>34106593.920000002</v>
          </cell>
          <cell r="H58">
            <v>34249093.920000002</v>
          </cell>
          <cell r="I58">
            <v>14556</v>
          </cell>
          <cell r="J58">
            <v>1455600</v>
          </cell>
          <cell r="K58">
            <v>0</v>
          </cell>
          <cell r="L58">
            <v>0</v>
          </cell>
          <cell r="M58">
            <v>1455600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5015</v>
          </cell>
          <cell r="E59">
            <v>1468491</v>
          </cell>
          <cell r="F59">
            <v>45520</v>
          </cell>
          <cell r="G59">
            <v>16938391</v>
          </cell>
          <cell r="H59">
            <v>18406882</v>
          </cell>
          <cell r="I59">
            <v>62356</v>
          </cell>
          <cell r="J59">
            <v>6235600</v>
          </cell>
          <cell r="K59">
            <v>0</v>
          </cell>
          <cell r="L59">
            <v>0</v>
          </cell>
          <cell r="M59">
            <v>6235600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995959</v>
          </cell>
          <cell r="E60">
            <v>467254308.88999999</v>
          </cell>
          <cell r="F60">
            <v>890298</v>
          </cell>
          <cell r="G60">
            <v>251234207.62</v>
          </cell>
          <cell r="H60">
            <v>718488516.50999999</v>
          </cell>
          <cell r="I60">
            <v>938687</v>
          </cell>
          <cell r="J60">
            <v>93868700</v>
          </cell>
          <cell r="K60">
            <v>0</v>
          </cell>
          <cell r="L60">
            <v>0</v>
          </cell>
          <cell r="M60">
            <v>93868700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B61" t="str">
            <v>TNGR</v>
          </cell>
          <cell r="C61" t="str">
            <v>Тэнгэр капитал ХХК</v>
          </cell>
          <cell r="D61">
            <v>4230</v>
          </cell>
          <cell r="E61">
            <v>4550920</v>
          </cell>
          <cell r="F61">
            <v>14660</v>
          </cell>
          <cell r="G61">
            <v>6551850</v>
          </cell>
          <cell r="H61">
            <v>11102770</v>
          </cell>
          <cell r="I61">
            <v>24000</v>
          </cell>
          <cell r="J61">
            <v>2400000</v>
          </cell>
          <cell r="K61">
            <v>0</v>
          </cell>
          <cell r="L61">
            <v>0</v>
          </cell>
          <cell r="M61">
            <v>2400000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B62" t="str">
            <v>TTOL</v>
          </cell>
          <cell r="C62" t="str">
            <v>Тэсо Инвестмент</v>
          </cell>
          <cell r="D62">
            <v>0</v>
          </cell>
          <cell r="E62">
            <v>0</v>
          </cell>
          <cell r="F62">
            <v>14800</v>
          </cell>
          <cell r="G62">
            <v>1906422</v>
          </cell>
          <cell r="H62">
            <v>1906422</v>
          </cell>
          <cell r="I62">
            <v>9800</v>
          </cell>
          <cell r="J62">
            <v>980000</v>
          </cell>
          <cell r="K62">
            <v>0</v>
          </cell>
          <cell r="L62">
            <v>0</v>
          </cell>
          <cell r="M62">
            <v>980000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22323</v>
          </cell>
          <cell r="E63">
            <v>18720277</v>
          </cell>
          <cell r="F63">
            <v>11388</v>
          </cell>
          <cell r="G63">
            <v>28456871.300000001</v>
          </cell>
          <cell r="H63">
            <v>47177148.299999997</v>
          </cell>
          <cell r="I63">
            <v>20393</v>
          </cell>
          <cell r="J63">
            <v>2039300</v>
          </cell>
          <cell r="K63">
            <v>0</v>
          </cell>
          <cell r="L63">
            <v>0</v>
          </cell>
          <cell r="M63">
            <v>2039300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52415</v>
          </cell>
          <cell r="E66">
            <v>37285513.899999999</v>
          </cell>
          <cell r="F66">
            <v>113232</v>
          </cell>
          <cell r="G66">
            <v>51312193.960000001</v>
          </cell>
          <cell r="H66">
            <v>88597707.859999999</v>
          </cell>
          <cell r="I66">
            <v>106605</v>
          </cell>
          <cell r="J66">
            <v>10660500</v>
          </cell>
          <cell r="K66">
            <v>0</v>
          </cell>
          <cell r="L66">
            <v>0</v>
          </cell>
          <cell r="M66">
            <v>10660500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Q79"/>
  <sheetViews>
    <sheetView tabSelected="1" view="pageBreakPreview" zoomScale="70" zoomScaleNormal="70" zoomScaleSheetLayoutView="70" workbookViewId="0">
      <pane xSplit="3" ySplit="15" topLeftCell="D73" activePane="bottomRight" state="frozen"/>
      <selection pane="topRight" activeCell="D1" sqref="D1"/>
      <selection pane="bottomLeft" activeCell="A16" sqref="A16"/>
      <selection pane="bottomRight" activeCell="G75" sqref="G75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9.7109375" style="1" customWidth="1"/>
    <col min="5" max="5" width="9.42578125" style="1" customWidth="1"/>
    <col min="6" max="6" width="12.7109375" style="1" customWidth="1"/>
    <col min="7" max="7" width="20.28515625" style="2" bestFit="1" customWidth="1"/>
    <col min="8" max="8" width="21.7109375" style="3" customWidth="1"/>
    <col min="9" max="9" width="18" style="3" customWidth="1"/>
    <col min="10" max="10" width="10.28515625" style="1" bestFit="1" customWidth="1"/>
    <col min="11" max="11" width="7.42578125" style="1" bestFit="1" customWidth="1"/>
    <col min="12" max="12" width="15.28515625" style="1" customWidth="1"/>
    <col min="13" max="13" width="22.42578125" style="1" bestFit="1" customWidth="1"/>
    <col min="14" max="14" width="25.42578125" style="1" customWidth="1"/>
    <col min="15" max="15" width="16.71093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6" spans="1:17" ht="13.9" customHeight="1" x14ac:dyDescent="0.25"/>
    <row r="7" spans="1:17" x14ac:dyDescent="0.25">
      <c r="J7" s="5"/>
      <c r="K7" s="5"/>
      <c r="L7" s="5"/>
    </row>
    <row r="8" spans="1:17" x14ac:dyDescent="0.25">
      <c r="H8" s="6"/>
      <c r="I8" s="6"/>
      <c r="J8" s="7"/>
      <c r="K8" s="7"/>
      <c r="L8" s="7"/>
      <c r="M8" s="7"/>
    </row>
    <row r="9" spans="1:17" ht="15" customHeight="1" x14ac:dyDescent="0.25">
      <c r="B9" s="8"/>
      <c r="C9" s="9"/>
      <c r="D9" s="46" t="s">
        <v>0</v>
      </c>
      <c r="E9" s="46"/>
      <c r="F9" s="46"/>
      <c r="G9" s="46"/>
      <c r="H9" s="46"/>
      <c r="I9" s="46"/>
      <c r="J9" s="46"/>
      <c r="K9" s="46"/>
      <c r="L9" s="46"/>
      <c r="M9" s="9"/>
      <c r="N9" s="9"/>
      <c r="O9" s="9"/>
    </row>
    <row r="11" spans="1:17" ht="15" customHeight="1" thickBot="1" x14ac:dyDescent="0.3">
      <c r="L11" s="47" t="s">
        <v>136</v>
      </c>
      <c r="M11" s="47"/>
      <c r="N11" s="47"/>
      <c r="O11" s="47"/>
    </row>
    <row r="12" spans="1:17" ht="14.45" customHeight="1" x14ac:dyDescent="0.25">
      <c r="A12" s="48" t="s">
        <v>1</v>
      </c>
      <c r="B12" s="50" t="s">
        <v>2</v>
      </c>
      <c r="C12" s="50" t="s">
        <v>3</v>
      </c>
      <c r="D12" s="50" t="s">
        <v>4</v>
      </c>
      <c r="E12" s="50"/>
      <c r="F12" s="50"/>
      <c r="G12" s="52" t="s">
        <v>131</v>
      </c>
      <c r="H12" s="52"/>
      <c r="I12" s="52"/>
      <c r="J12" s="52"/>
      <c r="K12" s="52"/>
      <c r="L12" s="52"/>
      <c r="M12" s="52"/>
      <c r="N12" s="54" t="s">
        <v>132</v>
      </c>
      <c r="O12" s="55"/>
    </row>
    <row r="13" spans="1:17" s="8" customFormat="1" ht="15.75" customHeight="1" x14ac:dyDescent="0.25">
      <c r="A13" s="49"/>
      <c r="B13" s="51"/>
      <c r="C13" s="51"/>
      <c r="D13" s="51"/>
      <c r="E13" s="51"/>
      <c r="F13" s="51"/>
      <c r="G13" s="53"/>
      <c r="H13" s="53"/>
      <c r="I13" s="53"/>
      <c r="J13" s="53"/>
      <c r="K13" s="53"/>
      <c r="L13" s="53"/>
      <c r="M13" s="53"/>
      <c r="N13" s="56"/>
      <c r="O13" s="57"/>
      <c r="Q13" s="10"/>
    </row>
    <row r="14" spans="1:17" s="8" customFormat="1" ht="33.75" customHeight="1" x14ac:dyDescent="0.25">
      <c r="A14" s="49"/>
      <c r="B14" s="51"/>
      <c r="C14" s="51"/>
      <c r="D14" s="51"/>
      <c r="E14" s="51"/>
      <c r="F14" s="51"/>
      <c r="G14" s="36" t="s">
        <v>5</v>
      </c>
      <c r="H14" s="37"/>
      <c r="I14" s="38"/>
      <c r="J14" s="36" t="s">
        <v>134</v>
      </c>
      <c r="K14" s="37"/>
      <c r="L14" s="38"/>
      <c r="M14" s="34" t="s">
        <v>6</v>
      </c>
      <c r="N14" s="39" t="s">
        <v>7</v>
      </c>
      <c r="O14" s="41" t="s">
        <v>8</v>
      </c>
      <c r="Q14" s="10"/>
    </row>
    <row r="15" spans="1:17" s="8" customFormat="1" ht="55.9" customHeight="1" x14ac:dyDescent="0.25">
      <c r="A15" s="49"/>
      <c r="B15" s="51"/>
      <c r="C15" s="51"/>
      <c r="D15" s="16" t="s">
        <v>9</v>
      </c>
      <c r="E15" s="16" t="s">
        <v>10</v>
      </c>
      <c r="F15" s="16" t="s">
        <v>11</v>
      </c>
      <c r="G15" s="31" t="s">
        <v>135</v>
      </c>
      <c r="H15" s="11" t="s">
        <v>130</v>
      </c>
      <c r="I15" s="31" t="s">
        <v>133</v>
      </c>
      <c r="J15" s="31" t="s">
        <v>135</v>
      </c>
      <c r="K15" s="31" t="s">
        <v>130</v>
      </c>
      <c r="L15" s="31" t="s">
        <v>133</v>
      </c>
      <c r="M15" s="35"/>
      <c r="N15" s="40"/>
      <c r="O15" s="42"/>
      <c r="Q15" s="10"/>
    </row>
    <row r="16" spans="1:17" x14ac:dyDescent="0.25">
      <c r="A16" s="12">
        <v>1</v>
      </c>
      <c r="B16" s="13" t="s">
        <v>15</v>
      </c>
      <c r="C16" s="14" t="s">
        <v>16</v>
      </c>
      <c r="D16" s="15" t="s">
        <v>14</v>
      </c>
      <c r="E16" s="16"/>
      <c r="F16" s="16" t="s">
        <v>14</v>
      </c>
      <c r="G16" s="17">
        <f>VLOOKUP(B16,[1]Brokers!$B$9:$H$66,7,0)</f>
        <v>407096982.86000001</v>
      </c>
      <c r="H16" s="17">
        <f>VLOOKUP(B16,[1]Brokers!$B$9:$X$66,23,0)</f>
        <v>19997650290</v>
      </c>
      <c r="I16" s="17">
        <f>VLOOKUP(B16,[1]Brokers!$B$9:$Q$66,16,0)</f>
        <v>5200000</v>
      </c>
      <c r="J16" s="17">
        <v>0</v>
      </c>
      <c r="K16" s="17">
        <v>0</v>
      </c>
      <c r="L16" s="17">
        <f>VLOOKUP(B16,[2]Brokers!$B$9:$T$66,19,0)</f>
        <v>0</v>
      </c>
      <c r="M16" s="18">
        <f t="shared" ref="M16:M47" si="0">L16+I16+J16+H16+G16</f>
        <v>20409947272.860001</v>
      </c>
      <c r="N16" s="19">
        <f>VLOOKUP(B16,[1]Brokers!$B$9:$Z$66,25,0)</f>
        <v>20409947272.860001</v>
      </c>
      <c r="O16" s="20">
        <f t="shared" ref="O16:O47" si="1">N16/$N$74</f>
        <v>0.44768358678349385</v>
      </c>
      <c r="P16" s="17"/>
    </row>
    <row r="17" spans="1:17" x14ac:dyDescent="0.25">
      <c r="A17" s="12">
        <v>2</v>
      </c>
      <c r="B17" s="13" t="s">
        <v>21</v>
      </c>
      <c r="C17" s="14" t="s">
        <v>22</v>
      </c>
      <c r="D17" s="15" t="s">
        <v>14</v>
      </c>
      <c r="E17" s="16" t="s">
        <v>14</v>
      </c>
      <c r="F17" s="16" t="s">
        <v>14</v>
      </c>
      <c r="G17" s="17">
        <f>VLOOKUP(B17,[1]Brokers!$B$9:$H$66,7,0)</f>
        <v>59866885</v>
      </c>
      <c r="H17" s="17">
        <f>VLOOKUP(B17,[1]Brokers!$B$9:$X$66,23,0)</f>
        <v>18979009920</v>
      </c>
      <c r="I17" s="17">
        <f>VLOOKUP(B17,[1]Brokers!$B$9:$Q$66,16,0)</f>
        <v>5200000</v>
      </c>
      <c r="J17" s="17">
        <v>0</v>
      </c>
      <c r="K17" s="17">
        <v>0</v>
      </c>
      <c r="L17" s="17">
        <f>VLOOKUP(B17,[2]Brokers!$B$9:$T$66,19,0)</f>
        <v>0</v>
      </c>
      <c r="M17" s="18">
        <f t="shared" si="0"/>
        <v>19044076805</v>
      </c>
      <c r="N17" s="19">
        <f>VLOOKUP(B17,[1]Brokers!$B$9:$Z$66,25,0)</f>
        <v>19044076805</v>
      </c>
      <c r="O17" s="20">
        <f t="shared" si="1"/>
        <v>0.41772379404329785</v>
      </c>
      <c r="P17" s="17"/>
    </row>
    <row r="18" spans="1:17" x14ac:dyDescent="0.25">
      <c r="A18" s="12">
        <v>3</v>
      </c>
      <c r="B18" s="13" t="s">
        <v>12</v>
      </c>
      <c r="C18" s="14" t="s">
        <v>13</v>
      </c>
      <c r="D18" s="15" t="s">
        <v>14</v>
      </c>
      <c r="E18" s="16" t="s">
        <v>14</v>
      </c>
      <c r="F18" s="16" t="s">
        <v>14</v>
      </c>
      <c r="G18" s="17">
        <f>VLOOKUP(B18,[1]Brokers!$B$9:$H$66,7,0)</f>
        <v>989307730.00999999</v>
      </c>
      <c r="H18" s="17">
        <f>VLOOKUP(B18,[1]Brokers!$B$9:$X$66,23,0)</f>
        <v>279887530</v>
      </c>
      <c r="I18" s="17">
        <f>VLOOKUP(B18,[1]Brokers!$B$9:$Q$66,16,0)</f>
        <v>0</v>
      </c>
      <c r="J18" s="17">
        <v>0</v>
      </c>
      <c r="K18" s="17">
        <v>0</v>
      </c>
      <c r="L18" s="17">
        <f>VLOOKUP(B18,[2]Brokers!$B$9:$T$66,19,0)</f>
        <v>0</v>
      </c>
      <c r="M18" s="18">
        <f t="shared" si="0"/>
        <v>1269195260.01</v>
      </c>
      <c r="N18" s="19">
        <f>VLOOKUP(B18,[1]Brokers!$B$9:$Z$66,25,0)</f>
        <v>1269195260.01</v>
      </c>
      <c r="O18" s="20">
        <f t="shared" si="1"/>
        <v>2.7839262822861057E-2</v>
      </c>
      <c r="P18" s="17"/>
    </row>
    <row r="19" spans="1:17" x14ac:dyDescent="0.25">
      <c r="A19" s="12">
        <v>4</v>
      </c>
      <c r="B19" s="13" t="s">
        <v>19</v>
      </c>
      <c r="C19" s="14" t="s">
        <v>20</v>
      </c>
      <c r="D19" s="15" t="s">
        <v>14</v>
      </c>
      <c r="E19" s="16" t="s">
        <v>14</v>
      </c>
      <c r="F19" s="16" t="s">
        <v>14</v>
      </c>
      <c r="G19" s="17">
        <f>VLOOKUP(B19,[1]Brokers!$B$9:$H$66,7,0)</f>
        <v>618282200.99000001</v>
      </c>
      <c r="H19" s="17">
        <f>VLOOKUP(B19,[1]Brokers!$B$9:$X$66,23,0)</f>
        <v>597847300</v>
      </c>
      <c r="I19" s="17">
        <f>VLOOKUP(B19,[1]Brokers!$B$9:$Q$66,16,0)</f>
        <v>4000000</v>
      </c>
      <c r="J19" s="17">
        <v>0</v>
      </c>
      <c r="K19" s="17">
        <v>0</v>
      </c>
      <c r="L19" s="17">
        <f>VLOOKUP(B19,[2]Brokers!$B$9:$T$66,19,0)</f>
        <v>0</v>
      </c>
      <c r="M19" s="18">
        <f t="shared" si="0"/>
        <v>1220129500.99</v>
      </c>
      <c r="N19" s="19">
        <f>VLOOKUP(B19,[1]Brokers!$B$9:$Z$66,25,0)</f>
        <v>1220129500.99</v>
      </c>
      <c r="O19" s="20">
        <f t="shared" si="1"/>
        <v>2.6763026089239642E-2</v>
      </c>
      <c r="P19" s="17"/>
    </row>
    <row r="20" spans="1:17" x14ac:dyDescent="0.25">
      <c r="A20" s="12">
        <v>5</v>
      </c>
      <c r="B20" s="13" t="s">
        <v>27</v>
      </c>
      <c r="C20" s="14" t="s">
        <v>28</v>
      </c>
      <c r="D20" s="15" t="s">
        <v>14</v>
      </c>
      <c r="E20" s="16" t="s">
        <v>14</v>
      </c>
      <c r="F20" s="16" t="s">
        <v>14</v>
      </c>
      <c r="G20" s="17">
        <f>VLOOKUP(B20,[1]Brokers!$B$9:$H$66,7,0)</f>
        <v>604602481.15999997</v>
      </c>
      <c r="H20" s="17">
        <f>VLOOKUP(B20,[1]Brokers!$B$9:$X$66,23,0)</f>
        <v>60035580</v>
      </c>
      <c r="I20" s="17">
        <f>VLOOKUP(B20,[1]Brokers!$B$9:$Q$66,16,0)</f>
        <v>0</v>
      </c>
      <c r="J20" s="17">
        <v>0</v>
      </c>
      <c r="K20" s="17">
        <v>0</v>
      </c>
      <c r="L20" s="17">
        <f>VLOOKUP(B20,[2]Brokers!$B$9:$T$66,19,0)</f>
        <v>0</v>
      </c>
      <c r="M20" s="18">
        <f t="shared" si="0"/>
        <v>664638061.15999997</v>
      </c>
      <c r="N20" s="19">
        <f>VLOOKUP(B20,[1]Brokers!$B$9:$Z$66,25,0)</f>
        <v>664638061.15999997</v>
      </c>
      <c r="O20" s="20">
        <f t="shared" si="1"/>
        <v>1.4578555601101327E-2</v>
      </c>
      <c r="P20" s="17"/>
    </row>
    <row r="21" spans="1:17" s="8" customFormat="1" x14ac:dyDescent="0.25">
      <c r="A21" s="12">
        <v>6</v>
      </c>
      <c r="B21" s="13" t="s">
        <v>41</v>
      </c>
      <c r="C21" s="14" t="s">
        <v>42</v>
      </c>
      <c r="D21" s="15" t="s">
        <v>14</v>
      </c>
      <c r="E21" s="15" t="s">
        <v>14</v>
      </c>
      <c r="F21" s="16" t="s">
        <v>14</v>
      </c>
      <c r="G21" s="17">
        <f>VLOOKUP(B21,[1]Brokers!$B$9:$H$66,7,0)</f>
        <v>602916263.25</v>
      </c>
      <c r="H21" s="17">
        <f>VLOOKUP(B21,[1]Brokers!$B$9:$X$66,23,0)</f>
        <v>970000</v>
      </c>
      <c r="I21" s="17">
        <f>VLOOKUP(B21,[1]Brokers!$B$9:$Q$66,16,0)</f>
        <v>0</v>
      </c>
      <c r="J21" s="17">
        <v>0</v>
      </c>
      <c r="K21" s="17">
        <v>0</v>
      </c>
      <c r="L21" s="17">
        <f>VLOOKUP(B21,[2]Brokers!$B$9:$T$66,19,0)</f>
        <v>0</v>
      </c>
      <c r="M21" s="18">
        <f t="shared" si="0"/>
        <v>603886263.25</v>
      </c>
      <c r="N21" s="19">
        <f>VLOOKUP(B21,[1]Brokers!$B$9:$Z$66,25,0)</f>
        <v>603886263.25</v>
      </c>
      <c r="O21" s="20">
        <f t="shared" si="1"/>
        <v>1.3245990532299775E-2</v>
      </c>
      <c r="P21" s="17"/>
      <c r="Q21" s="10"/>
    </row>
    <row r="22" spans="1:17" x14ac:dyDescent="0.25">
      <c r="A22" s="12">
        <v>7</v>
      </c>
      <c r="B22" s="13" t="s">
        <v>25</v>
      </c>
      <c r="C22" s="14" t="s">
        <v>26</v>
      </c>
      <c r="D22" s="15" t="s">
        <v>14</v>
      </c>
      <c r="E22" s="16" t="s">
        <v>14</v>
      </c>
      <c r="F22" s="16"/>
      <c r="G22" s="17">
        <f>VLOOKUP(B22,[1]Brokers!$B$9:$H$66,7,0)</f>
        <v>480719876.15999997</v>
      </c>
      <c r="H22" s="17">
        <f>VLOOKUP(B22,[1]Brokers!$B$9:$X$66,23,0)</f>
        <v>0</v>
      </c>
      <c r="I22" s="17">
        <f>VLOOKUP(B22,[1]Brokers!$B$9:$Q$66,16,0)</f>
        <v>0</v>
      </c>
      <c r="J22" s="17">
        <v>0</v>
      </c>
      <c r="K22" s="17">
        <v>0</v>
      </c>
      <c r="L22" s="17">
        <f>VLOOKUP(B22,[2]Brokers!$B$9:$T$66,19,0)</f>
        <v>0</v>
      </c>
      <c r="M22" s="18">
        <f t="shared" si="0"/>
        <v>480719876.15999997</v>
      </c>
      <c r="N22" s="19">
        <f>VLOOKUP(B22,[1]Brokers!$B$9:$Z$66,25,0)</f>
        <v>480719876.15999997</v>
      </c>
      <c r="O22" s="20">
        <f t="shared" si="1"/>
        <v>1.0544387769369714E-2</v>
      </c>
      <c r="P22" s="17"/>
    </row>
    <row r="23" spans="1:17" x14ac:dyDescent="0.25">
      <c r="A23" s="12">
        <v>8</v>
      </c>
      <c r="B23" s="13" t="s">
        <v>31</v>
      </c>
      <c r="C23" s="14" t="s">
        <v>32</v>
      </c>
      <c r="D23" s="15" t="s">
        <v>14</v>
      </c>
      <c r="E23" s="16" t="s">
        <v>14</v>
      </c>
      <c r="F23" s="16"/>
      <c r="G23" s="17">
        <f>VLOOKUP(B23,[1]Brokers!$B$9:$H$66,7,0)</f>
        <v>101331902.40000001</v>
      </c>
      <c r="H23" s="17">
        <f>VLOOKUP(B23,[1]Brokers!$B$9:$X$66,23,0)</f>
        <v>222798000</v>
      </c>
      <c r="I23" s="17">
        <f>VLOOKUP(B23,[1]Brokers!$B$9:$Q$66,16,0)</f>
        <v>0</v>
      </c>
      <c r="J23" s="17">
        <v>0</v>
      </c>
      <c r="K23" s="17">
        <v>0</v>
      </c>
      <c r="L23" s="17">
        <f>VLOOKUP(B23,[2]Brokers!$B$9:$T$66,19,0)</f>
        <v>0</v>
      </c>
      <c r="M23" s="18">
        <f t="shared" si="0"/>
        <v>324129902.39999998</v>
      </c>
      <c r="N23" s="19">
        <f>VLOOKUP(B23,[1]Brokers!$B$9:$Z$66,25,0)</f>
        <v>324129902.39999998</v>
      </c>
      <c r="O23" s="20">
        <f t="shared" si="1"/>
        <v>7.1096527271862064E-3</v>
      </c>
      <c r="P23" s="17"/>
    </row>
    <row r="24" spans="1:17" x14ac:dyDescent="0.25">
      <c r="A24" s="12">
        <v>9</v>
      </c>
      <c r="B24" s="13" t="s">
        <v>29</v>
      </c>
      <c r="C24" s="14" t="s">
        <v>30</v>
      </c>
      <c r="D24" s="15" t="s">
        <v>14</v>
      </c>
      <c r="E24" s="16" t="s">
        <v>14</v>
      </c>
      <c r="F24" s="16" t="s">
        <v>14</v>
      </c>
      <c r="G24" s="17">
        <f>VLOOKUP(B24,[1]Brokers!$B$9:$H$66,7,0)</f>
        <v>312773287.20000005</v>
      </c>
      <c r="H24" s="17">
        <f>VLOOKUP(B24,[1]Brokers!$B$9:$X$66,23,0)</f>
        <v>0</v>
      </c>
      <c r="I24" s="17">
        <f>VLOOKUP(B24,[1]Brokers!$B$9:$Q$66,16,0)</f>
        <v>0</v>
      </c>
      <c r="J24" s="17">
        <v>0</v>
      </c>
      <c r="K24" s="17">
        <v>0</v>
      </c>
      <c r="L24" s="17">
        <f>VLOOKUP(B24,[2]Brokers!$B$9:$T$66,19,0)</f>
        <v>0</v>
      </c>
      <c r="M24" s="18">
        <f t="shared" si="0"/>
        <v>312773287.20000005</v>
      </c>
      <c r="N24" s="19">
        <f>VLOOKUP(B24,[1]Brokers!$B$9:$Z$66,25,0)</f>
        <v>312773287.20000005</v>
      </c>
      <c r="O24" s="20">
        <f t="shared" si="1"/>
        <v>6.8605501617319308E-3</v>
      </c>
      <c r="P24" s="17"/>
    </row>
    <row r="25" spans="1:17" x14ac:dyDescent="0.25">
      <c r="A25" s="12">
        <v>10</v>
      </c>
      <c r="B25" s="13" t="s">
        <v>23</v>
      </c>
      <c r="C25" s="14" t="s">
        <v>24</v>
      </c>
      <c r="D25" s="15" t="s">
        <v>14</v>
      </c>
      <c r="E25" s="16" t="s">
        <v>14</v>
      </c>
      <c r="F25" s="16"/>
      <c r="G25" s="17">
        <f>VLOOKUP(B25,[1]Brokers!$B$9:$H$66,7,0)</f>
        <v>284905630.12</v>
      </c>
      <c r="H25" s="17">
        <f>VLOOKUP(B25,[1]Brokers!$B$9:$X$66,23,0)</f>
        <v>10098000</v>
      </c>
      <c r="I25" s="17">
        <f>VLOOKUP(B25,[1]Brokers!$B$9:$Q$66,16,0)</f>
        <v>0</v>
      </c>
      <c r="J25" s="17">
        <v>0</v>
      </c>
      <c r="K25" s="17">
        <v>0</v>
      </c>
      <c r="L25" s="17">
        <f>VLOOKUP(B25,[2]Brokers!$B$9:$T$66,19,0)</f>
        <v>0</v>
      </c>
      <c r="M25" s="18">
        <f t="shared" si="0"/>
        <v>295003630.12</v>
      </c>
      <c r="N25" s="19">
        <f>VLOOKUP(B25,[1]Brokers!$B$9:$Z$66,25,0)</f>
        <v>295003630.12</v>
      </c>
      <c r="O25" s="20">
        <f t="shared" si="1"/>
        <v>6.4707802269479506E-3</v>
      </c>
      <c r="P25" s="17"/>
      <c r="Q25" s="1"/>
    </row>
    <row r="26" spans="1:17" x14ac:dyDescent="0.25">
      <c r="A26" s="12">
        <v>11</v>
      </c>
      <c r="B26" s="13" t="s">
        <v>83</v>
      </c>
      <c r="C26" s="14" t="s">
        <v>84</v>
      </c>
      <c r="D26" s="15" t="s">
        <v>14</v>
      </c>
      <c r="E26" s="16"/>
      <c r="F26" s="16"/>
      <c r="G26" s="17">
        <f>VLOOKUP(B26,[1]Brokers!$B$9:$H$66,7,0)</f>
        <v>149773453.69999999</v>
      </c>
      <c r="H26" s="17">
        <f>VLOOKUP(B26,[1]Brokers!$B$9:$X$66,23,0)</f>
        <v>0</v>
      </c>
      <c r="I26" s="17">
        <f>VLOOKUP(B26,[1]Brokers!$B$9:$Q$66,16,0)</f>
        <v>0</v>
      </c>
      <c r="J26" s="17">
        <v>0</v>
      </c>
      <c r="K26" s="17">
        <v>0</v>
      </c>
      <c r="L26" s="17">
        <f>VLOOKUP(B26,[2]Brokers!$B$9:$T$66,19,0)</f>
        <v>0</v>
      </c>
      <c r="M26" s="18">
        <f t="shared" si="0"/>
        <v>149773453.69999999</v>
      </c>
      <c r="N26" s="19">
        <f>VLOOKUP(B26,[1]Brokers!$B$9:$Z$66,25,0)</f>
        <v>149773453.69999999</v>
      </c>
      <c r="O26" s="20">
        <f t="shared" si="1"/>
        <v>3.2852175491177452E-3</v>
      </c>
      <c r="P26" s="17"/>
    </row>
    <row r="27" spans="1:17" x14ac:dyDescent="0.25">
      <c r="A27" s="12">
        <v>12</v>
      </c>
      <c r="B27" s="13" t="s">
        <v>51</v>
      </c>
      <c r="C27" s="14" t="s">
        <v>52</v>
      </c>
      <c r="D27" s="15" t="s">
        <v>14</v>
      </c>
      <c r="E27" s="16" t="s">
        <v>14</v>
      </c>
      <c r="F27" s="16"/>
      <c r="G27" s="17">
        <f>VLOOKUP(B27,[1]Brokers!$B$9:$H$66,7,0)</f>
        <v>38935207</v>
      </c>
      <c r="H27" s="17">
        <f>VLOOKUP(B27,[1]Brokers!$B$9:$X$66,23,0)</f>
        <v>73571040</v>
      </c>
      <c r="I27" s="17">
        <f>VLOOKUP(B27,[1]Brokers!$B$9:$Q$66,16,0)</f>
        <v>0</v>
      </c>
      <c r="J27" s="17">
        <v>0</v>
      </c>
      <c r="K27" s="17">
        <v>0</v>
      </c>
      <c r="L27" s="17">
        <f>VLOOKUP(B27,[2]Brokers!$B$9:$T$66,19,0)</f>
        <v>0</v>
      </c>
      <c r="M27" s="18">
        <f t="shared" si="0"/>
        <v>112506247</v>
      </c>
      <c r="N27" s="19">
        <f>VLOOKUP(B27,[1]Brokers!$B$9:$Z$66,25,0)</f>
        <v>112506247</v>
      </c>
      <c r="O27" s="20">
        <f t="shared" si="1"/>
        <v>2.4677770853178617E-3</v>
      </c>
      <c r="P27" s="17"/>
    </row>
    <row r="28" spans="1:17" x14ac:dyDescent="0.25">
      <c r="A28" s="12">
        <v>13</v>
      </c>
      <c r="B28" s="13" t="s">
        <v>43</v>
      </c>
      <c r="C28" s="14" t="s">
        <v>44</v>
      </c>
      <c r="D28" s="15" t="s">
        <v>14</v>
      </c>
      <c r="E28" s="16" t="s">
        <v>14</v>
      </c>
      <c r="F28" s="16"/>
      <c r="G28" s="17">
        <f>VLOOKUP(B28,[1]Brokers!$B$9:$H$66,7,0)</f>
        <v>97204425.480000004</v>
      </c>
      <c r="H28" s="17">
        <f>VLOOKUP(B28,[1]Brokers!$B$9:$X$66,23,0)</f>
        <v>0</v>
      </c>
      <c r="I28" s="17">
        <f>VLOOKUP(B28,[1]Brokers!$B$9:$Q$66,16,0)</f>
        <v>0</v>
      </c>
      <c r="J28" s="17">
        <v>0</v>
      </c>
      <c r="K28" s="17">
        <v>0</v>
      </c>
      <c r="L28" s="17">
        <f>VLOOKUP(B28,[2]Brokers!$B$9:$T$66,19,0)</f>
        <v>0</v>
      </c>
      <c r="M28" s="18">
        <f t="shared" si="0"/>
        <v>97204425.480000004</v>
      </c>
      <c r="N28" s="19">
        <f>VLOOKUP(B28,[1]Brokers!$B$9:$Z$66,25,0)</f>
        <v>97204425.480000004</v>
      </c>
      <c r="O28" s="20">
        <f t="shared" si="1"/>
        <v>2.132138082883804E-3</v>
      </c>
      <c r="P28" s="17"/>
    </row>
    <row r="29" spans="1:17" x14ac:dyDescent="0.25">
      <c r="A29" s="12">
        <v>14</v>
      </c>
      <c r="B29" s="13" t="s">
        <v>17</v>
      </c>
      <c r="C29" s="14" t="s">
        <v>18</v>
      </c>
      <c r="D29" s="15" t="s">
        <v>14</v>
      </c>
      <c r="E29" s="16" t="s">
        <v>14</v>
      </c>
      <c r="F29" s="16" t="s">
        <v>14</v>
      </c>
      <c r="G29" s="17">
        <f>VLOOKUP(B29,[1]Brokers!$B$9:$H$66,7,0)</f>
        <v>91519285.400000006</v>
      </c>
      <c r="H29" s="17">
        <f>VLOOKUP(B29,[1]Brokers!$B$9:$X$66,23,0)</f>
        <v>0</v>
      </c>
      <c r="I29" s="17">
        <f>VLOOKUP(B29,[1]Brokers!$B$9:$Q$66,16,0)</f>
        <v>0</v>
      </c>
      <c r="J29" s="17">
        <v>0</v>
      </c>
      <c r="K29" s="17">
        <v>0</v>
      </c>
      <c r="L29" s="17">
        <f>VLOOKUP(B29,[2]Brokers!$B$9:$T$66,19,0)</f>
        <v>0</v>
      </c>
      <c r="M29" s="18">
        <f t="shared" si="0"/>
        <v>91519285.400000006</v>
      </c>
      <c r="N29" s="19">
        <f>VLOOKUP(B29,[1]Brokers!$B$9:$Z$66,25,0)</f>
        <v>91519285.400000006</v>
      </c>
      <c r="O29" s="20">
        <f t="shared" si="1"/>
        <v>2.0074369325890459E-3</v>
      </c>
      <c r="P29" s="17"/>
    </row>
    <row r="30" spans="1:17" x14ac:dyDescent="0.25">
      <c r="A30" s="12">
        <v>15</v>
      </c>
      <c r="B30" s="13" t="s">
        <v>35</v>
      </c>
      <c r="C30" s="14" t="s">
        <v>36</v>
      </c>
      <c r="D30" s="15" t="s">
        <v>14</v>
      </c>
      <c r="E30" s="16" t="s">
        <v>14</v>
      </c>
      <c r="F30" s="16"/>
      <c r="G30" s="17">
        <f>VLOOKUP(B30,[1]Brokers!$B$9:$H$66,7,0)</f>
        <v>76888571.620000005</v>
      </c>
      <c r="H30" s="17">
        <f>VLOOKUP(B30,[1]Brokers!$B$9:$X$66,23,0)</f>
        <v>13832000</v>
      </c>
      <c r="I30" s="17">
        <f>VLOOKUP(B30,[1]Brokers!$B$9:$Q$66,16,0)</f>
        <v>0</v>
      </c>
      <c r="J30" s="17">
        <v>0</v>
      </c>
      <c r="K30" s="17">
        <v>0</v>
      </c>
      <c r="L30" s="17">
        <f>VLOOKUP(B30,[2]Brokers!$B$9:$T$66,19,0)</f>
        <v>0</v>
      </c>
      <c r="M30" s="18">
        <f t="shared" si="0"/>
        <v>90720571.620000005</v>
      </c>
      <c r="N30" s="19">
        <f>VLOOKUP(B30,[1]Brokers!$B$9:$Z$66,25,0)</f>
        <v>90720571.620000005</v>
      </c>
      <c r="O30" s="20">
        <f t="shared" si="1"/>
        <v>1.9899174826334214E-3</v>
      </c>
      <c r="P30" s="17"/>
    </row>
    <row r="31" spans="1:17" x14ac:dyDescent="0.25">
      <c r="A31" s="12">
        <v>16</v>
      </c>
      <c r="B31" s="13" t="s">
        <v>55</v>
      </c>
      <c r="C31" s="14" t="s">
        <v>56</v>
      </c>
      <c r="D31" s="15" t="s">
        <v>14</v>
      </c>
      <c r="E31" s="16"/>
      <c r="F31" s="16"/>
      <c r="G31" s="17">
        <f>VLOOKUP(B31,[1]Brokers!$B$9:$H$66,7,0)</f>
        <v>73037863</v>
      </c>
      <c r="H31" s="17">
        <f>VLOOKUP(B31,[1]Brokers!$B$9:$X$66,23,0)</f>
        <v>0</v>
      </c>
      <c r="I31" s="17">
        <f>VLOOKUP(B31,[1]Brokers!$B$9:$Q$66,16,0)</f>
        <v>0</v>
      </c>
      <c r="J31" s="17">
        <v>0</v>
      </c>
      <c r="K31" s="17">
        <v>0</v>
      </c>
      <c r="L31" s="17">
        <f>VLOOKUP(B31,[2]Brokers!$B$9:$T$66,19,0)</f>
        <v>0</v>
      </c>
      <c r="M31" s="18">
        <f t="shared" si="0"/>
        <v>73037863</v>
      </c>
      <c r="N31" s="19">
        <f>VLOOKUP(B31,[1]Brokers!$B$9:$Z$66,25,0)</f>
        <v>73037863</v>
      </c>
      <c r="O31" s="20">
        <f t="shared" si="1"/>
        <v>1.6020547256543479E-3</v>
      </c>
      <c r="P31" s="17"/>
    </row>
    <row r="32" spans="1:17" x14ac:dyDescent="0.25">
      <c r="A32" s="12">
        <v>17</v>
      </c>
      <c r="B32" s="13" t="s">
        <v>47</v>
      </c>
      <c r="C32" s="14" t="s">
        <v>48</v>
      </c>
      <c r="D32" s="15" t="s">
        <v>14</v>
      </c>
      <c r="E32" s="16"/>
      <c r="F32" s="16"/>
      <c r="G32" s="17">
        <f>VLOOKUP(B32,[1]Brokers!$B$9:$H$66,7,0)</f>
        <v>63609750</v>
      </c>
      <c r="H32" s="17">
        <f>VLOOKUP(B32,[1]Brokers!$B$9:$X$66,23,0)</f>
        <v>0</v>
      </c>
      <c r="I32" s="17">
        <f>VLOOKUP(B32,[1]Brokers!$B$9:$Q$66,16,0)</f>
        <v>0</v>
      </c>
      <c r="J32" s="17">
        <v>0</v>
      </c>
      <c r="K32" s="17">
        <v>0</v>
      </c>
      <c r="L32" s="17">
        <f>VLOOKUP(B32,[2]Brokers!$B$9:$T$66,19,0)</f>
        <v>0</v>
      </c>
      <c r="M32" s="18">
        <f t="shared" si="0"/>
        <v>63609750</v>
      </c>
      <c r="N32" s="19">
        <f>VLOOKUP(B32,[1]Brokers!$B$9:$Z$66,25,0)</f>
        <v>63609750</v>
      </c>
      <c r="O32" s="20">
        <f t="shared" si="1"/>
        <v>1.3952530427292437E-3</v>
      </c>
      <c r="P32" s="17"/>
    </row>
    <row r="33" spans="1:16" x14ac:dyDescent="0.25">
      <c r="A33" s="12">
        <v>18</v>
      </c>
      <c r="B33" s="13" t="s">
        <v>65</v>
      </c>
      <c r="C33" s="14" t="s">
        <v>66</v>
      </c>
      <c r="D33" s="15" t="s">
        <v>14</v>
      </c>
      <c r="E33" s="16"/>
      <c r="F33" s="16"/>
      <c r="G33" s="17">
        <f>VLOOKUP(B33,[1]Brokers!$B$9:$H$66,7,0)</f>
        <v>36564829</v>
      </c>
      <c r="H33" s="17">
        <f>VLOOKUP(B33,[1]Brokers!$B$9:$X$66,23,0)</f>
        <v>14144000</v>
      </c>
      <c r="I33" s="17">
        <f>VLOOKUP(B33,[1]Brokers!$B$9:$Q$66,16,0)</f>
        <v>0</v>
      </c>
      <c r="J33" s="17">
        <v>0</v>
      </c>
      <c r="K33" s="17">
        <v>0</v>
      </c>
      <c r="L33" s="17">
        <f>VLOOKUP(B33,[2]Brokers!$B$9:$T$66,19,0)</f>
        <v>0</v>
      </c>
      <c r="M33" s="18">
        <f t="shared" si="0"/>
        <v>50708829</v>
      </c>
      <c r="N33" s="19">
        <f>VLOOKUP(B33,[1]Brokers!$B$9:$Z$66,25,0)</f>
        <v>50708829</v>
      </c>
      <c r="O33" s="20">
        <f t="shared" si="1"/>
        <v>1.1122767807684659E-3</v>
      </c>
      <c r="P33" s="17"/>
    </row>
    <row r="34" spans="1:16" x14ac:dyDescent="0.25">
      <c r="A34" s="12">
        <v>19</v>
      </c>
      <c r="B34" s="13" t="s">
        <v>67</v>
      </c>
      <c r="C34" s="14" t="s">
        <v>68</v>
      </c>
      <c r="D34" s="15" t="s">
        <v>14</v>
      </c>
      <c r="E34" s="16"/>
      <c r="F34" s="16"/>
      <c r="G34" s="17">
        <f>VLOOKUP(B34,[1]Brokers!$B$9:$H$66,7,0)</f>
        <v>46403264.299999997</v>
      </c>
      <c r="H34" s="17">
        <f>VLOOKUP(B34,[1]Brokers!$B$9:$X$66,23,0)</f>
        <v>0</v>
      </c>
      <c r="I34" s="17">
        <f>VLOOKUP(B34,[1]Brokers!$B$9:$Q$66,16,0)</f>
        <v>0</v>
      </c>
      <c r="J34" s="17">
        <v>0</v>
      </c>
      <c r="K34" s="17">
        <v>0</v>
      </c>
      <c r="L34" s="17">
        <f>VLOOKUP(B34,[2]Brokers!$B$9:$T$66,19,0)</f>
        <v>0</v>
      </c>
      <c r="M34" s="18">
        <f t="shared" si="0"/>
        <v>46403264.299999997</v>
      </c>
      <c r="N34" s="19">
        <f>VLOOKUP(B34,[1]Brokers!$B$9:$Z$66,25,0)</f>
        <v>46403264.299999997</v>
      </c>
      <c r="O34" s="20">
        <f t="shared" si="1"/>
        <v>1.0178360346824863E-3</v>
      </c>
      <c r="P34" s="17"/>
    </row>
    <row r="35" spans="1:16" x14ac:dyDescent="0.25">
      <c r="A35" s="12">
        <v>20</v>
      </c>
      <c r="B35" s="13" t="s">
        <v>59</v>
      </c>
      <c r="C35" s="14" t="s">
        <v>60</v>
      </c>
      <c r="D35" s="15" t="s">
        <v>14</v>
      </c>
      <c r="E35" s="16"/>
      <c r="F35" s="16"/>
      <c r="G35" s="17">
        <f>VLOOKUP(B35,[1]Brokers!$B$9:$H$66,7,0)</f>
        <v>31691175.289999999</v>
      </c>
      <c r="H35" s="17">
        <f>VLOOKUP(B35,[1]Brokers!$B$9:$X$66,23,0)</f>
        <v>0</v>
      </c>
      <c r="I35" s="17">
        <f>VLOOKUP(B35,[1]Brokers!$B$9:$Q$66,16,0)</f>
        <v>0</v>
      </c>
      <c r="J35" s="17">
        <v>0</v>
      </c>
      <c r="K35" s="17">
        <v>0</v>
      </c>
      <c r="L35" s="17">
        <f>VLOOKUP(B35,[2]Brokers!$B$9:$T$66,19,0)</f>
        <v>0</v>
      </c>
      <c r="M35" s="18">
        <f t="shared" si="0"/>
        <v>31691175.289999999</v>
      </c>
      <c r="N35" s="19">
        <f>VLOOKUP(B35,[1]Brokers!$B$9:$Z$66,25,0)</f>
        <v>31691175.289999999</v>
      </c>
      <c r="O35" s="20">
        <f t="shared" si="1"/>
        <v>6.9513256617166901E-4</v>
      </c>
      <c r="P35" s="17"/>
    </row>
    <row r="36" spans="1:16" x14ac:dyDescent="0.25">
      <c r="A36" s="12">
        <v>21</v>
      </c>
      <c r="B36" s="13" t="s">
        <v>73</v>
      </c>
      <c r="C36" s="14" t="s">
        <v>74</v>
      </c>
      <c r="D36" s="15" t="s">
        <v>14</v>
      </c>
      <c r="E36" s="16"/>
      <c r="F36" s="16"/>
      <c r="G36" s="17">
        <f>VLOOKUP(B36,[1]Brokers!$B$9:$H$66,7,0)</f>
        <v>28532330</v>
      </c>
      <c r="H36" s="17">
        <f>VLOOKUP(B36,[1]Brokers!$B$9:$X$66,23,0)</f>
        <v>0</v>
      </c>
      <c r="I36" s="17">
        <f>VLOOKUP(B36,[1]Brokers!$B$9:$Q$66,16,0)</f>
        <v>0</v>
      </c>
      <c r="J36" s="17">
        <v>0</v>
      </c>
      <c r="K36" s="17">
        <v>0</v>
      </c>
      <c r="L36" s="17">
        <f>VLOOKUP(B36,[2]Brokers!$B$9:$T$66,19,0)</f>
        <v>0</v>
      </c>
      <c r="M36" s="18">
        <f t="shared" si="0"/>
        <v>28532330</v>
      </c>
      <c r="N36" s="19">
        <f>VLOOKUP(B36,[1]Brokers!$B$9:$Z$66,25,0)</f>
        <v>28532330</v>
      </c>
      <c r="O36" s="20">
        <f t="shared" si="1"/>
        <v>6.258446267852787E-4</v>
      </c>
      <c r="P36" s="17"/>
    </row>
    <row r="37" spans="1:16" x14ac:dyDescent="0.25">
      <c r="A37" s="12">
        <v>22</v>
      </c>
      <c r="B37" s="13" t="s">
        <v>95</v>
      </c>
      <c r="C37" s="14" t="s">
        <v>96</v>
      </c>
      <c r="D37" s="15" t="s">
        <v>14</v>
      </c>
      <c r="E37" s="16" t="s">
        <v>14</v>
      </c>
      <c r="F37" s="16" t="s">
        <v>14</v>
      </c>
      <c r="G37" s="17">
        <f>VLOOKUP(B37,[1]Brokers!$B$9:$H$66,7,0)</f>
        <v>27976898.399999999</v>
      </c>
      <c r="H37" s="17">
        <f>VLOOKUP(B37,[1]Brokers!$B$9:$X$66,23,0)</f>
        <v>0</v>
      </c>
      <c r="I37" s="17">
        <f>VLOOKUP(B37,[1]Brokers!$B$9:$Q$66,16,0)</f>
        <v>0</v>
      </c>
      <c r="J37" s="17">
        <v>0</v>
      </c>
      <c r="K37" s="17">
        <v>0</v>
      </c>
      <c r="L37" s="17">
        <f>VLOOKUP(B37,[2]Brokers!$B$9:$T$66,19,0)</f>
        <v>0</v>
      </c>
      <c r="M37" s="18">
        <f t="shared" si="0"/>
        <v>27976898.399999999</v>
      </c>
      <c r="N37" s="19">
        <f>VLOOKUP(B37,[1]Brokers!$B$9:$Z$66,25,0)</f>
        <v>27976898.399999999</v>
      </c>
      <c r="O37" s="20">
        <f t="shared" si="1"/>
        <v>6.1366146885857766E-4</v>
      </c>
      <c r="P37" s="17"/>
    </row>
    <row r="38" spans="1:16" x14ac:dyDescent="0.25">
      <c r="A38" s="12">
        <v>23</v>
      </c>
      <c r="B38" s="13" t="s">
        <v>61</v>
      </c>
      <c r="C38" s="14" t="s">
        <v>62</v>
      </c>
      <c r="D38" s="15" t="s">
        <v>14</v>
      </c>
      <c r="E38" s="16" t="s">
        <v>14</v>
      </c>
      <c r="F38" s="16" t="s">
        <v>14</v>
      </c>
      <c r="G38" s="17">
        <f>VLOOKUP(B38,[1]Brokers!$B$9:$H$66,7,0)</f>
        <v>21935200</v>
      </c>
      <c r="H38" s="17">
        <f>VLOOKUP(B38,[1]Brokers!$B$9:$X$66,23,0)</f>
        <v>0</v>
      </c>
      <c r="I38" s="17">
        <f>VLOOKUP(B38,[1]Brokers!$B$9:$Q$66,16,0)</f>
        <v>0</v>
      </c>
      <c r="J38" s="17">
        <v>0</v>
      </c>
      <c r="K38" s="17">
        <v>0</v>
      </c>
      <c r="L38" s="17">
        <f>VLOOKUP(B38,[2]Brokers!$B$9:$T$66,19,0)</f>
        <v>0</v>
      </c>
      <c r="M38" s="18">
        <f t="shared" si="0"/>
        <v>21935200</v>
      </c>
      <c r="N38" s="19">
        <f>VLOOKUP(B38,[1]Brokers!$B$9:$Z$66,25,0)</f>
        <v>21935200</v>
      </c>
      <c r="O38" s="20">
        <f t="shared" si="1"/>
        <v>4.8113936217127892E-4</v>
      </c>
      <c r="P38" s="17"/>
    </row>
    <row r="39" spans="1:16" x14ac:dyDescent="0.25">
      <c r="A39" s="12">
        <v>24</v>
      </c>
      <c r="B39" s="13" t="s">
        <v>69</v>
      </c>
      <c r="C39" s="14" t="s">
        <v>70</v>
      </c>
      <c r="D39" s="15" t="s">
        <v>14</v>
      </c>
      <c r="E39" s="16"/>
      <c r="F39" s="16"/>
      <c r="G39" s="17">
        <f>VLOOKUP(B39,[1]Brokers!$B$9:$H$66,7,0)</f>
        <v>17653189</v>
      </c>
      <c r="H39" s="17">
        <f>VLOOKUP(B39,[1]Brokers!$B$9:$X$66,23,0)</f>
        <v>0</v>
      </c>
      <c r="I39" s="17">
        <f>VLOOKUP(B39,[1]Brokers!$B$9:$Q$66,16,0)</f>
        <v>0</v>
      </c>
      <c r="J39" s="17">
        <v>0</v>
      </c>
      <c r="K39" s="17">
        <v>0</v>
      </c>
      <c r="L39" s="17">
        <f>VLOOKUP(B39,[2]Brokers!$B$9:$T$66,19,0)</f>
        <v>0</v>
      </c>
      <c r="M39" s="18">
        <f t="shared" si="0"/>
        <v>17653189</v>
      </c>
      <c r="N39" s="19">
        <f>VLOOKUP(B39,[1]Brokers!$B$9:$Z$66,25,0)</f>
        <v>17653189</v>
      </c>
      <c r="O39" s="20">
        <f t="shared" si="1"/>
        <v>3.872152565624675E-4</v>
      </c>
      <c r="P39" s="17"/>
    </row>
    <row r="40" spans="1:16" x14ac:dyDescent="0.25">
      <c r="A40" s="12">
        <v>25</v>
      </c>
      <c r="B40" s="13" t="s">
        <v>53</v>
      </c>
      <c r="C40" s="14" t="s">
        <v>54</v>
      </c>
      <c r="D40" s="15" t="s">
        <v>14</v>
      </c>
      <c r="E40" s="16"/>
      <c r="F40" s="16"/>
      <c r="G40" s="17">
        <f>VLOOKUP(B40,[1]Brokers!$B$9:$H$66,7,0)</f>
        <v>16972295</v>
      </c>
      <c r="H40" s="17">
        <f>VLOOKUP(B40,[1]Brokers!$B$9:$X$66,23,0)</f>
        <v>0</v>
      </c>
      <c r="I40" s="17">
        <f>VLOOKUP(B40,[1]Brokers!$B$9:$Q$66,16,0)</f>
        <v>0</v>
      </c>
      <c r="J40" s="17">
        <v>0</v>
      </c>
      <c r="K40" s="17">
        <v>0</v>
      </c>
      <c r="L40" s="17">
        <f>VLOOKUP(B40,[2]Brokers!$B$9:$T$66,19,0)</f>
        <v>0</v>
      </c>
      <c r="M40" s="18">
        <f t="shared" si="0"/>
        <v>16972295</v>
      </c>
      <c r="N40" s="19">
        <f>VLOOKUP(B40,[1]Brokers!$B$9:$Z$66,25,0)</f>
        <v>16972295</v>
      </c>
      <c r="O40" s="20">
        <f t="shared" si="1"/>
        <v>3.7228013379785849E-4</v>
      </c>
      <c r="P40" s="17"/>
    </row>
    <row r="41" spans="1:16" x14ac:dyDescent="0.25">
      <c r="A41" s="12">
        <v>26</v>
      </c>
      <c r="B41" s="13" t="s">
        <v>57</v>
      </c>
      <c r="C41" s="14" t="s">
        <v>58</v>
      </c>
      <c r="D41" s="15" t="s">
        <v>14</v>
      </c>
      <c r="E41" s="16" t="s">
        <v>14</v>
      </c>
      <c r="F41" s="16"/>
      <c r="G41" s="17">
        <f>VLOOKUP(B41,[1]Brokers!$B$9:$H$66,7,0)</f>
        <v>12317220</v>
      </c>
      <c r="H41" s="17">
        <f>VLOOKUP(B41,[1]Brokers!$B$9:$X$66,23,0)</f>
        <v>0</v>
      </c>
      <c r="I41" s="17">
        <f>VLOOKUP(B41,[1]Brokers!$B$9:$Q$66,16,0)</f>
        <v>0</v>
      </c>
      <c r="J41" s="17">
        <v>0</v>
      </c>
      <c r="K41" s="17">
        <v>0</v>
      </c>
      <c r="L41" s="17">
        <f>VLOOKUP(B41,[2]Brokers!$B$9:$T$66,19,0)</f>
        <v>0</v>
      </c>
      <c r="M41" s="18">
        <f t="shared" si="0"/>
        <v>12317220</v>
      </c>
      <c r="N41" s="19">
        <f>VLOOKUP(B41,[1]Brokers!$B$9:$Z$66,25,0)</f>
        <v>12317220</v>
      </c>
      <c r="O41" s="20">
        <f t="shared" si="1"/>
        <v>2.7017302666596703E-4</v>
      </c>
      <c r="P41" s="17"/>
    </row>
    <row r="42" spans="1:16" x14ac:dyDescent="0.25">
      <c r="A42" s="12">
        <v>27</v>
      </c>
      <c r="B42" s="13" t="s">
        <v>37</v>
      </c>
      <c r="C42" s="14" t="s">
        <v>38</v>
      </c>
      <c r="D42" s="15" t="s">
        <v>14</v>
      </c>
      <c r="E42" s="16" t="s">
        <v>14</v>
      </c>
      <c r="F42" s="16" t="s">
        <v>14</v>
      </c>
      <c r="G42" s="17">
        <f>VLOOKUP(B42,[1]Brokers!$B$9:$H$66,7,0)</f>
        <v>6730837</v>
      </c>
      <c r="H42" s="17">
        <f>VLOOKUP(B42,[1]Brokers!$B$9:$X$66,23,0)</f>
        <v>0</v>
      </c>
      <c r="I42" s="17">
        <f>VLOOKUP(B42,[1]Brokers!$B$9:$Q$66,16,0)</f>
        <v>0</v>
      </c>
      <c r="J42" s="17">
        <v>0</v>
      </c>
      <c r="K42" s="17">
        <v>0</v>
      </c>
      <c r="L42" s="17">
        <f>VLOOKUP(B42,[2]Brokers!$B$9:$T$66,19,0)</f>
        <v>0</v>
      </c>
      <c r="M42" s="18">
        <f t="shared" si="0"/>
        <v>6730837</v>
      </c>
      <c r="N42" s="19">
        <f>VLOOKUP(B42,[1]Brokers!$B$9:$Z$66,25,0)</f>
        <v>6730837</v>
      </c>
      <c r="O42" s="20">
        <f t="shared" si="1"/>
        <v>1.4763807127625206E-4</v>
      </c>
      <c r="P42" s="17"/>
    </row>
    <row r="43" spans="1:16" x14ac:dyDescent="0.25">
      <c r="A43" s="12">
        <v>28</v>
      </c>
      <c r="B43" s="13" t="s">
        <v>33</v>
      </c>
      <c r="C43" s="14" t="s">
        <v>34</v>
      </c>
      <c r="D43" s="15" t="s">
        <v>14</v>
      </c>
      <c r="E43" s="16" t="s">
        <v>14</v>
      </c>
      <c r="F43" s="16"/>
      <c r="G43" s="17">
        <f>VLOOKUP(B43,[1]Brokers!$B$9:$H$66,7,0)</f>
        <v>6133439</v>
      </c>
      <c r="H43" s="17">
        <f>VLOOKUP(B43,[1]Brokers!$B$9:$X$66,23,0)</f>
        <v>0</v>
      </c>
      <c r="I43" s="17">
        <f>VLOOKUP(B43,[1]Brokers!$B$9:$Q$66,16,0)</f>
        <v>0</v>
      </c>
      <c r="J43" s="17">
        <v>0</v>
      </c>
      <c r="K43" s="17">
        <v>0</v>
      </c>
      <c r="L43" s="17">
        <f>VLOOKUP(B43,[2]Brokers!$B$9:$T$66,19,0)</f>
        <v>0</v>
      </c>
      <c r="M43" s="18">
        <f t="shared" si="0"/>
        <v>6133439</v>
      </c>
      <c r="N43" s="19">
        <f>VLOOKUP(B43,[1]Brokers!$B$9:$Z$66,25,0)</f>
        <v>6133439</v>
      </c>
      <c r="O43" s="20">
        <f t="shared" si="1"/>
        <v>1.3453439806231294E-4</v>
      </c>
      <c r="P43" s="17"/>
    </row>
    <row r="44" spans="1:16" x14ac:dyDescent="0.25">
      <c r="A44" s="12">
        <v>29</v>
      </c>
      <c r="B44" s="13" t="s">
        <v>75</v>
      </c>
      <c r="C44" s="14" t="s">
        <v>76</v>
      </c>
      <c r="D44" s="15" t="s">
        <v>14</v>
      </c>
      <c r="E44" s="16"/>
      <c r="F44" s="16"/>
      <c r="G44" s="17">
        <f>VLOOKUP(B44,[1]Brokers!$B$9:$H$66,7,0)</f>
        <v>4826260</v>
      </c>
      <c r="H44" s="17">
        <f>VLOOKUP(B44,[1]Brokers!$B$9:$X$66,23,0)</f>
        <v>0</v>
      </c>
      <c r="I44" s="17">
        <f>VLOOKUP(B44,[1]Brokers!$B$9:$Q$66,16,0)</f>
        <v>0</v>
      </c>
      <c r="J44" s="17">
        <v>0</v>
      </c>
      <c r="K44" s="17">
        <v>0</v>
      </c>
      <c r="L44" s="17">
        <f>VLOOKUP(B44,[2]Brokers!$B$9:$T$66,19,0)</f>
        <v>0</v>
      </c>
      <c r="M44" s="18">
        <f t="shared" si="0"/>
        <v>4826260</v>
      </c>
      <c r="N44" s="19">
        <f>VLOOKUP(B44,[1]Brokers!$B$9:$Z$66,25,0)</f>
        <v>4826260</v>
      </c>
      <c r="O44" s="20">
        <f t="shared" si="1"/>
        <v>1.0586197792008993E-4</v>
      </c>
      <c r="P44" s="17"/>
    </row>
    <row r="45" spans="1:16" x14ac:dyDescent="0.25">
      <c r="A45" s="12">
        <v>30</v>
      </c>
      <c r="B45" s="13" t="s">
        <v>81</v>
      </c>
      <c r="C45" s="14" t="s">
        <v>82</v>
      </c>
      <c r="D45" s="15" t="s">
        <v>14</v>
      </c>
      <c r="E45" s="16"/>
      <c r="F45" s="16"/>
      <c r="G45" s="17">
        <f>VLOOKUP(B45,[1]Brokers!$B$9:$H$66,7,0)</f>
        <v>4610431.5999999996</v>
      </c>
      <c r="H45" s="17">
        <f>VLOOKUP(B45,[1]Brokers!$B$9:$X$66,23,0)</f>
        <v>0</v>
      </c>
      <c r="I45" s="17">
        <f>VLOOKUP(B45,[1]Brokers!$B$9:$Q$66,16,0)</f>
        <v>0</v>
      </c>
      <c r="J45" s="17">
        <v>0</v>
      </c>
      <c r="K45" s="17">
        <v>0</v>
      </c>
      <c r="L45" s="17">
        <f>VLOOKUP(B45,[2]Brokers!$B$9:$T$66,19,0)</f>
        <v>0</v>
      </c>
      <c r="M45" s="18">
        <f t="shared" si="0"/>
        <v>4610431.5999999996</v>
      </c>
      <c r="N45" s="19">
        <f>VLOOKUP(B45,[1]Brokers!$B$9:$Z$66,25,0)</f>
        <v>4610431.5999999996</v>
      </c>
      <c r="O45" s="20">
        <f t="shared" si="1"/>
        <v>1.0112787297851438E-4</v>
      </c>
      <c r="P45" s="17"/>
    </row>
    <row r="46" spans="1:16" x14ac:dyDescent="0.25">
      <c r="A46" s="12">
        <v>31</v>
      </c>
      <c r="B46" s="13" t="s">
        <v>45</v>
      </c>
      <c r="C46" s="14" t="s">
        <v>46</v>
      </c>
      <c r="D46" s="15" t="s">
        <v>14</v>
      </c>
      <c r="E46" s="16"/>
      <c r="F46" s="16"/>
      <c r="G46" s="17">
        <f>VLOOKUP(B46,[1]Brokers!$B$9:$H$66,7,0)</f>
        <v>3662000</v>
      </c>
      <c r="H46" s="17">
        <f>VLOOKUP(B46,[1]Brokers!$B$9:$X$66,23,0)</f>
        <v>0</v>
      </c>
      <c r="I46" s="17">
        <f>VLOOKUP(B46,[1]Brokers!$B$9:$Q$66,16,0)</f>
        <v>0</v>
      </c>
      <c r="J46" s="17">
        <v>0</v>
      </c>
      <c r="K46" s="17">
        <v>0</v>
      </c>
      <c r="L46" s="17">
        <f>VLOOKUP(B46,[2]Brokers!$B$9:$T$66,19,0)</f>
        <v>0</v>
      </c>
      <c r="M46" s="18">
        <f t="shared" si="0"/>
        <v>3662000</v>
      </c>
      <c r="N46" s="19">
        <f>VLOOKUP(B46,[1]Brokers!$B$9:$Z$66,25,0)</f>
        <v>3662000</v>
      </c>
      <c r="O46" s="20">
        <f t="shared" si="1"/>
        <v>8.0324425775521691E-5</v>
      </c>
      <c r="P46" s="17"/>
    </row>
    <row r="47" spans="1:16" x14ac:dyDescent="0.25">
      <c r="A47" s="12">
        <v>32</v>
      </c>
      <c r="B47" s="13" t="s">
        <v>77</v>
      </c>
      <c r="C47" s="14" t="s">
        <v>78</v>
      </c>
      <c r="D47" s="15" t="s">
        <v>14</v>
      </c>
      <c r="E47" s="16"/>
      <c r="F47" s="16"/>
      <c r="G47" s="17">
        <f>VLOOKUP(B47,[1]Brokers!$B$9:$H$66,7,0)</f>
        <v>3171790</v>
      </c>
      <c r="H47" s="17">
        <f>VLOOKUP(B47,[1]Brokers!$B$9:$X$66,23,0)</f>
        <v>0</v>
      </c>
      <c r="I47" s="17">
        <f>VLOOKUP(B47,[1]Brokers!$B$9:$Q$66,16,0)</f>
        <v>0</v>
      </c>
      <c r="J47" s="17">
        <v>0</v>
      </c>
      <c r="K47" s="17">
        <v>0</v>
      </c>
      <c r="L47" s="17">
        <f>VLOOKUP(B47,[2]Brokers!$B$9:$T$66,19,0)</f>
        <v>0</v>
      </c>
      <c r="M47" s="18">
        <f t="shared" si="0"/>
        <v>3171790</v>
      </c>
      <c r="N47" s="19">
        <f>VLOOKUP(B47,[1]Brokers!$B$9:$Z$66,25,0)</f>
        <v>3171790</v>
      </c>
      <c r="O47" s="20">
        <f t="shared" si="1"/>
        <v>6.9571876141600746E-5</v>
      </c>
      <c r="P47" s="17"/>
    </row>
    <row r="48" spans="1:16" x14ac:dyDescent="0.25">
      <c r="A48" s="12">
        <v>33</v>
      </c>
      <c r="B48" s="13" t="s">
        <v>89</v>
      </c>
      <c r="C48" s="14" t="s">
        <v>90</v>
      </c>
      <c r="D48" s="15" t="s">
        <v>14</v>
      </c>
      <c r="E48" s="16"/>
      <c r="F48" s="16"/>
      <c r="G48" s="17">
        <f>VLOOKUP(B48,[1]Brokers!$B$9:$H$66,7,0)</f>
        <v>1339726.2</v>
      </c>
      <c r="H48" s="17">
        <f>VLOOKUP(B48,[1]Brokers!$B$9:$X$66,23,0)</f>
        <v>0</v>
      </c>
      <c r="I48" s="17">
        <f>VLOOKUP(B48,[1]Brokers!$B$9:$Q$66,16,0)</f>
        <v>0</v>
      </c>
      <c r="J48" s="17">
        <v>0</v>
      </c>
      <c r="K48" s="17">
        <v>0</v>
      </c>
      <c r="L48" s="17">
        <f>VLOOKUP(B48,[2]Brokers!$B$9:$T$66,19,0)</f>
        <v>0</v>
      </c>
      <c r="M48" s="18">
        <f t="shared" ref="M48:M79" si="2">L48+I48+J48+H48+G48</f>
        <v>1339726.2</v>
      </c>
      <c r="N48" s="19">
        <f>VLOOKUP(B48,[1]Brokers!$B$9:$Z$66,25,0)</f>
        <v>1339726.2</v>
      </c>
      <c r="O48" s="20">
        <f t="shared" ref="O48:O79" si="3">N48/$N$74</f>
        <v>2.9386329249432473E-5</v>
      </c>
      <c r="P48" s="17"/>
    </row>
    <row r="49" spans="1:17" x14ac:dyDescent="0.25">
      <c r="A49" s="12">
        <v>34</v>
      </c>
      <c r="B49" s="13" t="s">
        <v>91</v>
      </c>
      <c r="C49" s="14" t="s">
        <v>92</v>
      </c>
      <c r="D49" s="15" t="s">
        <v>14</v>
      </c>
      <c r="E49" s="16"/>
      <c r="F49" s="16"/>
      <c r="G49" s="17">
        <f>VLOOKUP(B49,[1]Brokers!$B$9:$H$66,7,0)</f>
        <v>888342</v>
      </c>
      <c r="H49" s="17">
        <f>VLOOKUP(B49,[1]Brokers!$B$9:$X$66,23,0)</f>
        <v>0</v>
      </c>
      <c r="I49" s="17">
        <f>VLOOKUP(B49,[1]Brokers!$B$9:$Q$66,16,0)</f>
        <v>0</v>
      </c>
      <c r="J49" s="17">
        <v>0</v>
      </c>
      <c r="K49" s="17">
        <v>0</v>
      </c>
      <c r="L49" s="17">
        <f>VLOOKUP(B49,[2]Brokers!$B$9:$T$66,19,0)</f>
        <v>0</v>
      </c>
      <c r="M49" s="18">
        <f t="shared" si="2"/>
        <v>888342</v>
      </c>
      <c r="N49" s="19">
        <f>VLOOKUP(B49,[1]Brokers!$B$9:$Z$66,25,0)</f>
        <v>888342</v>
      </c>
      <c r="O49" s="20">
        <f t="shared" si="3"/>
        <v>1.948540716610554E-5</v>
      </c>
      <c r="P49" s="17"/>
    </row>
    <row r="50" spans="1:17" s="22" customFormat="1" x14ac:dyDescent="0.25">
      <c r="A50" s="12">
        <v>35</v>
      </c>
      <c r="B50" s="13" t="s">
        <v>123</v>
      </c>
      <c r="C50" s="14" t="s">
        <v>124</v>
      </c>
      <c r="D50" s="15" t="s">
        <v>14</v>
      </c>
      <c r="E50" s="16"/>
      <c r="F50" s="16"/>
      <c r="G50" s="17">
        <f>VLOOKUP(B50,[1]Brokers!$B$9:$H$66,7,0)</f>
        <v>820500</v>
      </c>
      <c r="H50" s="17">
        <f>VLOOKUP(B50,[1]Brokers!$B$9:$X$66,23,0)</f>
        <v>0</v>
      </c>
      <c r="I50" s="17">
        <f>VLOOKUP(B50,[1]Brokers!$B$9:$Q$66,16,0)</f>
        <v>0</v>
      </c>
      <c r="J50" s="17">
        <v>0</v>
      </c>
      <c r="K50" s="17">
        <v>0</v>
      </c>
      <c r="L50" s="17">
        <f>VLOOKUP(B50,[2]Brokers!$B$9:$T$66,19,0)</f>
        <v>0</v>
      </c>
      <c r="M50" s="18">
        <f t="shared" si="2"/>
        <v>820500</v>
      </c>
      <c r="N50" s="19">
        <f>VLOOKUP(B50,[1]Brokers!$B$9:$Z$66,25,0)</f>
        <v>820500</v>
      </c>
      <c r="O50" s="20">
        <f t="shared" si="3"/>
        <v>1.7997321504318828E-5</v>
      </c>
      <c r="P50" s="17"/>
      <c r="Q50" s="21"/>
    </row>
    <row r="51" spans="1:17" x14ac:dyDescent="0.25">
      <c r="A51" s="12">
        <v>36</v>
      </c>
      <c r="B51" s="13" t="s">
        <v>49</v>
      </c>
      <c r="C51" s="14" t="s">
        <v>50</v>
      </c>
      <c r="D51" s="15" t="s">
        <v>14</v>
      </c>
      <c r="E51" s="16"/>
      <c r="F51" s="16"/>
      <c r="G51" s="17">
        <f>VLOOKUP(B51,[1]Brokers!$B$9:$H$66,7,0)</f>
        <v>499940</v>
      </c>
      <c r="H51" s="17">
        <f>VLOOKUP(B51,[1]Brokers!$B$9:$X$66,23,0)</f>
        <v>0</v>
      </c>
      <c r="I51" s="17">
        <f>VLOOKUP(B51,[1]Brokers!$B$9:$Q$66,16,0)</f>
        <v>0</v>
      </c>
      <c r="J51" s="17">
        <v>0</v>
      </c>
      <c r="K51" s="17">
        <v>0</v>
      </c>
      <c r="L51" s="17">
        <f>VLOOKUP(B51,[2]Brokers!$B$9:$T$66,19,0)</f>
        <v>0</v>
      </c>
      <c r="M51" s="18">
        <f t="shared" si="2"/>
        <v>499940</v>
      </c>
      <c r="N51" s="19">
        <f>VLOOKUP(B51,[1]Brokers!$B$9:$Z$66,25,0)</f>
        <v>499940</v>
      </c>
      <c r="O51" s="20">
        <f t="shared" si="3"/>
        <v>1.0965973080888671E-5</v>
      </c>
      <c r="P51" s="17"/>
    </row>
    <row r="52" spans="1:17" x14ac:dyDescent="0.25">
      <c r="A52" s="12">
        <v>37</v>
      </c>
      <c r="B52" s="13" t="s">
        <v>79</v>
      </c>
      <c r="C52" s="14" t="s">
        <v>80</v>
      </c>
      <c r="D52" s="15" t="s">
        <v>14</v>
      </c>
      <c r="E52" s="16"/>
      <c r="F52" s="16"/>
      <c r="G52" s="17">
        <f>VLOOKUP(B52,[1]Brokers!$B$9:$H$66,7,0)</f>
        <v>289723</v>
      </c>
      <c r="H52" s="17">
        <f>VLOOKUP(B52,[1]Brokers!$B$9:$X$66,23,0)</f>
        <v>0</v>
      </c>
      <c r="I52" s="17">
        <f>VLOOKUP(B52,[1]Brokers!$B$9:$Q$66,16,0)</f>
        <v>0</v>
      </c>
      <c r="J52" s="17">
        <v>0</v>
      </c>
      <c r="K52" s="17">
        <v>0</v>
      </c>
      <c r="L52" s="17">
        <f>VLOOKUP(B52,[2]Brokers!$B$9:$T$66,19,0)</f>
        <v>0</v>
      </c>
      <c r="M52" s="18">
        <f t="shared" si="2"/>
        <v>289723</v>
      </c>
      <c r="N52" s="19">
        <f>VLOOKUP(B52,[1]Brokers!$B$9:$Z$66,25,0)</f>
        <v>289723</v>
      </c>
      <c r="O52" s="20">
        <f t="shared" si="3"/>
        <v>6.3549518320484629E-6</v>
      </c>
      <c r="P52" s="17"/>
    </row>
    <row r="53" spans="1:17" x14ac:dyDescent="0.25">
      <c r="A53" s="12">
        <v>38</v>
      </c>
      <c r="B53" s="13" t="s">
        <v>85</v>
      </c>
      <c r="C53" s="14" t="s">
        <v>86</v>
      </c>
      <c r="D53" s="15" t="s">
        <v>14</v>
      </c>
      <c r="E53" s="16" t="s">
        <v>14</v>
      </c>
      <c r="F53" s="16"/>
      <c r="G53" s="17">
        <f>VLOOKUP(B53,[1]Brokers!$B$9:$H$66,7,0)</f>
        <v>54040</v>
      </c>
      <c r="H53" s="17">
        <f>VLOOKUP(B53,[1]Brokers!$B$9:$X$66,23,0)</f>
        <v>0</v>
      </c>
      <c r="I53" s="17">
        <f>VLOOKUP(B53,[1]Brokers!$B$9:$Q$66,16,0)</f>
        <v>0</v>
      </c>
      <c r="J53" s="17">
        <v>0</v>
      </c>
      <c r="K53" s="17">
        <v>0</v>
      </c>
      <c r="L53" s="17">
        <f>VLOOKUP(B53,[2]Brokers!$B$9:$T$66,19,0)</f>
        <v>0</v>
      </c>
      <c r="M53" s="18">
        <f t="shared" si="2"/>
        <v>54040</v>
      </c>
      <c r="N53" s="19">
        <f>VLOOKUP(B53,[1]Brokers!$B$9:$Z$66,25,0)</f>
        <v>54040</v>
      </c>
      <c r="O53" s="20">
        <f t="shared" si="3"/>
        <v>1.1853446119358798E-6</v>
      </c>
      <c r="P53" s="17"/>
    </row>
    <row r="54" spans="1:17" x14ac:dyDescent="0.25">
      <c r="A54" s="12">
        <v>39</v>
      </c>
      <c r="B54" s="13" t="s">
        <v>39</v>
      </c>
      <c r="C54" s="14" t="s">
        <v>40</v>
      </c>
      <c r="D54" s="15" t="s">
        <v>14</v>
      </c>
      <c r="E54" s="16"/>
      <c r="F54" s="16"/>
      <c r="G54" s="17">
        <f>VLOOKUP(B54,[1]Brokers!$B$9:$H$66,7,0)</f>
        <v>28500</v>
      </c>
      <c r="H54" s="17">
        <f>VLOOKUP(B54,[1]Brokers!$B$9:$X$66,23,0)</f>
        <v>0</v>
      </c>
      <c r="I54" s="17">
        <f>VLOOKUP(B54,[1]Brokers!$B$9:$Q$66,16,0)</f>
        <v>0</v>
      </c>
      <c r="J54" s="17">
        <v>0</v>
      </c>
      <c r="K54" s="17">
        <v>0</v>
      </c>
      <c r="L54" s="17">
        <f>VLOOKUP(B54,[2]Brokers!$B$9:$T$66,19,0)</f>
        <v>0</v>
      </c>
      <c r="M54" s="18">
        <f t="shared" si="2"/>
        <v>28500</v>
      </c>
      <c r="N54" s="19">
        <f>VLOOKUP(B54,[1]Brokers!$B$9:$Z$66,25,0)</f>
        <v>28500</v>
      </c>
      <c r="O54" s="20">
        <f t="shared" si="3"/>
        <v>6.2513548186847846E-7</v>
      </c>
      <c r="P54" s="17"/>
    </row>
    <row r="55" spans="1:17" x14ac:dyDescent="0.25">
      <c r="A55" s="12">
        <v>40</v>
      </c>
      <c r="B55" s="13" t="s">
        <v>63</v>
      </c>
      <c r="C55" s="14" t="s">
        <v>64</v>
      </c>
      <c r="D55" s="15" t="s">
        <v>14</v>
      </c>
      <c r="E55" s="16"/>
      <c r="F55" s="16"/>
      <c r="G55" s="17">
        <f>VLOOKUP(B55,[1]Brokers!$B$9:$H$66,7,0)</f>
        <v>0</v>
      </c>
      <c r="H55" s="17">
        <f>VLOOKUP(B55,[1]Brokers!$B$9:$X$66,23,0)</f>
        <v>0</v>
      </c>
      <c r="I55" s="17">
        <f>VLOOKUP(B55,[1]Brokers!$B$9:$Q$66,16,0)</f>
        <v>0</v>
      </c>
      <c r="J55" s="17">
        <v>0</v>
      </c>
      <c r="K55" s="17">
        <v>0</v>
      </c>
      <c r="L55" s="17">
        <f>VLOOKUP(B55,[2]Brokers!$B$9:$T$66,19,0)</f>
        <v>0</v>
      </c>
      <c r="M55" s="18">
        <f t="shared" si="2"/>
        <v>0</v>
      </c>
      <c r="N55" s="19">
        <f>VLOOKUP(B55,[1]Brokers!$B$9:$Z$66,25,0)</f>
        <v>0</v>
      </c>
      <c r="O55" s="20">
        <f t="shared" si="3"/>
        <v>0</v>
      </c>
      <c r="P55" s="17"/>
    </row>
    <row r="56" spans="1:17" x14ac:dyDescent="0.25">
      <c r="A56" s="12">
        <v>41</v>
      </c>
      <c r="B56" s="13" t="s">
        <v>71</v>
      </c>
      <c r="C56" s="14" t="s">
        <v>72</v>
      </c>
      <c r="D56" s="15" t="s">
        <v>14</v>
      </c>
      <c r="E56" s="16" t="s">
        <v>14</v>
      </c>
      <c r="F56" s="16"/>
      <c r="G56" s="17">
        <f>VLOOKUP(B56,[1]Brokers!$B$9:$H$66,7,0)</f>
        <v>0</v>
      </c>
      <c r="H56" s="17">
        <f>VLOOKUP(B56,[1]Brokers!$B$9:$X$66,23,0)</f>
        <v>0</v>
      </c>
      <c r="I56" s="17">
        <f>VLOOKUP(B56,[1]Brokers!$B$9:$Q$66,16,0)</f>
        <v>0</v>
      </c>
      <c r="J56" s="17">
        <v>0</v>
      </c>
      <c r="K56" s="17">
        <v>0</v>
      </c>
      <c r="L56" s="17">
        <f>VLOOKUP(B56,[2]Brokers!$B$9:$T$66,19,0)</f>
        <v>0</v>
      </c>
      <c r="M56" s="18">
        <f t="shared" si="2"/>
        <v>0</v>
      </c>
      <c r="N56" s="19">
        <f>VLOOKUP(B56,[1]Brokers!$B$9:$Z$66,25,0)</f>
        <v>0</v>
      </c>
      <c r="O56" s="20">
        <f t="shared" si="3"/>
        <v>0</v>
      </c>
      <c r="P56" s="17"/>
    </row>
    <row r="57" spans="1:17" x14ac:dyDescent="0.25">
      <c r="A57" s="12">
        <v>42</v>
      </c>
      <c r="B57" s="13" t="s">
        <v>87</v>
      </c>
      <c r="C57" s="14" t="s">
        <v>88</v>
      </c>
      <c r="D57" s="15" t="s">
        <v>14</v>
      </c>
      <c r="E57" s="16"/>
      <c r="F57" s="16"/>
      <c r="G57" s="17">
        <f>VLOOKUP(B57,[1]Brokers!$B$9:$H$66,7,0)</f>
        <v>0</v>
      </c>
      <c r="H57" s="17">
        <f>VLOOKUP(B57,[1]Brokers!$B$9:$X$66,23,0)</f>
        <v>0</v>
      </c>
      <c r="I57" s="17">
        <f>VLOOKUP(B57,[1]Brokers!$B$9:$Q$66,16,0)</f>
        <v>0</v>
      </c>
      <c r="J57" s="17">
        <v>0</v>
      </c>
      <c r="K57" s="17">
        <v>0</v>
      </c>
      <c r="L57" s="17">
        <f>VLOOKUP(B57,[2]Brokers!$B$9:$T$66,19,0)</f>
        <v>0</v>
      </c>
      <c r="M57" s="18">
        <f t="shared" si="2"/>
        <v>0</v>
      </c>
      <c r="N57" s="19">
        <f>VLOOKUP(B57,[1]Brokers!$B$9:$Z$66,25,0)</f>
        <v>0</v>
      </c>
      <c r="O57" s="20">
        <f t="shared" si="3"/>
        <v>0</v>
      </c>
      <c r="P57" s="17"/>
    </row>
    <row r="58" spans="1:17" x14ac:dyDescent="0.25">
      <c r="A58" s="12">
        <v>43</v>
      </c>
      <c r="B58" s="13" t="s">
        <v>97</v>
      </c>
      <c r="C58" s="14" t="s">
        <v>98</v>
      </c>
      <c r="D58" s="15" t="s">
        <v>14</v>
      </c>
      <c r="E58" s="16"/>
      <c r="F58" s="16"/>
      <c r="G58" s="17">
        <f>VLOOKUP(B58,[1]Brokers!$B$9:$H$66,7,0)</f>
        <v>0</v>
      </c>
      <c r="H58" s="17">
        <f>VLOOKUP(B58,[1]Brokers!$B$9:$X$66,23,0)</f>
        <v>0</v>
      </c>
      <c r="I58" s="17">
        <f>VLOOKUP(B58,[1]Brokers!$B$9:$Q$66,16,0)</f>
        <v>0</v>
      </c>
      <c r="J58" s="17">
        <v>0</v>
      </c>
      <c r="K58" s="17">
        <v>0</v>
      </c>
      <c r="L58" s="17">
        <f>VLOOKUP(B58,[2]Brokers!$B$9:$T$66,19,0)</f>
        <v>0</v>
      </c>
      <c r="M58" s="18">
        <f t="shared" si="2"/>
        <v>0</v>
      </c>
      <c r="N58" s="19">
        <f>VLOOKUP(B58,[1]Brokers!$B$9:$Z$66,25,0)</f>
        <v>0</v>
      </c>
      <c r="O58" s="20">
        <f t="shared" si="3"/>
        <v>0</v>
      </c>
      <c r="P58" s="17"/>
    </row>
    <row r="59" spans="1:17" x14ac:dyDescent="0.25">
      <c r="A59" s="12">
        <v>44</v>
      </c>
      <c r="B59" s="13" t="s">
        <v>93</v>
      </c>
      <c r="C59" s="14" t="s">
        <v>94</v>
      </c>
      <c r="D59" s="15" t="s">
        <v>14</v>
      </c>
      <c r="E59" s="16" t="s">
        <v>14</v>
      </c>
      <c r="F59" s="16" t="s">
        <v>14</v>
      </c>
      <c r="G59" s="17">
        <f>VLOOKUP(B59,[1]Brokers!$B$9:$H$66,7,0)</f>
        <v>0</v>
      </c>
      <c r="H59" s="17">
        <f>VLOOKUP(B59,[1]Brokers!$B$9:$X$66,23,0)</f>
        <v>0</v>
      </c>
      <c r="I59" s="17">
        <f>VLOOKUP(B59,[1]Brokers!$B$9:$Q$66,16,0)</f>
        <v>0</v>
      </c>
      <c r="J59" s="17">
        <v>0</v>
      </c>
      <c r="K59" s="17">
        <v>0</v>
      </c>
      <c r="L59" s="17">
        <f>VLOOKUP(B59,[2]Brokers!$B$9:$T$66,19,0)</f>
        <v>0</v>
      </c>
      <c r="M59" s="18">
        <f t="shared" si="2"/>
        <v>0</v>
      </c>
      <c r="N59" s="19">
        <f>VLOOKUP(B59,[1]Brokers!$B$9:$Z$66,25,0)</f>
        <v>0</v>
      </c>
      <c r="O59" s="20">
        <f t="shared" si="3"/>
        <v>0</v>
      </c>
      <c r="P59" s="17"/>
    </row>
    <row r="60" spans="1:17" x14ac:dyDescent="0.25">
      <c r="A60" s="12">
        <v>45</v>
      </c>
      <c r="B60" s="13" t="s">
        <v>99</v>
      </c>
      <c r="C60" s="14" t="s">
        <v>100</v>
      </c>
      <c r="D60" s="15" t="s">
        <v>14</v>
      </c>
      <c r="E60" s="16" t="s">
        <v>14</v>
      </c>
      <c r="F60" s="16" t="s">
        <v>14</v>
      </c>
      <c r="G60" s="17">
        <f>VLOOKUP(B60,[1]Brokers!$B$9:$H$66,7,0)</f>
        <v>0</v>
      </c>
      <c r="H60" s="17">
        <f>VLOOKUP(B60,[1]Brokers!$B$9:$X$66,23,0)</f>
        <v>0</v>
      </c>
      <c r="I60" s="17">
        <f>VLOOKUP(B60,[1]Brokers!$B$9:$Q$66,16,0)</f>
        <v>0</v>
      </c>
      <c r="J60" s="17">
        <v>0</v>
      </c>
      <c r="K60" s="17">
        <v>0</v>
      </c>
      <c r="L60" s="17">
        <f>VLOOKUP(B60,[2]Brokers!$B$9:$T$66,19,0)</f>
        <v>0</v>
      </c>
      <c r="M60" s="18">
        <f t="shared" si="2"/>
        <v>0</v>
      </c>
      <c r="N60" s="19">
        <f>VLOOKUP(B60,[1]Brokers!$B$9:$Z$66,25,0)</f>
        <v>0</v>
      </c>
      <c r="O60" s="20">
        <f t="shared" si="3"/>
        <v>0</v>
      </c>
      <c r="P60" s="17"/>
    </row>
    <row r="61" spans="1:17" x14ac:dyDescent="0.25">
      <c r="A61" s="12">
        <v>46</v>
      </c>
      <c r="B61" s="13" t="s">
        <v>103</v>
      </c>
      <c r="C61" s="14" t="s">
        <v>104</v>
      </c>
      <c r="D61" s="15" t="s">
        <v>14</v>
      </c>
      <c r="E61" s="16"/>
      <c r="F61" s="16"/>
      <c r="G61" s="17">
        <f>VLOOKUP(B61,[1]Brokers!$B$9:$H$66,7,0)</f>
        <v>0</v>
      </c>
      <c r="H61" s="17">
        <f>VLOOKUP(B61,[1]Brokers!$B$9:$X$66,23,0)</f>
        <v>0</v>
      </c>
      <c r="I61" s="17">
        <f>VLOOKUP(B61,[1]Brokers!$B$9:$Q$66,16,0)</f>
        <v>0</v>
      </c>
      <c r="J61" s="17">
        <v>0</v>
      </c>
      <c r="K61" s="17">
        <v>0</v>
      </c>
      <c r="L61" s="17">
        <f>VLOOKUP(B61,[2]Brokers!$B$9:$T$66,19,0)</f>
        <v>0</v>
      </c>
      <c r="M61" s="18">
        <f t="shared" si="2"/>
        <v>0</v>
      </c>
      <c r="N61" s="19">
        <f>VLOOKUP(B61,[1]Brokers!$B$9:$Z$66,25,0)</f>
        <v>0</v>
      </c>
      <c r="O61" s="20">
        <f t="shared" si="3"/>
        <v>0</v>
      </c>
      <c r="P61" s="17"/>
    </row>
    <row r="62" spans="1:17" x14ac:dyDescent="0.25">
      <c r="A62" s="12">
        <v>47</v>
      </c>
      <c r="B62" s="13" t="s">
        <v>107</v>
      </c>
      <c r="C62" s="14" t="s">
        <v>108</v>
      </c>
      <c r="D62" s="15" t="s">
        <v>14</v>
      </c>
      <c r="E62" s="15" t="s">
        <v>14</v>
      </c>
      <c r="F62" s="16"/>
      <c r="G62" s="17">
        <f>VLOOKUP(B62,[1]Brokers!$B$9:$H$66,7,0)</f>
        <v>0</v>
      </c>
      <c r="H62" s="17">
        <f>VLOOKUP(B62,[1]Brokers!$B$9:$X$66,23,0)</f>
        <v>0</v>
      </c>
      <c r="I62" s="17">
        <f>VLOOKUP(B62,[1]Brokers!$B$9:$Q$66,16,0)</f>
        <v>0</v>
      </c>
      <c r="J62" s="17">
        <v>0</v>
      </c>
      <c r="K62" s="17">
        <v>0</v>
      </c>
      <c r="L62" s="17">
        <f>VLOOKUP(B62,[2]Brokers!$B$9:$T$66,19,0)</f>
        <v>0</v>
      </c>
      <c r="M62" s="18">
        <f t="shared" si="2"/>
        <v>0</v>
      </c>
      <c r="N62" s="19">
        <f>VLOOKUP(B62,[1]Brokers!$B$9:$Z$66,25,0)</f>
        <v>0</v>
      </c>
      <c r="O62" s="20">
        <f t="shared" si="3"/>
        <v>0</v>
      </c>
      <c r="P62" s="17"/>
    </row>
    <row r="63" spans="1:17" x14ac:dyDescent="0.25">
      <c r="A63" s="12">
        <v>48</v>
      </c>
      <c r="B63" s="13" t="s">
        <v>109</v>
      </c>
      <c r="C63" s="14" t="s">
        <v>110</v>
      </c>
      <c r="D63" s="15" t="s">
        <v>14</v>
      </c>
      <c r="E63" s="16"/>
      <c r="F63" s="16"/>
      <c r="G63" s="17">
        <f>VLOOKUP(B63,[1]Brokers!$B$9:$H$66,7,0)</f>
        <v>0</v>
      </c>
      <c r="H63" s="17">
        <f>VLOOKUP(B63,[1]Brokers!$B$9:$X$66,23,0)</f>
        <v>0</v>
      </c>
      <c r="I63" s="17">
        <f>VLOOKUP(B63,[1]Brokers!$B$9:$Q$66,16,0)</f>
        <v>0</v>
      </c>
      <c r="J63" s="17">
        <v>0</v>
      </c>
      <c r="K63" s="17">
        <v>0</v>
      </c>
      <c r="L63" s="17">
        <f>VLOOKUP(B63,[2]Brokers!$B$9:$T$66,19,0)</f>
        <v>0</v>
      </c>
      <c r="M63" s="18">
        <f t="shared" si="2"/>
        <v>0</v>
      </c>
      <c r="N63" s="19">
        <f>VLOOKUP(B63,[1]Brokers!$B$9:$Z$66,25,0)</f>
        <v>0</v>
      </c>
      <c r="O63" s="20">
        <f t="shared" si="3"/>
        <v>0</v>
      </c>
      <c r="P63" s="17"/>
    </row>
    <row r="64" spans="1:17" x14ac:dyDescent="0.25">
      <c r="A64" s="12">
        <v>49</v>
      </c>
      <c r="B64" s="13" t="s">
        <v>113</v>
      </c>
      <c r="C64" s="14" t="s">
        <v>114</v>
      </c>
      <c r="D64" s="15" t="s">
        <v>14</v>
      </c>
      <c r="E64" s="16"/>
      <c r="F64" s="16"/>
      <c r="G64" s="17">
        <f>VLOOKUP(B64,[1]Brokers!$B$9:$H$66,7,0)</f>
        <v>0</v>
      </c>
      <c r="H64" s="17">
        <f>VLOOKUP(B64,[1]Brokers!$B$9:$X$66,23,0)</f>
        <v>0</v>
      </c>
      <c r="I64" s="17">
        <f>VLOOKUP(B64,[1]Brokers!$B$9:$Q$66,16,0)</f>
        <v>0</v>
      </c>
      <c r="J64" s="17">
        <v>0</v>
      </c>
      <c r="K64" s="17">
        <v>0</v>
      </c>
      <c r="L64" s="17">
        <f>VLOOKUP(B64,[2]Brokers!$B$9:$T$66,19,0)</f>
        <v>0</v>
      </c>
      <c r="M64" s="18">
        <f t="shared" si="2"/>
        <v>0</v>
      </c>
      <c r="N64" s="19">
        <f>VLOOKUP(B64,[1]Brokers!$B$9:$Z$66,25,0)</f>
        <v>0</v>
      </c>
      <c r="O64" s="20">
        <f t="shared" si="3"/>
        <v>0</v>
      </c>
      <c r="P64" s="17"/>
    </row>
    <row r="65" spans="1:17" x14ac:dyDescent="0.25">
      <c r="A65" s="12">
        <v>50</v>
      </c>
      <c r="B65" s="13" t="s">
        <v>119</v>
      </c>
      <c r="C65" s="14" t="s">
        <v>120</v>
      </c>
      <c r="D65" s="15"/>
      <c r="E65" s="16"/>
      <c r="F65" s="16"/>
      <c r="G65" s="17">
        <f>VLOOKUP(B65,[1]Brokers!$B$9:$H$66,7,0)</f>
        <v>0</v>
      </c>
      <c r="H65" s="17">
        <f>VLOOKUP(B65,[1]Brokers!$B$9:$X$66,23,0)</f>
        <v>0</v>
      </c>
      <c r="I65" s="17">
        <f>VLOOKUP(B65,[1]Brokers!$B$9:$Q$66,16,0)</f>
        <v>0</v>
      </c>
      <c r="J65" s="17">
        <v>0</v>
      </c>
      <c r="K65" s="17">
        <v>0</v>
      </c>
      <c r="L65" s="17">
        <f>VLOOKUP(B65,[2]Brokers!$B$9:$T$66,19,0)</f>
        <v>0</v>
      </c>
      <c r="M65" s="18">
        <f t="shared" si="2"/>
        <v>0</v>
      </c>
      <c r="N65" s="19">
        <f>VLOOKUP(B65,[1]Brokers!$B$9:$Z$66,25,0)</f>
        <v>0</v>
      </c>
      <c r="O65" s="20">
        <f t="shared" si="3"/>
        <v>0</v>
      </c>
      <c r="P65" s="17"/>
      <c r="Q65" s="23"/>
    </row>
    <row r="66" spans="1:17" x14ac:dyDescent="0.25">
      <c r="A66" s="12">
        <v>51</v>
      </c>
      <c r="B66" s="13" t="s">
        <v>121</v>
      </c>
      <c r="C66" s="14" t="s">
        <v>122</v>
      </c>
      <c r="D66" s="15"/>
      <c r="E66" s="16"/>
      <c r="F66" s="16"/>
      <c r="G66" s="17">
        <f>VLOOKUP(B66,[1]Brokers!$B$9:$H$66,7,0)</f>
        <v>0</v>
      </c>
      <c r="H66" s="17">
        <f>VLOOKUP(B66,[1]Brokers!$B$9:$X$66,23,0)</f>
        <v>0</v>
      </c>
      <c r="I66" s="17">
        <f>VLOOKUP(B66,[1]Brokers!$B$9:$Q$66,16,0)</f>
        <v>0</v>
      </c>
      <c r="J66" s="17">
        <v>0</v>
      </c>
      <c r="K66" s="17">
        <v>0</v>
      </c>
      <c r="L66" s="17">
        <f>VLOOKUP(B66,[2]Brokers!$B$9:$T$66,19,0)</f>
        <v>0</v>
      </c>
      <c r="M66" s="18">
        <f t="shared" si="2"/>
        <v>0</v>
      </c>
      <c r="N66" s="19">
        <f>VLOOKUP(B66,[1]Brokers!$B$9:$Z$66,25,0)</f>
        <v>0</v>
      </c>
      <c r="O66" s="20">
        <f t="shared" si="3"/>
        <v>0</v>
      </c>
      <c r="P66" s="17"/>
    </row>
    <row r="67" spans="1:17" x14ac:dyDescent="0.25">
      <c r="A67" s="12">
        <v>52</v>
      </c>
      <c r="B67" s="13" t="s">
        <v>115</v>
      </c>
      <c r="C67" s="14" t="s">
        <v>116</v>
      </c>
      <c r="D67" s="15"/>
      <c r="E67" s="16"/>
      <c r="F67" s="16"/>
      <c r="G67" s="17">
        <f>VLOOKUP(B67,[1]Brokers!$B$9:$H$66,7,0)</f>
        <v>0</v>
      </c>
      <c r="H67" s="17">
        <f>VLOOKUP(B67,[1]Brokers!$B$9:$X$66,23,0)</f>
        <v>0</v>
      </c>
      <c r="I67" s="17">
        <f>VLOOKUP(B67,[1]Brokers!$B$9:$Q$66,16,0)</f>
        <v>0</v>
      </c>
      <c r="J67" s="17">
        <v>0</v>
      </c>
      <c r="K67" s="17">
        <v>0</v>
      </c>
      <c r="L67" s="17">
        <f>VLOOKUP(B67,[2]Brokers!$B$9:$T$66,19,0)</f>
        <v>0</v>
      </c>
      <c r="M67" s="18">
        <f t="shared" si="2"/>
        <v>0</v>
      </c>
      <c r="N67" s="19">
        <f>VLOOKUP(B67,[1]Brokers!$B$9:$Z$66,25,0)</f>
        <v>0</v>
      </c>
      <c r="O67" s="20">
        <f t="shared" si="3"/>
        <v>0</v>
      </c>
      <c r="P67" s="17"/>
    </row>
    <row r="68" spans="1:17" x14ac:dyDescent="0.25">
      <c r="A68" s="12">
        <v>53</v>
      </c>
      <c r="B68" s="13" t="s">
        <v>117</v>
      </c>
      <c r="C68" s="14" t="s">
        <v>118</v>
      </c>
      <c r="D68" s="15"/>
      <c r="E68" s="16"/>
      <c r="F68" s="16"/>
      <c r="G68" s="17">
        <f>VLOOKUP(B68,[1]Brokers!$B$9:$H$66,7,0)</f>
        <v>0</v>
      </c>
      <c r="H68" s="17">
        <f>VLOOKUP(B68,[1]Brokers!$B$9:$X$66,23,0)</f>
        <v>0</v>
      </c>
      <c r="I68" s="17">
        <f>VLOOKUP(B68,[1]Brokers!$B$9:$Q$66,16,0)</f>
        <v>0</v>
      </c>
      <c r="J68" s="17">
        <v>0</v>
      </c>
      <c r="K68" s="17">
        <v>0</v>
      </c>
      <c r="L68" s="17">
        <f>VLOOKUP(B68,[2]Brokers!$B$9:$T$66,19,0)</f>
        <v>0</v>
      </c>
      <c r="M68" s="18">
        <f t="shared" si="2"/>
        <v>0</v>
      </c>
      <c r="N68" s="19">
        <f>VLOOKUP(B68,[1]Brokers!$B$9:$Z$66,25,0)</f>
        <v>0</v>
      </c>
      <c r="O68" s="20">
        <f t="shared" si="3"/>
        <v>0</v>
      </c>
      <c r="P68" s="17"/>
    </row>
    <row r="69" spans="1:17" x14ac:dyDescent="0.25">
      <c r="A69" s="12">
        <v>54</v>
      </c>
      <c r="B69" s="13" t="s">
        <v>111</v>
      </c>
      <c r="C69" s="14" t="s">
        <v>112</v>
      </c>
      <c r="D69" s="15"/>
      <c r="E69" s="16"/>
      <c r="F69" s="16"/>
      <c r="G69" s="17">
        <f>VLOOKUP(B69,[1]Brokers!$B$9:$H$66,7,0)</f>
        <v>0</v>
      </c>
      <c r="H69" s="17">
        <f>VLOOKUP(B69,[1]Brokers!$B$9:$X$66,23,0)</f>
        <v>0</v>
      </c>
      <c r="I69" s="17">
        <f>VLOOKUP(B69,[1]Brokers!$B$9:$Q$66,16,0)</f>
        <v>0</v>
      </c>
      <c r="J69" s="17">
        <v>0</v>
      </c>
      <c r="K69" s="17">
        <v>0</v>
      </c>
      <c r="L69" s="17">
        <f>VLOOKUP(B69,[2]Brokers!$B$9:$T$66,19,0)</f>
        <v>0</v>
      </c>
      <c r="M69" s="18">
        <f t="shared" si="2"/>
        <v>0</v>
      </c>
      <c r="N69" s="19">
        <f>VLOOKUP(B69,[1]Brokers!$B$9:$Z$66,25,0)</f>
        <v>0</v>
      </c>
      <c r="O69" s="20">
        <f t="shared" si="3"/>
        <v>0</v>
      </c>
      <c r="P69" s="17"/>
    </row>
    <row r="70" spans="1:17" x14ac:dyDescent="0.25">
      <c r="A70" s="12">
        <v>55</v>
      </c>
      <c r="B70" s="13" t="s">
        <v>101</v>
      </c>
      <c r="C70" s="14" t="s">
        <v>102</v>
      </c>
      <c r="D70" s="15"/>
      <c r="E70" s="16"/>
      <c r="F70" s="16"/>
      <c r="G70" s="17">
        <f>VLOOKUP(B70,[1]Brokers!$B$9:$H$66,7,0)</f>
        <v>0</v>
      </c>
      <c r="H70" s="17">
        <f>VLOOKUP(B70,[1]Brokers!$B$9:$X$66,23,0)</f>
        <v>0</v>
      </c>
      <c r="I70" s="17">
        <f>VLOOKUP(B70,[1]Brokers!$B$9:$Q$66,16,0)</f>
        <v>0</v>
      </c>
      <c r="J70" s="17">
        <v>0</v>
      </c>
      <c r="K70" s="17">
        <v>0</v>
      </c>
      <c r="L70" s="17">
        <f>VLOOKUP(B70,[2]Brokers!$B$9:$T$66,19,0)</f>
        <v>0</v>
      </c>
      <c r="M70" s="18">
        <f t="shared" si="2"/>
        <v>0</v>
      </c>
      <c r="N70" s="19">
        <f>VLOOKUP(B70,[1]Brokers!$B$9:$Z$66,25,0)</f>
        <v>0</v>
      </c>
      <c r="O70" s="20">
        <f t="shared" si="3"/>
        <v>0</v>
      </c>
      <c r="P70" s="17"/>
    </row>
    <row r="71" spans="1:17" x14ac:dyDescent="0.25">
      <c r="A71" s="12">
        <v>56</v>
      </c>
      <c r="B71" s="13" t="s">
        <v>105</v>
      </c>
      <c r="C71" s="14" t="s">
        <v>106</v>
      </c>
      <c r="D71" s="15"/>
      <c r="E71" s="16"/>
      <c r="F71" s="16"/>
      <c r="G71" s="17">
        <f>VLOOKUP(B71,[1]Brokers!$B$9:$H$66,7,0)</f>
        <v>0</v>
      </c>
      <c r="H71" s="17">
        <f>VLOOKUP(B71,[1]Brokers!$B$9:$X$66,23,0)</f>
        <v>0</v>
      </c>
      <c r="I71" s="17">
        <f>VLOOKUP(B71,[1]Brokers!$B$9:$Q$66,16,0)</f>
        <v>0</v>
      </c>
      <c r="J71" s="17">
        <v>0</v>
      </c>
      <c r="K71" s="17">
        <v>0</v>
      </c>
      <c r="L71" s="17">
        <f>VLOOKUP(B71,[2]Brokers!$B$9:$T$66,19,0)</f>
        <v>0</v>
      </c>
      <c r="M71" s="18">
        <f t="shared" si="2"/>
        <v>0</v>
      </c>
      <c r="N71" s="19">
        <f>VLOOKUP(B71,[1]Brokers!$B$9:$Z$66,25,0)</f>
        <v>0</v>
      </c>
      <c r="O71" s="20">
        <f t="shared" si="3"/>
        <v>0</v>
      </c>
      <c r="P71" s="17"/>
    </row>
    <row r="72" spans="1:17" x14ac:dyDescent="0.25">
      <c r="A72" s="12">
        <v>57</v>
      </c>
      <c r="B72" s="13" t="s">
        <v>125</v>
      </c>
      <c r="C72" s="14" t="s">
        <v>126</v>
      </c>
      <c r="D72" s="15"/>
      <c r="E72" s="16"/>
      <c r="F72" s="16"/>
      <c r="G72" s="17">
        <f>VLOOKUP(B72,[1]Brokers!$B$9:$H$66,7,0)</f>
        <v>0</v>
      </c>
      <c r="H72" s="17">
        <f>VLOOKUP(B72,[1]Brokers!$B$9:$X$66,23,0)</f>
        <v>0</v>
      </c>
      <c r="I72" s="17">
        <f>VLOOKUP(B72,[1]Brokers!$B$9:$Q$66,16,0)</f>
        <v>0</v>
      </c>
      <c r="J72" s="17">
        <v>0</v>
      </c>
      <c r="K72" s="17">
        <v>0</v>
      </c>
      <c r="L72" s="17">
        <f>VLOOKUP(B72,[2]Brokers!$B$9:$T$66,19,0)</f>
        <v>0</v>
      </c>
      <c r="M72" s="18">
        <f t="shared" si="2"/>
        <v>0</v>
      </c>
      <c r="N72" s="19">
        <f>VLOOKUP(B72,[1]Brokers!$B$9:$Z$66,25,0)</f>
        <v>0</v>
      </c>
      <c r="O72" s="20">
        <f t="shared" si="3"/>
        <v>0</v>
      </c>
      <c r="P72" s="17"/>
      <c r="Q72" s="23"/>
    </row>
    <row r="73" spans="1:17" x14ac:dyDescent="0.25">
      <c r="A73" s="12">
        <v>58</v>
      </c>
      <c r="B73" s="13" t="s">
        <v>127</v>
      </c>
      <c r="C73" s="14" t="s">
        <v>128</v>
      </c>
      <c r="D73" s="15"/>
      <c r="E73" s="16"/>
      <c r="F73" s="16"/>
      <c r="G73" s="17">
        <f>VLOOKUP(B73,[1]Brokers!$B$9:$H$66,7,0)</f>
        <v>0</v>
      </c>
      <c r="H73" s="17">
        <f>VLOOKUP(B73,[1]Brokers!$B$9:$X$66,23,0)</f>
        <v>0</v>
      </c>
      <c r="I73" s="17">
        <f>VLOOKUP(B73,[1]Brokers!$B$9:$Q$66,16,0)</f>
        <v>0</v>
      </c>
      <c r="J73" s="17">
        <v>0</v>
      </c>
      <c r="K73" s="17">
        <v>0</v>
      </c>
      <c r="L73" s="17">
        <f>VLOOKUP(B73,[2]Brokers!$B$9:$T$66,19,0)</f>
        <v>0</v>
      </c>
      <c r="M73" s="18">
        <f t="shared" si="2"/>
        <v>0</v>
      </c>
      <c r="N73" s="19">
        <f>VLOOKUP(B73,[1]Brokers!$B$9:$Z$66,25,0)</f>
        <v>0</v>
      </c>
      <c r="O73" s="20">
        <f t="shared" si="3"/>
        <v>0</v>
      </c>
      <c r="P73" s="17"/>
      <c r="Q73" s="23"/>
    </row>
    <row r="74" spans="1:17" ht="16.5" thickBot="1" x14ac:dyDescent="0.3">
      <c r="A74" s="43" t="s">
        <v>6</v>
      </c>
      <c r="B74" s="44"/>
      <c r="C74" s="45"/>
      <c r="D74" s="24">
        <f>COUNTA(D16:D73)</f>
        <v>49</v>
      </c>
      <c r="E74" s="24">
        <f>COUNTA(E16:E73)</f>
        <v>23</v>
      </c>
      <c r="F74" s="24">
        <f>COUNTA(F16:F73)</f>
        <v>13</v>
      </c>
      <c r="G74" s="25">
        <f t="shared" ref="G74:O74" si="4">SUM(G16:G73)</f>
        <v>5325873725.1399984</v>
      </c>
      <c r="H74" s="25">
        <f t="shared" si="4"/>
        <v>40249843660</v>
      </c>
      <c r="I74" s="25">
        <f>SUM(I16:I73)</f>
        <v>14400000</v>
      </c>
      <c r="J74" s="25">
        <f t="shared" si="4"/>
        <v>0</v>
      </c>
      <c r="K74" s="25">
        <f t="shared" ref="K74" si="5">SUM(K16:K73)</f>
        <v>0</v>
      </c>
      <c r="L74" s="25">
        <f t="shared" si="4"/>
        <v>0</v>
      </c>
      <c r="M74" s="25">
        <f t="shared" si="4"/>
        <v>45590117385.140015</v>
      </c>
      <c r="N74" s="25">
        <f t="shared" si="4"/>
        <v>45590117385.140015</v>
      </c>
      <c r="O74" s="30">
        <f t="shared" si="4"/>
        <v>1</v>
      </c>
      <c r="P74" s="26"/>
      <c r="Q74" s="23"/>
    </row>
    <row r="75" spans="1:17" x14ac:dyDescent="0.25">
      <c r="L75" s="27"/>
      <c r="M75" s="28"/>
      <c r="O75" s="27"/>
      <c r="P75" s="26"/>
      <c r="Q75" s="23"/>
    </row>
    <row r="76" spans="1:17" ht="27.6" customHeight="1" x14ac:dyDescent="0.25">
      <c r="B76" s="32" t="s">
        <v>129</v>
      </c>
      <c r="C76" s="32"/>
      <c r="D76" s="32"/>
      <c r="E76" s="32"/>
      <c r="F76" s="32"/>
      <c r="H76" s="29"/>
      <c r="I76" s="29"/>
      <c r="L76" s="27"/>
      <c r="M76" s="27"/>
      <c r="P76" s="26"/>
      <c r="Q76" s="23"/>
    </row>
    <row r="77" spans="1:17" ht="27.6" customHeight="1" x14ac:dyDescent="0.25">
      <c r="C77" s="33"/>
      <c r="D77" s="33"/>
      <c r="E77" s="33"/>
      <c r="F77" s="33"/>
      <c r="M77" s="27"/>
      <c r="N77" s="27"/>
      <c r="P77" s="26"/>
      <c r="Q77" s="23"/>
    </row>
    <row r="78" spans="1:17" x14ac:dyDescent="0.25">
      <c r="P78" s="26"/>
      <c r="Q78" s="23"/>
    </row>
    <row r="79" spans="1:17" x14ac:dyDescent="0.25">
      <c r="P79" s="26"/>
      <c r="Q79" s="23"/>
    </row>
  </sheetData>
  <sortState ref="B16:P73">
    <sortCondition descending="1" ref="O73"/>
  </sortState>
  <mergeCells count="16">
    <mergeCell ref="N14:N15"/>
    <mergeCell ref="O14:O15"/>
    <mergeCell ref="A74:C74"/>
    <mergeCell ref="D9:L9"/>
    <mergeCell ref="L11:O11"/>
    <mergeCell ref="A12:A15"/>
    <mergeCell ref="B12:B15"/>
    <mergeCell ref="C12:C15"/>
    <mergeCell ref="D12:F14"/>
    <mergeCell ref="G12:M13"/>
    <mergeCell ref="N12:O13"/>
    <mergeCell ref="B76:F76"/>
    <mergeCell ref="C77:F77"/>
    <mergeCell ref="M14:M15"/>
    <mergeCell ref="G14:I14"/>
    <mergeCell ref="J14:L14"/>
  </mergeCells>
  <pageMargins left="0.7" right="0.7" top="0.75" bottom="0.75" header="0.3" footer="0.3"/>
  <pageSetup paperSize="9" scale="50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Өлзийбат .Д</cp:lastModifiedBy>
  <cp:lastPrinted>2018-04-04T03:19:38Z</cp:lastPrinted>
  <dcterms:created xsi:type="dcterms:W3CDTF">2017-06-09T07:51:20Z</dcterms:created>
  <dcterms:modified xsi:type="dcterms:W3CDTF">2018-04-04T03:23:05Z</dcterms:modified>
</cp:coreProperties>
</file>