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ils\00. Medee\negtgel2020\"/>
    </mc:Choice>
  </mc:AlternateContent>
  <bookViews>
    <workbookView xWindow="0" yWindow="0" windowWidth="28800" windowHeight="11730" firstSheet="2" activeTab="5"/>
  </bookViews>
  <sheets>
    <sheet name="Sheet1" sheetId="1" state="hidden" r:id="rId1"/>
    <sheet name="Ajliin husnegt-2020" sheetId="2" state="hidden" r:id="rId2"/>
    <sheet name="balanse-2020" sheetId="3" r:id="rId3"/>
    <sheet name="oudt-2020" sheetId="4" r:id="rId4"/>
    <sheet name="umch-2020" sheetId="5" r:id="rId5"/>
    <sheet name="mungun guilgee-2020" sheetId="6" r:id="rId6"/>
    <sheet name="Sheet2" sheetId="7" state="hidden" r:id="rId7"/>
    <sheet name="Sheet3" sheetId="8" state="hidden" r:id="rId8"/>
  </sheets>
  <definedNames>
    <definedName name="_xlnm.Print_Titles" localSheetId="2">'balanse-2020'!$1:$5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D95" i="2"/>
  <c r="C51" i="2"/>
  <c r="C54" i="2"/>
  <c r="F47" i="6" l="1"/>
  <c r="F48" i="6"/>
  <c r="J134" i="2"/>
  <c r="I126" i="2"/>
  <c r="J36" i="2" l="1"/>
  <c r="C55" i="2" l="1"/>
  <c r="E54" i="2"/>
  <c r="E148" i="2" l="1"/>
  <c r="I148" i="2" s="1"/>
  <c r="I147" i="2"/>
  <c r="I145" i="2"/>
  <c r="I143" i="2"/>
  <c r="I142" i="2"/>
  <c r="I141" i="2"/>
  <c r="I139" i="2"/>
  <c r="E138" i="2"/>
  <c r="C138" i="2"/>
  <c r="J137" i="2"/>
  <c r="J136" i="2"/>
  <c r="J135" i="2"/>
  <c r="F133" i="2"/>
  <c r="D133" i="2"/>
  <c r="I132" i="2"/>
  <c r="I130" i="2"/>
  <c r="I129" i="2"/>
  <c r="I128" i="2"/>
  <c r="I127" i="2"/>
  <c r="I125" i="2" s="1"/>
  <c r="E125" i="2"/>
  <c r="C125" i="2"/>
  <c r="J124" i="2"/>
  <c r="J123" i="2"/>
  <c r="J122" i="2"/>
  <c r="J121" i="2"/>
  <c r="J120" i="2"/>
  <c r="J119" i="2"/>
  <c r="J118" i="2"/>
  <c r="F117" i="2"/>
  <c r="F131" i="2" s="1"/>
  <c r="D117" i="2"/>
  <c r="J117" i="2" s="1"/>
  <c r="D115" i="2"/>
  <c r="I114" i="2"/>
  <c r="I113" i="2"/>
  <c r="I112" i="2"/>
  <c r="I111" i="2"/>
  <c r="I110" i="2"/>
  <c r="I109" i="2"/>
  <c r="I108" i="2"/>
  <c r="I107" i="2"/>
  <c r="I106" i="2"/>
  <c r="F105" i="2"/>
  <c r="E105" i="2"/>
  <c r="D105" i="2"/>
  <c r="C105" i="2"/>
  <c r="J104" i="2"/>
  <c r="F13" i="6" s="1"/>
  <c r="J103" i="2"/>
  <c r="J102" i="2"/>
  <c r="J101" i="2"/>
  <c r="J100" i="2"/>
  <c r="J99" i="2"/>
  <c r="F8" i="6" s="1"/>
  <c r="F98" i="2"/>
  <c r="J98" i="2" s="1"/>
  <c r="D98" i="2"/>
  <c r="E95" i="2"/>
  <c r="J94" i="2"/>
  <c r="J93" i="2"/>
  <c r="J92" i="2"/>
  <c r="J91" i="2"/>
  <c r="J90" i="2"/>
  <c r="I90" i="2"/>
  <c r="J89" i="2"/>
  <c r="I89" i="2"/>
  <c r="J88" i="2"/>
  <c r="J87" i="2"/>
  <c r="J86" i="2"/>
  <c r="J85" i="2"/>
  <c r="J84" i="2"/>
  <c r="J83" i="2"/>
  <c r="J82" i="2"/>
  <c r="J81" i="2"/>
  <c r="J80" i="2"/>
  <c r="J79" i="2"/>
  <c r="G78" i="2"/>
  <c r="J78" i="2" s="1"/>
  <c r="J77" i="2"/>
  <c r="G45" i="3" s="1"/>
  <c r="J76" i="2"/>
  <c r="J75" i="2"/>
  <c r="J74" i="2"/>
  <c r="G42" i="3" s="1"/>
  <c r="J73" i="2"/>
  <c r="J72" i="2"/>
  <c r="J71" i="2"/>
  <c r="J70" i="2"/>
  <c r="J69" i="2"/>
  <c r="J68" i="2"/>
  <c r="F67" i="2"/>
  <c r="J67" i="2" s="1"/>
  <c r="C66" i="2"/>
  <c r="C95" i="2" s="1"/>
  <c r="D96" i="2" s="1"/>
  <c r="I65" i="2"/>
  <c r="I64" i="2"/>
  <c r="I63" i="2"/>
  <c r="G25" i="3" s="1"/>
  <c r="I62" i="2"/>
  <c r="I61" i="2"/>
  <c r="I60" i="2"/>
  <c r="I59" i="2"/>
  <c r="I58" i="2"/>
  <c r="I57" i="2"/>
  <c r="G17" i="3" s="1"/>
  <c r="I56" i="2"/>
  <c r="I55" i="2"/>
  <c r="I54" i="2"/>
  <c r="I53" i="2"/>
  <c r="H52" i="2"/>
  <c r="H95" i="2" s="1"/>
  <c r="I50" i="2"/>
  <c r="I49" i="2"/>
  <c r="I48" i="2"/>
  <c r="G8" i="3" s="1"/>
  <c r="F44" i="2"/>
  <c r="C44" i="2"/>
  <c r="F33" i="2"/>
  <c r="I24" i="2"/>
  <c r="E23" i="2"/>
  <c r="E25" i="2" s="1"/>
  <c r="H25" i="2" s="1"/>
  <c r="I21" i="2"/>
  <c r="I20" i="2"/>
  <c r="I19" i="2"/>
  <c r="I18" i="2"/>
  <c r="I17" i="2"/>
  <c r="I16" i="2"/>
  <c r="I15" i="2"/>
  <c r="I14" i="2"/>
  <c r="I13" i="2"/>
  <c r="J12" i="2"/>
  <c r="I11" i="2"/>
  <c r="I10" i="2"/>
  <c r="J9" i="2"/>
  <c r="J8" i="2"/>
  <c r="H7" i="2"/>
  <c r="J6" i="2"/>
  <c r="G6" i="2"/>
  <c r="E151" i="8"/>
  <c r="C151" i="8"/>
  <c r="I148" i="8"/>
  <c r="I147" i="8"/>
  <c r="I151" i="8" s="1"/>
  <c r="D146" i="8"/>
  <c r="I145" i="8"/>
  <c r="I143" i="8"/>
  <c r="I142" i="8"/>
  <c r="I141" i="8"/>
  <c r="I139" i="8"/>
  <c r="C138" i="8"/>
  <c r="J137" i="8"/>
  <c r="J136" i="8"/>
  <c r="J135" i="8"/>
  <c r="J134" i="8"/>
  <c r="F133" i="8"/>
  <c r="F144" i="8" s="1"/>
  <c r="J144" i="8" s="1"/>
  <c r="D133" i="8"/>
  <c r="I132" i="8"/>
  <c r="I130" i="8"/>
  <c r="I129" i="8"/>
  <c r="I128" i="8"/>
  <c r="I127" i="8"/>
  <c r="I126" i="8"/>
  <c r="E125" i="8"/>
  <c r="C125" i="8"/>
  <c r="J124" i="8"/>
  <c r="J123" i="8"/>
  <c r="J122" i="8"/>
  <c r="J121" i="8"/>
  <c r="J120" i="8"/>
  <c r="J119" i="8"/>
  <c r="J118" i="8"/>
  <c r="F117" i="8"/>
  <c r="E131" i="8" s="1"/>
  <c r="D117" i="8"/>
  <c r="J117" i="8" s="1"/>
  <c r="I114" i="8"/>
  <c r="I113" i="8"/>
  <c r="I112" i="8"/>
  <c r="I111" i="8"/>
  <c r="I110" i="8"/>
  <c r="I109" i="8"/>
  <c r="I108" i="8"/>
  <c r="I107" i="8"/>
  <c r="I106" i="8"/>
  <c r="F105" i="8"/>
  <c r="E105" i="8"/>
  <c r="D105" i="8"/>
  <c r="C105" i="8"/>
  <c r="I105" i="8" s="1"/>
  <c r="J104" i="8"/>
  <c r="J103" i="8"/>
  <c r="J102" i="8"/>
  <c r="J101" i="8"/>
  <c r="J100" i="8"/>
  <c r="J99" i="8"/>
  <c r="F98" i="8"/>
  <c r="F115" i="8" s="1"/>
  <c r="D98" i="8"/>
  <c r="J98" i="8" s="1"/>
  <c r="J94" i="8"/>
  <c r="J93" i="8"/>
  <c r="J92" i="8"/>
  <c r="J91" i="8"/>
  <c r="J90" i="8"/>
  <c r="I90" i="8"/>
  <c r="J89" i="8"/>
  <c r="I89" i="8"/>
  <c r="J88" i="8"/>
  <c r="J87" i="8"/>
  <c r="J86" i="8"/>
  <c r="J85" i="8"/>
  <c r="J84" i="8"/>
  <c r="J83" i="8"/>
  <c r="J82" i="8"/>
  <c r="J81" i="8"/>
  <c r="J80" i="8"/>
  <c r="J79" i="8"/>
  <c r="J78" i="8"/>
  <c r="G78" i="8"/>
  <c r="J77" i="8"/>
  <c r="F77" i="8"/>
  <c r="F95" i="8" s="1"/>
  <c r="J76" i="8"/>
  <c r="J75" i="8"/>
  <c r="J74" i="8"/>
  <c r="J73" i="8"/>
  <c r="J72" i="8"/>
  <c r="J71" i="8"/>
  <c r="J70" i="8"/>
  <c r="J69" i="8"/>
  <c r="J68" i="8"/>
  <c r="G68" i="8"/>
  <c r="G95" i="8" s="1"/>
  <c r="J67" i="8"/>
  <c r="J95" i="8" s="1"/>
  <c r="D67" i="8"/>
  <c r="D95" i="8" s="1"/>
  <c r="C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H52" i="8"/>
  <c r="H95" i="8" s="1"/>
  <c r="I51" i="8"/>
  <c r="C51" i="8"/>
  <c r="C95" i="8" s="1"/>
  <c r="I50" i="8"/>
  <c r="E49" i="8"/>
  <c r="E95" i="8" s="1"/>
  <c r="I48" i="8"/>
  <c r="F44" i="8"/>
  <c r="C44" i="8"/>
  <c r="F33" i="8"/>
  <c r="I24" i="8"/>
  <c r="E23" i="8"/>
  <c r="E25" i="8" s="1"/>
  <c r="H22" i="8" s="1"/>
  <c r="I21" i="8"/>
  <c r="I20" i="8"/>
  <c r="I19" i="8"/>
  <c r="I18" i="8"/>
  <c r="I17" i="8"/>
  <c r="I16" i="8"/>
  <c r="I15" i="8"/>
  <c r="I14" i="8"/>
  <c r="I13" i="8"/>
  <c r="J12" i="8"/>
  <c r="I11" i="8"/>
  <c r="I10" i="8"/>
  <c r="J9" i="8"/>
  <c r="J8" i="8"/>
  <c r="H7" i="8"/>
  <c r="J6" i="8"/>
  <c r="G6" i="8"/>
  <c r="D96" i="8" l="1"/>
  <c r="C115" i="8"/>
  <c r="C144" i="8"/>
  <c r="I144" i="8" s="1"/>
  <c r="E115" i="2"/>
  <c r="I151" i="2"/>
  <c r="I115" i="2"/>
  <c r="G7" i="8"/>
  <c r="I7" i="8" s="1"/>
  <c r="J23" i="8" s="1"/>
  <c r="J25" i="8" s="1"/>
  <c r="J28" i="8" s="1"/>
  <c r="J33" i="8" s="1"/>
  <c r="G7" i="2"/>
  <c r="I7" i="2" s="1"/>
  <c r="F146" i="2"/>
  <c r="C131" i="2"/>
  <c r="J133" i="2"/>
  <c r="F144" i="2"/>
  <c r="J144" i="2" s="1"/>
  <c r="C144" i="2"/>
  <c r="I144" i="2" s="1"/>
  <c r="E96" i="8"/>
  <c r="I125" i="8"/>
  <c r="J133" i="8"/>
  <c r="I105" i="2"/>
  <c r="K23" i="2"/>
  <c r="J23" i="2"/>
  <c r="J25" i="2" s="1"/>
  <c r="J28" i="2" s="1"/>
  <c r="E33" i="2"/>
  <c r="H33" i="2" s="1"/>
  <c r="E42" i="2"/>
  <c r="E44" i="2" s="1"/>
  <c r="F45" i="2" s="1"/>
  <c r="E28" i="2"/>
  <c r="H28" i="2" s="1"/>
  <c r="H22" i="2"/>
  <c r="J95" i="2"/>
  <c r="I51" i="2"/>
  <c r="F95" i="2"/>
  <c r="E96" i="2" s="1"/>
  <c r="G95" i="2"/>
  <c r="I138" i="2"/>
  <c r="D25" i="2"/>
  <c r="I52" i="2"/>
  <c r="E33" i="8"/>
  <c r="H33" i="8" s="1"/>
  <c r="E28" i="8"/>
  <c r="H28" i="8" s="1"/>
  <c r="E42" i="8"/>
  <c r="E44" i="8" s="1"/>
  <c r="F45" i="8" s="1"/>
  <c r="C22" i="8"/>
  <c r="D23" i="8" s="1"/>
  <c r="D25" i="8" s="1"/>
  <c r="H25" i="8"/>
  <c r="F146" i="8"/>
  <c r="I49" i="8"/>
  <c r="I95" i="8" s="1"/>
  <c r="C131" i="8"/>
  <c r="I131" i="8" s="1"/>
  <c r="I138" i="8"/>
  <c r="I115" i="8"/>
  <c r="E115" i="7"/>
  <c r="I24" i="7"/>
  <c r="F67" i="7"/>
  <c r="J67" i="7" s="1"/>
  <c r="I54" i="7"/>
  <c r="K23" i="7"/>
  <c r="I18" i="7"/>
  <c r="G6" i="7"/>
  <c r="E148" i="7"/>
  <c r="I148" i="7" s="1"/>
  <c r="F133" i="7"/>
  <c r="E138" i="7"/>
  <c r="E125" i="7"/>
  <c r="F131" i="7" s="1"/>
  <c r="F117" i="7"/>
  <c r="E23" i="7"/>
  <c r="E25" i="7" s="1"/>
  <c r="H22" i="7" s="1"/>
  <c r="C51" i="7"/>
  <c r="C138" i="7"/>
  <c r="I138" i="7" s="1"/>
  <c r="D23" i="7"/>
  <c r="I147" i="7"/>
  <c r="I145" i="7"/>
  <c r="I143" i="7"/>
  <c r="I142" i="7"/>
  <c r="I141" i="7"/>
  <c r="I139" i="7"/>
  <c r="J137" i="7"/>
  <c r="J136" i="7"/>
  <c r="J135" i="7"/>
  <c r="J134" i="7"/>
  <c r="D133" i="7"/>
  <c r="J133" i="7" s="1"/>
  <c r="I132" i="7"/>
  <c r="I130" i="7"/>
  <c r="I129" i="7"/>
  <c r="I128" i="7"/>
  <c r="I127" i="7"/>
  <c r="I126" i="7"/>
  <c r="C125" i="7"/>
  <c r="J124" i="7"/>
  <c r="J123" i="7"/>
  <c r="J122" i="7"/>
  <c r="J121" i="7"/>
  <c r="J120" i="7"/>
  <c r="J119" i="7"/>
  <c r="J118" i="7"/>
  <c r="D117" i="7"/>
  <c r="I114" i="7"/>
  <c r="I113" i="7"/>
  <c r="I112" i="7"/>
  <c r="I111" i="7"/>
  <c r="I110" i="7"/>
  <c r="I109" i="7"/>
  <c r="I108" i="7"/>
  <c r="I107" i="7"/>
  <c r="I106" i="7"/>
  <c r="F105" i="7"/>
  <c r="E105" i="7"/>
  <c r="D105" i="7"/>
  <c r="C105" i="7"/>
  <c r="J104" i="7"/>
  <c r="J103" i="7"/>
  <c r="J102" i="7"/>
  <c r="J101" i="7"/>
  <c r="J100" i="7"/>
  <c r="J99" i="7"/>
  <c r="F98" i="7"/>
  <c r="D98" i="7"/>
  <c r="J94" i="7"/>
  <c r="J93" i="7"/>
  <c r="J92" i="7"/>
  <c r="J91" i="7"/>
  <c r="J90" i="7"/>
  <c r="I90" i="7"/>
  <c r="J89" i="7"/>
  <c r="I89" i="7"/>
  <c r="J88" i="7"/>
  <c r="J87" i="7"/>
  <c r="J86" i="7"/>
  <c r="J85" i="7"/>
  <c r="J84" i="7"/>
  <c r="J83" i="7"/>
  <c r="J82" i="7"/>
  <c r="J81" i="7"/>
  <c r="J80" i="7"/>
  <c r="J79" i="7"/>
  <c r="G78" i="7"/>
  <c r="J78" i="7" s="1"/>
  <c r="J77" i="7"/>
  <c r="J76" i="7"/>
  <c r="J75" i="7"/>
  <c r="J74" i="7"/>
  <c r="J73" i="7"/>
  <c r="J72" i="7"/>
  <c r="J71" i="7"/>
  <c r="J70" i="7"/>
  <c r="J69" i="7"/>
  <c r="D95" i="7"/>
  <c r="C66" i="7"/>
  <c r="I65" i="7"/>
  <c r="I64" i="7"/>
  <c r="I63" i="7"/>
  <c r="I62" i="7"/>
  <c r="I61" i="7"/>
  <c r="I60" i="7"/>
  <c r="I59" i="7"/>
  <c r="I58" i="7"/>
  <c r="I57" i="7"/>
  <c r="I56" i="7"/>
  <c r="I55" i="7"/>
  <c r="I53" i="7"/>
  <c r="H52" i="7"/>
  <c r="H95" i="7" s="1"/>
  <c r="I51" i="7"/>
  <c r="C95" i="7"/>
  <c r="I50" i="7"/>
  <c r="E95" i="7"/>
  <c r="I48" i="7"/>
  <c r="C44" i="7"/>
  <c r="F44" i="7"/>
  <c r="F33" i="7"/>
  <c r="I21" i="7"/>
  <c r="I20" i="7"/>
  <c r="I19" i="7"/>
  <c r="I17" i="7"/>
  <c r="I16" i="7"/>
  <c r="I15" i="7"/>
  <c r="I14" i="7"/>
  <c r="I13" i="7"/>
  <c r="J12" i="7"/>
  <c r="I11" i="7"/>
  <c r="I10" i="7"/>
  <c r="J9" i="7"/>
  <c r="J8" i="7"/>
  <c r="H7" i="7"/>
  <c r="G7" i="7" s="1"/>
  <c r="I7" i="7" s="1"/>
  <c r="J6" i="7"/>
  <c r="D115" i="7" l="1"/>
  <c r="D146" i="7" s="1"/>
  <c r="I95" i="2"/>
  <c r="J131" i="2"/>
  <c r="C146" i="2"/>
  <c r="K146" i="2"/>
  <c r="F144" i="7"/>
  <c r="K95" i="2"/>
  <c r="D42" i="2"/>
  <c r="D44" i="2" s="1"/>
  <c r="D45" i="2" s="1"/>
  <c r="D28" i="2"/>
  <c r="D33" i="2" s="1"/>
  <c r="C146" i="8"/>
  <c r="I146" i="8" s="1"/>
  <c r="D42" i="8"/>
  <c r="D44" i="8" s="1"/>
  <c r="D45" i="8" s="1"/>
  <c r="D28" i="8"/>
  <c r="D33" i="8" s="1"/>
  <c r="F146" i="7"/>
  <c r="G95" i="7"/>
  <c r="K95" i="7" s="1"/>
  <c r="I151" i="7"/>
  <c r="J144" i="7"/>
  <c r="J117" i="7"/>
  <c r="J98" i="7"/>
  <c r="C144" i="7"/>
  <c r="I144" i="7" s="1"/>
  <c r="C131" i="7"/>
  <c r="D96" i="7"/>
  <c r="J68" i="7"/>
  <c r="J95" i="7" s="1"/>
  <c r="I52" i="7"/>
  <c r="J25" i="7"/>
  <c r="J28" i="7" s="1"/>
  <c r="E42" i="7"/>
  <c r="E33" i="7"/>
  <c r="H33" i="7" s="1"/>
  <c r="E28" i="7"/>
  <c r="H28" i="7" s="1"/>
  <c r="H25" i="7"/>
  <c r="D25" i="7"/>
  <c r="I49" i="7"/>
  <c r="I125" i="7"/>
  <c r="I105" i="7"/>
  <c r="M17" i="5"/>
  <c r="M18" i="5"/>
  <c r="M19" i="5"/>
  <c r="M20" i="5"/>
  <c r="I131" i="7" l="1"/>
  <c r="C146" i="7"/>
  <c r="I115" i="7"/>
  <c r="I146" i="7"/>
  <c r="I95" i="7"/>
  <c r="D42" i="7"/>
  <c r="D44" i="7" s="1"/>
  <c r="D45" i="7" s="1"/>
  <c r="E44" i="7" s="1"/>
  <c r="F45" i="7" s="1"/>
  <c r="F95" i="7" s="1"/>
  <c r="E96" i="7" s="1"/>
  <c r="D28" i="7"/>
  <c r="D33" i="7" s="1"/>
  <c r="K14" i="5"/>
  <c r="M14" i="5" s="1"/>
  <c r="F35" i="6" l="1"/>
  <c r="F36" i="6"/>
  <c r="F39" i="6"/>
  <c r="F15" i="6"/>
  <c r="F16" i="6"/>
  <c r="F18" i="6"/>
  <c r="F19" i="6"/>
  <c r="F20" i="6"/>
  <c r="F22" i="6"/>
  <c r="F23" i="6"/>
  <c r="F21" i="6"/>
  <c r="F17" i="6"/>
  <c r="E39" i="4"/>
  <c r="G65" i="3"/>
  <c r="G67" i="3" s="1"/>
  <c r="F43" i="6"/>
  <c r="F31" i="6"/>
  <c r="F26" i="6" s="1"/>
  <c r="F32" i="6"/>
  <c r="F12" i="6"/>
  <c r="F42" i="6" l="1"/>
  <c r="F34" i="6"/>
  <c r="F40" i="6" s="1"/>
  <c r="F14" i="6"/>
  <c r="G9" i="3"/>
  <c r="G11" i="3"/>
  <c r="G34" i="3"/>
  <c r="G35" i="3"/>
  <c r="G36" i="3"/>
  <c r="G37" i="3"/>
  <c r="G41" i="3"/>
  <c r="G43" i="3"/>
  <c r="G50" i="3"/>
  <c r="G10" i="3"/>
  <c r="G13" i="3"/>
  <c r="G14" i="3"/>
  <c r="G20" i="3"/>
  <c r="G21" i="3"/>
  <c r="G22" i="3"/>
  <c r="G27" i="3"/>
  <c r="K37" i="1"/>
  <c r="J37" i="1"/>
  <c r="I38" i="1"/>
  <c r="F10" i="4"/>
  <c r="F13" i="4"/>
  <c r="F9" i="4"/>
  <c r="F6" i="4"/>
  <c r="F26" i="4"/>
  <c r="F15" i="4"/>
  <c r="F16" i="4"/>
  <c r="F17" i="4"/>
  <c r="F14" i="4"/>
  <c r="I8" i="1"/>
  <c r="D145" i="1"/>
  <c r="D139" i="1"/>
  <c r="F134" i="1"/>
  <c r="F145" i="1" s="1"/>
  <c r="D134" i="1"/>
  <c r="F132" i="1"/>
  <c r="D126" i="1"/>
  <c r="F118" i="1"/>
  <c r="D118" i="1"/>
  <c r="D132" i="1" s="1"/>
  <c r="D116" i="1"/>
  <c r="D146" i="1" s="1"/>
  <c r="F99" i="1"/>
  <c r="F116" i="1" s="1"/>
  <c r="J94" i="1"/>
  <c r="J93" i="1"/>
  <c r="J92" i="1"/>
  <c r="J91" i="1"/>
  <c r="J90" i="1"/>
  <c r="I90" i="1"/>
  <c r="J89" i="1"/>
  <c r="J88" i="1"/>
  <c r="J87" i="1"/>
  <c r="J86" i="1"/>
  <c r="J85" i="1"/>
  <c r="J84" i="1"/>
  <c r="J83" i="1"/>
  <c r="G82" i="1"/>
  <c r="J82" i="1" s="1"/>
  <c r="F81" i="1"/>
  <c r="G81" i="1" s="1"/>
  <c r="J80" i="1"/>
  <c r="J79" i="1"/>
  <c r="J78" i="1"/>
  <c r="J77" i="1"/>
  <c r="J76" i="1"/>
  <c r="J75" i="1"/>
  <c r="J74" i="1"/>
  <c r="J73" i="1"/>
  <c r="J72" i="1"/>
  <c r="J71" i="1"/>
  <c r="G70" i="1"/>
  <c r="D69" i="1"/>
  <c r="J69" i="1" s="1"/>
  <c r="I66" i="1"/>
  <c r="I65" i="1"/>
  <c r="I64" i="1"/>
  <c r="I62" i="1"/>
  <c r="I61" i="1"/>
  <c r="I60" i="1"/>
  <c r="I59" i="1"/>
  <c r="I58" i="1"/>
  <c r="I57" i="1"/>
  <c r="I56" i="1"/>
  <c r="I55" i="1"/>
  <c r="I54" i="1"/>
  <c r="I53" i="1"/>
  <c r="I52" i="1"/>
  <c r="H51" i="1"/>
  <c r="I51" i="1" s="1"/>
  <c r="E50" i="1"/>
  <c r="E96" i="1" s="1"/>
  <c r="C50" i="1"/>
  <c r="I49" i="1"/>
  <c r="F45" i="1"/>
  <c r="F27" i="1"/>
  <c r="F29" i="1" s="1"/>
  <c r="F34" i="1" s="1"/>
  <c r="I26" i="1"/>
  <c r="I23" i="1"/>
  <c r="I22" i="1"/>
  <c r="I21" i="1"/>
  <c r="I20" i="1"/>
  <c r="J19" i="1"/>
  <c r="I18" i="1"/>
  <c r="I17" i="1"/>
  <c r="I16" i="1"/>
  <c r="I15" i="1"/>
  <c r="J14" i="1"/>
  <c r="J11" i="1"/>
  <c r="J10" i="1"/>
  <c r="E9" i="1"/>
  <c r="E25" i="1" s="1"/>
  <c r="C24" i="1" s="1"/>
  <c r="D25" i="1" s="1"/>
  <c r="G7" i="1"/>
  <c r="J7" i="1" s="1"/>
  <c r="J6" i="1"/>
  <c r="H9" i="1" l="1"/>
  <c r="K11" i="1" s="1"/>
  <c r="I9" i="1"/>
  <c r="J25" i="1"/>
  <c r="G28" i="3"/>
  <c r="F7" i="4"/>
  <c r="G33" i="3"/>
  <c r="J27" i="1"/>
  <c r="J29" i="1" s="1"/>
  <c r="J34" i="1" s="1"/>
  <c r="F146" i="1"/>
  <c r="C63" i="1"/>
  <c r="C96" i="1" s="1"/>
  <c r="E27" i="1"/>
  <c r="E29" i="1" s="1"/>
  <c r="E34" i="1" s="1"/>
  <c r="E43" i="1" s="1"/>
  <c r="E45" i="1" s="1"/>
  <c r="G96" i="1"/>
  <c r="I50" i="1"/>
  <c r="J81" i="1"/>
  <c r="F96" i="1"/>
  <c r="E97" i="1" s="1"/>
  <c r="J70" i="1"/>
  <c r="H63" i="1" l="1"/>
  <c r="I63" i="1" s="1"/>
  <c r="I96" i="1" s="1"/>
  <c r="D27" i="1"/>
  <c r="D29" i="1" s="1"/>
  <c r="D34" i="1" s="1"/>
  <c r="D43" i="1" s="1"/>
  <c r="D95" i="1"/>
  <c r="H24" i="1"/>
  <c r="H25" i="1" l="1"/>
  <c r="H27" i="1" s="1"/>
  <c r="H29" i="1" s="1"/>
  <c r="H34" i="1" s="1"/>
  <c r="H43" i="1" s="1"/>
  <c r="H45" i="1" s="1"/>
  <c r="H95" i="1" s="1"/>
  <c r="H96" i="1" s="1"/>
  <c r="G97" i="1" s="1"/>
  <c r="G149" i="1" s="1"/>
  <c r="D96" i="1"/>
  <c r="C97" i="1" s="1"/>
  <c r="J43" i="1"/>
  <c r="J45" i="1" s="1"/>
  <c r="D45" i="1"/>
  <c r="I24" i="1"/>
  <c r="J95" i="1" l="1"/>
  <c r="J96" i="1" s="1"/>
  <c r="H149" i="1"/>
  <c r="G150" i="1" s="1"/>
  <c r="F57" i="6" l="1"/>
  <c r="F56" i="6"/>
  <c r="E21" i="5"/>
  <c r="F21" i="5"/>
  <c r="G21" i="5"/>
  <c r="H21" i="5"/>
  <c r="I21" i="5"/>
  <c r="L21" i="5"/>
  <c r="D21" i="5"/>
  <c r="F7" i="6"/>
  <c r="F24" i="6" s="1"/>
  <c r="F8" i="4"/>
  <c r="G69" i="3"/>
  <c r="G54" i="3"/>
  <c r="G47" i="3"/>
  <c r="G18" i="3"/>
  <c r="F25" i="4" l="1"/>
  <c r="F27" i="4" s="1"/>
  <c r="F29" i="4" s="1"/>
  <c r="F30" i="4" s="1"/>
  <c r="F39" i="4" s="1"/>
  <c r="J16" i="5" s="1"/>
  <c r="F53" i="6"/>
  <c r="F55" i="6" s="1"/>
  <c r="G55" i="3"/>
  <c r="G70" i="3" s="1"/>
  <c r="G29" i="3"/>
  <c r="J21" i="5" l="1"/>
  <c r="K16" i="5"/>
  <c r="M16" i="5" s="1"/>
  <c r="K21" i="5" l="1"/>
  <c r="M21" i="5" s="1"/>
</calcChain>
</file>

<file path=xl/sharedStrings.xml><?xml version="1.0" encoding="utf-8"?>
<sst xmlns="http://schemas.openxmlformats.org/spreadsheetml/2006/main" count="1542" uniqueCount="433">
  <si>
    <t>"Сүү" ХК</t>
  </si>
  <si>
    <t xml:space="preserve">Нэгтгэсэн санхүүгийн тайлангийн ажлын хүснэгт </t>
  </si>
  <si>
    <t>Мөрийн дугаар</t>
  </si>
  <si>
    <t>Үзүүлэлт</t>
  </si>
  <si>
    <t>Сүү ХК</t>
  </si>
  <si>
    <t>Макс агро ХХК</t>
  </si>
  <si>
    <t>Нийт дүн</t>
  </si>
  <si>
    <t>Устгах бичилт</t>
  </si>
  <si>
    <t>Нэгтгэсэн дүн</t>
  </si>
  <si>
    <t>Дт</t>
  </si>
  <si>
    <t>Кт</t>
  </si>
  <si>
    <t>дт</t>
  </si>
  <si>
    <t>кт</t>
  </si>
  <si>
    <t>1</t>
  </si>
  <si>
    <t xml:space="preserve">  Борлуулалтын орлого ( цэвэр )</t>
  </si>
  <si>
    <t>2</t>
  </si>
  <si>
    <t xml:space="preserve">  Борлуулалтын өртөг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</si>
  <si>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</si>
  <si>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</si>
  <si>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</si>
  <si>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</si>
  <si>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</si>
  <si>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</si>
  <si>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</si>
  <si>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</si>
  <si>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</si>
  <si>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</si>
  <si>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</si>
  <si>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</si>
  <si>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</si>
  <si>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</si>
  <si>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</si>
  <si>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</si>
  <si>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</si>
  <si>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</si>
  <si>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</si>
  <si>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</si>
  <si>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</si>
  <si>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</si>
  <si>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</si>
  <si>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</si>
  <si>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</si>
  <si>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</si>
  <si>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</si>
  <si>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</si>
  <si>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компани хөрөнгө оруулалтын алдагдал</t>
  </si>
  <si>
    <t>Дүн</t>
  </si>
  <si>
    <t>18</t>
  </si>
  <si>
    <t>Цэвэр ашиг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</si>
  <si>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</si>
  <si>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</si>
  <si>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</si>
  <si>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</si>
  <si>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</si>
  <si>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</si>
  <si>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</si>
  <si>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</si>
  <si>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</si>
  <si>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</si>
  <si>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24</t>
  </si>
  <si>
    <t xml:space="preserve">  Хөрөнгийн дахин үнэлгээний нэмэгдэлийн зөрүү</t>
  </si>
  <si>
    <t>25</t>
  </si>
  <si>
    <t xml:space="preserve">  Гадаад валютын хөрвүүлэлтийн зөрүү</t>
  </si>
  <si>
    <t>26</t>
  </si>
  <si>
    <t xml:space="preserve">  Бусад олз ( гарз )</t>
  </si>
  <si>
    <t>27</t>
  </si>
  <si>
    <t xml:space="preserve">  Орлогын нийт дүн</t>
  </si>
  <si>
    <t>28</t>
  </si>
  <si>
    <t xml:space="preserve">  Нэгж хувьцаанд ноогдох суурь ашиг ( алдагдал )</t>
  </si>
  <si>
    <t>29</t>
  </si>
  <si>
    <t>30</t>
  </si>
  <si>
    <t>2017 оны 12-р сарын 31-ээрх үлдэгдэл</t>
  </si>
  <si>
    <t>31</t>
  </si>
  <si>
    <t>Нягтлан бодох бүртгэлийн бодлогын өөрчлөлтийн нөлөө, алдааны залруулга</t>
  </si>
  <si>
    <t>32</t>
  </si>
  <si>
    <t>Залруулсан үлдэгдэл</t>
  </si>
  <si>
    <t>33</t>
  </si>
  <si>
    <t>Бусад дэлгэрэнгүй орлого</t>
  </si>
  <si>
    <t>34</t>
  </si>
  <si>
    <t>Өмчид гаргасан өөрчлөлт</t>
  </si>
  <si>
    <t>35</t>
  </si>
  <si>
    <t>Зарласан ногдол ашиг</t>
  </si>
  <si>
    <t>36</t>
  </si>
  <si>
    <t>Тайлант үеийн цэвэр ашиг ( алдагдал )</t>
  </si>
  <si>
    <t>37</t>
  </si>
  <si>
    <t>Дахин үнэлгээний нэмэгдлийн хэрэгжсэн дүн</t>
  </si>
  <si>
    <t>38</t>
  </si>
  <si>
    <t>39</t>
  </si>
  <si>
    <t>40</t>
  </si>
  <si>
    <t xml:space="preserve"> ХӨРӨНГӨ</t>
  </si>
  <si>
    <t>41</t>
  </si>
  <si>
    <t xml:space="preserve">   Эргэлтийн хөрөнгө</t>
  </si>
  <si>
    <t>42</t>
  </si>
  <si>
    <t xml:space="preserve">     Мөнгө түүнтэй адилтгах хөрөнгө</t>
  </si>
  <si>
    <t>43</t>
  </si>
  <si>
    <t xml:space="preserve">     Дансны авлага</t>
  </si>
  <si>
    <t>44</t>
  </si>
  <si>
    <t xml:space="preserve">     Татвар, НДШ-ийн авлага</t>
  </si>
  <si>
    <t>45</t>
  </si>
  <si>
    <t xml:space="preserve">     Бусад авлага</t>
  </si>
  <si>
    <t>Компани хоорондын авлага</t>
  </si>
  <si>
    <t>46</t>
  </si>
  <si>
    <t xml:space="preserve">     Бусад санхүүгийн хөрөнгө</t>
  </si>
  <si>
    <t>47</t>
  </si>
  <si>
    <t xml:space="preserve">     Бараа материал</t>
  </si>
  <si>
    <t>48</t>
  </si>
  <si>
    <t xml:space="preserve">     Урьдчилж төлсөн зардал тооцоо</t>
  </si>
  <si>
    <t>49</t>
  </si>
  <si>
    <t xml:space="preserve">     Бусад эргэлтийн хөрөнгө</t>
  </si>
  <si>
    <t>50</t>
  </si>
  <si>
    <t xml:space="preserve">     Борлуулах зорилгоор эзэмшиж буй эргэлтийн бус хөрөнгө (борлуулах бүлэг хөрөнгө)</t>
  </si>
  <si>
    <t>53</t>
  </si>
  <si>
    <t xml:space="preserve">     Үндсэн хөрөнгө</t>
  </si>
  <si>
    <t>54</t>
  </si>
  <si>
    <t xml:space="preserve">     Биет бус хөрөнгө</t>
  </si>
  <si>
    <t>55</t>
  </si>
  <si>
    <t xml:space="preserve">     Биологийн хөрөнгө</t>
  </si>
  <si>
    <t>56</t>
  </si>
  <si>
    <t xml:space="preserve">     Урт хугацаат хөрөнгө оруулалт</t>
  </si>
  <si>
    <t>57</t>
  </si>
  <si>
    <t xml:space="preserve">     Хайгуул ба үнэлгээний хөрөнгө</t>
  </si>
  <si>
    <t>58</t>
  </si>
  <si>
    <t xml:space="preserve">     Хойшлогдсон татварын хөрөнгө</t>
  </si>
  <si>
    <t>59</t>
  </si>
  <si>
    <t xml:space="preserve">     Хөрөнгө орлуулалтын зориулалттай үл хөдлөх хөрөнгө</t>
  </si>
  <si>
    <t>60</t>
  </si>
  <si>
    <t xml:space="preserve">     Бусад эргэлтийн бус хөрөнгө</t>
  </si>
  <si>
    <t>65</t>
  </si>
  <si>
    <t xml:space="preserve">   Богино хугацаат өр төлбөр</t>
  </si>
  <si>
    <t>66</t>
  </si>
  <si>
    <t xml:space="preserve">      Дансны өглөг</t>
  </si>
  <si>
    <t>Компани хоорондын өглөг</t>
  </si>
  <si>
    <t>67</t>
  </si>
  <si>
    <t xml:space="preserve">      Цалингийн өглөг</t>
  </si>
  <si>
    <t>68</t>
  </si>
  <si>
    <t xml:space="preserve">      Татварын өр</t>
  </si>
  <si>
    <t>69</t>
  </si>
  <si>
    <t xml:space="preserve">      НДШ-ийн өглөг</t>
  </si>
  <si>
    <t>70</t>
  </si>
  <si>
    <t xml:space="preserve">      Богино хугацаат зээл</t>
  </si>
  <si>
    <t>71</t>
  </si>
  <si>
    <t xml:space="preserve">      Хүүний өглөг</t>
  </si>
  <si>
    <t>72</t>
  </si>
  <si>
    <t xml:space="preserve">      Ногдол ашгийн өглөг</t>
  </si>
  <si>
    <t>73</t>
  </si>
  <si>
    <t xml:space="preserve">      Урьдчилж орсон орлого</t>
  </si>
  <si>
    <t>74</t>
  </si>
  <si>
    <t xml:space="preserve">      Нөөц / өр төлбөр /</t>
  </si>
  <si>
    <t>75</t>
  </si>
  <si>
    <t xml:space="preserve">      Бусад богино хугацаат өр төлбөр</t>
  </si>
  <si>
    <t>76</t>
  </si>
  <si>
    <t xml:space="preserve">      Борлуулах зорилгоор эзэмшиж буй эргэлтийн бус хөрөнгө ( борлуулах бүлэг хөрөнгө )- нд хамаарах өр төлбөр</t>
  </si>
  <si>
    <t>79</t>
  </si>
  <si>
    <t xml:space="preserve">      Урт хугацаат  зээл</t>
  </si>
  <si>
    <t>80</t>
  </si>
  <si>
    <t xml:space="preserve">      Нөөц / өр төлбөр/</t>
  </si>
  <si>
    <t>81</t>
  </si>
  <si>
    <t xml:space="preserve">      Хойшлогдсон татварын өр</t>
  </si>
  <si>
    <t>82</t>
  </si>
  <si>
    <t xml:space="preserve">      Бусад урт хугацаат өр төлбөр</t>
  </si>
  <si>
    <t>85</t>
  </si>
  <si>
    <t xml:space="preserve">   Эздийн өмч</t>
  </si>
  <si>
    <t>86</t>
  </si>
  <si>
    <t xml:space="preserve">      Төрийн өмч</t>
  </si>
  <si>
    <t>87</t>
  </si>
  <si>
    <t xml:space="preserve">      Хувийн өмч</t>
  </si>
  <si>
    <t>88</t>
  </si>
  <si>
    <t xml:space="preserve">      Хувьцаат өр төлбөр</t>
  </si>
  <si>
    <t>89</t>
  </si>
  <si>
    <t xml:space="preserve">      Халаасны хувьцаа</t>
  </si>
  <si>
    <t>90</t>
  </si>
  <si>
    <t xml:space="preserve">      Нэмж төлөгдсөн капитал</t>
  </si>
  <si>
    <t>91</t>
  </si>
  <si>
    <t xml:space="preserve">      Хөрөнгийн дахин үнэлгээний нэмэгдэл</t>
  </si>
  <si>
    <t>92</t>
  </si>
  <si>
    <t xml:space="preserve">      Гадаад валютын хөрвүүлэлтийн нөөц</t>
  </si>
  <si>
    <t>93</t>
  </si>
  <si>
    <t xml:space="preserve">      Эздийн өмчийн бусад хэсэг</t>
  </si>
  <si>
    <t>94</t>
  </si>
  <si>
    <t xml:space="preserve">      Хуримтлагдсан ашиг</t>
  </si>
  <si>
    <t>97</t>
  </si>
  <si>
    <t>98</t>
  </si>
  <si>
    <t xml:space="preserve">  Үндсэн үйл ажиллагааны мөнгөн гүйлгээ</t>
  </si>
  <si>
    <t>99</t>
  </si>
  <si>
    <t xml:space="preserve">  Мөнгөн орлогын дүн (+)</t>
  </si>
  <si>
    <t>100</t>
  </si>
  <si>
    <t xml:space="preserve">        Бараа борлуулсан, үйлчилгээ үзүүлсэний орлого</t>
  </si>
  <si>
    <t>101</t>
  </si>
  <si>
    <t xml:space="preserve">        Эрхийн шимтгэл, хураамж, төлбөрийн орлого</t>
  </si>
  <si>
    <t>102</t>
  </si>
  <si>
    <t xml:space="preserve">        Даатгалын нөхвөрөөс хүлээн авсан мөнгө</t>
  </si>
  <si>
    <t>103</t>
  </si>
  <si>
    <t xml:space="preserve">        Буцаан авсан албан татвар</t>
  </si>
  <si>
    <t>104</t>
  </si>
  <si>
    <t xml:space="preserve">        Татаас, санхүүжилтийн орлого</t>
  </si>
  <si>
    <t>105</t>
  </si>
  <si>
    <t xml:space="preserve">        Бусад мөнгөн орлого</t>
  </si>
  <si>
    <t>106</t>
  </si>
  <si>
    <t xml:space="preserve">  Мөнгөн зарлагын дүн (-)</t>
  </si>
  <si>
    <t>107</t>
  </si>
  <si>
    <t xml:space="preserve">        Ажиллагчдад төлсөн</t>
  </si>
  <si>
    <t>108</t>
  </si>
  <si>
    <t xml:space="preserve">        Нийгмийн даатгалын байгууллагад төлсөн</t>
  </si>
  <si>
    <t>109</t>
  </si>
  <si>
    <t xml:space="preserve">        Бараа материал худалдан авахад төлсөн</t>
  </si>
  <si>
    <t>110</t>
  </si>
  <si>
    <t xml:space="preserve">        Ашиглалтын зардалд төлсөн</t>
  </si>
  <si>
    <t>111</t>
  </si>
  <si>
    <t xml:space="preserve">        Түлш, шатахуун, тээврийн хөлс, сэлбэг хэрэгсэлд төлсөн</t>
  </si>
  <si>
    <t>112</t>
  </si>
  <si>
    <t xml:space="preserve">        Хүүний төлбөрт төлсөн</t>
  </si>
  <si>
    <t>113</t>
  </si>
  <si>
    <t xml:space="preserve">        Татварын байгууллагад төлсөн</t>
  </si>
  <si>
    <t>114</t>
  </si>
  <si>
    <t xml:space="preserve">        Даатгалын төлбөрт төлсөн</t>
  </si>
  <si>
    <t>115</t>
  </si>
  <si>
    <t xml:space="preserve">        Бусад мөнгөн зарлага</t>
  </si>
  <si>
    <t>116</t>
  </si>
  <si>
    <t xml:space="preserve">  Үндсэн үйл ажиллагааны цэвэр мөнгөн гүйлгээний дүн</t>
  </si>
  <si>
    <t>117</t>
  </si>
  <si>
    <t xml:space="preserve">  Хөрөнгө оруулалтын үйл ажиллагааны мөнгөн гүйлгээ</t>
  </si>
  <si>
    <t>118</t>
  </si>
  <si>
    <t>119</t>
  </si>
  <si>
    <t xml:space="preserve">        Үндсэн хөрөнгө борлуулсаны орлого</t>
  </si>
  <si>
    <t>120</t>
  </si>
  <si>
    <t xml:space="preserve">        Биет бус хөрөнгө борлуулсаны орлого</t>
  </si>
  <si>
    <t>121</t>
  </si>
  <si>
    <t xml:space="preserve">        Хөрөнгө оруулалт борлуулсаны орлого</t>
  </si>
  <si>
    <t>122</t>
  </si>
  <si>
    <t xml:space="preserve">        Бусад урт хугацаат хөрөнгө боруулсаны орлого</t>
  </si>
  <si>
    <t>123</t>
  </si>
  <si>
    <t xml:space="preserve">        Бусдад олгосон зээл, мөнгөн урьдчилгааны буцаан төлөлт</t>
  </si>
  <si>
    <t>124</t>
  </si>
  <si>
    <t xml:space="preserve">        Хүлээн авсан хүүний орлого</t>
  </si>
  <si>
    <t>125</t>
  </si>
  <si>
    <t xml:space="preserve">        Хүлээн авсан ногдол ашиг</t>
  </si>
  <si>
    <t>126</t>
  </si>
  <si>
    <t>127</t>
  </si>
  <si>
    <t xml:space="preserve">        Үндсэн хөрөнгө олж эзэмшихэд төлсөн</t>
  </si>
  <si>
    <t>128</t>
  </si>
  <si>
    <t xml:space="preserve">        Биет бус хөрөнгө олж эзэмшихэд төлсөн</t>
  </si>
  <si>
    <t>129</t>
  </si>
  <si>
    <t xml:space="preserve">        Хөрөнгө оруулалт олж эзэмшихэд төлсөн</t>
  </si>
  <si>
    <t>130</t>
  </si>
  <si>
    <t xml:space="preserve">        Бусад урт хугацаат хөрөнгө олж эзэмшихэд төлсөн</t>
  </si>
  <si>
    <t>131</t>
  </si>
  <si>
    <t xml:space="preserve">        Бусдад олгосон зээл болон урьдчилгаа</t>
  </si>
  <si>
    <t>132</t>
  </si>
  <si>
    <t xml:space="preserve">  Хөрөнгө оруулалтын үйл ажиллагааны цэвэр мөнгөн гүйлгээний дүн</t>
  </si>
  <si>
    <t>133</t>
  </si>
  <si>
    <t xml:space="preserve">  Санхүүгийн үйл ажиллагааны мөнгөн гүйлгээ</t>
  </si>
  <si>
    <t>134</t>
  </si>
  <si>
    <t>135</t>
  </si>
  <si>
    <t xml:space="preserve">        Зээл авсан, өрийн үнэт цаас гаргаснаас хүлээн авсан</t>
  </si>
  <si>
    <t>136</t>
  </si>
  <si>
    <t xml:space="preserve">        Хувьцаа болон өмчийн бусад үнэт цаас гаргаснаас хүлээн авсан</t>
  </si>
  <si>
    <t>137</t>
  </si>
  <si>
    <t xml:space="preserve">        Төрөл бүрийн хандив</t>
  </si>
  <si>
    <t>138</t>
  </si>
  <si>
    <t xml:space="preserve">        Валютын ханшийн тэгшитгэлийн ашиг</t>
  </si>
  <si>
    <t>139</t>
  </si>
  <si>
    <t>140</t>
  </si>
  <si>
    <t xml:space="preserve">        Зээл, өрийн үнэт цаасны төлбөрт төлсөн</t>
  </si>
  <si>
    <t>141</t>
  </si>
  <si>
    <t xml:space="preserve">        Санхүүгийн түрээсийн өглөгт төлсөн</t>
  </si>
  <si>
    <t>142</t>
  </si>
  <si>
    <t xml:space="preserve">        Хувьцаа буцаан худалдаж төлсөн</t>
  </si>
  <si>
    <t>143</t>
  </si>
  <si>
    <t xml:space="preserve">        Төлсөн ногдол ашиг</t>
  </si>
  <si>
    <t>144</t>
  </si>
  <si>
    <t xml:space="preserve">  Валютын ханшийн тэгшитгэлийн алдагдал</t>
  </si>
  <si>
    <t>145</t>
  </si>
  <si>
    <t xml:space="preserve">  Санхүүгийн үйл ажиллагааны цэвэр мөнгөн гүйлгээний дүн</t>
  </si>
  <si>
    <t>146</t>
  </si>
  <si>
    <t xml:space="preserve">  Бүх цэвэр мөнгөн гүйлгээ</t>
  </si>
  <si>
    <t>147</t>
  </si>
  <si>
    <t xml:space="preserve">  Мөнгө, түүнтэй адилтгах хөрөнгийн эхний үлдэгдэл</t>
  </si>
  <si>
    <t>148</t>
  </si>
  <si>
    <t xml:space="preserve">  Мөнгө, түүнтэй адилтгах хөрөнгийн эцсийн үлдэгдэл</t>
  </si>
  <si>
    <t>Санхүү байдлын тайлан</t>
  </si>
  <si>
    <t>Тайлант үе:</t>
  </si>
  <si>
    <t>/төгрөгөөр/</t>
  </si>
  <si>
    <t>Балансын зүйл</t>
  </si>
  <si>
    <t>Эхний үлдэгдэл</t>
  </si>
  <si>
    <t>Эцсийн үлдэгдэл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</si>
  <si>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</si>
  <si>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</si>
  <si>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</si>
  <si>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</si>
  <si>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</si>
  <si>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</si>
  <si>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</si>
  <si>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</si>
  <si>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</si>
  <si>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</si>
  <si>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</si>
  <si>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Эргэлтийн сүргийн мал амьтад</t>
  </si>
  <si>
    <t>1.1.20</t>
  </si>
  <si>
    <t xml:space="preserve">   Эргэлтийн хөрөнгийн дүн</t>
  </si>
  <si>
    <t>1.2</t>
  </si>
  <si>
    <t xml:space="preserve">   Эргэлтийн бус хөрөнгө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</si>
  <si>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</si>
  <si>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</si>
  <si>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</si>
  <si>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</si>
  <si>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</si>
  <si>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</si>
  <si>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</si>
  <si>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</si>
  <si>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1.2.20</t>
  </si>
  <si>
    <t xml:space="preserve">   Эргэлтийн бус хөрөнгийн дүн</t>
  </si>
  <si>
    <t>1.3</t>
  </si>
  <si>
    <t xml:space="preserve"> НИЙТ ХӨРӨНГИЙН ДҮН</t>
  </si>
  <si>
    <t xml:space="preserve"> ӨР ТӨЛБӨР БА ЭЗДИЙН ӨМЧ</t>
  </si>
  <si>
    <t>2.1</t>
  </si>
  <si>
    <t xml:space="preserve">   ӨР ТӨЛБӨР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</si>
  <si>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</si>
  <si>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</si>
  <si>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</si>
  <si>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</si>
  <si>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</si>
  <si>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</si>
  <si>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</si>
  <si>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</si>
  <si>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</si>
  <si>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</si>
  <si>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</si>
  <si>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</si>
  <si>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2.1.1.20</t>
  </si>
  <si>
    <t xml:space="preserve">   Богино хугацаат өр төлбөрийн дүн</t>
  </si>
  <si>
    <t>2.1.2</t>
  </si>
  <si>
    <t xml:space="preserve">   Урт хугацаат өр төлбөр</t>
  </si>
  <si>
    <t>2.1.2.1</t>
  </si>
  <si>
    <t>2.1.2.2</t>
  </si>
  <si>
    <t>2.1.2.3</t>
  </si>
  <si>
    <t>2.1.2.4</t>
  </si>
  <si>
    <t>2.1.2.20</t>
  </si>
  <si>
    <t xml:space="preserve">   Урт хугацаат өр төлбөрийн дүн</t>
  </si>
  <si>
    <t>2.2</t>
  </si>
  <si>
    <t xml:space="preserve">   Өр төлбөрийн нийт дүн</t>
  </si>
  <si>
    <t>2.3</t>
  </si>
  <si>
    <t>2.3.1</t>
  </si>
  <si>
    <t>2.3.2</t>
  </si>
  <si>
    <t>2.3.3</t>
  </si>
  <si>
    <t xml:space="preserve">      Хувьцаат 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</si>
  <si>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</si>
  <si>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</si>
  <si>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</si>
  <si>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</si>
  <si>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</si>
  <si>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</si>
  <si>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</si>
  <si>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</si>
  <si>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Толгой компанийн хувьцаа эзэмшигчдэд</t>
  </si>
  <si>
    <t>2.3.12</t>
  </si>
  <si>
    <t>Хяналтын эрхгүй хувь оролцоонд ногдох</t>
  </si>
  <si>
    <t>2.3.13</t>
  </si>
  <si>
    <t xml:space="preserve">   Эздийн өмчийн дүн</t>
  </si>
  <si>
    <t>2.4</t>
  </si>
  <si>
    <t xml:space="preserve"> ӨР ТӨЛБӨР БА ЭЗДИЙН ӨМЧИЙН ДҮН</t>
  </si>
  <si>
    <t>ГҮЙЦЭТГЭХ ЗАХИРАЛ</t>
  </si>
  <si>
    <t>................................................</t>
  </si>
  <si>
    <t>ЕРӨНХИЙ НЯГТЛАН БОДОГЧ</t>
  </si>
  <si>
    <t>Орлогын дэлгэрэнгүй тайлан</t>
  </si>
  <si>
    <t>Өмнөх оны дүн</t>
  </si>
  <si>
    <t>Тайлант жилийн дүн</t>
  </si>
  <si>
    <t>3</t>
  </si>
  <si>
    <t xml:space="preserve">  Нийт ашиг ( алдагдал )</t>
  </si>
  <si>
    <t xml:space="preserve">  Хүүний орлого</t>
  </si>
  <si>
    <t>Толгой компанид хамаарах хараат компанийн ашиг, алдагдал</t>
  </si>
  <si>
    <t>Толгой компанид хамаарах хамтарсан үйлдвэрийн ашиг, алдагдал</t>
  </si>
  <si>
    <t xml:space="preserve">  Татвар төлөхийн өмнөх ашиг ( алдагдал )</t>
  </si>
  <si>
    <t>24.1</t>
  </si>
  <si>
    <t>Толгой компанийн хувьцаа эзэмшигчид</t>
  </si>
  <si>
    <t>24.2</t>
  </si>
  <si>
    <t>Хяналтын эрхгүй хувь оролцоо</t>
  </si>
  <si>
    <t>25.1</t>
  </si>
  <si>
    <t>25.2</t>
  </si>
  <si>
    <t>25.3</t>
  </si>
  <si>
    <t>25.4</t>
  </si>
  <si>
    <t>Бусад дэлгэрэнгүй орлогын дүн</t>
  </si>
  <si>
    <t xml:space="preserve"> 25.4.1</t>
  </si>
  <si>
    <t xml:space="preserve"> 25.4.2</t>
  </si>
  <si>
    <t>Орлогын нийт дүн</t>
  </si>
  <si>
    <t>Өмчийн өөрчлөлтийн тайлан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</si>
  <si>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</si>
  <si>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</si>
  <si>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</si>
  <si>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</si>
  <si>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</si>
  <si>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</si>
  <si>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</si>
  <si>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2018 оны 12-р сарын 31-ээрх үлдэгдэл</t>
  </si>
  <si>
    <t>2019 оны 12-р сарын 31-ээрх үлдэгдэл</t>
  </si>
  <si>
    <t>..........................................................................................</t>
  </si>
  <si>
    <t>.............................................................................................</t>
  </si>
  <si>
    <t>Б.ДАВААСҮРЭН</t>
  </si>
  <si>
    <t>Мөнгөн гүйлгээний тайлан</t>
  </si>
  <si>
    <t>1.2.9</t>
  </si>
  <si>
    <t>2.1.3</t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</si>
  <si>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</si>
  <si>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</si>
  <si>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</si>
  <si>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</si>
  <si>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</si>
  <si>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</si>
  <si>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</si>
  <si>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</si>
  <si>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</si>
  <si>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3.1</t>
  </si>
  <si>
    <t>3.1.1</t>
  </si>
  <si>
    <t>3.1.2</t>
  </si>
  <si>
    <t>3.1.3</t>
  </si>
  <si>
    <t>3.1.4</t>
  </si>
  <si>
    <t>3.2</t>
  </si>
  <si>
    <t>3.2.1</t>
  </si>
  <si>
    <t>3.2.2</t>
  </si>
  <si>
    <t>3.2.3</t>
  </si>
  <si>
    <t>3.2.4</t>
  </si>
  <si>
    <t>3.2.5</t>
  </si>
  <si>
    <t>3.3</t>
  </si>
  <si>
    <t>Валютын ханшийн зөрүү</t>
  </si>
  <si>
    <t>4.1</t>
  </si>
  <si>
    <t>2020 оны 06-р сарын 30-аарх үлдэгдэл</t>
  </si>
  <si>
    <t>"Сүү" ХХК</t>
  </si>
  <si>
    <t>Компани хоорондын борлуулалтын орлого</t>
  </si>
  <si>
    <t>Компани хоорондын борлуулсан бүтээгдэхүүний өртөг</t>
  </si>
  <si>
    <t>Компани хоорондын хөрөнгө оруулалтын алдагдал</t>
  </si>
  <si>
    <t>2016 оны 12-р сарын 31-ээрх үлдэгдэл</t>
  </si>
  <si>
    <t>Гүүдвил</t>
  </si>
  <si>
    <t>2020 оны 12-р сарын 31-ээрх үлдэгдэл</t>
  </si>
  <si>
    <t>2020/01/01 - 2020/12/31</t>
  </si>
  <si>
    <t>М.БОЛОД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</si>
</sst>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color indexed="61"/>
      <name val="Times New Roman"/>
      <family val="1"/>
    </font>
    <font>
      <sz val="9"/>
      <color indexed="61"/>
      <name val="Times New Roman"/>
      <family val="1"/>
    </font>
    <font>
      <b/>
      <sz val="10"/>
      <name val="Arial"/>
      <family val="2"/>
    </font>
    <font>
      <sz val="9"/>
      <color rgb="FFFF0000"/>
      <name val="Times New Roman"/>
      <family val="1"/>
    </font>
    <font>
      <sz val="9"/>
      <color indexed="59"/>
      <name val="Times New Roman"/>
      <family val="1"/>
    </font>
    <font>
      <sz val="9"/>
      <color indexed="60"/>
      <name val="Times New Roman"/>
      <family val="1"/>
    </font>
    <font>
      <b/>
      <sz val="10"/>
      <name val="Times New Roman Mon"/>
      <family val="1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sz val="9.75"/>
      <color rgb="FF00000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rgb="FF000000"/>
      <name val="Times New Roman"/>
      <family val="1"/>
    </font>
    <font>
      <sz val="10"/>
      <color rgb="FF212121"/>
      <name val="Arial"/>
      <family val="2"/>
    </font>
    <font>
      <b/>
      <sz val="8"/>
      <name val="Times New Roman"/>
      <family val="1"/>
    </font>
    <font>
      <sz val="8"/>
      <color theme="8"/>
      <name val="Times New Roman"/>
      <family val="1"/>
    </font>
    <font>
      <sz val="8"/>
      <color rgb="FFE90BDE"/>
      <name val="Times New Roman"/>
      <family val="1"/>
    </font>
    <font>
      <b/>
      <sz val="8"/>
      <color rgb="FFFF0000"/>
      <name val="Times New Roman"/>
      <family val="1"/>
    </font>
    <font>
      <b/>
      <sz val="8"/>
      <color indexed="61"/>
      <name val="Times New Roman"/>
      <family val="1"/>
    </font>
    <font>
      <sz val="8"/>
      <color indexed="61"/>
      <name val="Times New Roman"/>
      <family val="1"/>
    </font>
    <font>
      <b/>
      <sz val="8"/>
      <name val="Arial"/>
      <family val="2"/>
    </font>
    <font>
      <sz val="8"/>
      <color indexed="59"/>
      <name val="Times New Roman"/>
      <family val="1"/>
    </font>
    <font>
      <sz val="8"/>
      <color indexed="6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 Mon"/>
      <family val="1"/>
    </font>
    <font>
      <b/>
      <sz val="11"/>
      <color rgb="FF000000"/>
      <name val="Times New Roman Mon"/>
      <family val="1"/>
    </font>
    <font>
      <sz val="10"/>
      <color theme="1"/>
      <name val="Times New Roman Mon"/>
      <family val="1"/>
    </font>
    <font>
      <sz val="10"/>
      <name val="Times New Roman Mon"/>
      <family val="1"/>
    </font>
    <font>
      <sz val="10"/>
      <color rgb="FFD2B48C"/>
      <name val="Times New Roman Mon"/>
      <family val="1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AB9"/>
      </patternFill>
    </fill>
    <fill>
      <patternFill patternType="solid">
        <fgColor theme="0"/>
        <bgColor rgb="FFFFFFFF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2B48C"/>
      </left>
      <right/>
      <top style="thin">
        <color rgb="FFD2B48C"/>
      </top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0">
    <xf numFmtId="0" fontId="0" fillId="0" borderId="0" xfId="0"/>
    <xf numFmtId="43" fontId="2" fillId="0" borderId="0" xfId="1" applyFont="1" applyAlignment="1" applyProtection="1">
      <alignment horizontal="center"/>
      <protection locked="0"/>
    </xf>
    <xf numFmtId="43" fontId="2" fillId="0" borderId="0" xfId="1" applyFont="1" applyProtection="1">
      <protection locked="0"/>
    </xf>
    <xf numFmtId="43" fontId="2" fillId="0" borderId="0" xfId="1" applyFont="1" applyFill="1" applyBorder="1" applyAlignment="1" applyProtection="1">
      <alignment vertical="center" wrapText="1"/>
      <protection locked="0"/>
    </xf>
    <xf numFmtId="43" fontId="2" fillId="0" borderId="4" xfId="1" applyFont="1" applyBorder="1" applyProtection="1">
      <protection locked="0"/>
    </xf>
    <xf numFmtId="43" fontId="2" fillId="0" borderId="5" xfId="1" applyFont="1" applyBorder="1" applyAlignment="1" applyProtection="1">
      <alignment horizontal="center"/>
      <protection locked="0"/>
    </xf>
    <xf numFmtId="43" fontId="2" fillId="0" borderId="1" xfId="1" applyFont="1" applyBorder="1" applyProtection="1">
      <protection locked="0"/>
    </xf>
    <xf numFmtId="43" fontId="4" fillId="0" borderId="1" xfId="1" applyFont="1" applyBorder="1" applyProtection="1">
      <protection locked="0"/>
    </xf>
    <xf numFmtId="43" fontId="4" fillId="0" borderId="0" xfId="1" applyFont="1" applyProtection="1">
      <protection locked="0"/>
    </xf>
    <xf numFmtId="43" fontId="4" fillId="0" borderId="6" xfId="1" applyFont="1" applyBorder="1" applyProtection="1">
      <protection locked="0"/>
    </xf>
    <xf numFmtId="43" fontId="2" fillId="0" borderId="6" xfId="1" applyFont="1" applyBorder="1" applyProtection="1">
      <protection locked="0"/>
    </xf>
    <xf numFmtId="43" fontId="2" fillId="0" borderId="7" xfId="1" applyFont="1" applyBorder="1" applyProtection="1">
      <protection locked="0"/>
    </xf>
    <xf numFmtId="43" fontId="2" fillId="5" borderId="4" xfId="1" applyFont="1" applyFill="1" applyBorder="1" applyProtection="1">
      <protection locked="0"/>
    </xf>
    <xf numFmtId="43" fontId="2" fillId="5" borderId="1" xfId="1" applyFont="1" applyFill="1" applyBorder="1" applyProtection="1">
      <protection locked="0"/>
    </xf>
    <xf numFmtId="43" fontId="7" fillId="6" borderId="8" xfId="0" applyNumberFormat="1" applyFont="1" applyFill="1" applyBorder="1"/>
    <xf numFmtId="43" fontId="2" fillId="3" borderId="1" xfId="1" applyFont="1" applyFill="1" applyBorder="1" applyProtection="1">
      <protection locked="0"/>
    </xf>
    <xf numFmtId="43" fontId="2" fillId="3" borderId="0" xfId="1" applyFont="1" applyFill="1" applyProtection="1">
      <protection locked="0"/>
    </xf>
    <xf numFmtId="43" fontId="2" fillId="0" borderId="2" xfId="1" applyFont="1" applyBorder="1" applyProtection="1">
      <protection locked="0"/>
    </xf>
    <xf numFmtId="43" fontId="2" fillId="3" borderId="2" xfId="1" applyFont="1" applyFill="1" applyBorder="1" applyProtection="1">
      <protection locked="0"/>
    </xf>
    <xf numFmtId="43" fontId="3" fillId="3" borderId="1" xfId="1" applyFont="1" applyFill="1" applyBorder="1" applyProtection="1">
      <protection locked="0"/>
    </xf>
    <xf numFmtId="43" fontId="2" fillId="0" borderId="1" xfId="1" applyFont="1" applyBorder="1" applyAlignment="1" applyProtection="1">
      <alignment horizontal="center"/>
      <protection locked="0"/>
    </xf>
    <xf numFmtId="43" fontId="2" fillId="0" borderId="2" xfId="1" applyFont="1" applyBorder="1" applyAlignment="1" applyProtection="1">
      <alignment horizontal="center"/>
      <protection locked="0"/>
    </xf>
    <xf numFmtId="43" fontId="3" fillId="0" borderId="5" xfId="1" applyFont="1" applyBorder="1" applyAlignment="1" applyProtection="1">
      <alignment horizontal="center"/>
      <protection locked="0"/>
    </xf>
    <xf numFmtId="43" fontId="3" fillId="0" borderId="1" xfId="1" applyFont="1" applyBorder="1" applyAlignment="1" applyProtection="1">
      <alignment horizontal="center"/>
      <protection locked="0"/>
    </xf>
    <xf numFmtId="43" fontId="3" fillId="0" borderId="2" xfId="1" applyFont="1" applyBorder="1" applyAlignment="1" applyProtection="1">
      <alignment horizontal="center"/>
      <protection locked="0"/>
    </xf>
    <xf numFmtId="43" fontId="10" fillId="0" borderId="5" xfId="1" applyFont="1" applyFill="1" applyBorder="1" applyAlignment="1" applyProtection="1">
      <alignment horizontal="center" vertical="center" wrapText="1"/>
      <protection locked="0"/>
    </xf>
    <xf numFmtId="43" fontId="3" fillId="0" borderId="1" xfId="1" applyFont="1" applyBorder="1" applyProtection="1">
      <protection locked="0"/>
    </xf>
    <xf numFmtId="43" fontId="3" fillId="0" borderId="0" xfId="1" applyFont="1" applyProtection="1">
      <protection locked="0"/>
    </xf>
    <xf numFmtId="0" fontId="14" fillId="7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4" fontId="2" fillId="6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4" fontId="3" fillId="8" borderId="1" xfId="0" applyNumberFormat="1" applyFont="1" applyFill="1" applyBorder="1" applyAlignment="1">
      <alignment horizontal="right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" fontId="17" fillId="8" borderId="1" xfId="0" applyNumberFormat="1" applyFont="1" applyFill="1" applyBorder="1" applyAlignment="1">
      <alignment horizontal="right" vertical="center" wrapText="1"/>
    </xf>
    <xf numFmtId="4" fontId="16" fillId="8" borderId="1" xfId="0" applyNumberFormat="1" applyFont="1" applyFill="1" applyBorder="1" applyAlignment="1">
      <alignment horizontal="right" vertical="center" wrapText="1"/>
    </xf>
    <xf numFmtId="4" fontId="17" fillId="6" borderId="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43" fontId="15" fillId="0" borderId="0" xfId="1" applyFont="1" applyFill="1" applyBorder="1" applyAlignment="1" applyProtection="1">
      <alignment horizontal="left" vertical="center" wrapText="1"/>
      <protection locked="0"/>
    </xf>
    <xf numFmtId="43" fontId="15" fillId="0" borderId="0" xfId="1" applyFont="1" applyFill="1" applyAlignment="1" applyProtection="1">
      <alignment horizontal="center"/>
      <protection locked="0"/>
    </xf>
    <xf numFmtId="43" fontId="15" fillId="0" borderId="0" xfId="1" applyFont="1" applyFill="1" applyProtection="1">
      <protection locked="0"/>
    </xf>
    <xf numFmtId="43" fontId="15" fillId="0" borderId="0" xfId="1" applyFont="1" applyFill="1" applyBorder="1" applyAlignment="1" applyProtection="1">
      <alignment horizontal="center" vertical="top"/>
      <protection locked="0"/>
    </xf>
    <xf numFmtId="43" fontId="22" fillId="0" borderId="0" xfId="1" applyFont="1" applyFill="1" applyBorder="1" applyAlignment="1" applyProtection="1">
      <alignment horizontal="left" vertical="top"/>
      <protection locked="0"/>
    </xf>
    <xf numFmtId="43" fontId="22" fillId="0" borderId="0" xfId="1" applyFont="1" applyFill="1" applyBorder="1" applyAlignment="1" applyProtection="1">
      <alignment horizontal="center" vertical="top"/>
      <protection locked="0"/>
    </xf>
    <xf numFmtId="43" fontId="15" fillId="0" borderId="0" xfId="1" applyFont="1" applyAlignment="1" applyProtection="1">
      <alignment horizontal="center"/>
      <protection locked="0"/>
    </xf>
    <xf numFmtId="43" fontId="15" fillId="0" borderId="0" xfId="1" applyFont="1" applyProtection="1">
      <protection locked="0"/>
    </xf>
    <xf numFmtId="43" fontId="15" fillId="0" borderId="0" xfId="1" applyFont="1" applyFill="1" applyBorder="1" applyAlignment="1" applyProtection="1">
      <alignment vertical="center" wrapText="1"/>
      <protection locked="0"/>
    </xf>
    <xf numFmtId="43" fontId="22" fillId="2" borderId="1" xfId="1" applyFont="1" applyFill="1" applyBorder="1" applyAlignment="1" applyProtection="1">
      <alignment horizontal="center" vertical="center" wrapText="1"/>
      <protection locked="0"/>
    </xf>
    <xf numFmtId="43" fontId="22" fillId="2" borderId="1" xfId="1" applyFont="1" applyFill="1" applyBorder="1" applyAlignment="1" applyProtection="1">
      <alignment horizontal="center" wrapText="1"/>
      <protection locked="0"/>
    </xf>
    <xf numFmtId="43" fontId="22" fillId="2" borderId="1" xfId="1" applyFont="1" applyFill="1" applyBorder="1" applyAlignment="1" applyProtection="1">
      <alignment horizontal="center"/>
      <protection locked="0"/>
    </xf>
    <xf numFmtId="43" fontId="15" fillId="0" borderId="1" xfId="1" applyFont="1" applyBorder="1" applyProtection="1">
      <protection locked="0"/>
    </xf>
    <xf numFmtId="43" fontId="15" fillId="0" borderId="1" xfId="1" applyFont="1" applyFill="1" applyBorder="1" applyAlignment="1" applyProtection="1">
      <alignment horizontal="center" vertical="center" wrapText="1"/>
      <protection locked="0"/>
    </xf>
    <xf numFmtId="43" fontId="22" fillId="0" borderId="1" xfId="1" applyFont="1" applyFill="1" applyBorder="1" applyAlignment="1" applyProtection="1">
      <alignment horizontal="left" vertical="center" wrapText="1"/>
      <protection locked="0"/>
    </xf>
    <xf numFmtId="43" fontId="22" fillId="0" borderId="1" xfId="1" applyFont="1" applyFill="1" applyBorder="1" applyAlignment="1" applyProtection="1">
      <alignment horizontal="center" vertical="center" wrapText="1"/>
      <protection locked="0"/>
    </xf>
    <xf numFmtId="43" fontId="15" fillId="0" borderId="1" xfId="1" applyFont="1" applyBorder="1" applyAlignment="1" applyProtection="1">
      <alignment horizontal="center"/>
      <protection locked="0"/>
    </xf>
    <xf numFmtId="43" fontId="23" fillId="0" borderId="1" xfId="1" applyFont="1" applyBorder="1" applyProtection="1">
      <protection locked="0"/>
    </xf>
    <xf numFmtId="43" fontId="15" fillId="0" borderId="1" xfId="1" applyFont="1" applyFill="1" applyBorder="1" applyAlignment="1" applyProtection="1">
      <alignment horizontal="left" vertical="center" wrapText="1"/>
      <protection locked="0"/>
    </xf>
    <xf numFmtId="43" fontId="15" fillId="3" borderId="1" xfId="1" applyFont="1" applyFill="1" applyBorder="1" applyAlignment="1" applyProtection="1">
      <alignment horizontal="left" vertical="center" wrapText="1"/>
      <protection locked="0"/>
    </xf>
    <xf numFmtId="43" fontId="24" fillId="0" borderId="1" xfId="1" applyFont="1" applyBorder="1" applyProtection="1">
      <protection locked="0"/>
    </xf>
    <xf numFmtId="43" fontId="25" fillId="9" borderId="1" xfId="1" applyFont="1" applyFill="1" applyBorder="1" applyAlignment="1" applyProtection="1">
      <alignment horizontal="center" vertical="center" wrapText="1"/>
      <protection locked="0"/>
    </xf>
    <xf numFmtId="43" fontId="25" fillId="9" borderId="1" xfId="1" applyFont="1" applyFill="1" applyBorder="1" applyAlignment="1" applyProtection="1">
      <alignment horizontal="left" vertical="center" wrapText="1"/>
      <protection locked="0"/>
    </xf>
    <xf numFmtId="43" fontId="25" fillId="9" borderId="1" xfId="1" applyFont="1" applyFill="1" applyBorder="1" applyProtection="1">
      <protection locked="0"/>
    </xf>
    <xf numFmtId="43" fontId="15" fillId="9" borderId="1" xfId="1" applyFont="1" applyFill="1" applyBorder="1" applyProtection="1">
      <protection locked="0"/>
    </xf>
    <xf numFmtId="43" fontId="25" fillId="0" borderId="1" xfId="1" applyFont="1" applyBorder="1" applyProtection="1">
      <protection locked="0"/>
    </xf>
    <xf numFmtId="43" fontId="25" fillId="0" borderId="0" xfId="1" applyFont="1" applyProtection="1">
      <protection locked="0"/>
    </xf>
    <xf numFmtId="43" fontId="25" fillId="0" borderId="1" xfId="1" applyFont="1" applyFill="1" applyBorder="1" applyAlignment="1" applyProtection="1">
      <alignment horizontal="center" vertical="center" wrapText="1"/>
      <protection locked="0"/>
    </xf>
    <xf numFmtId="43" fontId="25" fillId="0" borderId="1" xfId="1" applyFont="1" applyFill="1" applyBorder="1" applyAlignment="1" applyProtection="1">
      <alignment horizontal="left" vertical="center" wrapText="1"/>
      <protection locked="0"/>
    </xf>
    <xf numFmtId="43" fontId="26" fillId="0" borderId="1" xfId="1" applyFont="1" applyFill="1" applyBorder="1" applyAlignment="1" applyProtection="1">
      <alignment horizontal="left" vertical="center" wrapText="1"/>
      <protection locked="0"/>
    </xf>
    <xf numFmtId="43" fontId="15" fillId="9" borderId="1" xfId="1" applyFont="1" applyFill="1" applyBorder="1" applyAlignment="1" applyProtection="1">
      <alignment horizontal="center" vertical="center" wrapText="1"/>
      <protection locked="0"/>
    </xf>
    <xf numFmtId="43" fontId="26" fillId="9" borderId="1" xfId="1" applyFont="1" applyFill="1" applyBorder="1" applyAlignment="1" applyProtection="1">
      <alignment horizontal="left" vertical="center" wrapText="1"/>
      <protection locked="0"/>
    </xf>
    <xf numFmtId="43" fontId="22" fillId="9" borderId="1" xfId="1" applyFont="1" applyFill="1" applyBorder="1" applyAlignment="1" applyProtection="1">
      <alignment horizontal="center" vertical="center" wrapText="1"/>
      <protection locked="0"/>
    </xf>
    <xf numFmtId="43" fontId="25" fillId="9" borderId="1" xfId="1" applyFont="1" applyFill="1" applyBorder="1" applyAlignment="1" applyProtection="1">
      <alignment horizontal="center"/>
      <protection locked="0"/>
    </xf>
    <xf numFmtId="43" fontId="15" fillId="9" borderId="0" xfId="1" applyFont="1" applyFill="1" applyProtection="1">
      <protection locked="0"/>
    </xf>
    <xf numFmtId="43" fontId="15" fillId="9" borderId="1" xfId="1" applyFont="1" applyFill="1" applyBorder="1" applyAlignment="1" applyProtection="1">
      <alignment horizontal="left" vertical="center" wrapText="1"/>
      <protection locked="0"/>
    </xf>
    <xf numFmtId="43" fontId="15" fillId="9" borderId="1" xfId="1" applyFont="1" applyFill="1" applyBorder="1" applyAlignment="1" applyProtection="1">
      <alignment horizontal="center"/>
      <protection locked="0"/>
    </xf>
    <xf numFmtId="43" fontId="24" fillId="9" borderId="1" xfId="1" applyFont="1" applyFill="1" applyBorder="1" applyProtection="1">
      <protection locked="0"/>
    </xf>
    <xf numFmtId="43" fontId="27" fillId="0" borderId="1" xfId="1" applyFont="1" applyFill="1" applyBorder="1" applyAlignment="1" applyProtection="1">
      <alignment horizontal="left" vertical="center" wrapText="1"/>
      <protection locked="0"/>
    </xf>
    <xf numFmtId="43" fontId="25" fillId="9" borderId="0" xfId="1" applyFont="1" applyFill="1" applyProtection="1">
      <protection locked="0"/>
    </xf>
    <xf numFmtId="43" fontId="28" fillId="6" borderId="1" xfId="0" applyNumberFormat="1" applyFont="1" applyFill="1" applyBorder="1"/>
    <xf numFmtId="43" fontId="15" fillId="3" borderId="1" xfId="1" applyFont="1" applyFill="1" applyBorder="1" applyAlignment="1" applyProtection="1">
      <alignment horizontal="center" vertical="center" wrapText="1"/>
      <protection locked="0"/>
    </xf>
    <xf numFmtId="43" fontId="15" fillId="3" borderId="1" xfId="1" applyFont="1" applyFill="1" applyBorder="1" applyAlignment="1" applyProtection="1">
      <alignment horizontal="center"/>
      <protection locked="0"/>
    </xf>
    <xf numFmtId="43" fontId="15" fillId="3" borderId="1" xfId="1" applyFont="1" applyFill="1" applyBorder="1" applyProtection="1">
      <protection locked="0"/>
    </xf>
    <xf numFmtId="43" fontId="28" fillId="3" borderId="1" xfId="0" applyNumberFormat="1" applyFont="1" applyFill="1" applyBorder="1"/>
    <xf numFmtId="43" fontId="15" fillId="3" borderId="0" xfId="1" applyFont="1" applyFill="1" applyProtection="1">
      <protection locked="0"/>
    </xf>
    <xf numFmtId="4" fontId="29" fillId="0" borderId="1" xfId="0" applyNumberFormat="1" applyFont="1" applyFill="1" applyBorder="1" applyAlignment="1" applyProtection="1">
      <alignment horizontal="right" vertical="center" wrapText="1"/>
    </xf>
    <xf numFmtId="43" fontId="15" fillId="0" borderId="1" xfId="1" applyFont="1" applyFill="1" applyBorder="1" applyAlignment="1" applyProtection="1">
      <alignment vertical="center" wrapText="1"/>
      <protection locked="0"/>
    </xf>
    <xf numFmtId="43" fontId="22" fillId="0" borderId="1" xfId="1" applyFont="1" applyBorder="1" applyAlignment="1" applyProtection="1">
      <alignment horizontal="center"/>
      <protection locked="0"/>
    </xf>
    <xf numFmtId="43" fontId="30" fillId="0" borderId="1" xfId="1" applyFont="1" applyFill="1" applyBorder="1" applyAlignment="1" applyProtection="1">
      <alignment horizontal="center" vertical="center" wrapText="1"/>
      <protection locked="0"/>
    </xf>
    <xf numFmtId="43" fontId="27" fillId="0" borderId="1" xfId="1" applyFont="1" applyFill="1" applyBorder="1" applyAlignment="1" applyProtection="1">
      <alignment vertical="center" wrapText="1"/>
      <protection locked="0"/>
    </xf>
    <xf numFmtId="43" fontId="22" fillId="0" borderId="1" xfId="1" applyFont="1" applyBorder="1" applyProtection="1">
      <protection locked="0"/>
    </xf>
    <xf numFmtId="43" fontId="28" fillId="0" borderId="1" xfId="1" applyFont="1" applyBorder="1" applyAlignment="1" applyProtection="1">
      <alignment horizontal="center"/>
      <protection locked="0"/>
    </xf>
    <xf numFmtId="43" fontId="22" fillId="0" borderId="0" xfId="1" applyFont="1" applyProtection="1">
      <protection locked="0"/>
    </xf>
    <xf numFmtId="43" fontId="2" fillId="6" borderId="1" xfId="1" applyFont="1" applyFill="1" applyBorder="1" applyProtection="1">
      <protection locked="0"/>
    </xf>
    <xf numFmtId="43" fontId="8" fillId="6" borderId="1" xfId="1" applyFont="1" applyFill="1" applyBorder="1" applyProtection="1">
      <protection locked="0"/>
    </xf>
    <xf numFmtId="43" fontId="2" fillId="0" borderId="13" xfId="1" applyFont="1" applyBorder="1" applyProtection="1">
      <protection locked="0"/>
    </xf>
    <xf numFmtId="43" fontId="2" fillId="0" borderId="3" xfId="1" applyFont="1" applyBorder="1" applyProtection="1">
      <protection locked="0"/>
    </xf>
    <xf numFmtId="43" fontId="4" fillId="0" borderId="3" xfId="1" applyFont="1" applyBorder="1" applyProtection="1">
      <protection locked="0"/>
    </xf>
    <xf numFmtId="43" fontId="4" fillId="0" borderId="14" xfId="1" applyFont="1" applyBorder="1" applyProtection="1">
      <protection locked="0"/>
    </xf>
    <xf numFmtId="43" fontId="2" fillId="0" borderId="15" xfId="1" applyFont="1" applyBorder="1" applyProtection="1">
      <protection locked="0"/>
    </xf>
    <xf numFmtId="43" fontId="2" fillId="5" borderId="13" xfId="1" applyFont="1" applyFill="1" applyBorder="1" applyProtection="1">
      <protection locked="0"/>
    </xf>
    <xf numFmtId="43" fontId="2" fillId="3" borderId="3" xfId="1" applyFont="1" applyFill="1" applyBorder="1" applyProtection="1">
      <protection locked="0"/>
    </xf>
    <xf numFmtId="43" fontId="2" fillId="5" borderId="3" xfId="1" applyFont="1" applyFill="1" applyBorder="1" applyProtection="1">
      <protection locked="0"/>
    </xf>
    <xf numFmtId="43" fontId="3" fillId="3" borderId="3" xfId="1" applyFont="1" applyFill="1" applyBorder="1" applyProtection="1">
      <protection locked="0"/>
    </xf>
    <xf numFmtId="43" fontId="2" fillId="0" borderId="3" xfId="1" applyFont="1" applyBorder="1" applyAlignment="1" applyProtection="1">
      <alignment horizontal="center"/>
      <protection locked="0"/>
    </xf>
    <xf numFmtId="43" fontId="3" fillId="0" borderId="3" xfId="1" applyFont="1" applyBorder="1" applyAlignment="1" applyProtection="1">
      <alignment horizontal="center"/>
      <protection locked="0"/>
    </xf>
    <xf numFmtId="43" fontId="3" fillId="0" borderId="16" xfId="1" applyFont="1" applyBorder="1" applyAlignment="1" applyProtection="1">
      <alignment horizontal="center"/>
      <protection locked="0"/>
    </xf>
    <xf numFmtId="43" fontId="10" fillId="0" borderId="16" xfId="1" applyFont="1" applyFill="1" applyBorder="1" applyAlignment="1" applyProtection="1">
      <alignment horizontal="center" vertical="center" wrapText="1"/>
      <protection locked="0"/>
    </xf>
    <xf numFmtId="43" fontId="2" fillId="0" borderId="16" xfId="1" applyFont="1" applyBorder="1" applyAlignment="1" applyProtection="1">
      <alignment horizontal="center"/>
      <protection locked="0"/>
    </xf>
    <xf numFmtId="43" fontId="2" fillId="0" borderId="17" xfId="1" applyFont="1" applyBorder="1" applyAlignment="1" applyProtection="1">
      <alignment horizontal="center"/>
      <protection locked="0"/>
    </xf>
    <xf numFmtId="43" fontId="3" fillId="0" borderId="3" xfId="1" applyFont="1" applyBorder="1" applyProtection="1"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left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left" vertical="center" wrapText="1"/>
      <protection locked="0"/>
    </xf>
    <xf numFmtId="43" fontId="4" fillId="0" borderId="1" xfId="1" applyFont="1" applyBorder="1" applyAlignment="1" applyProtection="1">
      <alignment horizontal="center"/>
      <protection locked="0"/>
    </xf>
    <xf numFmtId="43" fontId="5" fillId="0" borderId="1" xfId="1" applyFont="1" applyFill="1" applyBorder="1" applyAlignment="1" applyProtection="1">
      <alignment horizontal="left" vertical="center" wrapText="1"/>
      <protection locked="0"/>
    </xf>
    <xf numFmtId="43" fontId="6" fillId="0" borderId="1" xfId="1" applyFont="1" applyFill="1" applyBorder="1" applyAlignment="1" applyProtection="1">
      <alignment horizontal="left" vertical="center" wrapText="1"/>
      <protection locked="0"/>
    </xf>
    <xf numFmtId="43" fontId="2" fillId="4" borderId="1" xfId="1" applyFont="1" applyFill="1" applyBorder="1" applyAlignment="1" applyProtection="1">
      <alignment horizontal="center" vertical="center" wrapText="1"/>
      <protection locked="0"/>
    </xf>
    <xf numFmtId="43" fontId="3" fillId="5" borderId="1" xfId="1" applyFont="1" applyFill="1" applyBorder="1" applyAlignment="1" applyProtection="1">
      <alignment horizontal="left" vertical="center" wrapText="1"/>
      <protection locked="0"/>
    </xf>
    <xf numFmtId="43" fontId="3" fillId="4" borderId="1" xfId="1" applyFont="1" applyFill="1" applyBorder="1" applyAlignment="1" applyProtection="1">
      <alignment horizontal="left" vertical="center" wrapText="1"/>
      <protection locked="0"/>
    </xf>
    <xf numFmtId="43" fontId="3" fillId="4" borderId="1" xfId="1" applyFont="1" applyFill="1" applyBorder="1" applyAlignment="1" applyProtection="1">
      <alignment horizontal="center" vertical="center" wrapText="1"/>
      <protection locked="0"/>
    </xf>
    <xf numFmtId="43" fontId="2" fillId="5" borderId="1" xfId="1" applyFont="1" applyFill="1" applyBorder="1" applyAlignment="1" applyProtection="1">
      <alignment horizontal="center"/>
      <protection locked="0"/>
    </xf>
    <xf numFmtId="43" fontId="2" fillId="3" borderId="1" xfId="1" applyFont="1" applyFill="1" applyBorder="1" applyAlignment="1" applyProtection="1">
      <alignment horizontal="center" vertical="center" wrapText="1"/>
      <protection locked="0"/>
    </xf>
    <xf numFmtId="43" fontId="2" fillId="3" borderId="1" xfId="1" applyFont="1" applyFill="1" applyBorder="1" applyAlignment="1" applyProtection="1">
      <alignment horizontal="left" vertical="center" wrapText="1"/>
      <protection locked="0"/>
    </xf>
    <xf numFmtId="43" fontId="2" fillId="3" borderId="1" xfId="1" applyFont="1" applyFill="1" applyBorder="1" applyAlignment="1" applyProtection="1">
      <alignment horizontal="center"/>
      <protection locked="0"/>
    </xf>
    <xf numFmtId="43" fontId="2" fillId="5" borderId="1" xfId="1" applyFont="1" applyFill="1" applyBorder="1" applyAlignment="1" applyProtection="1">
      <alignment horizontal="left" vertical="center" wrapText="1"/>
      <protection locked="0"/>
    </xf>
    <xf numFmtId="43" fontId="8" fillId="3" borderId="1" xfId="1" applyFont="1" applyFill="1" applyBorder="1" applyAlignment="1" applyProtection="1">
      <alignment horizontal="center"/>
      <protection locked="0"/>
    </xf>
    <xf numFmtId="43" fontId="8" fillId="0" borderId="1" xfId="1" applyFont="1" applyBorder="1" applyAlignment="1" applyProtection="1">
      <alignment horizontal="center"/>
      <protection locked="0"/>
    </xf>
    <xf numFmtId="43" fontId="2" fillId="5" borderId="1" xfId="1" applyFont="1" applyFill="1" applyBorder="1" applyAlignment="1" applyProtection="1">
      <alignment horizontal="center" vertical="center" wrapText="1"/>
      <protection locked="0"/>
    </xf>
    <xf numFmtId="43" fontId="2" fillId="4" borderId="1" xfId="1" applyFont="1" applyFill="1" applyBorder="1" applyAlignment="1" applyProtection="1">
      <alignment horizontal="left" vertical="center" wrapText="1"/>
      <protection locked="0"/>
    </xf>
    <xf numFmtId="4" fontId="9" fillId="5" borderId="1" xfId="0" applyNumberFormat="1" applyFont="1" applyFill="1" applyBorder="1" applyAlignment="1" applyProtection="1">
      <alignment horizontal="right" vertical="center" wrapText="1"/>
    </xf>
    <xf numFmtId="4" fontId="9" fillId="4" borderId="1" xfId="0" applyNumberFormat="1" applyFont="1" applyFill="1" applyBorder="1" applyAlignment="1" applyProtection="1">
      <alignment horizontal="right" vertical="center" wrapText="1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43" fontId="2" fillId="0" borderId="1" xfId="1" applyFont="1" applyFill="1" applyBorder="1" applyAlignment="1" applyProtection="1">
      <alignment vertical="center" wrapText="1"/>
      <protection locked="0"/>
    </xf>
    <xf numFmtId="43" fontId="10" fillId="0" borderId="1" xfId="1" applyFont="1" applyFill="1" applyBorder="1" applyAlignment="1" applyProtection="1">
      <alignment horizontal="center" vertical="center" wrapText="1"/>
      <protection locked="0"/>
    </xf>
    <xf numFmtId="43" fontId="6" fillId="0" borderId="1" xfId="1" applyFont="1" applyFill="1" applyBorder="1" applyAlignment="1" applyProtection="1">
      <alignment vertical="center" wrapText="1"/>
      <protection locked="0"/>
    </xf>
    <xf numFmtId="43" fontId="7" fillId="0" borderId="1" xfId="1" applyFont="1" applyBorder="1" applyAlignment="1" applyProtection="1">
      <alignment horizontal="center"/>
      <protection locked="0"/>
    </xf>
    <xf numFmtId="0" fontId="20" fillId="0" borderId="0" xfId="0" applyFont="1"/>
    <xf numFmtId="0" fontId="20" fillId="0" borderId="0" xfId="0" applyFont="1" applyFill="1" applyBorder="1" applyAlignment="1">
      <alignment horizontal="right" vertical="center" wrapText="1"/>
    </xf>
    <xf numFmtId="0" fontId="17" fillId="7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17" fillId="6" borderId="1" xfId="0" applyNumberFormat="1" applyFont="1" applyFill="1" applyBorder="1"/>
    <xf numFmtId="43" fontId="20" fillId="0" borderId="0" xfId="1" applyFont="1"/>
    <xf numFmtId="43" fontId="20" fillId="0" borderId="0" xfId="0" applyNumberFormat="1" applyFont="1"/>
    <xf numFmtId="4" fontId="20" fillId="0" borderId="0" xfId="0" applyNumberFormat="1" applyFont="1"/>
    <xf numFmtId="49" fontId="32" fillId="0" borderId="0" xfId="0" applyNumberFormat="1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right" vertical="center" wrapText="1"/>
    </xf>
    <xf numFmtId="43" fontId="2" fillId="0" borderId="0" xfId="1" applyFont="1" applyAlignment="1" applyProtection="1">
      <alignment vertical="center" wrapText="1"/>
      <protection locked="0"/>
    </xf>
    <xf numFmtId="43" fontId="3" fillId="0" borderId="1" xfId="1" applyFont="1" applyFill="1" applyBorder="1" applyAlignment="1" applyProtection="1">
      <alignment vertical="center" wrapText="1"/>
      <protection locked="0"/>
    </xf>
    <xf numFmtId="49" fontId="33" fillId="0" borderId="0" xfId="0" applyNumberFormat="1" applyFont="1" applyFill="1" applyBorder="1" applyAlignment="1">
      <alignment horizontal="left" wrapText="1"/>
    </xf>
    <xf numFmtId="0" fontId="35" fillId="0" borderId="0" xfId="0" applyFont="1"/>
    <xf numFmtId="0" fontId="36" fillId="2" borderId="1" xfId="0" applyFont="1" applyFill="1" applyBorder="1" applyAlignment="1">
      <alignment horizontal="center" vertical="center" wrapText="1"/>
    </xf>
    <xf numFmtId="0" fontId="33" fillId="0" borderId="0" xfId="0" applyFont="1"/>
    <xf numFmtId="0" fontId="36" fillId="0" borderId="1" xfId="0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right" vertical="center" wrapText="1"/>
    </xf>
    <xf numFmtId="0" fontId="36" fillId="0" borderId="1" xfId="0" applyFont="1" applyBorder="1"/>
    <xf numFmtId="4" fontId="36" fillId="0" borderId="1" xfId="0" applyNumberFormat="1" applyFont="1" applyBorder="1"/>
    <xf numFmtId="4" fontId="35" fillId="0" borderId="0" xfId="0" applyNumberFormat="1" applyFont="1"/>
    <xf numFmtId="4" fontId="33" fillId="0" borderId="0" xfId="0" applyNumberFormat="1" applyFont="1" applyFill="1" applyBorder="1" applyAlignment="1">
      <alignment horizontal="right" vertical="center" wrapText="1"/>
    </xf>
    <xf numFmtId="49" fontId="33" fillId="0" borderId="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center" wrapText="1"/>
    </xf>
    <xf numFmtId="22" fontId="33" fillId="0" borderId="0" xfId="0" applyNumberFormat="1" applyFont="1" applyFill="1" applyBorder="1" applyAlignment="1">
      <alignment horizontal="left" wrapText="1"/>
    </xf>
    <xf numFmtId="0" fontId="33" fillId="2" borderId="9" xfId="0" applyFont="1" applyFill="1" applyBorder="1" applyAlignment="1">
      <alignment horizontal="center" vertical="center" wrapText="1"/>
    </xf>
    <xf numFmtId="4" fontId="36" fillId="8" borderId="1" xfId="0" applyNumberFormat="1" applyFont="1" applyFill="1" applyBorder="1" applyAlignment="1">
      <alignment horizontal="right" vertical="center" wrapText="1"/>
    </xf>
    <xf numFmtId="4" fontId="11" fillId="8" borderId="1" xfId="0" applyNumberFormat="1" applyFont="1" applyFill="1" applyBorder="1" applyAlignment="1">
      <alignment horizontal="right" vertical="center" wrapText="1"/>
    </xf>
    <xf numFmtId="4" fontId="11" fillId="6" borderId="1" xfId="0" applyNumberFormat="1" applyFont="1" applyFill="1" applyBorder="1" applyAlignment="1">
      <alignment horizontal="right" vertical="center" wrapText="1"/>
    </xf>
    <xf numFmtId="4" fontId="36" fillId="6" borderId="1" xfId="0" applyNumberFormat="1" applyFont="1" applyFill="1" applyBorder="1" applyAlignment="1">
      <alignment horizontal="right" vertical="center" wrapText="1"/>
    </xf>
    <xf numFmtId="43" fontId="36" fillId="6" borderId="1" xfId="1" applyFont="1" applyFill="1" applyBorder="1"/>
    <xf numFmtId="4" fontId="36" fillId="8" borderId="0" xfId="0" applyNumberFormat="1" applyFont="1" applyFill="1" applyBorder="1" applyAlignment="1">
      <alignment horizontal="right" vertical="center" wrapText="1"/>
    </xf>
    <xf numFmtId="0" fontId="33" fillId="6" borderId="0" xfId="0" applyFont="1" applyFill="1"/>
    <xf numFmtId="4" fontId="33" fillId="6" borderId="0" xfId="0" applyNumberFormat="1" applyFont="1" applyFill="1"/>
    <xf numFmtId="0" fontId="33" fillId="0" borderId="0" xfId="0" applyFont="1" applyFill="1" applyBorder="1" applyAlignment="1">
      <alignment horizontal="right" vertical="center" wrapText="1"/>
    </xf>
    <xf numFmtId="49" fontId="36" fillId="0" borderId="1" xfId="0" applyNumberFormat="1" applyFont="1" applyFill="1" applyBorder="1" applyAlignment="1">
      <alignment horizontal="left" vertical="center" wrapText="1"/>
    </xf>
    <xf numFmtId="43" fontId="35" fillId="0" borderId="0" xfId="0" applyNumberFormat="1" applyFont="1"/>
    <xf numFmtId="43" fontId="35" fillId="0" borderId="0" xfId="1" applyFont="1"/>
    <xf numFmtId="0" fontId="35" fillId="0" borderId="12" xfId="0" applyFont="1" applyBorder="1"/>
    <xf numFmtId="49" fontId="36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Border="1"/>
    <xf numFmtId="43" fontId="1" fillId="0" borderId="0" xfId="1" applyFont="1" applyFill="1" applyBorder="1" applyAlignment="1" applyProtection="1">
      <alignment horizontal="left" vertical="center" wrapText="1"/>
      <protection locked="0"/>
    </xf>
    <xf numFmtId="43" fontId="1" fillId="0" borderId="0" xfId="1" applyFont="1" applyAlignment="1" applyProtection="1">
      <alignment horizontal="center"/>
      <protection locked="0"/>
    </xf>
    <xf numFmtId="43" fontId="1" fillId="0" borderId="0" xfId="1" applyFont="1" applyProtection="1">
      <protection locked="0"/>
    </xf>
    <xf numFmtId="43" fontId="1" fillId="0" borderId="0" xfId="1" applyFont="1" applyFill="1" applyBorder="1" applyAlignment="1" applyProtection="1">
      <alignment vertical="center" wrapText="1"/>
      <protection locked="0"/>
    </xf>
    <xf numFmtId="43" fontId="1" fillId="2" borderId="1" xfId="1" applyFont="1" applyFill="1" applyBorder="1" applyAlignment="1" applyProtection="1">
      <alignment horizontal="center" vertical="center" wrapText="1"/>
      <protection locked="0"/>
    </xf>
    <xf numFmtId="43" fontId="1" fillId="0" borderId="0" xfId="1" applyFont="1" applyAlignment="1" applyProtection="1">
      <alignment vertical="center" wrapText="1"/>
      <protection locked="0"/>
    </xf>
    <xf numFmtId="43" fontId="1" fillId="0" borderId="1" xfId="1" applyFont="1" applyFill="1" applyBorder="1" applyAlignment="1" applyProtection="1">
      <alignment horizontal="center" vertical="center" wrapText="1"/>
      <protection locked="0"/>
    </xf>
    <xf numFmtId="43" fontId="1" fillId="0" borderId="1" xfId="1" applyFont="1" applyFill="1" applyBorder="1" applyAlignment="1" applyProtection="1">
      <alignment horizontal="left" vertical="center" wrapText="1"/>
      <protection locked="0"/>
    </xf>
    <xf numFmtId="43" fontId="1" fillId="0" borderId="1" xfId="1" applyFont="1" applyBorder="1" applyAlignment="1" applyProtection="1">
      <alignment horizontal="center"/>
      <protection locked="0"/>
    </xf>
    <xf numFmtId="43" fontId="1" fillId="0" borderId="13" xfId="1" applyFont="1" applyBorder="1" applyProtection="1">
      <protection locked="0"/>
    </xf>
    <xf numFmtId="43" fontId="1" fillId="0" borderId="4" xfId="1" applyFont="1" applyBorder="1" applyProtection="1">
      <protection locked="0"/>
    </xf>
    <xf numFmtId="43" fontId="1" fillId="0" borderId="1" xfId="1" applyFont="1" applyBorder="1" applyProtection="1">
      <protection locked="0"/>
    </xf>
    <xf numFmtId="43" fontId="1" fillId="0" borderId="3" xfId="1" applyFont="1" applyBorder="1" applyProtection="1">
      <protection locked="0"/>
    </xf>
    <xf numFmtId="43" fontId="1" fillId="0" borderId="14" xfId="1" applyFont="1" applyBorder="1" applyProtection="1">
      <protection locked="0"/>
    </xf>
    <xf numFmtId="43" fontId="1" fillId="0" borderId="6" xfId="1" applyFont="1" applyBorder="1" applyProtection="1">
      <protection locked="0"/>
    </xf>
    <xf numFmtId="43" fontId="1" fillId="0" borderId="15" xfId="1" applyFont="1" applyBorder="1" applyProtection="1">
      <protection locked="0"/>
    </xf>
    <xf numFmtId="43" fontId="1" fillId="0" borderId="7" xfId="1" applyFont="1" applyBorder="1" applyProtection="1">
      <protection locked="0"/>
    </xf>
    <xf numFmtId="43" fontId="1" fillId="4" borderId="1" xfId="1" applyFont="1" applyFill="1" applyBorder="1" applyAlignment="1" applyProtection="1">
      <alignment horizontal="center" vertical="center" wrapText="1"/>
      <protection locked="0"/>
    </xf>
    <xf numFmtId="43" fontId="1" fillId="5" borderId="1" xfId="1" applyFont="1" applyFill="1" applyBorder="1" applyAlignment="1" applyProtection="1">
      <alignment horizontal="left" vertical="center" wrapText="1"/>
      <protection locked="0"/>
    </xf>
    <xf numFmtId="43" fontId="1" fillId="4" borderId="1" xfId="1" applyFont="1" applyFill="1" applyBorder="1" applyAlignment="1" applyProtection="1">
      <alignment horizontal="left" vertical="center" wrapText="1"/>
      <protection locked="0"/>
    </xf>
    <xf numFmtId="43" fontId="1" fillId="5" borderId="1" xfId="1" applyFont="1" applyFill="1" applyBorder="1" applyAlignment="1" applyProtection="1">
      <alignment horizontal="center"/>
      <protection locked="0"/>
    </xf>
    <xf numFmtId="43" fontId="1" fillId="5" borderId="13" xfId="1" applyFont="1" applyFill="1" applyBorder="1" applyProtection="1">
      <protection locked="0"/>
    </xf>
    <xf numFmtId="43" fontId="1" fillId="5" borderId="4" xfId="1" applyFont="1" applyFill="1" applyBorder="1" applyProtection="1">
      <protection locked="0"/>
    </xf>
    <xf numFmtId="43" fontId="1" fillId="5" borderId="1" xfId="1" applyFont="1" applyFill="1" applyBorder="1" applyProtection="1">
      <protection locked="0"/>
    </xf>
    <xf numFmtId="43" fontId="1" fillId="6" borderId="1" xfId="1" applyFont="1" applyFill="1" applyBorder="1" applyProtection="1">
      <protection locked="0"/>
    </xf>
    <xf numFmtId="43" fontId="1" fillId="6" borderId="8" xfId="0" applyNumberFormat="1" applyFont="1" applyFill="1" applyBorder="1"/>
    <xf numFmtId="43" fontId="1" fillId="3" borderId="1" xfId="1" applyFont="1" applyFill="1" applyBorder="1" applyAlignment="1" applyProtection="1">
      <alignment horizontal="center" vertical="center" wrapText="1"/>
      <protection locked="0"/>
    </xf>
    <xf numFmtId="43" fontId="1" fillId="3" borderId="1" xfId="1" applyFont="1" applyFill="1" applyBorder="1" applyAlignment="1" applyProtection="1">
      <alignment horizontal="left" vertical="center" wrapText="1"/>
      <protection locked="0"/>
    </xf>
    <xf numFmtId="43" fontId="1" fillId="3" borderId="1" xfId="1" applyFont="1" applyFill="1" applyBorder="1" applyAlignment="1" applyProtection="1">
      <alignment horizontal="center"/>
      <protection locked="0"/>
    </xf>
    <xf numFmtId="43" fontId="1" fillId="3" borderId="3" xfId="1" applyFont="1" applyFill="1" applyBorder="1" applyProtection="1">
      <protection locked="0"/>
    </xf>
    <xf numFmtId="43" fontId="1" fillId="3" borderId="1" xfId="1" applyFont="1" applyFill="1" applyBorder="1" applyProtection="1">
      <protection locked="0"/>
    </xf>
    <xf numFmtId="43" fontId="1" fillId="3" borderId="0" xfId="1" applyFont="1" applyFill="1" applyProtection="1">
      <protection locked="0"/>
    </xf>
    <xf numFmtId="43" fontId="1" fillId="0" borderId="2" xfId="1" applyFont="1" applyBorder="1" applyProtection="1">
      <protection locked="0"/>
    </xf>
    <xf numFmtId="43" fontId="1" fillId="3" borderId="2" xfId="1" applyFont="1" applyFill="1" applyBorder="1" applyProtection="1">
      <protection locked="0"/>
    </xf>
    <xf numFmtId="0" fontId="1" fillId="0" borderId="0" xfId="0" applyFont="1" applyAlignment="1">
      <alignment horizontal="left" vertical="center" wrapText="1"/>
    </xf>
    <xf numFmtId="43" fontId="1" fillId="5" borderId="1" xfId="1" applyFont="1" applyFill="1" applyBorder="1" applyAlignment="1" applyProtection="1">
      <alignment horizontal="center" vertical="center" wrapText="1"/>
      <protection locked="0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4" fontId="1" fillId="4" borderId="1" xfId="0" applyNumberFormat="1" applyFont="1" applyFill="1" applyBorder="1" applyAlignment="1" applyProtection="1">
      <alignment horizontal="right" vertical="center" wrapText="1"/>
    </xf>
    <xf numFmtId="43" fontId="1" fillId="5" borderId="3" xfId="1" applyFont="1" applyFill="1" applyBorder="1" applyProtection="1">
      <protection locked="0"/>
    </xf>
    <xf numFmtId="43" fontId="1" fillId="0" borderId="3" xfId="1" applyFont="1" applyBorder="1" applyAlignment="1" applyProtection="1">
      <alignment horizontal="center"/>
      <protection locked="0"/>
    </xf>
    <xf numFmtId="43" fontId="1" fillId="0" borderId="2" xfId="1" applyFont="1" applyBorder="1" applyAlignment="1" applyProtection="1">
      <alignment horizontal="center"/>
      <protection locked="0"/>
    </xf>
    <xf numFmtId="43" fontId="1" fillId="0" borderId="1" xfId="1" applyFont="1" applyFill="1" applyBorder="1" applyAlignment="1" applyProtection="1">
      <alignment vertical="center" wrapText="1"/>
      <protection locked="0"/>
    </xf>
    <xf numFmtId="43" fontId="1" fillId="0" borderId="16" xfId="1" applyFont="1" applyBorder="1" applyAlignment="1" applyProtection="1">
      <alignment horizontal="center"/>
      <protection locked="0"/>
    </xf>
    <xf numFmtId="43" fontId="1" fillId="0" borderId="5" xfId="1" applyFont="1" applyBorder="1" applyAlignment="1" applyProtection="1">
      <alignment horizontal="center"/>
      <protection locked="0"/>
    </xf>
    <xf numFmtId="43" fontId="1" fillId="0" borderId="16" xfId="1" applyFont="1" applyFill="1" applyBorder="1" applyAlignment="1" applyProtection="1">
      <alignment horizontal="center" vertical="center" wrapText="1"/>
      <protection locked="0"/>
    </xf>
    <xf numFmtId="43" fontId="1" fillId="0" borderId="5" xfId="1" applyFont="1" applyFill="1" applyBorder="1" applyAlignment="1" applyProtection="1">
      <alignment horizontal="center" vertical="center" wrapText="1"/>
      <protection locked="0"/>
    </xf>
    <xf numFmtId="43" fontId="1" fillId="0" borderId="17" xfId="1" applyFont="1" applyBorder="1" applyAlignment="1" applyProtection="1">
      <alignment horizontal="center"/>
      <protection locked="0"/>
    </xf>
    <xf numFmtId="43" fontId="0" fillId="0" borderId="1" xfId="1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Fill="1" applyBorder="1" applyAlignment="1" applyProtection="1">
      <alignment horizontal="left" vertical="center" wrapText="1"/>
      <protection locked="0"/>
    </xf>
    <xf numFmtId="43" fontId="3" fillId="2" borderId="1" xfId="1" applyFont="1" applyFill="1" applyBorder="1" applyAlignment="1" applyProtection="1">
      <alignment horizontal="center" vertical="center" wrapText="1"/>
      <protection locked="0"/>
    </xf>
    <xf numFmtId="43" fontId="1" fillId="0" borderId="0" xfId="1" applyFont="1" applyFill="1" applyBorder="1" applyAlignment="1" applyProtection="1">
      <alignment horizontal="left" vertical="center" wrapText="1"/>
      <protection locked="0"/>
    </xf>
    <xf numFmtId="43" fontId="1" fillId="2" borderId="1" xfId="1" applyFont="1" applyFill="1" applyBorder="1" applyAlignment="1" applyProtection="1">
      <alignment horizontal="center" vertical="center" wrapText="1"/>
      <protection locked="0"/>
    </xf>
    <xf numFmtId="43" fontId="1" fillId="3" borderId="1" xfId="1" applyFont="1" applyFill="1" applyBorder="1" applyAlignment="1" applyProtection="1">
      <alignment vertical="center" wrapText="1"/>
      <protection locked="0"/>
    </xf>
    <xf numFmtId="22" fontId="20" fillId="0" borderId="0" xfId="0" applyNumberFormat="1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left" vertical="center" wrapText="1"/>
    </xf>
    <xf numFmtId="4" fontId="17" fillId="6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wrapText="1"/>
    </xf>
    <xf numFmtId="43" fontId="15" fillId="0" borderId="0" xfId="1" applyFont="1" applyFill="1" applyBorder="1" applyAlignment="1" applyProtection="1">
      <alignment horizontal="left" vertical="center" wrapText="1"/>
      <protection locked="0"/>
    </xf>
    <xf numFmtId="43" fontId="22" fillId="2" borderId="1" xfId="1" applyFont="1" applyFill="1" applyBorder="1" applyAlignment="1" applyProtection="1">
      <alignment horizontal="center" vertical="center" wrapText="1"/>
      <protection locked="0"/>
    </xf>
    <xf numFmtId="43" fontId="22" fillId="2" borderId="1" xfId="1" applyFont="1" applyFill="1" applyBorder="1" applyAlignment="1" applyProtection="1">
      <alignment horizontal="center" vertical="center"/>
      <protection locked="0"/>
    </xf>
    <xf numFmtId="43" fontId="15" fillId="2" borderId="1" xfId="1" applyFont="1" applyFill="1" applyBorder="1" applyAlignment="1" applyProtection="1">
      <alignment horizontal="center"/>
      <protection locked="0"/>
    </xf>
    <xf numFmtId="43" fontId="22" fillId="2" borderId="1" xfId="1" applyFont="1" applyFill="1" applyBorder="1" applyAlignment="1" applyProtection="1">
      <alignment horizontal="center" wrapText="1"/>
      <protection locked="0"/>
    </xf>
    <xf numFmtId="43" fontId="1" fillId="2" borderId="2" xfId="1" applyFont="1" applyFill="1" applyBorder="1" applyAlignment="1" applyProtection="1">
      <alignment horizontal="center" vertical="center" wrapText="1"/>
      <protection locked="0"/>
    </xf>
    <xf numFmtId="43" fontId="1" fillId="2" borderId="3" xfId="1" applyFont="1" applyFill="1" applyBorder="1" applyAlignment="1" applyProtection="1">
      <alignment horizontal="center" vertical="center" wrapText="1"/>
      <protection locked="0"/>
    </xf>
    <xf numFmtId="43" fontId="1" fillId="0" borderId="0" xfId="1" applyFont="1" applyFill="1" applyBorder="1" applyAlignment="1" applyProtection="1">
      <alignment horizontal="center" vertical="top"/>
      <protection locked="0"/>
    </xf>
    <xf numFmtId="43" fontId="1" fillId="0" borderId="0" xfId="1" applyFont="1" applyFill="1" applyBorder="1" applyAlignment="1" applyProtection="1">
      <alignment horizontal="left" vertical="center" wrapText="1"/>
      <protection locked="0"/>
    </xf>
    <xf numFmtId="43" fontId="1" fillId="2" borderId="1" xfId="1" applyFont="1" applyFill="1" applyBorder="1" applyAlignment="1" applyProtection="1">
      <alignment horizontal="center" vertical="center" wrapText="1"/>
      <protection locked="0"/>
    </xf>
    <xf numFmtId="43" fontId="1" fillId="2" borderId="2" xfId="1" applyFont="1" applyFill="1" applyBorder="1" applyAlignment="1" applyProtection="1">
      <alignment horizontal="center" vertical="center"/>
      <protection locked="0"/>
    </xf>
    <xf numFmtId="43" fontId="1" fillId="2" borderId="3" xfId="1" applyFont="1" applyFill="1" applyBorder="1" applyAlignment="1" applyProtection="1">
      <alignment horizontal="center" vertical="center"/>
      <protection locked="0"/>
    </xf>
    <xf numFmtId="43" fontId="1" fillId="2" borderId="6" xfId="1" applyFont="1" applyFill="1" applyBorder="1" applyAlignment="1" applyProtection="1">
      <alignment horizontal="center" vertical="center" wrapText="1"/>
      <protection locked="0"/>
    </xf>
    <xf numFmtId="43" fontId="1" fillId="2" borderId="4" xfId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Border="1" applyAlignment="1">
      <alignment horizontal="right" wrapText="1"/>
    </xf>
    <xf numFmtId="22" fontId="20" fillId="0" borderId="0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49" fontId="36" fillId="0" borderId="1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center" wrapText="1"/>
    </xf>
    <xf numFmtId="22" fontId="33" fillId="0" borderId="0" xfId="0" applyNumberFormat="1" applyFont="1" applyFill="1" applyBorder="1" applyAlignment="1">
      <alignment horizontal="left" wrapText="1"/>
    </xf>
    <xf numFmtId="49" fontId="33" fillId="0" borderId="0" xfId="0" applyNumberFormat="1" applyFont="1" applyFill="1" applyBorder="1" applyAlignment="1">
      <alignment horizontal="left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49" fontId="36" fillId="6" borderId="1" xfId="0" applyNumberFormat="1" applyFont="1" applyFill="1" applyBorder="1" applyAlignment="1">
      <alignment horizontal="left" vertical="center" wrapText="1"/>
    </xf>
    <xf numFmtId="49" fontId="36" fillId="0" borderId="2" xfId="0" applyNumberFormat="1" applyFont="1" applyFill="1" applyBorder="1" applyAlignment="1">
      <alignment horizontal="left" vertical="center" wrapText="1"/>
    </xf>
    <xf numFmtId="49" fontId="36" fillId="0" borderId="11" xfId="0" applyNumberFormat="1" applyFont="1" applyFill="1" applyBorder="1" applyAlignment="1">
      <alignment horizontal="left" vertical="center" wrapText="1"/>
    </xf>
    <xf numFmtId="49" fontId="36" fillId="0" borderId="3" xfId="0" applyNumberFormat="1" applyFont="1" applyFill="1" applyBorder="1" applyAlignment="1">
      <alignment horizontal="left" vertical="center" wrapText="1"/>
    </xf>
    <xf numFmtId="43" fontId="2" fillId="0" borderId="0" xfId="1" applyFont="1" applyFill="1" applyBorder="1" applyAlignment="1" applyProtection="1">
      <alignment horizontal="left" vertical="center" wrapText="1"/>
      <protection locked="0"/>
    </xf>
    <xf numFmtId="43" fontId="3" fillId="0" borderId="0" xfId="1" applyFont="1" applyFill="1" applyBorder="1" applyAlignment="1" applyProtection="1">
      <alignment horizontal="center" vertical="top"/>
      <protection locked="0"/>
    </xf>
    <xf numFmtId="43" fontId="3" fillId="2" borderId="6" xfId="1" applyFont="1" applyFill="1" applyBorder="1" applyAlignment="1" applyProtection="1">
      <alignment horizontal="center" vertical="center" wrapText="1"/>
      <protection locked="0"/>
    </xf>
    <xf numFmtId="43" fontId="3" fillId="2" borderId="4" xfId="1" applyFont="1" applyFill="1" applyBorder="1" applyAlignment="1" applyProtection="1">
      <alignment horizontal="center" vertical="center" wrapText="1"/>
      <protection locked="0"/>
    </xf>
    <xf numFmtId="43" fontId="3" fillId="2" borderId="1" xfId="1" applyFont="1" applyFill="1" applyBorder="1" applyAlignment="1" applyProtection="1">
      <alignment horizontal="center" vertical="center" wrapText="1"/>
      <protection locked="0"/>
    </xf>
    <xf numFmtId="43" fontId="3" fillId="2" borderId="2" xfId="1" applyFont="1" applyFill="1" applyBorder="1" applyAlignment="1" applyProtection="1">
      <alignment horizontal="center" vertical="center"/>
      <protection locked="0"/>
    </xf>
    <xf numFmtId="43" fontId="3" fillId="2" borderId="3" xfId="1" applyFont="1" applyFill="1" applyBorder="1" applyAlignment="1" applyProtection="1">
      <alignment horizontal="center" vertical="center"/>
      <protection locked="0"/>
    </xf>
    <xf numFmtId="43" fontId="3" fillId="2" borderId="2" xfId="1" applyFont="1" applyFill="1" applyBorder="1" applyAlignment="1" applyProtection="1">
      <alignment horizontal="center" vertical="center" wrapText="1"/>
      <protection locked="0"/>
    </xf>
    <xf numFmtId="43" fontId="3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135</xdr:row>
      <xdr:rowOff>161925</xdr:rowOff>
    </xdr:from>
    <xdr:to>
      <xdr:col>12</xdr:col>
      <xdr:colOff>95250</xdr:colOff>
      <xdr:row>136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69400"/>
          <a:ext cx="1432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161925</xdr:rowOff>
    </xdr:from>
    <xdr:to>
      <xdr:col>3</xdr:col>
      <xdr:colOff>1038225</xdr:colOff>
      <xdr:row>136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31325"/>
          <a:ext cx="6724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134</xdr:row>
      <xdr:rowOff>161925</xdr:rowOff>
    </xdr:from>
    <xdr:to>
      <xdr:col>9</xdr:col>
      <xdr:colOff>1235075</xdr:colOff>
      <xdr:row>134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69400"/>
          <a:ext cx="1432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161925</xdr:rowOff>
    </xdr:from>
    <xdr:to>
      <xdr:col>4</xdr:col>
      <xdr:colOff>206375</xdr:colOff>
      <xdr:row>134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609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134</xdr:row>
      <xdr:rowOff>161925</xdr:rowOff>
    </xdr:from>
    <xdr:to>
      <xdr:col>3</xdr:col>
      <xdr:colOff>1057275</xdr:colOff>
      <xdr:row>134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12450"/>
          <a:ext cx="1432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134</xdr:row>
      <xdr:rowOff>161925</xdr:rowOff>
    </xdr:from>
    <xdr:to>
      <xdr:col>9</xdr:col>
      <xdr:colOff>1323975</xdr:colOff>
      <xdr:row>134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21975"/>
          <a:ext cx="1432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workbookViewId="0">
      <pane xSplit="2" ySplit="5" topLeftCell="C6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RowHeight="11.25"/>
  <cols>
    <col min="1" max="1" width="5.7109375" style="52" customWidth="1"/>
    <col min="2" max="2" width="36.85546875" style="53" customWidth="1"/>
    <col min="3" max="3" width="17.5703125" style="53" customWidth="1"/>
    <col min="4" max="4" width="18.5703125" style="52" customWidth="1"/>
    <col min="5" max="5" width="17.42578125" style="52" customWidth="1"/>
    <col min="6" max="6" width="18.28515625" style="52" customWidth="1"/>
    <col min="7" max="7" width="15.85546875" style="53" customWidth="1"/>
    <col min="8" max="8" width="18.42578125" style="53" customWidth="1"/>
    <col min="9" max="9" width="20" style="53" customWidth="1"/>
    <col min="10" max="10" width="21.28515625" style="53" customWidth="1"/>
    <col min="11" max="11" width="14.28515625" style="53" bestFit="1" customWidth="1"/>
    <col min="12" max="256" width="9.140625" style="53"/>
    <col min="257" max="257" width="5.7109375" style="53" customWidth="1"/>
    <col min="258" max="258" width="33.5703125" style="53" customWidth="1"/>
    <col min="259" max="259" width="17.5703125" style="53" customWidth="1"/>
    <col min="260" max="260" width="18.5703125" style="53" customWidth="1"/>
    <col min="261" max="261" width="17.42578125" style="53" customWidth="1"/>
    <col min="262" max="262" width="18.28515625" style="53" customWidth="1"/>
    <col min="263" max="263" width="15.85546875" style="53" customWidth="1"/>
    <col min="264" max="264" width="18.42578125" style="53" customWidth="1"/>
    <col min="265" max="265" width="16.28515625" style="53" customWidth="1"/>
    <col min="266" max="266" width="21.28515625" style="53" customWidth="1"/>
    <col min="267" max="267" width="14.28515625" style="53" bestFit="1" customWidth="1"/>
    <col min="268" max="512" width="9.140625" style="53"/>
    <col min="513" max="513" width="5.7109375" style="53" customWidth="1"/>
    <col min="514" max="514" width="33.5703125" style="53" customWidth="1"/>
    <col min="515" max="515" width="17.5703125" style="53" customWidth="1"/>
    <col min="516" max="516" width="18.5703125" style="53" customWidth="1"/>
    <col min="517" max="517" width="17.42578125" style="53" customWidth="1"/>
    <col min="518" max="518" width="18.28515625" style="53" customWidth="1"/>
    <col min="519" max="519" width="15.85546875" style="53" customWidth="1"/>
    <col min="520" max="520" width="18.42578125" style="53" customWidth="1"/>
    <col min="521" max="521" width="16.28515625" style="53" customWidth="1"/>
    <col min="522" max="522" width="21.28515625" style="53" customWidth="1"/>
    <col min="523" max="523" width="14.28515625" style="53" bestFit="1" customWidth="1"/>
    <col min="524" max="768" width="9.140625" style="53"/>
    <col min="769" max="769" width="5.7109375" style="53" customWidth="1"/>
    <col min="770" max="770" width="33.5703125" style="53" customWidth="1"/>
    <col min="771" max="771" width="17.5703125" style="53" customWidth="1"/>
    <col min="772" max="772" width="18.5703125" style="53" customWidth="1"/>
    <col min="773" max="773" width="17.42578125" style="53" customWidth="1"/>
    <col min="774" max="774" width="18.28515625" style="53" customWidth="1"/>
    <col min="775" max="775" width="15.85546875" style="53" customWidth="1"/>
    <col min="776" max="776" width="18.42578125" style="53" customWidth="1"/>
    <col min="777" max="777" width="16.28515625" style="53" customWidth="1"/>
    <col min="778" max="778" width="21.28515625" style="53" customWidth="1"/>
    <col min="779" max="779" width="14.28515625" style="53" bestFit="1" customWidth="1"/>
    <col min="780" max="1024" width="9.140625" style="53"/>
    <col min="1025" max="1025" width="5.7109375" style="53" customWidth="1"/>
    <col min="1026" max="1026" width="33.5703125" style="53" customWidth="1"/>
    <col min="1027" max="1027" width="17.5703125" style="53" customWidth="1"/>
    <col min="1028" max="1028" width="18.5703125" style="53" customWidth="1"/>
    <col min="1029" max="1029" width="17.42578125" style="53" customWidth="1"/>
    <col min="1030" max="1030" width="18.28515625" style="53" customWidth="1"/>
    <col min="1031" max="1031" width="15.85546875" style="53" customWidth="1"/>
    <col min="1032" max="1032" width="18.42578125" style="53" customWidth="1"/>
    <col min="1033" max="1033" width="16.28515625" style="53" customWidth="1"/>
    <col min="1034" max="1034" width="21.28515625" style="53" customWidth="1"/>
    <col min="1035" max="1035" width="14.28515625" style="53" bestFit="1" customWidth="1"/>
    <col min="1036" max="1280" width="9.140625" style="53"/>
    <col min="1281" max="1281" width="5.7109375" style="53" customWidth="1"/>
    <col min="1282" max="1282" width="33.5703125" style="53" customWidth="1"/>
    <col min="1283" max="1283" width="17.5703125" style="53" customWidth="1"/>
    <col min="1284" max="1284" width="18.5703125" style="53" customWidth="1"/>
    <col min="1285" max="1285" width="17.42578125" style="53" customWidth="1"/>
    <col min="1286" max="1286" width="18.28515625" style="53" customWidth="1"/>
    <col min="1287" max="1287" width="15.85546875" style="53" customWidth="1"/>
    <col min="1288" max="1288" width="18.42578125" style="53" customWidth="1"/>
    <col min="1289" max="1289" width="16.28515625" style="53" customWidth="1"/>
    <col min="1290" max="1290" width="21.28515625" style="53" customWidth="1"/>
    <col min="1291" max="1291" width="14.28515625" style="53" bestFit="1" customWidth="1"/>
    <col min="1292" max="1536" width="9.140625" style="53"/>
    <col min="1537" max="1537" width="5.7109375" style="53" customWidth="1"/>
    <col min="1538" max="1538" width="33.5703125" style="53" customWidth="1"/>
    <col min="1539" max="1539" width="17.5703125" style="53" customWidth="1"/>
    <col min="1540" max="1540" width="18.5703125" style="53" customWidth="1"/>
    <col min="1541" max="1541" width="17.42578125" style="53" customWidth="1"/>
    <col min="1542" max="1542" width="18.28515625" style="53" customWidth="1"/>
    <col min="1543" max="1543" width="15.85546875" style="53" customWidth="1"/>
    <col min="1544" max="1544" width="18.42578125" style="53" customWidth="1"/>
    <col min="1545" max="1545" width="16.28515625" style="53" customWidth="1"/>
    <col min="1546" max="1546" width="21.28515625" style="53" customWidth="1"/>
    <col min="1547" max="1547" width="14.28515625" style="53" bestFit="1" customWidth="1"/>
    <col min="1548" max="1792" width="9.140625" style="53"/>
    <col min="1793" max="1793" width="5.7109375" style="53" customWidth="1"/>
    <col min="1794" max="1794" width="33.5703125" style="53" customWidth="1"/>
    <col min="1795" max="1795" width="17.5703125" style="53" customWidth="1"/>
    <col min="1796" max="1796" width="18.5703125" style="53" customWidth="1"/>
    <col min="1797" max="1797" width="17.42578125" style="53" customWidth="1"/>
    <col min="1798" max="1798" width="18.28515625" style="53" customWidth="1"/>
    <col min="1799" max="1799" width="15.85546875" style="53" customWidth="1"/>
    <col min="1800" max="1800" width="18.42578125" style="53" customWidth="1"/>
    <col min="1801" max="1801" width="16.28515625" style="53" customWidth="1"/>
    <col min="1802" max="1802" width="21.28515625" style="53" customWidth="1"/>
    <col min="1803" max="1803" width="14.28515625" style="53" bestFit="1" customWidth="1"/>
    <col min="1804" max="2048" width="9.140625" style="53"/>
    <col min="2049" max="2049" width="5.7109375" style="53" customWidth="1"/>
    <col min="2050" max="2050" width="33.5703125" style="53" customWidth="1"/>
    <col min="2051" max="2051" width="17.5703125" style="53" customWidth="1"/>
    <col min="2052" max="2052" width="18.5703125" style="53" customWidth="1"/>
    <col min="2053" max="2053" width="17.42578125" style="53" customWidth="1"/>
    <col min="2054" max="2054" width="18.28515625" style="53" customWidth="1"/>
    <col min="2055" max="2055" width="15.85546875" style="53" customWidth="1"/>
    <col min="2056" max="2056" width="18.42578125" style="53" customWidth="1"/>
    <col min="2057" max="2057" width="16.28515625" style="53" customWidth="1"/>
    <col min="2058" max="2058" width="21.28515625" style="53" customWidth="1"/>
    <col min="2059" max="2059" width="14.28515625" style="53" bestFit="1" customWidth="1"/>
    <col min="2060" max="2304" width="9.140625" style="53"/>
    <col min="2305" max="2305" width="5.7109375" style="53" customWidth="1"/>
    <col min="2306" max="2306" width="33.5703125" style="53" customWidth="1"/>
    <col min="2307" max="2307" width="17.5703125" style="53" customWidth="1"/>
    <col min="2308" max="2308" width="18.5703125" style="53" customWidth="1"/>
    <col min="2309" max="2309" width="17.42578125" style="53" customWidth="1"/>
    <col min="2310" max="2310" width="18.28515625" style="53" customWidth="1"/>
    <col min="2311" max="2311" width="15.85546875" style="53" customWidth="1"/>
    <col min="2312" max="2312" width="18.42578125" style="53" customWidth="1"/>
    <col min="2313" max="2313" width="16.28515625" style="53" customWidth="1"/>
    <col min="2314" max="2314" width="21.28515625" style="53" customWidth="1"/>
    <col min="2315" max="2315" width="14.28515625" style="53" bestFit="1" customWidth="1"/>
    <col min="2316" max="2560" width="9.140625" style="53"/>
    <col min="2561" max="2561" width="5.7109375" style="53" customWidth="1"/>
    <col min="2562" max="2562" width="33.5703125" style="53" customWidth="1"/>
    <col min="2563" max="2563" width="17.5703125" style="53" customWidth="1"/>
    <col min="2564" max="2564" width="18.5703125" style="53" customWidth="1"/>
    <col min="2565" max="2565" width="17.42578125" style="53" customWidth="1"/>
    <col min="2566" max="2566" width="18.28515625" style="53" customWidth="1"/>
    <col min="2567" max="2567" width="15.85546875" style="53" customWidth="1"/>
    <col min="2568" max="2568" width="18.42578125" style="53" customWidth="1"/>
    <col min="2569" max="2569" width="16.28515625" style="53" customWidth="1"/>
    <col min="2570" max="2570" width="21.28515625" style="53" customWidth="1"/>
    <col min="2571" max="2571" width="14.28515625" style="53" bestFit="1" customWidth="1"/>
    <col min="2572" max="2816" width="9.140625" style="53"/>
    <col min="2817" max="2817" width="5.7109375" style="53" customWidth="1"/>
    <col min="2818" max="2818" width="33.5703125" style="53" customWidth="1"/>
    <col min="2819" max="2819" width="17.5703125" style="53" customWidth="1"/>
    <col min="2820" max="2820" width="18.5703125" style="53" customWidth="1"/>
    <col min="2821" max="2821" width="17.42578125" style="53" customWidth="1"/>
    <col min="2822" max="2822" width="18.28515625" style="53" customWidth="1"/>
    <col min="2823" max="2823" width="15.85546875" style="53" customWidth="1"/>
    <col min="2824" max="2824" width="18.42578125" style="53" customWidth="1"/>
    <col min="2825" max="2825" width="16.28515625" style="53" customWidth="1"/>
    <col min="2826" max="2826" width="21.28515625" style="53" customWidth="1"/>
    <col min="2827" max="2827" width="14.28515625" style="53" bestFit="1" customWidth="1"/>
    <col min="2828" max="3072" width="9.140625" style="53"/>
    <col min="3073" max="3073" width="5.7109375" style="53" customWidth="1"/>
    <col min="3074" max="3074" width="33.5703125" style="53" customWidth="1"/>
    <col min="3075" max="3075" width="17.5703125" style="53" customWidth="1"/>
    <col min="3076" max="3076" width="18.5703125" style="53" customWidth="1"/>
    <col min="3077" max="3077" width="17.42578125" style="53" customWidth="1"/>
    <col min="3078" max="3078" width="18.28515625" style="53" customWidth="1"/>
    <col min="3079" max="3079" width="15.85546875" style="53" customWidth="1"/>
    <col min="3080" max="3080" width="18.42578125" style="53" customWidth="1"/>
    <col min="3081" max="3081" width="16.28515625" style="53" customWidth="1"/>
    <col min="3082" max="3082" width="21.28515625" style="53" customWidth="1"/>
    <col min="3083" max="3083" width="14.28515625" style="53" bestFit="1" customWidth="1"/>
    <col min="3084" max="3328" width="9.140625" style="53"/>
    <col min="3329" max="3329" width="5.7109375" style="53" customWidth="1"/>
    <col min="3330" max="3330" width="33.5703125" style="53" customWidth="1"/>
    <col min="3331" max="3331" width="17.5703125" style="53" customWidth="1"/>
    <col min="3332" max="3332" width="18.5703125" style="53" customWidth="1"/>
    <col min="3333" max="3333" width="17.42578125" style="53" customWidth="1"/>
    <col min="3334" max="3334" width="18.28515625" style="53" customWidth="1"/>
    <col min="3335" max="3335" width="15.85546875" style="53" customWidth="1"/>
    <col min="3336" max="3336" width="18.42578125" style="53" customWidth="1"/>
    <col min="3337" max="3337" width="16.28515625" style="53" customWidth="1"/>
    <col min="3338" max="3338" width="21.28515625" style="53" customWidth="1"/>
    <col min="3339" max="3339" width="14.28515625" style="53" bestFit="1" customWidth="1"/>
    <col min="3340" max="3584" width="9.140625" style="53"/>
    <col min="3585" max="3585" width="5.7109375" style="53" customWidth="1"/>
    <col min="3586" max="3586" width="33.5703125" style="53" customWidth="1"/>
    <col min="3587" max="3587" width="17.5703125" style="53" customWidth="1"/>
    <col min="3588" max="3588" width="18.5703125" style="53" customWidth="1"/>
    <col min="3589" max="3589" width="17.42578125" style="53" customWidth="1"/>
    <col min="3590" max="3590" width="18.28515625" style="53" customWidth="1"/>
    <col min="3591" max="3591" width="15.85546875" style="53" customWidth="1"/>
    <col min="3592" max="3592" width="18.42578125" style="53" customWidth="1"/>
    <col min="3593" max="3593" width="16.28515625" style="53" customWidth="1"/>
    <col min="3594" max="3594" width="21.28515625" style="53" customWidth="1"/>
    <col min="3595" max="3595" width="14.28515625" style="53" bestFit="1" customWidth="1"/>
    <col min="3596" max="3840" width="9.140625" style="53"/>
    <col min="3841" max="3841" width="5.7109375" style="53" customWidth="1"/>
    <col min="3842" max="3842" width="33.5703125" style="53" customWidth="1"/>
    <col min="3843" max="3843" width="17.5703125" style="53" customWidth="1"/>
    <col min="3844" max="3844" width="18.5703125" style="53" customWidth="1"/>
    <col min="3845" max="3845" width="17.42578125" style="53" customWidth="1"/>
    <col min="3846" max="3846" width="18.28515625" style="53" customWidth="1"/>
    <col min="3847" max="3847" width="15.85546875" style="53" customWidth="1"/>
    <col min="3848" max="3848" width="18.42578125" style="53" customWidth="1"/>
    <col min="3849" max="3849" width="16.28515625" style="53" customWidth="1"/>
    <col min="3850" max="3850" width="21.28515625" style="53" customWidth="1"/>
    <col min="3851" max="3851" width="14.28515625" style="53" bestFit="1" customWidth="1"/>
    <col min="3852" max="4096" width="9.140625" style="53"/>
    <col min="4097" max="4097" width="5.7109375" style="53" customWidth="1"/>
    <col min="4098" max="4098" width="33.5703125" style="53" customWidth="1"/>
    <col min="4099" max="4099" width="17.5703125" style="53" customWidth="1"/>
    <col min="4100" max="4100" width="18.5703125" style="53" customWidth="1"/>
    <col min="4101" max="4101" width="17.42578125" style="53" customWidth="1"/>
    <col min="4102" max="4102" width="18.28515625" style="53" customWidth="1"/>
    <col min="4103" max="4103" width="15.85546875" style="53" customWidth="1"/>
    <col min="4104" max="4104" width="18.42578125" style="53" customWidth="1"/>
    <col min="4105" max="4105" width="16.28515625" style="53" customWidth="1"/>
    <col min="4106" max="4106" width="21.28515625" style="53" customWidth="1"/>
    <col min="4107" max="4107" width="14.28515625" style="53" bestFit="1" customWidth="1"/>
    <col min="4108" max="4352" width="9.140625" style="53"/>
    <col min="4353" max="4353" width="5.7109375" style="53" customWidth="1"/>
    <col min="4354" max="4354" width="33.5703125" style="53" customWidth="1"/>
    <col min="4355" max="4355" width="17.5703125" style="53" customWidth="1"/>
    <col min="4356" max="4356" width="18.5703125" style="53" customWidth="1"/>
    <col min="4357" max="4357" width="17.42578125" style="53" customWidth="1"/>
    <col min="4358" max="4358" width="18.28515625" style="53" customWidth="1"/>
    <col min="4359" max="4359" width="15.85546875" style="53" customWidth="1"/>
    <col min="4360" max="4360" width="18.42578125" style="53" customWidth="1"/>
    <col min="4361" max="4361" width="16.28515625" style="53" customWidth="1"/>
    <col min="4362" max="4362" width="21.28515625" style="53" customWidth="1"/>
    <col min="4363" max="4363" width="14.28515625" style="53" bestFit="1" customWidth="1"/>
    <col min="4364" max="4608" width="9.140625" style="53"/>
    <col min="4609" max="4609" width="5.7109375" style="53" customWidth="1"/>
    <col min="4610" max="4610" width="33.5703125" style="53" customWidth="1"/>
    <col min="4611" max="4611" width="17.5703125" style="53" customWidth="1"/>
    <col min="4612" max="4612" width="18.5703125" style="53" customWidth="1"/>
    <col min="4613" max="4613" width="17.42578125" style="53" customWidth="1"/>
    <col min="4614" max="4614" width="18.28515625" style="53" customWidth="1"/>
    <col min="4615" max="4615" width="15.85546875" style="53" customWidth="1"/>
    <col min="4616" max="4616" width="18.42578125" style="53" customWidth="1"/>
    <col min="4617" max="4617" width="16.28515625" style="53" customWidth="1"/>
    <col min="4618" max="4618" width="21.28515625" style="53" customWidth="1"/>
    <col min="4619" max="4619" width="14.28515625" style="53" bestFit="1" customWidth="1"/>
    <col min="4620" max="4864" width="9.140625" style="53"/>
    <col min="4865" max="4865" width="5.7109375" style="53" customWidth="1"/>
    <col min="4866" max="4866" width="33.5703125" style="53" customWidth="1"/>
    <col min="4867" max="4867" width="17.5703125" style="53" customWidth="1"/>
    <col min="4868" max="4868" width="18.5703125" style="53" customWidth="1"/>
    <col min="4869" max="4869" width="17.42578125" style="53" customWidth="1"/>
    <col min="4870" max="4870" width="18.28515625" style="53" customWidth="1"/>
    <col min="4871" max="4871" width="15.85546875" style="53" customWidth="1"/>
    <col min="4872" max="4872" width="18.42578125" style="53" customWidth="1"/>
    <col min="4873" max="4873" width="16.28515625" style="53" customWidth="1"/>
    <col min="4874" max="4874" width="21.28515625" style="53" customWidth="1"/>
    <col min="4875" max="4875" width="14.28515625" style="53" bestFit="1" customWidth="1"/>
    <col min="4876" max="5120" width="9.140625" style="53"/>
    <col min="5121" max="5121" width="5.7109375" style="53" customWidth="1"/>
    <col min="5122" max="5122" width="33.5703125" style="53" customWidth="1"/>
    <col min="5123" max="5123" width="17.5703125" style="53" customWidth="1"/>
    <col min="5124" max="5124" width="18.5703125" style="53" customWidth="1"/>
    <col min="5125" max="5125" width="17.42578125" style="53" customWidth="1"/>
    <col min="5126" max="5126" width="18.28515625" style="53" customWidth="1"/>
    <col min="5127" max="5127" width="15.85546875" style="53" customWidth="1"/>
    <col min="5128" max="5128" width="18.42578125" style="53" customWidth="1"/>
    <col min="5129" max="5129" width="16.28515625" style="53" customWidth="1"/>
    <col min="5130" max="5130" width="21.28515625" style="53" customWidth="1"/>
    <col min="5131" max="5131" width="14.28515625" style="53" bestFit="1" customWidth="1"/>
    <col min="5132" max="5376" width="9.140625" style="53"/>
    <col min="5377" max="5377" width="5.7109375" style="53" customWidth="1"/>
    <col min="5378" max="5378" width="33.5703125" style="53" customWidth="1"/>
    <col min="5379" max="5379" width="17.5703125" style="53" customWidth="1"/>
    <col min="5380" max="5380" width="18.5703125" style="53" customWidth="1"/>
    <col min="5381" max="5381" width="17.42578125" style="53" customWidth="1"/>
    <col min="5382" max="5382" width="18.28515625" style="53" customWidth="1"/>
    <col min="5383" max="5383" width="15.85546875" style="53" customWidth="1"/>
    <col min="5384" max="5384" width="18.42578125" style="53" customWidth="1"/>
    <col min="5385" max="5385" width="16.28515625" style="53" customWidth="1"/>
    <col min="5386" max="5386" width="21.28515625" style="53" customWidth="1"/>
    <col min="5387" max="5387" width="14.28515625" style="53" bestFit="1" customWidth="1"/>
    <col min="5388" max="5632" width="9.140625" style="53"/>
    <col min="5633" max="5633" width="5.7109375" style="53" customWidth="1"/>
    <col min="5634" max="5634" width="33.5703125" style="53" customWidth="1"/>
    <col min="5635" max="5635" width="17.5703125" style="53" customWidth="1"/>
    <col min="5636" max="5636" width="18.5703125" style="53" customWidth="1"/>
    <col min="5637" max="5637" width="17.42578125" style="53" customWidth="1"/>
    <col min="5638" max="5638" width="18.28515625" style="53" customWidth="1"/>
    <col min="5639" max="5639" width="15.85546875" style="53" customWidth="1"/>
    <col min="5640" max="5640" width="18.42578125" style="53" customWidth="1"/>
    <col min="5641" max="5641" width="16.28515625" style="53" customWidth="1"/>
    <col min="5642" max="5642" width="21.28515625" style="53" customWidth="1"/>
    <col min="5643" max="5643" width="14.28515625" style="53" bestFit="1" customWidth="1"/>
    <col min="5644" max="5888" width="9.140625" style="53"/>
    <col min="5889" max="5889" width="5.7109375" style="53" customWidth="1"/>
    <col min="5890" max="5890" width="33.5703125" style="53" customWidth="1"/>
    <col min="5891" max="5891" width="17.5703125" style="53" customWidth="1"/>
    <col min="5892" max="5892" width="18.5703125" style="53" customWidth="1"/>
    <col min="5893" max="5893" width="17.42578125" style="53" customWidth="1"/>
    <col min="5894" max="5894" width="18.28515625" style="53" customWidth="1"/>
    <col min="5895" max="5895" width="15.85546875" style="53" customWidth="1"/>
    <col min="5896" max="5896" width="18.42578125" style="53" customWidth="1"/>
    <col min="5897" max="5897" width="16.28515625" style="53" customWidth="1"/>
    <col min="5898" max="5898" width="21.28515625" style="53" customWidth="1"/>
    <col min="5899" max="5899" width="14.28515625" style="53" bestFit="1" customWidth="1"/>
    <col min="5900" max="6144" width="9.140625" style="53"/>
    <col min="6145" max="6145" width="5.7109375" style="53" customWidth="1"/>
    <col min="6146" max="6146" width="33.5703125" style="53" customWidth="1"/>
    <col min="6147" max="6147" width="17.5703125" style="53" customWidth="1"/>
    <col min="6148" max="6148" width="18.5703125" style="53" customWidth="1"/>
    <col min="6149" max="6149" width="17.42578125" style="53" customWidth="1"/>
    <col min="6150" max="6150" width="18.28515625" style="53" customWidth="1"/>
    <col min="6151" max="6151" width="15.85546875" style="53" customWidth="1"/>
    <col min="6152" max="6152" width="18.42578125" style="53" customWidth="1"/>
    <col min="6153" max="6153" width="16.28515625" style="53" customWidth="1"/>
    <col min="6154" max="6154" width="21.28515625" style="53" customWidth="1"/>
    <col min="6155" max="6155" width="14.28515625" style="53" bestFit="1" customWidth="1"/>
    <col min="6156" max="6400" width="9.140625" style="53"/>
    <col min="6401" max="6401" width="5.7109375" style="53" customWidth="1"/>
    <col min="6402" max="6402" width="33.5703125" style="53" customWidth="1"/>
    <col min="6403" max="6403" width="17.5703125" style="53" customWidth="1"/>
    <col min="6404" max="6404" width="18.5703125" style="53" customWidth="1"/>
    <col min="6405" max="6405" width="17.42578125" style="53" customWidth="1"/>
    <col min="6406" max="6406" width="18.28515625" style="53" customWidth="1"/>
    <col min="6407" max="6407" width="15.85546875" style="53" customWidth="1"/>
    <col min="6408" max="6408" width="18.42578125" style="53" customWidth="1"/>
    <col min="6409" max="6409" width="16.28515625" style="53" customWidth="1"/>
    <col min="6410" max="6410" width="21.28515625" style="53" customWidth="1"/>
    <col min="6411" max="6411" width="14.28515625" style="53" bestFit="1" customWidth="1"/>
    <col min="6412" max="6656" width="9.140625" style="53"/>
    <col min="6657" max="6657" width="5.7109375" style="53" customWidth="1"/>
    <col min="6658" max="6658" width="33.5703125" style="53" customWidth="1"/>
    <col min="6659" max="6659" width="17.5703125" style="53" customWidth="1"/>
    <col min="6660" max="6660" width="18.5703125" style="53" customWidth="1"/>
    <col min="6661" max="6661" width="17.42578125" style="53" customWidth="1"/>
    <col min="6662" max="6662" width="18.28515625" style="53" customWidth="1"/>
    <col min="6663" max="6663" width="15.85546875" style="53" customWidth="1"/>
    <col min="6664" max="6664" width="18.42578125" style="53" customWidth="1"/>
    <col min="6665" max="6665" width="16.28515625" style="53" customWidth="1"/>
    <col min="6666" max="6666" width="21.28515625" style="53" customWidth="1"/>
    <col min="6667" max="6667" width="14.28515625" style="53" bestFit="1" customWidth="1"/>
    <col min="6668" max="6912" width="9.140625" style="53"/>
    <col min="6913" max="6913" width="5.7109375" style="53" customWidth="1"/>
    <col min="6914" max="6914" width="33.5703125" style="53" customWidth="1"/>
    <col min="6915" max="6915" width="17.5703125" style="53" customWidth="1"/>
    <col min="6916" max="6916" width="18.5703125" style="53" customWidth="1"/>
    <col min="6917" max="6917" width="17.42578125" style="53" customWidth="1"/>
    <col min="6918" max="6918" width="18.28515625" style="53" customWidth="1"/>
    <col min="6919" max="6919" width="15.85546875" style="53" customWidth="1"/>
    <col min="6920" max="6920" width="18.42578125" style="53" customWidth="1"/>
    <col min="6921" max="6921" width="16.28515625" style="53" customWidth="1"/>
    <col min="6922" max="6922" width="21.28515625" style="53" customWidth="1"/>
    <col min="6923" max="6923" width="14.28515625" style="53" bestFit="1" customWidth="1"/>
    <col min="6924" max="7168" width="9.140625" style="53"/>
    <col min="7169" max="7169" width="5.7109375" style="53" customWidth="1"/>
    <col min="7170" max="7170" width="33.5703125" style="53" customWidth="1"/>
    <col min="7171" max="7171" width="17.5703125" style="53" customWidth="1"/>
    <col min="7172" max="7172" width="18.5703125" style="53" customWidth="1"/>
    <col min="7173" max="7173" width="17.42578125" style="53" customWidth="1"/>
    <col min="7174" max="7174" width="18.28515625" style="53" customWidth="1"/>
    <col min="7175" max="7175" width="15.85546875" style="53" customWidth="1"/>
    <col min="7176" max="7176" width="18.42578125" style="53" customWidth="1"/>
    <col min="7177" max="7177" width="16.28515625" style="53" customWidth="1"/>
    <col min="7178" max="7178" width="21.28515625" style="53" customWidth="1"/>
    <col min="7179" max="7179" width="14.28515625" style="53" bestFit="1" customWidth="1"/>
    <col min="7180" max="7424" width="9.140625" style="53"/>
    <col min="7425" max="7425" width="5.7109375" style="53" customWidth="1"/>
    <col min="7426" max="7426" width="33.5703125" style="53" customWidth="1"/>
    <col min="7427" max="7427" width="17.5703125" style="53" customWidth="1"/>
    <col min="7428" max="7428" width="18.5703125" style="53" customWidth="1"/>
    <col min="7429" max="7429" width="17.42578125" style="53" customWidth="1"/>
    <col min="7430" max="7430" width="18.28515625" style="53" customWidth="1"/>
    <col min="7431" max="7431" width="15.85546875" style="53" customWidth="1"/>
    <col min="7432" max="7432" width="18.42578125" style="53" customWidth="1"/>
    <col min="7433" max="7433" width="16.28515625" style="53" customWidth="1"/>
    <col min="7434" max="7434" width="21.28515625" style="53" customWidth="1"/>
    <col min="7435" max="7435" width="14.28515625" style="53" bestFit="1" customWidth="1"/>
    <col min="7436" max="7680" width="9.140625" style="53"/>
    <col min="7681" max="7681" width="5.7109375" style="53" customWidth="1"/>
    <col min="7682" max="7682" width="33.5703125" style="53" customWidth="1"/>
    <col min="7683" max="7683" width="17.5703125" style="53" customWidth="1"/>
    <col min="7684" max="7684" width="18.5703125" style="53" customWidth="1"/>
    <col min="7685" max="7685" width="17.42578125" style="53" customWidth="1"/>
    <col min="7686" max="7686" width="18.28515625" style="53" customWidth="1"/>
    <col min="7687" max="7687" width="15.85546875" style="53" customWidth="1"/>
    <col min="7688" max="7688" width="18.42578125" style="53" customWidth="1"/>
    <col min="7689" max="7689" width="16.28515625" style="53" customWidth="1"/>
    <col min="7690" max="7690" width="21.28515625" style="53" customWidth="1"/>
    <col min="7691" max="7691" width="14.28515625" style="53" bestFit="1" customWidth="1"/>
    <col min="7692" max="7936" width="9.140625" style="53"/>
    <col min="7937" max="7937" width="5.7109375" style="53" customWidth="1"/>
    <col min="7938" max="7938" width="33.5703125" style="53" customWidth="1"/>
    <col min="7939" max="7939" width="17.5703125" style="53" customWidth="1"/>
    <col min="7940" max="7940" width="18.5703125" style="53" customWidth="1"/>
    <col min="7941" max="7941" width="17.42578125" style="53" customWidth="1"/>
    <col min="7942" max="7942" width="18.28515625" style="53" customWidth="1"/>
    <col min="7943" max="7943" width="15.85546875" style="53" customWidth="1"/>
    <col min="7944" max="7944" width="18.42578125" style="53" customWidth="1"/>
    <col min="7945" max="7945" width="16.28515625" style="53" customWidth="1"/>
    <col min="7946" max="7946" width="21.28515625" style="53" customWidth="1"/>
    <col min="7947" max="7947" width="14.28515625" style="53" bestFit="1" customWidth="1"/>
    <col min="7948" max="8192" width="9.140625" style="53"/>
    <col min="8193" max="8193" width="5.7109375" style="53" customWidth="1"/>
    <col min="8194" max="8194" width="33.5703125" style="53" customWidth="1"/>
    <col min="8195" max="8195" width="17.5703125" style="53" customWidth="1"/>
    <col min="8196" max="8196" width="18.5703125" style="53" customWidth="1"/>
    <col min="8197" max="8197" width="17.42578125" style="53" customWidth="1"/>
    <col min="8198" max="8198" width="18.28515625" style="53" customWidth="1"/>
    <col min="8199" max="8199" width="15.85546875" style="53" customWidth="1"/>
    <col min="8200" max="8200" width="18.42578125" style="53" customWidth="1"/>
    <col min="8201" max="8201" width="16.28515625" style="53" customWidth="1"/>
    <col min="8202" max="8202" width="21.28515625" style="53" customWidth="1"/>
    <col min="8203" max="8203" width="14.28515625" style="53" bestFit="1" customWidth="1"/>
    <col min="8204" max="8448" width="9.140625" style="53"/>
    <col min="8449" max="8449" width="5.7109375" style="53" customWidth="1"/>
    <col min="8450" max="8450" width="33.5703125" style="53" customWidth="1"/>
    <col min="8451" max="8451" width="17.5703125" style="53" customWidth="1"/>
    <col min="8452" max="8452" width="18.5703125" style="53" customWidth="1"/>
    <col min="8453" max="8453" width="17.42578125" style="53" customWidth="1"/>
    <col min="8454" max="8454" width="18.28515625" style="53" customWidth="1"/>
    <col min="8455" max="8455" width="15.85546875" style="53" customWidth="1"/>
    <col min="8456" max="8456" width="18.42578125" style="53" customWidth="1"/>
    <col min="8457" max="8457" width="16.28515625" style="53" customWidth="1"/>
    <col min="8458" max="8458" width="21.28515625" style="53" customWidth="1"/>
    <col min="8459" max="8459" width="14.28515625" style="53" bestFit="1" customWidth="1"/>
    <col min="8460" max="8704" width="9.140625" style="53"/>
    <col min="8705" max="8705" width="5.7109375" style="53" customWidth="1"/>
    <col min="8706" max="8706" width="33.5703125" style="53" customWidth="1"/>
    <col min="8707" max="8707" width="17.5703125" style="53" customWidth="1"/>
    <col min="8708" max="8708" width="18.5703125" style="53" customWidth="1"/>
    <col min="8709" max="8709" width="17.42578125" style="53" customWidth="1"/>
    <col min="8710" max="8710" width="18.28515625" style="53" customWidth="1"/>
    <col min="8711" max="8711" width="15.85546875" style="53" customWidth="1"/>
    <col min="8712" max="8712" width="18.42578125" style="53" customWidth="1"/>
    <col min="8713" max="8713" width="16.28515625" style="53" customWidth="1"/>
    <col min="8714" max="8714" width="21.28515625" style="53" customWidth="1"/>
    <col min="8715" max="8715" width="14.28515625" style="53" bestFit="1" customWidth="1"/>
    <col min="8716" max="8960" width="9.140625" style="53"/>
    <col min="8961" max="8961" width="5.7109375" style="53" customWidth="1"/>
    <col min="8962" max="8962" width="33.5703125" style="53" customWidth="1"/>
    <col min="8963" max="8963" width="17.5703125" style="53" customWidth="1"/>
    <col min="8964" max="8964" width="18.5703125" style="53" customWidth="1"/>
    <col min="8965" max="8965" width="17.42578125" style="53" customWidth="1"/>
    <col min="8966" max="8966" width="18.28515625" style="53" customWidth="1"/>
    <col min="8967" max="8967" width="15.85546875" style="53" customWidth="1"/>
    <col min="8968" max="8968" width="18.42578125" style="53" customWidth="1"/>
    <col min="8969" max="8969" width="16.28515625" style="53" customWidth="1"/>
    <col min="8970" max="8970" width="21.28515625" style="53" customWidth="1"/>
    <col min="8971" max="8971" width="14.28515625" style="53" bestFit="1" customWidth="1"/>
    <col min="8972" max="9216" width="9.140625" style="53"/>
    <col min="9217" max="9217" width="5.7109375" style="53" customWidth="1"/>
    <col min="9218" max="9218" width="33.5703125" style="53" customWidth="1"/>
    <col min="9219" max="9219" width="17.5703125" style="53" customWidth="1"/>
    <col min="9220" max="9220" width="18.5703125" style="53" customWidth="1"/>
    <col min="9221" max="9221" width="17.42578125" style="53" customWidth="1"/>
    <col min="9222" max="9222" width="18.28515625" style="53" customWidth="1"/>
    <col min="9223" max="9223" width="15.85546875" style="53" customWidth="1"/>
    <col min="9224" max="9224" width="18.42578125" style="53" customWidth="1"/>
    <col min="9225" max="9225" width="16.28515625" style="53" customWidth="1"/>
    <col min="9226" max="9226" width="21.28515625" style="53" customWidth="1"/>
    <col min="9227" max="9227" width="14.28515625" style="53" bestFit="1" customWidth="1"/>
    <col min="9228" max="9472" width="9.140625" style="53"/>
    <col min="9473" max="9473" width="5.7109375" style="53" customWidth="1"/>
    <col min="9474" max="9474" width="33.5703125" style="53" customWidth="1"/>
    <col min="9475" max="9475" width="17.5703125" style="53" customWidth="1"/>
    <col min="9476" max="9476" width="18.5703125" style="53" customWidth="1"/>
    <col min="9477" max="9477" width="17.42578125" style="53" customWidth="1"/>
    <col min="9478" max="9478" width="18.28515625" style="53" customWidth="1"/>
    <col min="9479" max="9479" width="15.85546875" style="53" customWidth="1"/>
    <col min="9480" max="9480" width="18.42578125" style="53" customWidth="1"/>
    <col min="9481" max="9481" width="16.28515625" style="53" customWidth="1"/>
    <col min="9482" max="9482" width="21.28515625" style="53" customWidth="1"/>
    <col min="9483" max="9483" width="14.28515625" style="53" bestFit="1" customWidth="1"/>
    <col min="9484" max="9728" width="9.140625" style="53"/>
    <col min="9729" max="9729" width="5.7109375" style="53" customWidth="1"/>
    <col min="9730" max="9730" width="33.5703125" style="53" customWidth="1"/>
    <col min="9731" max="9731" width="17.5703125" style="53" customWidth="1"/>
    <col min="9732" max="9732" width="18.5703125" style="53" customWidth="1"/>
    <col min="9733" max="9733" width="17.42578125" style="53" customWidth="1"/>
    <col min="9734" max="9734" width="18.28515625" style="53" customWidth="1"/>
    <col min="9735" max="9735" width="15.85546875" style="53" customWidth="1"/>
    <col min="9736" max="9736" width="18.42578125" style="53" customWidth="1"/>
    <col min="9737" max="9737" width="16.28515625" style="53" customWidth="1"/>
    <col min="9738" max="9738" width="21.28515625" style="53" customWidth="1"/>
    <col min="9739" max="9739" width="14.28515625" style="53" bestFit="1" customWidth="1"/>
    <col min="9740" max="9984" width="9.140625" style="53"/>
    <col min="9985" max="9985" width="5.7109375" style="53" customWidth="1"/>
    <col min="9986" max="9986" width="33.5703125" style="53" customWidth="1"/>
    <col min="9987" max="9987" width="17.5703125" style="53" customWidth="1"/>
    <col min="9988" max="9988" width="18.5703125" style="53" customWidth="1"/>
    <col min="9989" max="9989" width="17.42578125" style="53" customWidth="1"/>
    <col min="9990" max="9990" width="18.28515625" style="53" customWidth="1"/>
    <col min="9991" max="9991" width="15.85546875" style="53" customWidth="1"/>
    <col min="9992" max="9992" width="18.42578125" style="53" customWidth="1"/>
    <col min="9993" max="9993" width="16.28515625" style="53" customWidth="1"/>
    <col min="9994" max="9994" width="21.28515625" style="53" customWidth="1"/>
    <col min="9995" max="9995" width="14.28515625" style="53" bestFit="1" customWidth="1"/>
    <col min="9996" max="10240" width="9.140625" style="53"/>
    <col min="10241" max="10241" width="5.7109375" style="53" customWidth="1"/>
    <col min="10242" max="10242" width="33.5703125" style="53" customWidth="1"/>
    <col min="10243" max="10243" width="17.5703125" style="53" customWidth="1"/>
    <col min="10244" max="10244" width="18.5703125" style="53" customWidth="1"/>
    <col min="10245" max="10245" width="17.42578125" style="53" customWidth="1"/>
    <col min="10246" max="10246" width="18.28515625" style="53" customWidth="1"/>
    <col min="10247" max="10247" width="15.85546875" style="53" customWidth="1"/>
    <col min="10248" max="10248" width="18.42578125" style="53" customWidth="1"/>
    <col min="10249" max="10249" width="16.28515625" style="53" customWidth="1"/>
    <col min="10250" max="10250" width="21.28515625" style="53" customWidth="1"/>
    <col min="10251" max="10251" width="14.28515625" style="53" bestFit="1" customWidth="1"/>
    <col min="10252" max="10496" width="9.140625" style="53"/>
    <col min="10497" max="10497" width="5.7109375" style="53" customWidth="1"/>
    <col min="10498" max="10498" width="33.5703125" style="53" customWidth="1"/>
    <col min="10499" max="10499" width="17.5703125" style="53" customWidth="1"/>
    <col min="10500" max="10500" width="18.5703125" style="53" customWidth="1"/>
    <col min="10501" max="10501" width="17.42578125" style="53" customWidth="1"/>
    <col min="10502" max="10502" width="18.28515625" style="53" customWidth="1"/>
    <col min="10503" max="10503" width="15.85546875" style="53" customWidth="1"/>
    <col min="10504" max="10504" width="18.42578125" style="53" customWidth="1"/>
    <col min="10505" max="10505" width="16.28515625" style="53" customWidth="1"/>
    <col min="10506" max="10506" width="21.28515625" style="53" customWidth="1"/>
    <col min="10507" max="10507" width="14.28515625" style="53" bestFit="1" customWidth="1"/>
    <col min="10508" max="10752" width="9.140625" style="53"/>
    <col min="10753" max="10753" width="5.7109375" style="53" customWidth="1"/>
    <col min="10754" max="10754" width="33.5703125" style="53" customWidth="1"/>
    <col min="10755" max="10755" width="17.5703125" style="53" customWidth="1"/>
    <col min="10756" max="10756" width="18.5703125" style="53" customWidth="1"/>
    <col min="10757" max="10757" width="17.42578125" style="53" customWidth="1"/>
    <col min="10758" max="10758" width="18.28515625" style="53" customWidth="1"/>
    <col min="10759" max="10759" width="15.85546875" style="53" customWidth="1"/>
    <col min="10760" max="10760" width="18.42578125" style="53" customWidth="1"/>
    <col min="10761" max="10761" width="16.28515625" style="53" customWidth="1"/>
    <col min="10762" max="10762" width="21.28515625" style="53" customWidth="1"/>
    <col min="10763" max="10763" width="14.28515625" style="53" bestFit="1" customWidth="1"/>
    <col min="10764" max="11008" width="9.140625" style="53"/>
    <col min="11009" max="11009" width="5.7109375" style="53" customWidth="1"/>
    <col min="11010" max="11010" width="33.5703125" style="53" customWidth="1"/>
    <col min="11011" max="11011" width="17.5703125" style="53" customWidth="1"/>
    <col min="11012" max="11012" width="18.5703125" style="53" customWidth="1"/>
    <col min="11013" max="11013" width="17.42578125" style="53" customWidth="1"/>
    <col min="11014" max="11014" width="18.28515625" style="53" customWidth="1"/>
    <col min="11015" max="11015" width="15.85546875" style="53" customWidth="1"/>
    <col min="11016" max="11016" width="18.42578125" style="53" customWidth="1"/>
    <col min="11017" max="11017" width="16.28515625" style="53" customWidth="1"/>
    <col min="11018" max="11018" width="21.28515625" style="53" customWidth="1"/>
    <col min="11019" max="11019" width="14.28515625" style="53" bestFit="1" customWidth="1"/>
    <col min="11020" max="11264" width="9.140625" style="53"/>
    <col min="11265" max="11265" width="5.7109375" style="53" customWidth="1"/>
    <col min="11266" max="11266" width="33.5703125" style="53" customWidth="1"/>
    <col min="11267" max="11267" width="17.5703125" style="53" customWidth="1"/>
    <col min="11268" max="11268" width="18.5703125" style="53" customWidth="1"/>
    <col min="11269" max="11269" width="17.42578125" style="53" customWidth="1"/>
    <col min="11270" max="11270" width="18.28515625" style="53" customWidth="1"/>
    <col min="11271" max="11271" width="15.85546875" style="53" customWidth="1"/>
    <col min="11272" max="11272" width="18.42578125" style="53" customWidth="1"/>
    <col min="11273" max="11273" width="16.28515625" style="53" customWidth="1"/>
    <col min="11274" max="11274" width="21.28515625" style="53" customWidth="1"/>
    <col min="11275" max="11275" width="14.28515625" style="53" bestFit="1" customWidth="1"/>
    <col min="11276" max="11520" width="9.140625" style="53"/>
    <col min="11521" max="11521" width="5.7109375" style="53" customWidth="1"/>
    <col min="11522" max="11522" width="33.5703125" style="53" customWidth="1"/>
    <col min="11523" max="11523" width="17.5703125" style="53" customWidth="1"/>
    <col min="11524" max="11524" width="18.5703125" style="53" customWidth="1"/>
    <col min="11525" max="11525" width="17.42578125" style="53" customWidth="1"/>
    <col min="11526" max="11526" width="18.28515625" style="53" customWidth="1"/>
    <col min="11527" max="11527" width="15.85546875" style="53" customWidth="1"/>
    <col min="11528" max="11528" width="18.42578125" style="53" customWidth="1"/>
    <col min="11529" max="11529" width="16.28515625" style="53" customWidth="1"/>
    <col min="11530" max="11530" width="21.28515625" style="53" customWidth="1"/>
    <col min="11531" max="11531" width="14.28515625" style="53" bestFit="1" customWidth="1"/>
    <col min="11532" max="11776" width="9.140625" style="53"/>
    <col min="11777" max="11777" width="5.7109375" style="53" customWidth="1"/>
    <col min="11778" max="11778" width="33.5703125" style="53" customWidth="1"/>
    <col min="11779" max="11779" width="17.5703125" style="53" customWidth="1"/>
    <col min="11780" max="11780" width="18.5703125" style="53" customWidth="1"/>
    <col min="11781" max="11781" width="17.42578125" style="53" customWidth="1"/>
    <col min="11782" max="11782" width="18.28515625" style="53" customWidth="1"/>
    <col min="11783" max="11783" width="15.85546875" style="53" customWidth="1"/>
    <col min="11784" max="11784" width="18.42578125" style="53" customWidth="1"/>
    <col min="11785" max="11785" width="16.28515625" style="53" customWidth="1"/>
    <col min="11786" max="11786" width="21.28515625" style="53" customWidth="1"/>
    <col min="11787" max="11787" width="14.28515625" style="53" bestFit="1" customWidth="1"/>
    <col min="11788" max="12032" width="9.140625" style="53"/>
    <col min="12033" max="12033" width="5.7109375" style="53" customWidth="1"/>
    <col min="12034" max="12034" width="33.5703125" style="53" customWidth="1"/>
    <col min="12035" max="12035" width="17.5703125" style="53" customWidth="1"/>
    <col min="12036" max="12036" width="18.5703125" style="53" customWidth="1"/>
    <col min="12037" max="12037" width="17.42578125" style="53" customWidth="1"/>
    <col min="12038" max="12038" width="18.28515625" style="53" customWidth="1"/>
    <col min="12039" max="12039" width="15.85546875" style="53" customWidth="1"/>
    <col min="12040" max="12040" width="18.42578125" style="53" customWidth="1"/>
    <col min="12041" max="12041" width="16.28515625" style="53" customWidth="1"/>
    <col min="12042" max="12042" width="21.28515625" style="53" customWidth="1"/>
    <col min="12043" max="12043" width="14.28515625" style="53" bestFit="1" customWidth="1"/>
    <col min="12044" max="12288" width="9.140625" style="53"/>
    <col min="12289" max="12289" width="5.7109375" style="53" customWidth="1"/>
    <col min="12290" max="12290" width="33.5703125" style="53" customWidth="1"/>
    <col min="12291" max="12291" width="17.5703125" style="53" customWidth="1"/>
    <col min="12292" max="12292" width="18.5703125" style="53" customWidth="1"/>
    <col min="12293" max="12293" width="17.42578125" style="53" customWidth="1"/>
    <col min="12294" max="12294" width="18.28515625" style="53" customWidth="1"/>
    <col min="12295" max="12295" width="15.85546875" style="53" customWidth="1"/>
    <col min="12296" max="12296" width="18.42578125" style="53" customWidth="1"/>
    <col min="12297" max="12297" width="16.28515625" style="53" customWidth="1"/>
    <col min="12298" max="12298" width="21.28515625" style="53" customWidth="1"/>
    <col min="12299" max="12299" width="14.28515625" style="53" bestFit="1" customWidth="1"/>
    <col min="12300" max="12544" width="9.140625" style="53"/>
    <col min="12545" max="12545" width="5.7109375" style="53" customWidth="1"/>
    <col min="12546" max="12546" width="33.5703125" style="53" customWidth="1"/>
    <col min="12547" max="12547" width="17.5703125" style="53" customWidth="1"/>
    <col min="12548" max="12548" width="18.5703125" style="53" customWidth="1"/>
    <col min="12549" max="12549" width="17.42578125" style="53" customWidth="1"/>
    <col min="12550" max="12550" width="18.28515625" style="53" customWidth="1"/>
    <col min="12551" max="12551" width="15.85546875" style="53" customWidth="1"/>
    <col min="12552" max="12552" width="18.42578125" style="53" customWidth="1"/>
    <col min="12553" max="12553" width="16.28515625" style="53" customWidth="1"/>
    <col min="12554" max="12554" width="21.28515625" style="53" customWidth="1"/>
    <col min="12555" max="12555" width="14.28515625" style="53" bestFit="1" customWidth="1"/>
    <col min="12556" max="12800" width="9.140625" style="53"/>
    <col min="12801" max="12801" width="5.7109375" style="53" customWidth="1"/>
    <col min="12802" max="12802" width="33.5703125" style="53" customWidth="1"/>
    <col min="12803" max="12803" width="17.5703125" style="53" customWidth="1"/>
    <col min="12804" max="12804" width="18.5703125" style="53" customWidth="1"/>
    <col min="12805" max="12805" width="17.42578125" style="53" customWidth="1"/>
    <col min="12806" max="12806" width="18.28515625" style="53" customWidth="1"/>
    <col min="12807" max="12807" width="15.85546875" style="53" customWidth="1"/>
    <col min="12808" max="12808" width="18.42578125" style="53" customWidth="1"/>
    <col min="12809" max="12809" width="16.28515625" style="53" customWidth="1"/>
    <col min="12810" max="12810" width="21.28515625" style="53" customWidth="1"/>
    <col min="12811" max="12811" width="14.28515625" style="53" bestFit="1" customWidth="1"/>
    <col min="12812" max="13056" width="9.140625" style="53"/>
    <col min="13057" max="13057" width="5.7109375" style="53" customWidth="1"/>
    <col min="13058" max="13058" width="33.5703125" style="53" customWidth="1"/>
    <col min="13059" max="13059" width="17.5703125" style="53" customWidth="1"/>
    <col min="13060" max="13060" width="18.5703125" style="53" customWidth="1"/>
    <col min="13061" max="13061" width="17.42578125" style="53" customWidth="1"/>
    <col min="13062" max="13062" width="18.28515625" style="53" customWidth="1"/>
    <col min="13063" max="13063" width="15.85546875" style="53" customWidth="1"/>
    <col min="13064" max="13064" width="18.42578125" style="53" customWidth="1"/>
    <col min="13065" max="13065" width="16.28515625" style="53" customWidth="1"/>
    <col min="13066" max="13066" width="21.28515625" style="53" customWidth="1"/>
    <col min="13067" max="13067" width="14.28515625" style="53" bestFit="1" customWidth="1"/>
    <col min="13068" max="13312" width="9.140625" style="53"/>
    <col min="13313" max="13313" width="5.7109375" style="53" customWidth="1"/>
    <col min="13314" max="13314" width="33.5703125" style="53" customWidth="1"/>
    <col min="13315" max="13315" width="17.5703125" style="53" customWidth="1"/>
    <col min="13316" max="13316" width="18.5703125" style="53" customWidth="1"/>
    <col min="13317" max="13317" width="17.42578125" style="53" customWidth="1"/>
    <col min="13318" max="13318" width="18.28515625" style="53" customWidth="1"/>
    <col min="13319" max="13319" width="15.85546875" style="53" customWidth="1"/>
    <col min="13320" max="13320" width="18.42578125" style="53" customWidth="1"/>
    <col min="13321" max="13321" width="16.28515625" style="53" customWidth="1"/>
    <col min="13322" max="13322" width="21.28515625" style="53" customWidth="1"/>
    <col min="13323" max="13323" width="14.28515625" style="53" bestFit="1" customWidth="1"/>
    <col min="13324" max="13568" width="9.140625" style="53"/>
    <col min="13569" max="13569" width="5.7109375" style="53" customWidth="1"/>
    <col min="13570" max="13570" width="33.5703125" style="53" customWidth="1"/>
    <col min="13571" max="13571" width="17.5703125" style="53" customWidth="1"/>
    <col min="13572" max="13572" width="18.5703125" style="53" customWidth="1"/>
    <col min="13573" max="13573" width="17.42578125" style="53" customWidth="1"/>
    <col min="13574" max="13574" width="18.28515625" style="53" customWidth="1"/>
    <col min="13575" max="13575" width="15.85546875" style="53" customWidth="1"/>
    <col min="13576" max="13576" width="18.42578125" style="53" customWidth="1"/>
    <col min="13577" max="13577" width="16.28515625" style="53" customWidth="1"/>
    <col min="13578" max="13578" width="21.28515625" style="53" customWidth="1"/>
    <col min="13579" max="13579" width="14.28515625" style="53" bestFit="1" customWidth="1"/>
    <col min="13580" max="13824" width="9.140625" style="53"/>
    <col min="13825" max="13825" width="5.7109375" style="53" customWidth="1"/>
    <col min="13826" max="13826" width="33.5703125" style="53" customWidth="1"/>
    <col min="13827" max="13827" width="17.5703125" style="53" customWidth="1"/>
    <col min="13828" max="13828" width="18.5703125" style="53" customWidth="1"/>
    <col min="13829" max="13829" width="17.42578125" style="53" customWidth="1"/>
    <col min="13830" max="13830" width="18.28515625" style="53" customWidth="1"/>
    <col min="13831" max="13831" width="15.85546875" style="53" customWidth="1"/>
    <col min="13832" max="13832" width="18.42578125" style="53" customWidth="1"/>
    <col min="13833" max="13833" width="16.28515625" style="53" customWidth="1"/>
    <col min="13834" max="13834" width="21.28515625" style="53" customWidth="1"/>
    <col min="13835" max="13835" width="14.28515625" style="53" bestFit="1" customWidth="1"/>
    <col min="13836" max="14080" width="9.140625" style="53"/>
    <col min="14081" max="14081" width="5.7109375" style="53" customWidth="1"/>
    <col min="14082" max="14082" width="33.5703125" style="53" customWidth="1"/>
    <col min="14083" max="14083" width="17.5703125" style="53" customWidth="1"/>
    <col min="14084" max="14084" width="18.5703125" style="53" customWidth="1"/>
    <col min="14085" max="14085" width="17.42578125" style="53" customWidth="1"/>
    <col min="14086" max="14086" width="18.28515625" style="53" customWidth="1"/>
    <col min="14087" max="14087" width="15.85546875" style="53" customWidth="1"/>
    <col min="14088" max="14088" width="18.42578125" style="53" customWidth="1"/>
    <col min="14089" max="14089" width="16.28515625" style="53" customWidth="1"/>
    <col min="14090" max="14090" width="21.28515625" style="53" customWidth="1"/>
    <col min="14091" max="14091" width="14.28515625" style="53" bestFit="1" customWidth="1"/>
    <col min="14092" max="14336" width="9.140625" style="53"/>
    <col min="14337" max="14337" width="5.7109375" style="53" customWidth="1"/>
    <col min="14338" max="14338" width="33.5703125" style="53" customWidth="1"/>
    <col min="14339" max="14339" width="17.5703125" style="53" customWidth="1"/>
    <col min="14340" max="14340" width="18.5703125" style="53" customWidth="1"/>
    <col min="14341" max="14341" width="17.42578125" style="53" customWidth="1"/>
    <col min="14342" max="14342" width="18.28515625" style="53" customWidth="1"/>
    <col min="14343" max="14343" width="15.85546875" style="53" customWidth="1"/>
    <col min="14344" max="14344" width="18.42578125" style="53" customWidth="1"/>
    <col min="14345" max="14345" width="16.28515625" style="53" customWidth="1"/>
    <col min="14346" max="14346" width="21.28515625" style="53" customWidth="1"/>
    <col min="14347" max="14347" width="14.28515625" style="53" bestFit="1" customWidth="1"/>
    <col min="14348" max="14592" width="9.140625" style="53"/>
    <col min="14593" max="14593" width="5.7109375" style="53" customWidth="1"/>
    <col min="14594" max="14594" width="33.5703125" style="53" customWidth="1"/>
    <col min="14595" max="14595" width="17.5703125" style="53" customWidth="1"/>
    <col min="14596" max="14596" width="18.5703125" style="53" customWidth="1"/>
    <col min="14597" max="14597" width="17.42578125" style="53" customWidth="1"/>
    <col min="14598" max="14598" width="18.28515625" style="53" customWidth="1"/>
    <col min="14599" max="14599" width="15.85546875" style="53" customWidth="1"/>
    <col min="14600" max="14600" width="18.42578125" style="53" customWidth="1"/>
    <col min="14601" max="14601" width="16.28515625" style="53" customWidth="1"/>
    <col min="14602" max="14602" width="21.28515625" style="53" customWidth="1"/>
    <col min="14603" max="14603" width="14.28515625" style="53" bestFit="1" customWidth="1"/>
    <col min="14604" max="14848" width="9.140625" style="53"/>
    <col min="14849" max="14849" width="5.7109375" style="53" customWidth="1"/>
    <col min="14850" max="14850" width="33.5703125" style="53" customWidth="1"/>
    <col min="14851" max="14851" width="17.5703125" style="53" customWidth="1"/>
    <col min="14852" max="14852" width="18.5703125" style="53" customWidth="1"/>
    <col min="14853" max="14853" width="17.42578125" style="53" customWidth="1"/>
    <col min="14854" max="14854" width="18.28515625" style="53" customWidth="1"/>
    <col min="14855" max="14855" width="15.85546875" style="53" customWidth="1"/>
    <col min="14856" max="14856" width="18.42578125" style="53" customWidth="1"/>
    <col min="14857" max="14857" width="16.28515625" style="53" customWidth="1"/>
    <col min="14858" max="14858" width="21.28515625" style="53" customWidth="1"/>
    <col min="14859" max="14859" width="14.28515625" style="53" bestFit="1" customWidth="1"/>
    <col min="14860" max="15104" width="9.140625" style="53"/>
    <col min="15105" max="15105" width="5.7109375" style="53" customWidth="1"/>
    <col min="15106" max="15106" width="33.5703125" style="53" customWidth="1"/>
    <col min="15107" max="15107" width="17.5703125" style="53" customWidth="1"/>
    <col min="15108" max="15108" width="18.5703125" style="53" customWidth="1"/>
    <col min="15109" max="15109" width="17.42578125" style="53" customWidth="1"/>
    <col min="15110" max="15110" width="18.28515625" style="53" customWidth="1"/>
    <col min="15111" max="15111" width="15.85546875" style="53" customWidth="1"/>
    <col min="15112" max="15112" width="18.42578125" style="53" customWidth="1"/>
    <col min="15113" max="15113" width="16.28515625" style="53" customWidth="1"/>
    <col min="15114" max="15114" width="21.28515625" style="53" customWidth="1"/>
    <col min="15115" max="15115" width="14.28515625" style="53" bestFit="1" customWidth="1"/>
    <col min="15116" max="15360" width="9.140625" style="53"/>
    <col min="15361" max="15361" width="5.7109375" style="53" customWidth="1"/>
    <col min="15362" max="15362" width="33.5703125" style="53" customWidth="1"/>
    <col min="15363" max="15363" width="17.5703125" style="53" customWidth="1"/>
    <col min="15364" max="15364" width="18.5703125" style="53" customWidth="1"/>
    <col min="15365" max="15365" width="17.42578125" style="53" customWidth="1"/>
    <col min="15366" max="15366" width="18.28515625" style="53" customWidth="1"/>
    <col min="15367" max="15367" width="15.85546875" style="53" customWidth="1"/>
    <col min="15368" max="15368" width="18.42578125" style="53" customWidth="1"/>
    <col min="15369" max="15369" width="16.28515625" style="53" customWidth="1"/>
    <col min="15370" max="15370" width="21.28515625" style="53" customWidth="1"/>
    <col min="15371" max="15371" width="14.28515625" style="53" bestFit="1" customWidth="1"/>
    <col min="15372" max="15616" width="9.140625" style="53"/>
    <col min="15617" max="15617" width="5.7109375" style="53" customWidth="1"/>
    <col min="15618" max="15618" width="33.5703125" style="53" customWidth="1"/>
    <col min="15619" max="15619" width="17.5703125" style="53" customWidth="1"/>
    <col min="15620" max="15620" width="18.5703125" style="53" customWidth="1"/>
    <col min="15621" max="15621" width="17.42578125" style="53" customWidth="1"/>
    <col min="15622" max="15622" width="18.28515625" style="53" customWidth="1"/>
    <col min="15623" max="15623" width="15.85546875" style="53" customWidth="1"/>
    <col min="15624" max="15624" width="18.42578125" style="53" customWidth="1"/>
    <col min="15625" max="15625" width="16.28515625" style="53" customWidth="1"/>
    <col min="15626" max="15626" width="21.28515625" style="53" customWidth="1"/>
    <col min="15627" max="15627" width="14.28515625" style="53" bestFit="1" customWidth="1"/>
    <col min="15628" max="15872" width="9.140625" style="53"/>
    <col min="15873" max="15873" width="5.7109375" style="53" customWidth="1"/>
    <col min="15874" max="15874" width="33.5703125" style="53" customWidth="1"/>
    <col min="15875" max="15875" width="17.5703125" style="53" customWidth="1"/>
    <col min="15876" max="15876" width="18.5703125" style="53" customWidth="1"/>
    <col min="15877" max="15877" width="17.42578125" style="53" customWidth="1"/>
    <col min="15878" max="15878" width="18.28515625" style="53" customWidth="1"/>
    <col min="15879" max="15879" width="15.85546875" style="53" customWidth="1"/>
    <col min="15880" max="15880" width="18.42578125" style="53" customWidth="1"/>
    <col min="15881" max="15881" width="16.28515625" style="53" customWidth="1"/>
    <col min="15882" max="15882" width="21.28515625" style="53" customWidth="1"/>
    <col min="15883" max="15883" width="14.28515625" style="53" bestFit="1" customWidth="1"/>
    <col min="15884" max="16128" width="9.140625" style="53"/>
    <col min="16129" max="16129" width="5.7109375" style="53" customWidth="1"/>
    <col min="16130" max="16130" width="33.5703125" style="53" customWidth="1"/>
    <col min="16131" max="16131" width="17.5703125" style="53" customWidth="1"/>
    <col min="16132" max="16132" width="18.5703125" style="53" customWidth="1"/>
    <col min="16133" max="16133" width="17.42578125" style="53" customWidth="1"/>
    <col min="16134" max="16134" width="18.28515625" style="53" customWidth="1"/>
    <col min="16135" max="16135" width="15.85546875" style="53" customWidth="1"/>
    <col min="16136" max="16136" width="18.42578125" style="53" customWidth="1"/>
    <col min="16137" max="16137" width="16.28515625" style="53" customWidth="1"/>
    <col min="16138" max="16138" width="21.28515625" style="53" customWidth="1"/>
    <col min="16139" max="16139" width="14.28515625" style="53" bestFit="1" customWidth="1"/>
    <col min="16140" max="16384" width="9.140625" style="53"/>
  </cols>
  <sheetData>
    <row r="1" spans="1:11" s="48" customFormat="1" ht="18.2" customHeight="1">
      <c r="A1" s="245" t="s">
        <v>424</v>
      </c>
      <c r="B1" s="245"/>
      <c r="C1" s="245"/>
      <c r="D1" s="245"/>
      <c r="E1" s="46"/>
      <c r="F1" s="47"/>
    </row>
    <row r="2" spans="1:11" ht="21.2" customHeight="1">
      <c r="A2" s="49"/>
      <c r="B2" s="50"/>
      <c r="C2" s="50"/>
      <c r="D2" s="51" t="s">
        <v>1</v>
      </c>
      <c r="E2" s="51"/>
    </row>
    <row r="3" spans="1:11" ht="14.45" customHeight="1">
      <c r="G3" s="245"/>
      <c r="H3" s="245"/>
      <c r="I3" s="54"/>
    </row>
    <row r="4" spans="1:11" ht="19.5" customHeight="1">
      <c r="A4" s="246" t="s">
        <v>2</v>
      </c>
      <c r="B4" s="246" t="s">
        <v>3</v>
      </c>
      <c r="C4" s="246" t="s">
        <v>4</v>
      </c>
      <c r="D4" s="246"/>
      <c r="E4" s="247" t="s">
        <v>5</v>
      </c>
      <c r="F4" s="247"/>
      <c r="G4" s="249" t="s">
        <v>7</v>
      </c>
      <c r="H4" s="249"/>
      <c r="I4" s="248" t="s">
        <v>8</v>
      </c>
      <c r="J4" s="248"/>
    </row>
    <row r="5" spans="1:11" ht="12" customHeight="1">
      <c r="A5" s="246"/>
      <c r="B5" s="246"/>
      <c r="C5" s="55" t="s">
        <v>9</v>
      </c>
      <c r="D5" s="55" t="s">
        <v>10</v>
      </c>
      <c r="E5" s="55" t="s">
        <v>9</v>
      </c>
      <c r="F5" s="55" t="s">
        <v>10</v>
      </c>
      <c r="G5" s="56" t="s">
        <v>11</v>
      </c>
      <c r="H5" s="57" t="s">
        <v>12</v>
      </c>
      <c r="I5" s="56" t="s">
        <v>11</v>
      </c>
      <c r="J5" s="58" t="s">
        <v>12</v>
      </c>
    </row>
    <row r="6" spans="1:11" ht="12.75" customHeight="1">
      <c r="A6" s="59" t="s">
        <v>13</v>
      </c>
      <c r="B6" s="60" t="s">
        <v>14</v>
      </c>
      <c r="C6" s="60"/>
      <c r="D6" s="61">
        <v>48183565488.160004</v>
      </c>
      <c r="E6" s="61"/>
      <c r="F6" s="58"/>
      <c r="G6" s="58"/>
      <c r="H6" s="58"/>
      <c r="I6" s="58"/>
      <c r="J6" s="58">
        <f>D6+F6-G6+H6</f>
        <v>48183565488.160004</v>
      </c>
    </row>
    <row r="7" spans="1:11" ht="12.75" customHeight="1">
      <c r="A7" s="59">
        <v>2</v>
      </c>
      <c r="B7" s="60" t="s">
        <v>425</v>
      </c>
      <c r="C7" s="60"/>
      <c r="D7" s="61"/>
      <c r="E7" s="61"/>
      <c r="F7" s="62">
        <v>484815800</v>
      </c>
      <c r="G7" s="63">
        <f>F7</f>
        <v>484815800</v>
      </c>
      <c r="H7" s="63"/>
      <c r="I7" s="58"/>
      <c r="J7" s="58">
        <f>D7+F7-G7+H7</f>
        <v>0</v>
      </c>
    </row>
    <row r="8" spans="1:11" ht="13.7" customHeight="1">
      <c r="A8" s="59" t="s">
        <v>15</v>
      </c>
      <c r="B8" s="64" t="s">
        <v>16</v>
      </c>
      <c r="C8" s="64">
        <v>37043335400.269997</v>
      </c>
      <c r="D8" s="59"/>
      <c r="E8" s="58"/>
      <c r="F8" s="62"/>
      <c r="G8" s="63">
        <v>1329398405.26</v>
      </c>
      <c r="H8" s="63"/>
      <c r="I8" s="58">
        <f>C8+G8</f>
        <v>38372733805.529999</v>
      </c>
      <c r="J8" s="58"/>
    </row>
    <row r="9" spans="1:11" ht="23.25" customHeight="1">
      <c r="A9" s="59"/>
      <c r="B9" s="64" t="s">
        <v>426</v>
      </c>
      <c r="C9" s="64"/>
      <c r="D9" s="59"/>
      <c r="E9" s="59">
        <f>1814214205.26</f>
        <v>1814214205.26</v>
      </c>
      <c r="F9" s="62"/>
      <c r="G9" s="63"/>
      <c r="H9" s="63">
        <f>E9</f>
        <v>1814214205.26</v>
      </c>
      <c r="I9" s="58">
        <f>E9-H9</f>
        <v>0</v>
      </c>
      <c r="J9" s="58"/>
    </row>
    <row r="10" spans="1:11" ht="13.7" customHeight="1">
      <c r="A10" s="59" t="s">
        <v>17</v>
      </c>
      <c r="B10" s="64" t="s">
        <v>18</v>
      </c>
      <c r="C10" s="64"/>
      <c r="D10" s="62">
        <v>123141818.16</v>
      </c>
      <c r="E10" s="62"/>
      <c r="F10" s="62"/>
      <c r="G10" s="58"/>
      <c r="H10" s="58"/>
      <c r="I10" s="58"/>
      <c r="J10" s="58">
        <f>D10+F10-G10+H10</f>
        <v>123141818.16</v>
      </c>
    </row>
    <row r="11" spans="1:11" ht="13.7" customHeight="1">
      <c r="A11" s="59" t="s">
        <v>19</v>
      </c>
      <c r="B11" s="64" t="s">
        <v>20</v>
      </c>
      <c r="C11" s="64"/>
      <c r="D11" s="62">
        <v>1169912.0900000001</v>
      </c>
      <c r="E11" s="62"/>
      <c r="F11" s="62"/>
      <c r="G11" s="58"/>
      <c r="H11" s="58"/>
      <c r="I11" s="58"/>
      <c r="J11" s="58">
        <f>D11+F11-G11+H11</f>
        <v>1169912.0900000001</v>
      </c>
      <c r="K11" s="53">
        <f>H9-G7</f>
        <v>1329398405.26</v>
      </c>
    </row>
    <row r="12" spans="1:11" ht="13.7" customHeight="1">
      <c r="A12" s="59" t="s">
        <v>21</v>
      </c>
      <c r="B12" s="64" t="s">
        <v>22</v>
      </c>
      <c r="C12" s="64"/>
      <c r="D12" s="59"/>
      <c r="E12" s="59"/>
      <c r="F12" s="62"/>
      <c r="G12" s="58"/>
      <c r="H12" s="58"/>
      <c r="I12" s="58"/>
      <c r="J12" s="58"/>
    </row>
    <row r="13" spans="1:11" ht="14.45" customHeight="1">
      <c r="A13" s="59" t="s">
        <v>23</v>
      </c>
      <c r="B13" s="64" t="s">
        <v>24</v>
      </c>
      <c r="C13" s="64"/>
      <c r="D13" s="59"/>
      <c r="E13" s="59"/>
      <c r="F13" s="62"/>
      <c r="G13" s="58"/>
      <c r="H13" s="58"/>
      <c r="I13" s="58"/>
      <c r="J13" s="58"/>
    </row>
    <row r="14" spans="1:11" ht="13.7" customHeight="1">
      <c r="A14" s="59" t="s">
        <v>25</v>
      </c>
      <c r="B14" s="64" t="s">
        <v>26</v>
      </c>
      <c r="C14" s="64"/>
      <c r="D14" s="59">
        <v>166333140.24000001</v>
      </c>
      <c r="E14" s="59"/>
      <c r="F14" s="62">
        <v>363447243.50999999</v>
      </c>
      <c r="G14" s="58"/>
      <c r="H14" s="58"/>
      <c r="I14" s="58"/>
      <c r="J14" s="58">
        <f>D14+F14-G14+H14</f>
        <v>529780383.75</v>
      </c>
    </row>
    <row r="15" spans="1:11" ht="13.7" customHeight="1">
      <c r="A15" s="59" t="s">
        <v>27</v>
      </c>
      <c r="B15" s="64" t="s">
        <v>28</v>
      </c>
      <c r="C15" s="64">
        <v>3505160208.8200002</v>
      </c>
      <c r="D15" s="59"/>
      <c r="E15" s="59">
        <v>2225512</v>
      </c>
      <c r="F15" s="62"/>
      <c r="G15" s="58"/>
      <c r="H15" s="58"/>
      <c r="I15" s="58">
        <f>C15+E15+G15-H15</f>
        <v>3507385720.8200002</v>
      </c>
      <c r="J15" s="58"/>
    </row>
    <row r="16" spans="1:11" ht="14.45" customHeight="1">
      <c r="A16" s="59" t="s">
        <v>29</v>
      </c>
      <c r="B16" s="64" t="s">
        <v>30</v>
      </c>
      <c r="C16" s="64">
        <v>2812284243.2800002</v>
      </c>
      <c r="D16" s="59"/>
      <c r="E16" s="59">
        <v>230210006.25999999</v>
      </c>
      <c r="F16" s="62"/>
      <c r="G16" s="58"/>
      <c r="H16" s="58"/>
      <c r="I16" s="58">
        <f>C16+E16+G16-H16</f>
        <v>3042494249.54</v>
      </c>
      <c r="J16" s="58"/>
    </row>
    <row r="17" spans="1:10" ht="13.7" customHeight="1">
      <c r="A17" s="59" t="s">
        <v>31</v>
      </c>
      <c r="B17" s="64" t="s">
        <v>32</v>
      </c>
      <c r="C17" s="64">
        <v>2447712124.3800001</v>
      </c>
      <c r="D17" s="59"/>
      <c r="E17" s="59"/>
      <c r="F17" s="62"/>
      <c r="G17" s="58"/>
      <c r="H17" s="58"/>
      <c r="I17" s="58">
        <f>C17+E17+G17-H17</f>
        <v>2447712124.3800001</v>
      </c>
      <c r="J17" s="58"/>
    </row>
    <row r="18" spans="1:10" ht="13.7" customHeight="1">
      <c r="A18" s="59" t="s">
        <v>33</v>
      </c>
      <c r="B18" s="64" t="s">
        <v>34</v>
      </c>
      <c r="C18" s="64">
        <v>16888436.98</v>
      </c>
      <c r="D18" s="59"/>
      <c r="E18" s="59">
        <v>376816973.63999999</v>
      </c>
      <c r="F18" s="62"/>
      <c r="G18" s="58"/>
      <c r="H18" s="58"/>
      <c r="I18" s="58">
        <f>C18+E18+G18-H18</f>
        <v>393705410.62</v>
      </c>
      <c r="J18" s="58"/>
    </row>
    <row r="19" spans="1:10" ht="19.5" customHeight="1">
      <c r="A19" s="59" t="s">
        <v>35</v>
      </c>
      <c r="B19" s="64" t="s">
        <v>36</v>
      </c>
      <c r="C19" s="64"/>
      <c r="D19" s="59">
        <v>374218320.80000001</v>
      </c>
      <c r="E19" s="59">
        <v>369103</v>
      </c>
      <c r="F19" s="62"/>
      <c r="G19" s="58"/>
      <c r="H19" s="58"/>
      <c r="I19" s="58"/>
      <c r="J19" s="58">
        <f>D19-E19</f>
        <v>373849217.80000001</v>
      </c>
    </row>
    <row r="20" spans="1:10" ht="19.5" customHeight="1">
      <c r="A20" s="59" t="s">
        <v>37</v>
      </c>
      <c r="B20" s="64" t="s">
        <v>38</v>
      </c>
      <c r="C20" s="64">
        <v>104724194.06</v>
      </c>
      <c r="D20" s="59"/>
      <c r="E20" s="59"/>
      <c r="F20" s="62"/>
      <c r="G20" s="58"/>
      <c r="H20" s="58"/>
      <c r="I20" s="58">
        <f>C20+E20+G20-H20</f>
        <v>104724194.06</v>
      </c>
      <c r="J20" s="58"/>
    </row>
    <row r="21" spans="1:10" ht="19.5" customHeight="1">
      <c r="A21" s="59" t="s">
        <v>39</v>
      </c>
      <c r="B21" s="64" t="s">
        <v>40</v>
      </c>
      <c r="C21" s="64"/>
      <c r="D21" s="59">
        <v>0</v>
      </c>
      <c r="E21" s="59"/>
      <c r="F21" s="62"/>
      <c r="G21" s="58"/>
      <c r="H21" s="58"/>
      <c r="I21" s="58">
        <f>C21+E21+G21-H21</f>
        <v>0</v>
      </c>
      <c r="J21" s="58"/>
    </row>
    <row r="22" spans="1:10" ht="19.5" customHeight="1">
      <c r="A22" s="59" t="s">
        <v>41</v>
      </c>
      <c r="B22" s="64" t="s">
        <v>42</v>
      </c>
      <c r="C22" s="64"/>
      <c r="D22" s="59">
        <v>0</v>
      </c>
      <c r="E22" s="59"/>
      <c r="F22" s="62"/>
      <c r="G22" s="58"/>
      <c r="H22" s="58"/>
      <c r="I22" s="58">
        <f>C22+E22+G22-H22</f>
        <v>0</v>
      </c>
      <c r="J22" s="58"/>
    </row>
    <row r="23" spans="1:10" ht="14.45" customHeight="1">
      <c r="A23" s="59" t="s">
        <v>43</v>
      </c>
      <c r="B23" s="64" t="s">
        <v>44</v>
      </c>
      <c r="C23" s="64">
        <v>262958005.28999999</v>
      </c>
      <c r="D23" s="62"/>
      <c r="E23" s="62"/>
      <c r="F23" s="62"/>
      <c r="G23" s="58"/>
      <c r="H23" s="58"/>
      <c r="I23" s="58">
        <f>C23+E23+G23-H23</f>
        <v>262958005.28999999</v>
      </c>
      <c r="J23" s="58"/>
    </row>
    <row r="24" spans="1:10" ht="14.45" customHeight="1">
      <c r="A24" s="59"/>
      <c r="B24" s="64" t="s">
        <v>427</v>
      </c>
      <c r="C24" s="65">
        <f>E25</f>
        <v>1575572756.6500001</v>
      </c>
      <c r="D24" s="62"/>
      <c r="E24" s="62"/>
      <c r="F24" s="62"/>
      <c r="G24" s="58"/>
      <c r="H24" s="66">
        <f>C24</f>
        <v>1575572756.6500001</v>
      </c>
      <c r="I24" s="58">
        <f>C24+E24+G24-H24</f>
        <v>0</v>
      </c>
      <c r="J24" s="58"/>
    </row>
    <row r="25" spans="1:10" s="72" customFormat="1" ht="13.7" customHeight="1">
      <c r="A25" s="67" t="s">
        <v>47</v>
      </c>
      <c r="B25" s="68" t="s">
        <v>48</v>
      </c>
      <c r="C25" s="68"/>
      <c r="D25" s="68">
        <f>D6-C8+D10+D11+D14-C15-C16-C17-C18+D19-C20-C23-C24</f>
        <v>1079793309.7200065</v>
      </c>
      <c r="E25" s="68">
        <f>E9-F7-F14+E15+E16+E17+E18+E19</f>
        <v>1575572756.6500001</v>
      </c>
      <c r="F25" s="68"/>
      <c r="G25" s="69"/>
      <c r="H25" s="69">
        <f>H9+H24-G7-G8</f>
        <v>1575572756.6499999</v>
      </c>
      <c r="I25" s="70"/>
      <c r="J25" s="71">
        <f>J6-I8+J10+J11+J14-I15-I16-I17-I18-I19-I20-I23+J19</f>
        <v>1079793309.720005</v>
      </c>
    </row>
    <row r="26" spans="1:10" ht="13.7" customHeight="1">
      <c r="A26" s="59" t="s">
        <v>49</v>
      </c>
      <c r="B26" s="64" t="s">
        <v>50</v>
      </c>
      <c r="C26" s="59">
        <v>225238407.62</v>
      </c>
      <c r="E26" s="59"/>
      <c r="F26" s="62"/>
      <c r="G26" s="58"/>
      <c r="H26" s="58"/>
      <c r="I26" s="58">
        <f>C26</f>
        <v>225238407.62</v>
      </c>
      <c r="J26" s="58"/>
    </row>
    <row r="27" spans="1:10" s="72" customFormat="1" ht="13.7" customHeight="1">
      <c r="A27" s="73" t="s">
        <v>51</v>
      </c>
      <c r="B27" s="74" t="s">
        <v>52</v>
      </c>
      <c r="C27" s="74"/>
      <c r="D27" s="73">
        <f>D25-C26</f>
        <v>854554902.10000646</v>
      </c>
      <c r="E27" s="73">
        <f>E25-E26</f>
        <v>1575572756.6500001</v>
      </c>
      <c r="F27" s="73">
        <f>F25-F26</f>
        <v>0</v>
      </c>
      <c r="G27" s="71"/>
      <c r="H27" s="71">
        <f>H25</f>
        <v>1575572756.6499999</v>
      </c>
      <c r="I27" s="58"/>
      <c r="J27" s="71">
        <f>J25-I26</f>
        <v>854554902.10000503</v>
      </c>
    </row>
    <row r="28" spans="1:10" ht="23.25" customHeight="1">
      <c r="A28" s="59" t="s">
        <v>53</v>
      </c>
      <c r="B28" s="60" t="s">
        <v>54</v>
      </c>
      <c r="C28" s="60"/>
      <c r="D28" s="61">
        <v>0</v>
      </c>
      <c r="E28" s="61"/>
      <c r="F28" s="62"/>
      <c r="G28" s="58"/>
      <c r="H28" s="58"/>
      <c r="I28" s="58"/>
      <c r="J28" s="58"/>
    </row>
    <row r="29" spans="1:10" ht="13.7" customHeight="1">
      <c r="A29" s="59" t="s">
        <v>55</v>
      </c>
      <c r="B29" s="75" t="s">
        <v>56</v>
      </c>
      <c r="C29" s="75"/>
      <c r="D29" s="61">
        <f>D27</f>
        <v>854554902.10000646</v>
      </c>
      <c r="E29" s="61">
        <f>E27</f>
        <v>1575572756.6500001</v>
      </c>
      <c r="F29" s="62">
        <f>F27</f>
        <v>0</v>
      </c>
      <c r="G29" s="58"/>
      <c r="H29" s="58">
        <f>H27</f>
        <v>1575572756.6499999</v>
      </c>
      <c r="I29" s="58"/>
      <c r="J29" s="58">
        <f>J27</f>
        <v>854554902.10000503</v>
      </c>
    </row>
    <row r="30" spans="1:10" ht="13.7" customHeight="1">
      <c r="A30" s="59" t="s">
        <v>57</v>
      </c>
      <c r="B30" s="64" t="s">
        <v>58</v>
      </c>
      <c r="C30" s="64"/>
      <c r="D30" s="59">
        <v>0</v>
      </c>
      <c r="E30" s="59"/>
      <c r="F30" s="62"/>
      <c r="G30" s="58"/>
      <c r="H30" s="58"/>
      <c r="I30" s="58"/>
      <c r="J30" s="58"/>
    </row>
    <row r="31" spans="1:10" ht="14.45" customHeight="1">
      <c r="A31" s="59" t="s">
        <v>59</v>
      </c>
      <c r="B31" s="64" t="s">
        <v>60</v>
      </c>
      <c r="C31" s="64"/>
      <c r="D31" s="59">
        <v>0</v>
      </c>
      <c r="E31" s="59"/>
      <c r="F31" s="62"/>
      <c r="G31" s="58"/>
      <c r="H31" s="58"/>
      <c r="I31" s="58"/>
      <c r="J31" s="58"/>
    </row>
    <row r="32" spans="1:10" ht="13.7" customHeight="1">
      <c r="A32" s="59" t="s">
        <v>61</v>
      </c>
      <c r="B32" s="64" t="s">
        <v>62</v>
      </c>
      <c r="C32" s="64"/>
      <c r="D32" s="59">
        <v>0</v>
      </c>
      <c r="E32" s="59"/>
      <c r="F32" s="62"/>
      <c r="G32" s="58"/>
      <c r="H32" s="58"/>
      <c r="I32" s="58"/>
      <c r="J32" s="58"/>
    </row>
    <row r="33" spans="1:11" ht="13.7" customHeight="1">
      <c r="A33" s="59" t="s">
        <v>63</v>
      </c>
      <c r="B33" s="64" t="s">
        <v>64</v>
      </c>
      <c r="C33" s="64"/>
      <c r="D33" s="62"/>
      <c r="E33" s="62"/>
      <c r="F33" s="62"/>
      <c r="G33" s="58"/>
      <c r="H33" s="58"/>
      <c r="I33" s="58"/>
      <c r="J33" s="58"/>
    </row>
    <row r="34" spans="1:11" s="80" customFormat="1" ht="13.7" customHeight="1">
      <c r="A34" s="76" t="s">
        <v>65</v>
      </c>
      <c r="B34" s="77" t="s">
        <v>66</v>
      </c>
      <c r="C34" s="77"/>
      <c r="D34" s="78">
        <f>D29</f>
        <v>854554902.10000646</v>
      </c>
      <c r="E34" s="78">
        <f>E29</f>
        <v>1575572756.6500001</v>
      </c>
      <c r="F34" s="79">
        <f>F29</f>
        <v>0</v>
      </c>
      <c r="G34" s="70"/>
      <c r="H34" s="70">
        <f>H29</f>
        <v>1575572756.6499999</v>
      </c>
      <c r="I34" s="70"/>
      <c r="J34" s="70">
        <f>J29</f>
        <v>854554902.10000503</v>
      </c>
    </row>
    <row r="35" spans="1:11" ht="21.75" customHeight="1">
      <c r="A35" s="59" t="s">
        <v>67</v>
      </c>
      <c r="B35" s="60" t="s">
        <v>68</v>
      </c>
      <c r="C35" s="60"/>
      <c r="D35" s="61">
        <v>0</v>
      </c>
      <c r="E35" s="61"/>
      <c r="F35" s="62"/>
      <c r="G35" s="58"/>
      <c r="H35" s="58"/>
      <c r="I35" s="58"/>
      <c r="J35" s="58"/>
    </row>
    <row r="36" spans="1:11" ht="14.25" customHeight="1">
      <c r="A36" s="59" t="s">
        <v>69</v>
      </c>
      <c r="B36" s="58"/>
      <c r="C36" s="58"/>
      <c r="D36" s="62"/>
      <c r="E36" s="62"/>
      <c r="F36" s="62"/>
      <c r="G36" s="58"/>
      <c r="H36" s="58"/>
      <c r="I36" s="58"/>
      <c r="J36" s="58"/>
    </row>
    <row r="37" spans="1:11" s="80" customFormat="1">
      <c r="A37" s="76" t="s">
        <v>70</v>
      </c>
      <c r="B37" s="81" t="s">
        <v>428</v>
      </c>
      <c r="C37" s="81"/>
      <c r="D37" s="76">
        <v>24113589537.029999</v>
      </c>
      <c r="E37" s="76">
        <v>4571254139.1599998</v>
      </c>
      <c r="F37" s="82"/>
      <c r="G37" s="70"/>
      <c r="H37" s="83">
        <v>4575054136.1599998</v>
      </c>
      <c r="I37" s="70"/>
      <c r="J37" s="70">
        <f>D37</f>
        <v>24113589537.029999</v>
      </c>
      <c r="K37" s="80">
        <f>E37-H37</f>
        <v>-3799997</v>
      </c>
    </row>
    <row r="38" spans="1:11" ht="26.25" customHeight="1">
      <c r="A38" s="59" t="s">
        <v>72</v>
      </c>
      <c r="B38" s="64" t="s">
        <v>73</v>
      </c>
      <c r="C38" s="64">
        <v>3440772350.4899998</v>
      </c>
      <c r="D38" s="59"/>
      <c r="E38" s="59"/>
      <c r="F38" s="62"/>
      <c r="G38" s="58"/>
      <c r="H38" s="58"/>
      <c r="I38" s="58">
        <f>C38</f>
        <v>3440772350.4899998</v>
      </c>
      <c r="J38" s="58"/>
    </row>
    <row r="39" spans="1:11">
      <c r="A39" s="59" t="s">
        <v>74</v>
      </c>
      <c r="B39" s="64" t="s">
        <v>75</v>
      </c>
      <c r="C39" s="64"/>
      <c r="D39" s="59"/>
      <c r="E39" s="59"/>
      <c r="F39" s="62"/>
      <c r="G39" s="58"/>
      <c r="H39" s="58"/>
      <c r="I39" s="58"/>
      <c r="J39" s="58"/>
    </row>
    <row r="40" spans="1:11">
      <c r="A40" s="59" t="s">
        <v>76</v>
      </c>
      <c r="B40" s="64" t="s">
        <v>77</v>
      </c>
      <c r="C40" s="64"/>
      <c r="D40" s="59"/>
      <c r="E40" s="59"/>
      <c r="F40" s="62"/>
      <c r="G40" s="58"/>
      <c r="H40" s="58"/>
      <c r="I40" s="58"/>
      <c r="J40" s="58"/>
    </row>
    <row r="41" spans="1:11">
      <c r="A41" s="59" t="s">
        <v>78</v>
      </c>
      <c r="B41" s="64" t="s">
        <v>79</v>
      </c>
      <c r="C41" s="64"/>
      <c r="D41" s="59"/>
      <c r="E41" s="59"/>
      <c r="F41" s="62"/>
      <c r="G41" s="58"/>
      <c r="H41" s="58"/>
      <c r="I41" s="58"/>
      <c r="J41" s="58"/>
    </row>
    <row r="42" spans="1:11">
      <c r="A42" s="59" t="s">
        <v>80</v>
      </c>
      <c r="B42" s="64" t="s">
        <v>81</v>
      </c>
      <c r="C42" s="64"/>
      <c r="D42" s="59"/>
      <c r="E42" s="59"/>
      <c r="F42" s="62"/>
      <c r="G42" s="58"/>
      <c r="H42" s="58"/>
      <c r="I42" s="58"/>
      <c r="J42" s="58"/>
    </row>
    <row r="43" spans="1:11">
      <c r="A43" s="59" t="s">
        <v>82</v>
      </c>
      <c r="B43" s="84" t="s">
        <v>83</v>
      </c>
      <c r="C43" s="84"/>
      <c r="D43" s="59">
        <f>D34</f>
        <v>854554902.10000646</v>
      </c>
      <c r="E43" s="59">
        <f>E34</f>
        <v>1575572756.6500001</v>
      </c>
      <c r="F43" s="62"/>
      <c r="G43" s="58"/>
      <c r="H43" s="58">
        <f>H34</f>
        <v>1575572756.6499999</v>
      </c>
      <c r="I43" s="58"/>
      <c r="J43" s="58">
        <f>D43-E43+H43</f>
        <v>854554902.10000622</v>
      </c>
    </row>
    <row r="44" spans="1:11">
      <c r="A44" s="59" t="s">
        <v>84</v>
      </c>
      <c r="B44" s="64" t="s">
        <v>85</v>
      </c>
      <c r="C44" s="64"/>
      <c r="D44" s="59">
        <v>0</v>
      </c>
      <c r="E44" s="59"/>
      <c r="F44" s="62"/>
      <c r="G44" s="58"/>
      <c r="H44" s="58"/>
      <c r="I44" s="58"/>
      <c r="J44" s="58"/>
    </row>
    <row r="45" spans="1:11" s="85" customFormat="1">
      <c r="A45" s="67" t="s">
        <v>86</v>
      </c>
      <c r="B45" s="68" t="s">
        <v>71</v>
      </c>
      <c r="C45" s="68"/>
      <c r="D45" s="79">
        <f>SUM(D37:D44)-C38</f>
        <v>21527372088.640007</v>
      </c>
      <c r="E45" s="79">
        <f>SUM(E37:E44)</f>
        <v>6146826895.8099995</v>
      </c>
      <c r="F45" s="79">
        <f>SUM(F37:F44)</f>
        <v>0</v>
      </c>
      <c r="G45" s="69"/>
      <c r="H45" s="69">
        <f>SUM(H37:H44)</f>
        <v>6150626892.8099995</v>
      </c>
      <c r="I45" s="70"/>
      <c r="J45" s="69">
        <f>J37-I38+J43</f>
        <v>21527372088.640007</v>
      </c>
    </row>
    <row r="46" spans="1:11">
      <c r="A46" s="59" t="s">
        <v>87</v>
      </c>
      <c r="B46" s="58"/>
      <c r="C46" s="58"/>
      <c r="D46" s="62"/>
      <c r="E46" s="62"/>
      <c r="F46" s="62"/>
      <c r="G46" s="58"/>
      <c r="H46" s="58"/>
      <c r="I46" s="58"/>
      <c r="J46" s="58"/>
    </row>
    <row r="47" spans="1:11">
      <c r="A47" s="59" t="s">
        <v>88</v>
      </c>
      <c r="B47" s="60" t="s">
        <v>89</v>
      </c>
      <c r="C47" s="60"/>
      <c r="D47" s="61"/>
      <c r="E47" s="61"/>
      <c r="F47" s="62"/>
      <c r="G47" s="58"/>
      <c r="H47" s="58"/>
      <c r="I47" s="58"/>
      <c r="J47" s="58"/>
    </row>
    <row r="48" spans="1:11">
      <c r="A48" s="59" t="s">
        <v>90</v>
      </c>
      <c r="B48" s="60" t="s">
        <v>91</v>
      </c>
      <c r="C48" s="60"/>
      <c r="D48" s="61">
        <v>0</v>
      </c>
      <c r="E48" s="61"/>
      <c r="F48" s="62"/>
      <c r="G48" s="58"/>
      <c r="H48" s="58"/>
      <c r="I48" s="58"/>
      <c r="J48" s="58"/>
    </row>
    <row r="49" spans="1:10">
      <c r="A49" s="59" t="s">
        <v>92</v>
      </c>
      <c r="B49" s="64" t="s">
        <v>93</v>
      </c>
      <c r="C49" s="59">
        <v>437866798.13999999</v>
      </c>
      <c r="D49" s="59"/>
      <c r="E49" s="62">
        <v>10323066.619999999</v>
      </c>
      <c r="F49" s="62"/>
      <c r="G49" s="58"/>
      <c r="H49" s="58"/>
      <c r="I49" s="58">
        <f>C49+E49+G49-H49</f>
        <v>448189864.75999999</v>
      </c>
      <c r="J49" s="58"/>
    </row>
    <row r="50" spans="1:10">
      <c r="A50" s="59" t="s">
        <v>94</v>
      </c>
      <c r="B50" s="64" t="s">
        <v>95</v>
      </c>
      <c r="C50" s="59">
        <f>4229856871.74</f>
        <v>4229856871.7399998</v>
      </c>
      <c r="D50" s="59"/>
      <c r="E50" s="62">
        <f>1179214818.64-E51</f>
        <v>1178998075.4300001</v>
      </c>
      <c r="F50" s="62"/>
      <c r="G50" s="58"/>
      <c r="H50" s="86"/>
      <c r="I50" s="58">
        <f t="shared" ref="I50:I65" si="0">C50+E50+G50-H50</f>
        <v>5408854947.1700001</v>
      </c>
      <c r="J50" s="58"/>
    </row>
    <row r="51" spans="1:10" s="91" customFormat="1">
      <c r="A51" s="87"/>
      <c r="B51" s="65" t="s">
        <v>100</v>
      </c>
      <c r="C51" s="87">
        <v>1017566639.59</v>
      </c>
      <c r="D51" s="87"/>
      <c r="E51" s="88">
        <v>216743.21</v>
      </c>
      <c r="F51" s="88"/>
      <c r="G51" s="89"/>
      <c r="H51" s="90">
        <f>C51+E51</f>
        <v>1017783382.8000001</v>
      </c>
      <c r="I51" s="58">
        <f t="shared" si="0"/>
        <v>0</v>
      </c>
      <c r="J51" s="89"/>
    </row>
    <row r="52" spans="1:10">
      <c r="A52" s="59" t="s">
        <v>96</v>
      </c>
      <c r="B52" s="64" t="s">
        <v>97</v>
      </c>
      <c r="C52" s="59">
        <v>40273947.25</v>
      </c>
      <c r="D52" s="59"/>
      <c r="E52" s="62"/>
      <c r="F52" s="62"/>
      <c r="G52" s="58"/>
      <c r="H52" s="58"/>
      <c r="I52" s="58">
        <f t="shared" si="0"/>
        <v>40273947.25</v>
      </c>
      <c r="J52" s="58"/>
    </row>
    <row r="53" spans="1:10">
      <c r="A53" s="59" t="s">
        <v>98</v>
      </c>
      <c r="B53" s="64" t="s">
        <v>99</v>
      </c>
      <c r="C53" s="59">
        <v>2555000</v>
      </c>
      <c r="D53" s="59"/>
      <c r="E53" s="62"/>
      <c r="F53" s="62"/>
      <c r="G53" s="58"/>
      <c r="H53" s="58"/>
      <c r="I53" s="58">
        <f t="shared" si="0"/>
        <v>2555000</v>
      </c>
      <c r="J53" s="58"/>
    </row>
    <row r="54" spans="1:10">
      <c r="A54" s="59" t="s">
        <v>101</v>
      </c>
      <c r="B54" s="64" t="s">
        <v>102</v>
      </c>
      <c r="C54" s="59"/>
      <c r="D54" s="59"/>
      <c r="E54" s="62"/>
      <c r="F54" s="62"/>
      <c r="G54" s="58"/>
      <c r="H54" s="58"/>
      <c r="I54" s="58">
        <f t="shared" si="0"/>
        <v>0</v>
      </c>
      <c r="J54" s="58"/>
    </row>
    <row r="55" spans="1:10">
      <c r="A55" s="59" t="s">
        <v>103</v>
      </c>
      <c r="B55" s="64" t="s">
        <v>104</v>
      </c>
      <c r="C55" s="59">
        <v>9757078417.8500004</v>
      </c>
      <c r="D55" s="59"/>
      <c r="E55" s="62">
        <v>576792755.96000004</v>
      </c>
      <c r="F55" s="62"/>
      <c r="G55" s="58"/>
      <c r="H55" s="58"/>
      <c r="I55" s="58">
        <f t="shared" si="0"/>
        <v>10333871173.810001</v>
      </c>
      <c r="J55" s="58"/>
    </row>
    <row r="56" spans="1:10">
      <c r="A56" s="59" t="s">
        <v>105</v>
      </c>
      <c r="B56" s="64" t="s">
        <v>106</v>
      </c>
      <c r="C56" s="59">
        <v>356081015</v>
      </c>
      <c r="D56" s="59"/>
      <c r="E56" s="62">
        <v>758656177.80999994</v>
      </c>
      <c r="F56" s="62"/>
      <c r="G56" s="58"/>
      <c r="H56" s="58"/>
      <c r="I56" s="58">
        <f t="shared" si="0"/>
        <v>1114737192.8099999</v>
      </c>
      <c r="J56" s="58"/>
    </row>
    <row r="57" spans="1:10">
      <c r="A57" s="59" t="s">
        <v>107</v>
      </c>
      <c r="B57" s="64" t="s">
        <v>108</v>
      </c>
      <c r="C57" s="59"/>
      <c r="D57" s="59"/>
      <c r="E57" s="62">
        <v>541800000</v>
      </c>
      <c r="F57" s="62"/>
      <c r="G57" s="58"/>
      <c r="H57" s="58"/>
      <c r="I57" s="58">
        <f t="shared" si="0"/>
        <v>541800000</v>
      </c>
      <c r="J57" s="58"/>
    </row>
    <row r="58" spans="1:10" ht="24" customHeight="1">
      <c r="A58" s="59" t="s">
        <v>109</v>
      </c>
      <c r="B58" s="64" t="s">
        <v>110</v>
      </c>
      <c r="C58" s="59"/>
      <c r="D58" s="59"/>
      <c r="E58" s="62"/>
      <c r="F58" s="62"/>
      <c r="G58" s="58"/>
      <c r="H58" s="58"/>
      <c r="I58" s="58">
        <f t="shared" si="0"/>
        <v>0</v>
      </c>
      <c r="J58" s="58"/>
    </row>
    <row r="59" spans="1:10">
      <c r="A59" s="59" t="s">
        <v>111</v>
      </c>
      <c r="B59" s="64" t="s">
        <v>112</v>
      </c>
      <c r="C59" s="59">
        <v>16358892207.91</v>
      </c>
      <c r="D59" s="59"/>
      <c r="E59" s="62">
        <v>9619062740.3700008</v>
      </c>
      <c r="F59" s="62"/>
      <c r="G59" s="58"/>
      <c r="H59" s="58"/>
      <c r="I59" s="58">
        <f t="shared" si="0"/>
        <v>25977954948.279999</v>
      </c>
      <c r="J59" s="58"/>
    </row>
    <row r="60" spans="1:10">
      <c r="A60" s="59" t="s">
        <v>113</v>
      </c>
      <c r="B60" s="64" t="s">
        <v>114</v>
      </c>
      <c r="C60" s="59">
        <v>1546061936.6400001</v>
      </c>
      <c r="D60" s="59"/>
      <c r="E60" s="62">
        <v>2405956.96</v>
      </c>
      <c r="F60" s="62"/>
      <c r="G60" s="58"/>
      <c r="H60" s="58"/>
      <c r="I60" s="58">
        <f t="shared" si="0"/>
        <v>1548467893.6000001</v>
      </c>
      <c r="J60" s="58"/>
    </row>
    <row r="61" spans="1:10">
      <c r="A61" s="59"/>
      <c r="B61" s="64" t="s">
        <v>429</v>
      </c>
      <c r="C61" s="59"/>
      <c r="D61" s="59"/>
      <c r="E61" s="62"/>
      <c r="F61" s="62"/>
      <c r="G61" s="66">
        <v>4571254136.1599998</v>
      </c>
      <c r="H61" s="58"/>
      <c r="I61" s="58">
        <f t="shared" si="0"/>
        <v>4571254136.1599998</v>
      </c>
      <c r="J61" s="58"/>
    </row>
    <row r="62" spans="1:10">
      <c r="A62" s="59" t="s">
        <v>115</v>
      </c>
      <c r="B62" s="64" t="s">
        <v>116</v>
      </c>
      <c r="C62" s="59"/>
      <c r="D62" s="59"/>
      <c r="E62" s="62">
        <v>1519306083.04</v>
      </c>
      <c r="F62" s="62"/>
      <c r="G62" s="58"/>
      <c r="H62" s="58"/>
      <c r="I62" s="58">
        <f t="shared" si="0"/>
        <v>1519306083.04</v>
      </c>
      <c r="J62" s="58"/>
    </row>
    <row r="63" spans="1:10">
      <c r="A63" s="59" t="s">
        <v>117</v>
      </c>
      <c r="B63" s="64" t="s">
        <v>118</v>
      </c>
      <c r="C63" s="59">
        <f>17689185938.95-C51-E25</f>
        <v>15096046542.710001</v>
      </c>
      <c r="D63" s="59"/>
      <c r="E63" s="62"/>
      <c r="F63" s="62"/>
      <c r="G63" s="58"/>
      <c r="H63" s="66">
        <f>C63</f>
        <v>15096046542.710001</v>
      </c>
      <c r="I63" s="58">
        <f t="shared" si="0"/>
        <v>0</v>
      </c>
      <c r="J63" s="58"/>
    </row>
    <row r="64" spans="1:10">
      <c r="A64" s="59" t="s">
        <v>119</v>
      </c>
      <c r="B64" s="64" t="s">
        <v>120</v>
      </c>
      <c r="C64" s="59"/>
      <c r="D64" s="59"/>
      <c r="E64" s="62"/>
      <c r="F64" s="62"/>
      <c r="G64" s="58"/>
      <c r="H64" s="58"/>
      <c r="I64" s="58">
        <f t="shared" si="0"/>
        <v>0</v>
      </c>
      <c r="J64" s="58"/>
    </row>
    <row r="65" spans="1:10">
      <c r="A65" s="59" t="s">
        <v>121</v>
      </c>
      <c r="B65" s="64" t="s">
        <v>122</v>
      </c>
      <c r="C65" s="59"/>
      <c r="D65" s="59"/>
      <c r="E65" s="62"/>
      <c r="F65" s="62"/>
      <c r="G65" s="58"/>
      <c r="H65" s="58"/>
      <c r="I65" s="58">
        <f t="shared" si="0"/>
        <v>0</v>
      </c>
      <c r="J65" s="58"/>
    </row>
    <row r="66" spans="1:10" ht="24" customHeight="1">
      <c r="A66" s="59" t="s">
        <v>123</v>
      </c>
      <c r="B66" s="64" t="s">
        <v>124</v>
      </c>
      <c r="C66" s="59">
        <v>1383499134.23</v>
      </c>
      <c r="D66" s="59"/>
      <c r="E66" s="62"/>
      <c r="F66" s="62"/>
      <c r="G66" s="58"/>
      <c r="H66" s="58"/>
      <c r="I66" s="58">
        <f>C66+E66+G66-H66</f>
        <v>1383499134.23</v>
      </c>
      <c r="J66" s="58"/>
    </row>
    <row r="67" spans="1:10">
      <c r="A67" s="59" t="s">
        <v>125</v>
      </c>
      <c r="B67" s="64" t="s">
        <v>126</v>
      </c>
      <c r="C67" s="59"/>
      <c r="D67" s="59"/>
      <c r="E67" s="62"/>
      <c r="F67" s="62"/>
      <c r="G67" s="58"/>
      <c r="H67" s="58"/>
      <c r="I67" s="58"/>
      <c r="J67" s="58"/>
    </row>
    <row r="68" spans="1:10">
      <c r="A68" s="59" t="s">
        <v>127</v>
      </c>
      <c r="B68" s="60" t="s">
        <v>128</v>
      </c>
      <c r="C68" s="60"/>
      <c r="D68" s="61">
        <v>0</v>
      </c>
      <c r="E68" s="61"/>
      <c r="F68" s="62"/>
      <c r="G68" s="58"/>
      <c r="H68" s="58"/>
      <c r="I68" s="58"/>
      <c r="J68" s="58"/>
    </row>
    <row r="69" spans="1:10">
      <c r="A69" s="59" t="s">
        <v>129</v>
      </c>
      <c r="B69" s="64" t="s">
        <v>130</v>
      </c>
      <c r="C69" s="64"/>
      <c r="D69" s="59">
        <f>5517172746.55-D70</f>
        <v>5516956003.3400002</v>
      </c>
      <c r="E69" s="59"/>
      <c r="F69" s="62">
        <v>2616656620.4099998</v>
      </c>
      <c r="G69" s="58"/>
      <c r="H69" s="58"/>
      <c r="I69" s="58"/>
      <c r="J69" s="58">
        <f>D69+F69+H69-G69</f>
        <v>8133612623.75</v>
      </c>
    </row>
    <row r="70" spans="1:10" s="91" customFormat="1">
      <c r="A70" s="87"/>
      <c r="B70" s="65" t="s">
        <v>131</v>
      </c>
      <c r="C70" s="65"/>
      <c r="D70" s="87">
        <v>216743.21</v>
      </c>
      <c r="E70" s="87"/>
      <c r="F70" s="88"/>
      <c r="G70" s="89">
        <f>D70</f>
        <v>216743.21</v>
      </c>
      <c r="H70" s="89"/>
      <c r="I70" s="89"/>
      <c r="J70" s="58">
        <f t="shared" ref="J70:J94" si="1">D70+F70+H70-G70</f>
        <v>0</v>
      </c>
    </row>
    <row r="71" spans="1:10">
      <c r="A71" s="59" t="s">
        <v>132</v>
      </c>
      <c r="B71" s="64" t="s">
        <v>133</v>
      </c>
      <c r="C71" s="64"/>
      <c r="D71" s="59">
        <v>165427502.28</v>
      </c>
      <c r="E71" s="59"/>
      <c r="F71" s="62">
        <v>7009171</v>
      </c>
      <c r="G71" s="58"/>
      <c r="H71" s="58"/>
      <c r="I71" s="58"/>
      <c r="J71" s="58">
        <f t="shared" si="1"/>
        <v>172436673.28</v>
      </c>
    </row>
    <row r="72" spans="1:10">
      <c r="A72" s="59" t="s">
        <v>134</v>
      </c>
      <c r="B72" s="64" t="s">
        <v>135</v>
      </c>
      <c r="C72" s="64"/>
      <c r="D72" s="59">
        <v>717878909.57000005</v>
      </c>
      <c r="E72" s="59"/>
      <c r="F72" s="62">
        <v>25771433.809999999</v>
      </c>
      <c r="G72" s="58"/>
      <c r="H72" s="58"/>
      <c r="I72" s="58"/>
      <c r="J72" s="58">
        <f t="shared" si="1"/>
        <v>743650343.38</v>
      </c>
    </row>
    <row r="73" spans="1:10" ht="15" customHeight="1">
      <c r="A73" s="59" t="s">
        <v>136</v>
      </c>
      <c r="B73" s="64" t="s">
        <v>137</v>
      </c>
      <c r="C73" s="64"/>
      <c r="D73" s="59"/>
      <c r="E73" s="59"/>
      <c r="F73" s="62"/>
      <c r="G73" s="58"/>
      <c r="H73" s="58"/>
      <c r="I73" s="58"/>
      <c r="J73" s="58">
        <f t="shared" si="1"/>
        <v>0</v>
      </c>
    </row>
    <row r="74" spans="1:10">
      <c r="A74" s="59" t="s">
        <v>138</v>
      </c>
      <c r="B74" s="64" t="s">
        <v>139</v>
      </c>
      <c r="C74" s="64"/>
      <c r="D74" s="59">
        <v>21378183099.939999</v>
      </c>
      <c r="E74" s="59"/>
      <c r="F74" s="62"/>
      <c r="G74" s="58"/>
      <c r="H74" s="58"/>
      <c r="I74" s="58"/>
      <c r="J74" s="58">
        <f t="shared" si="1"/>
        <v>21378183099.939999</v>
      </c>
    </row>
    <row r="75" spans="1:10">
      <c r="A75" s="59" t="s">
        <v>140</v>
      </c>
      <c r="B75" s="64" t="s">
        <v>141</v>
      </c>
      <c r="C75" s="64"/>
      <c r="D75" s="59">
        <v>658792562.25</v>
      </c>
      <c r="E75" s="59"/>
      <c r="F75" s="62"/>
      <c r="G75" s="58"/>
      <c r="H75" s="58"/>
      <c r="I75" s="58"/>
      <c r="J75" s="58">
        <f t="shared" si="1"/>
        <v>658792562.25</v>
      </c>
    </row>
    <row r="76" spans="1:10">
      <c r="A76" s="59" t="s">
        <v>142</v>
      </c>
      <c r="B76" s="64" t="s">
        <v>143</v>
      </c>
      <c r="C76" s="64"/>
      <c r="D76" s="59"/>
      <c r="E76" s="59"/>
      <c r="F76" s="62"/>
      <c r="G76" s="58"/>
      <c r="H76" s="58"/>
      <c r="I76" s="58"/>
      <c r="J76" s="58">
        <f t="shared" si="1"/>
        <v>0</v>
      </c>
    </row>
    <row r="77" spans="1:10">
      <c r="A77" s="59" t="s">
        <v>144</v>
      </c>
      <c r="B77" s="64" t="s">
        <v>145</v>
      </c>
      <c r="C77" s="64"/>
      <c r="D77" s="59">
        <v>151657864.71000001</v>
      </c>
      <c r="E77" s="59"/>
      <c r="F77" s="62"/>
      <c r="G77" s="58"/>
      <c r="H77" s="58"/>
      <c r="I77" s="58"/>
      <c r="J77" s="58">
        <f t="shared" si="1"/>
        <v>151657864.71000001</v>
      </c>
    </row>
    <row r="78" spans="1:10">
      <c r="A78" s="59" t="s">
        <v>146</v>
      </c>
      <c r="B78" s="64" t="s">
        <v>147</v>
      </c>
      <c r="C78" s="64"/>
      <c r="D78" s="59"/>
      <c r="E78" s="59"/>
      <c r="F78" s="62"/>
      <c r="G78" s="58"/>
      <c r="H78" s="58"/>
      <c r="I78" s="58"/>
      <c r="J78" s="58">
        <f t="shared" si="1"/>
        <v>0</v>
      </c>
    </row>
    <row r="79" spans="1:10">
      <c r="A79" s="59" t="s">
        <v>148</v>
      </c>
      <c r="B79" s="64" t="s">
        <v>149</v>
      </c>
      <c r="C79" s="64"/>
      <c r="D79" s="59">
        <v>109293737.12</v>
      </c>
      <c r="E79" s="59"/>
      <c r="F79" s="62">
        <v>15623763</v>
      </c>
      <c r="G79" s="58"/>
      <c r="H79" s="58"/>
      <c r="I79" s="58"/>
      <c r="J79" s="58">
        <f t="shared" si="1"/>
        <v>124917500.12</v>
      </c>
    </row>
    <row r="80" spans="1:10" ht="18" customHeight="1">
      <c r="A80" s="59" t="s">
        <v>150</v>
      </c>
      <c r="B80" s="64" t="s">
        <v>151</v>
      </c>
      <c r="C80" s="64"/>
      <c r="D80" s="59">
        <v>0</v>
      </c>
      <c r="E80" s="59"/>
      <c r="F80" s="62"/>
      <c r="G80" s="58"/>
      <c r="H80" s="58"/>
      <c r="I80" s="58"/>
      <c r="J80" s="58">
        <f t="shared" si="1"/>
        <v>0</v>
      </c>
    </row>
    <row r="81" spans="1:10">
      <c r="A81" s="59" t="s">
        <v>152</v>
      </c>
      <c r="B81" s="64" t="s">
        <v>153</v>
      </c>
      <c r="C81" s="64"/>
      <c r="D81" s="59"/>
      <c r="E81" s="59"/>
      <c r="F81" s="62">
        <f>17689185938.95-F82</f>
        <v>16671619299.360001</v>
      </c>
      <c r="G81" s="66">
        <f>F81</f>
        <v>16671619299.360001</v>
      </c>
      <c r="H81" s="58"/>
      <c r="I81" s="58"/>
      <c r="J81" s="58">
        <f t="shared" si="1"/>
        <v>0</v>
      </c>
    </row>
    <row r="82" spans="1:10" s="91" customFormat="1">
      <c r="A82" s="87"/>
      <c r="B82" s="65" t="s">
        <v>131</v>
      </c>
      <c r="C82" s="65"/>
      <c r="D82" s="87"/>
      <c r="E82" s="87"/>
      <c r="F82" s="88">
        <v>1017566639.59</v>
      </c>
      <c r="G82" s="89">
        <f>F82</f>
        <v>1017566639.59</v>
      </c>
      <c r="H82" s="89"/>
      <c r="I82" s="89"/>
      <c r="J82" s="58">
        <f t="shared" si="1"/>
        <v>0</v>
      </c>
    </row>
    <row r="83" spans="1:10">
      <c r="A83" s="59" t="s">
        <v>154</v>
      </c>
      <c r="B83" s="64" t="s">
        <v>155</v>
      </c>
      <c r="C83" s="64"/>
      <c r="D83" s="59"/>
      <c r="E83" s="59"/>
      <c r="F83" s="62"/>
      <c r="G83" s="58"/>
      <c r="H83" s="58"/>
      <c r="I83" s="58"/>
      <c r="J83" s="58">
        <f t="shared" si="1"/>
        <v>0</v>
      </c>
    </row>
    <row r="84" spans="1:10">
      <c r="A84" s="59" t="s">
        <v>156</v>
      </c>
      <c r="B84" s="64" t="s">
        <v>157</v>
      </c>
      <c r="C84" s="64"/>
      <c r="D84" s="59"/>
      <c r="E84" s="59"/>
      <c r="F84" s="62"/>
      <c r="G84" s="58"/>
      <c r="H84" s="58"/>
      <c r="I84" s="58"/>
      <c r="J84" s="58">
        <f t="shared" si="1"/>
        <v>0</v>
      </c>
    </row>
    <row r="85" spans="1:10">
      <c r="A85" s="59" t="s">
        <v>158</v>
      </c>
      <c r="B85" s="64" t="s">
        <v>159</v>
      </c>
      <c r="C85" s="64"/>
      <c r="D85" s="59"/>
      <c r="E85" s="59"/>
      <c r="F85" s="62"/>
      <c r="G85" s="58"/>
      <c r="H85" s="58"/>
      <c r="I85" s="58"/>
      <c r="J85" s="58">
        <f t="shared" si="1"/>
        <v>0</v>
      </c>
    </row>
    <row r="86" spans="1:10">
      <c r="A86" s="59" t="s">
        <v>160</v>
      </c>
      <c r="B86" s="64" t="s">
        <v>161</v>
      </c>
      <c r="C86" s="64"/>
      <c r="D86" s="59">
        <v>0</v>
      </c>
      <c r="E86" s="59"/>
      <c r="F86" s="62"/>
      <c r="G86" s="58"/>
      <c r="H86" s="58"/>
      <c r="I86" s="58"/>
      <c r="J86" s="58">
        <f t="shared" si="1"/>
        <v>0</v>
      </c>
    </row>
    <row r="87" spans="1:10">
      <c r="A87" s="59" t="s">
        <v>162</v>
      </c>
      <c r="B87" s="64" t="s">
        <v>163</v>
      </c>
      <c r="C87" s="64"/>
      <c r="D87" s="59">
        <v>0</v>
      </c>
      <c r="E87" s="59"/>
      <c r="F87" s="62"/>
      <c r="G87" s="58"/>
      <c r="H87" s="58"/>
      <c r="I87" s="58"/>
      <c r="J87" s="58">
        <f t="shared" si="1"/>
        <v>0</v>
      </c>
    </row>
    <row r="88" spans="1:10">
      <c r="A88" s="59" t="s">
        <v>164</v>
      </c>
      <c r="B88" s="64" t="s">
        <v>165</v>
      </c>
      <c r="C88" s="64"/>
      <c r="D88" s="59">
        <v>34400000</v>
      </c>
      <c r="E88" s="59"/>
      <c r="F88" s="62">
        <v>3800000</v>
      </c>
      <c r="G88" s="66">
        <v>3800000</v>
      </c>
      <c r="H88" s="58"/>
      <c r="I88" s="58"/>
      <c r="J88" s="58">
        <f t="shared" si="1"/>
        <v>34400000</v>
      </c>
    </row>
    <row r="89" spans="1:10">
      <c r="A89" s="59" t="s">
        <v>166</v>
      </c>
      <c r="B89" s="64" t="s">
        <v>167</v>
      </c>
      <c r="C89" s="64"/>
      <c r="D89" s="59">
        <v>0</v>
      </c>
      <c r="E89" s="59"/>
      <c r="F89" s="62"/>
      <c r="G89" s="58"/>
      <c r="H89" s="58"/>
      <c r="I89" s="58"/>
      <c r="J89" s="58">
        <f t="shared" si="1"/>
        <v>0</v>
      </c>
    </row>
    <row r="90" spans="1:10">
      <c r="A90" s="59" t="s">
        <v>168</v>
      </c>
      <c r="B90" s="64" t="s">
        <v>169</v>
      </c>
      <c r="C90" s="64">
        <v>11809822.220000001</v>
      </c>
      <c r="D90" s="59"/>
      <c r="E90" s="59"/>
      <c r="F90" s="62"/>
      <c r="G90" s="58"/>
      <c r="H90" s="58"/>
      <c r="I90" s="58">
        <f>C90</f>
        <v>11809822.220000001</v>
      </c>
      <c r="J90" s="58">
        <f>D90+F90+H90-G90</f>
        <v>0</v>
      </c>
    </row>
    <row r="91" spans="1:10">
      <c r="A91" s="59" t="s">
        <v>170</v>
      </c>
      <c r="B91" s="64" t="s">
        <v>171</v>
      </c>
      <c r="C91" s="64"/>
      <c r="D91" s="59">
        <v>0</v>
      </c>
      <c r="E91" s="59"/>
      <c r="F91" s="62"/>
      <c r="G91" s="58"/>
      <c r="H91" s="58"/>
      <c r="I91" s="58"/>
      <c r="J91" s="58">
        <f t="shared" si="1"/>
        <v>0</v>
      </c>
    </row>
    <row r="92" spans="1:10">
      <c r="A92" s="59" t="s">
        <v>172</v>
      </c>
      <c r="B92" s="64" t="s">
        <v>173</v>
      </c>
      <c r="C92" s="64"/>
      <c r="D92" s="59">
        <v>0</v>
      </c>
      <c r="E92" s="59"/>
      <c r="F92" s="62"/>
      <c r="G92" s="58"/>
      <c r="H92" s="58"/>
      <c r="I92" s="58"/>
      <c r="J92" s="58">
        <f t="shared" si="1"/>
        <v>0</v>
      </c>
    </row>
    <row r="93" spans="1:10">
      <c r="A93" s="59" t="s">
        <v>174</v>
      </c>
      <c r="B93" s="64" t="s">
        <v>175</v>
      </c>
      <c r="C93" s="64"/>
      <c r="D93" s="59">
        <v>0</v>
      </c>
      <c r="E93" s="59"/>
      <c r="F93" s="62"/>
      <c r="G93" s="58"/>
      <c r="H93" s="58"/>
      <c r="I93" s="58"/>
      <c r="J93" s="58">
        <f t="shared" si="1"/>
        <v>0</v>
      </c>
    </row>
    <row r="94" spans="1:10">
      <c r="A94" s="59" t="s">
        <v>176</v>
      </c>
      <c r="B94" s="64" t="s">
        <v>177</v>
      </c>
      <c r="C94" s="64"/>
      <c r="D94" s="59">
        <v>0</v>
      </c>
      <c r="E94" s="59"/>
      <c r="F94" s="62"/>
      <c r="G94" s="58"/>
      <c r="H94" s="58"/>
      <c r="I94" s="58"/>
      <c r="J94" s="58">
        <f t="shared" si="1"/>
        <v>0</v>
      </c>
    </row>
    <row r="95" spans="1:10">
      <c r="A95" s="59" t="s">
        <v>178</v>
      </c>
      <c r="B95" s="64" t="s">
        <v>179</v>
      </c>
      <c r="C95" s="64"/>
      <c r="D95" s="92">
        <f>23080354667.51-C24</f>
        <v>21504781910.859997</v>
      </c>
      <c r="E95" s="92">
        <v>6150485327.8699999</v>
      </c>
      <c r="F95" s="62"/>
      <c r="G95" s="58"/>
      <c r="H95" s="58">
        <f>H45</f>
        <v>6150626892.8099995</v>
      </c>
      <c r="I95" s="58"/>
      <c r="J95" s="58">
        <f>D95-E95+H95</f>
        <v>21504923475.799995</v>
      </c>
    </row>
    <row r="96" spans="1:10" s="80" customFormat="1">
      <c r="A96" s="76"/>
      <c r="B96" s="81" t="s">
        <v>46</v>
      </c>
      <c r="C96" s="81">
        <f t="shared" ref="C96:J96" si="2">SUM(C49:C95)</f>
        <v>50237588333.280006</v>
      </c>
      <c r="D96" s="81">
        <f t="shared" si="2"/>
        <v>50237588333.279991</v>
      </c>
      <c r="E96" s="81">
        <f t="shared" si="2"/>
        <v>20358046927.27</v>
      </c>
      <c r="F96" s="81">
        <f t="shared" si="2"/>
        <v>20358046927.170002</v>
      </c>
      <c r="G96" s="70">
        <f t="shared" si="2"/>
        <v>22264456818.32</v>
      </c>
      <c r="H96" s="70">
        <f t="shared" si="2"/>
        <v>22264456818.32</v>
      </c>
      <c r="I96" s="70">
        <f t="shared" si="2"/>
        <v>52902574143.330002</v>
      </c>
      <c r="J96" s="70">
        <f t="shared" si="2"/>
        <v>52902574143.229996</v>
      </c>
    </row>
    <row r="97" spans="1:10">
      <c r="A97" s="59" t="s">
        <v>180</v>
      </c>
      <c r="B97" s="58"/>
      <c r="C97" s="58">
        <f>C96-D96</f>
        <v>0</v>
      </c>
      <c r="D97" s="62"/>
      <c r="E97" s="62">
        <f>E96-F96</f>
        <v>9.999847412109375E-2</v>
      </c>
      <c r="F97" s="62"/>
      <c r="G97" s="62">
        <f>G96-H96</f>
        <v>0</v>
      </c>
      <c r="H97" s="62"/>
      <c r="I97" s="58"/>
      <c r="J97" s="58"/>
    </row>
    <row r="98" spans="1:10">
      <c r="A98" s="59" t="s">
        <v>181</v>
      </c>
      <c r="B98" s="93" t="s">
        <v>182</v>
      </c>
      <c r="C98" s="93"/>
      <c r="D98" s="59">
        <v>0</v>
      </c>
      <c r="E98" s="59"/>
      <c r="F98" s="62"/>
      <c r="G98" s="58"/>
      <c r="H98" s="58"/>
      <c r="I98" s="58"/>
      <c r="J98" s="58"/>
    </row>
    <row r="99" spans="1:10">
      <c r="A99" s="59" t="s">
        <v>183</v>
      </c>
      <c r="B99" s="93" t="s">
        <v>184</v>
      </c>
      <c r="C99" s="93"/>
      <c r="D99" s="61">
        <v>54494393080.669998</v>
      </c>
      <c r="E99" s="61"/>
      <c r="F99" s="94">
        <f>SUM(F100:F105)</f>
        <v>1516025036</v>
      </c>
      <c r="G99" s="94"/>
      <c r="H99" s="94"/>
      <c r="I99" s="58"/>
      <c r="J99" s="58"/>
    </row>
    <row r="100" spans="1:10" ht="12" customHeight="1">
      <c r="A100" s="59" t="s">
        <v>185</v>
      </c>
      <c r="B100" s="93" t="s">
        <v>186</v>
      </c>
      <c r="C100" s="93"/>
      <c r="D100" s="59">
        <v>54385260162.040001</v>
      </c>
      <c r="E100" s="59"/>
      <c r="F100" s="62">
        <v>1471585286</v>
      </c>
      <c r="G100" s="58"/>
      <c r="H100" s="58"/>
      <c r="I100" s="58"/>
      <c r="J100" s="58"/>
    </row>
    <row r="101" spans="1:10" ht="12" customHeight="1">
      <c r="A101" s="59" t="s">
        <v>187</v>
      </c>
      <c r="B101" s="93" t="s">
        <v>188</v>
      </c>
      <c r="C101" s="93"/>
      <c r="D101" s="59"/>
      <c r="E101" s="59"/>
      <c r="F101" s="62"/>
      <c r="G101" s="58"/>
      <c r="H101" s="58"/>
      <c r="I101" s="58"/>
      <c r="J101" s="58"/>
    </row>
    <row r="102" spans="1:10" ht="12" customHeight="1">
      <c r="A102" s="59" t="s">
        <v>189</v>
      </c>
      <c r="B102" s="93" t="s">
        <v>190</v>
      </c>
      <c r="C102" s="93"/>
      <c r="D102" s="59"/>
      <c r="E102" s="59"/>
      <c r="F102" s="62"/>
      <c r="G102" s="58"/>
      <c r="H102" s="58"/>
      <c r="I102" s="58"/>
      <c r="J102" s="58"/>
    </row>
    <row r="103" spans="1:10">
      <c r="A103" s="59" t="s">
        <v>191</v>
      </c>
      <c r="B103" s="93" t="s">
        <v>192</v>
      </c>
      <c r="C103" s="93"/>
      <c r="D103" s="59">
        <v>87103715.040000007</v>
      </c>
      <c r="E103" s="59"/>
      <c r="F103" s="62"/>
      <c r="G103" s="58"/>
      <c r="H103" s="58"/>
      <c r="I103" s="58"/>
      <c r="J103" s="58"/>
    </row>
    <row r="104" spans="1:10">
      <c r="A104" s="59" t="s">
        <v>193</v>
      </c>
      <c r="B104" s="93" t="s">
        <v>194</v>
      </c>
      <c r="C104" s="93"/>
      <c r="D104" s="59"/>
      <c r="E104" s="59"/>
      <c r="F104" s="62"/>
      <c r="G104" s="58"/>
      <c r="H104" s="58"/>
      <c r="I104" s="58"/>
      <c r="J104" s="58"/>
    </row>
    <row r="105" spans="1:10">
      <c r="A105" s="59" t="s">
        <v>195</v>
      </c>
      <c r="B105" s="93" t="s">
        <v>196</v>
      </c>
      <c r="C105" s="93"/>
      <c r="D105" s="59">
        <v>22029203.59</v>
      </c>
      <c r="E105" s="59"/>
      <c r="F105" s="62">
        <v>44439750</v>
      </c>
      <c r="G105" s="58"/>
      <c r="H105" s="58"/>
      <c r="I105" s="58"/>
      <c r="J105" s="58"/>
    </row>
    <row r="106" spans="1:10">
      <c r="A106" s="59" t="s">
        <v>197</v>
      </c>
      <c r="B106" s="93" t="s">
        <v>198</v>
      </c>
      <c r="C106" s="93"/>
      <c r="D106" s="61">
        <v>54080407800.639999</v>
      </c>
      <c r="E106" s="61"/>
      <c r="F106" s="94">
        <v>1518243989.3499999</v>
      </c>
      <c r="G106" s="94"/>
      <c r="H106" s="94"/>
      <c r="I106" s="58"/>
      <c r="J106" s="58"/>
    </row>
    <row r="107" spans="1:10">
      <c r="A107" s="59" t="s">
        <v>199</v>
      </c>
      <c r="B107" s="93" t="s">
        <v>200</v>
      </c>
      <c r="C107" s="93"/>
      <c r="D107" s="59">
        <v>3484273673.9200001</v>
      </c>
      <c r="E107" s="59"/>
      <c r="F107" s="62">
        <v>223710890.53999999</v>
      </c>
      <c r="G107" s="58"/>
      <c r="H107" s="58"/>
      <c r="I107" s="58"/>
      <c r="J107" s="58"/>
    </row>
    <row r="108" spans="1:10" ht="12" customHeight="1">
      <c r="A108" s="59" t="s">
        <v>201</v>
      </c>
      <c r="B108" s="93" t="s">
        <v>202</v>
      </c>
      <c r="C108" s="93"/>
      <c r="D108" s="59">
        <v>1144996974.8699999</v>
      </c>
      <c r="E108" s="59"/>
      <c r="F108" s="62">
        <v>75122209.459999993</v>
      </c>
      <c r="G108" s="58"/>
      <c r="H108" s="58"/>
      <c r="I108" s="58"/>
      <c r="J108" s="58"/>
    </row>
    <row r="109" spans="1:10">
      <c r="A109" s="59" t="s">
        <v>203</v>
      </c>
      <c r="B109" s="93" t="s">
        <v>204</v>
      </c>
      <c r="C109" s="93"/>
      <c r="D109" s="59">
        <v>46076579749.059998</v>
      </c>
      <c r="E109" s="59"/>
      <c r="F109" s="62">
        <v>1186097436.3499999</v>
      </c>
      <c r="G109" s="58"/>
      <c r="H109" s="58"/>
      <c r="I109" s="58"/>
      <c r="J109" s="58"/>
    </row>
    <row r="110" spans="1:10">
      <c r="A110" s="59" t="s">
        <v>205</v>
      </c>
      <c r="B110" s="93" t="s">
        <v>206</v>
      </c>
      <c r="C110" s="93"/>
      <c r="D110" s="59">
        <v>2260675</v>
      </c>
      <c r="E110" s="59"/>
      <c r="F110" s="62"/>
      <c r="G110" s="58"/>
      <c r="H110" s="58"/>
      <c r="I110" s="58"/>
      <c r="J110" s="58"/>
    </row>
    <row r="111" spans="1:10" ht="12" customHeight="1">
      <c r="A111" s="59" t="s">
        <v>207</v>
      </c>
      <c r="B111" s="93" t="s">
        <v>208</v>
      </c>
      <c r="C111" s="93"/>
      <c r="D111" s="59">
        <v>4366000</v>
      </c>
      <c r="E111" s="59"/>
      <c r="F111" s="62"/>
      <c r="G111" s="58"/>
      <c r="H111" s="58"/>
      <c r="I111" s="58"/>
      <c r="J111" s="58"/>
    </row>
    <row r="112" spans="1:10">
      <c r="A112" s="59" t="s">
        <v>209</v>
      </c>
      <c r="B112" s="93" t="s">
        <v>210</v>
      </c>
      <c r="C112" s="93"/>
      <c r="D112" s="59">
        <v>2013154581.53</v>
      </c>
      <c r="E112" s="59"/>
      <c r="F112" s="62"/>
      <c r="G112" s="58"/>
      <c r="H112" s="58"/>
      <c r="I112" s="58"/>
      <c r="J112" s="58"/>
    </row>
    <row r="113" spans="1:10">
      <c r="A113" s="59" t="s">
        <v>211</v>
      </c>
      <c r="B113" s="93" t="s">
        <v>212</v>
      </c>
      <c r="C113" s="93"/>
      <c r="D113" s="59">
        <v>1240099376.71</v>
      </c>
      <c r="E113" s="59"/>
      <c r="F113" s="62">
        <v>25000000</v>
      </c>
      <c r="G113" s="58"/>
      <c r="H113" s="58"/>
      <c r="I113" s="58"/>
      <c r="J113" s="58"/>
    </row>
    <row r="114" spans="1:10">
      <c r="A114" s="59" t="s">
        <v>213</v>
      </c>
      <c r="B114" s="93" t="s">
        <v>214</v>
      </c>
      <c r="C114" s="93"/>
      <c r="D114" s="59">
        <v>1649234.25</v>
      </c>
      <c r="E114" s="59"/>
      <c r="F114" s="62"/>
      <c r="G114" s="58"/>
      <c r="H114" s="58"/>
      <c r="I114" s="58"/>
      <c r="J114" s="58"/>
    </row>
    <row r="115" spans="1:10">
      <c r="A115" s="59" t="s">
        <v>215</v>
      </c>
      <c r="B115" s="93" t="s">
        <v>216</v>
      </c>
      <c r="C115" s="93"/>
      <c r="D115" s="59">
        <v>113027535.3</v>
      </c>
      <c r="E115" s="59"/>
      <c r="F115" s="62">
        <v>8313453</v>
      </c>
      <c r="G115" s="58"/>
      <c r="H115" s="58"/>
      <c r="I115" s="58"/>
      <c r="J115" s="58"/>
    </row>
    <row r="116" spans="1:10" ht="12" customHeight="1">
      <c r="A116" s="59" t="s">
        <v>217</v>
      </c>
      <c r="B116" s="93" t="s">
        <v>218</v>
      </c>
      <c r="C116" s="93"/>
      <c r="D116" s="59">
        <f>D99-D106</f>
        <v>413985280.02999878</v>
      </c>
      <c r="E116" s="59"/>
      <c r="F116" s="94">
        <f>+F99-F106</f>
        <v>-2218953.3499999046</v>
      </c>
      <c r="G116" s="94"/>
      <c r="H116" s="94"/>
      <c r="I116" s="58"/>
      <c r="J116" s="58"/>
    </row>
    <row r="117" spans="1:10" ht="12" customHeight="1">
      <c r="A117" s="59" t="s">
        <v>219</v>
      </c>
      <c r="B117" s="93" t="s">
        <v>220</v>
      </c>
      <c r="C117" s="93"/>
      <c r="D117" s="62"/>
      <c r="E117" s="62"/>
      <c r="F117" s="62"/>
      <c r="G117" s="58"/>
      <c r="H117" s="58"/>
      <c r="I117" s="58"/>
      <c r="J117" s="58"/>
    </row>
    <row r="118" spans="1:10">
      <c r="A118" s="59" t="s">
        <v>221</v>
      </c>
      <c r="B118" s="93" t="s">
        <v>184</v>
      </c>
      <c r="C118" s="93"/>
      <c r="D118" s="59">
        <f>D124</f>
        <v>1169912.0900000001</v>
      </c>
      <c r="E118" s="59"/>
      <c r="F118" s="94">
        <f>F124</f>
        <v>141567.74</v>
      </c>
      <c r="G118" s="94"/>
      <c r="H118" s="94"/>
      <c r="I118" s="58"/>
      <c r="J118" s="58"/>
    </row>
    <row r="119" spans="1:10">
      <c r="A119" s="59" t="s">
        <v>222</v>
      </c>
      <c r="B119" s="93" t="s">
        <v>223</v>
      </c>
      <c r="C119" s="93"/>
      <c r="D119" s="59">
        <v>0</v>
      </c>
      <c r="E119" s="59"/>
      <c r="F119" s="62"/>
      <c r="G119" s="58"/>
      <c r="H119" s="58"/>
      <c r="I119" s="58"/>
      <c r="J119" s="58"/>
    </row>
    <row r="120" spans="1:10">
      <c r="A120" s="59" t="s">
        <v>224</v>
      </c>
      <c r="B120" s="93" t="s">
        <v>225</v>
      </c>
      <c r="C120" s="93"/>
      <c r="D120" s="59">
        <v>0</v>
      </c>
      <c r="E120" s="59"/>
      <c r="F120" s="62"/>
      <c r="G120" s="58"/>
      <c r="H120" s="58"/>
      <c r="I120" s="58"/>
      <c r="J120" s="58"/>
    </row>
    <row r="121" spans="1:10" ht="12" customHeight="1">
      <c r="A121" s="59" t="s">
        <v>226</v>
      </c>
      <c r="B121" s="93" t="s">
        <v>227</v>
      </c>
      <c r="C121" s="93"/>
      <c r="D121" s="59">
        <v>0</v>
      </c>
      <c r="E121" s="59"/>
      <c r="F121" s="62"/>
      <c r="G121" s="58"/>
      <c r="H121" s="58"/>
      <c r="I121" s="58"/>
      <c r="J121" s="58"/>
    </row>
    <row r="122" spans="1:10" ht="12" customHeight="1">
      <c r="A122" s="59" t="s">
        <v>228</v>
      </c>
      <c r="B122" s="93" t="s">
        <v>229</v>
      </c>
      <c r="C122" s="93"/>
      <c r="D122" s="59">
        <v>0</v>
      </c>
      <c r="E122" s="59"/>
      <c r="F122" s="62"/>
      <c r="G122" s="58"/>
      <c r="H122" s="58"/>
      <c r="I122" s="58"/>
      <c r="J122" s="58"/>
    </row>
    <row r="123" spans="1:10" ht="12" customHeight="1">
      <c r="A123" s="59" t="s">
        <v>230</v>
      </c>
      <c r="B123" s="93" t="s">
        <v>231</v>
      </c>
      <c r="C123" s="93"/>
      <c r="D123" s="59">
        <v>0</v>
      </c>
      <c r="E123" s="59"/>
      <c r="F123" s="62"/>
      <c r="G123" s="58"/>
      <c r="H123" s="58"/>
      <c r="I123" s="58"/>
      <c r="J123" s="58"/>
    </row>
    <row r="124" spans="1:10">
      <c r="A124" s="59" t="s">
        <v>232</v>
      </c>
      <c r="B124" s="93" t="s">
        <v>233</v>
      </c>
      <c r="C124" s="93"/>
      <c r="D124" s="59">
        <v>1169912.0900000001</v>
      </c>
      <c r="E124" s="59"/>
      <c r="F124" s="62">
        <v>141567.74</v>
      </c>
      <c r="G124" s="58"/>
      <c r="H124" s="58"/>
      <c r="I124" s="58"/>
      <c r="J124" s="58"/>
    </row>
    <row r="125" spans="1:10">
      <c r="A125" s="59" t="s">
        <v>234</v>
      </c>
      <c r="B125" s="93" t="s">
        <v>235</v>
      </c>
      <c r="C125" s="93"/>
      <c r="D125" s="59"/>
      <c r="E125" s="59"/>
      <c r="F125" s="62"/>
      <c r="G125" s="58"/>
      <c r="H125" s="58"/>
      <c r="I125" s="58"/>
      <c r="J125" s="58"/>
    </row>
    <row r="126" spans="1:10">
      <c r="A126" s="59" t="s">
        <v>236</v>
      </c>
      <c r="B126" s="93" t="s">
        <v>198</v>
      </c>
      <c r="C126" s="93"/>
      <c r="D126" s="59">
        <f>D131</f>
        <v>1229433687.52</v>
      </c>
      <c r="E126" s="59"/>
      <c r="F126" s="95"/>
      <c r="G126" s="95"/>
      <c r="H126" s="95"/>
      <c r="I126" s="58"/>
      <c r="J126" s="58"/>
    </row>
    <row r="127" spans="1:10">
      <c r="A127" s="59" t="s">
        <v>237</v>
      </c>
      <c r="B127" s="93" t="s">
        <v>238</v>
      </c>
      <c r="C127" s="93"/>
      <c r="D127" s="59"/>
      <c r="E127" s="59"/>
      <c r="F127" s="62"/>
      <c r="G127" s="58"/>
      <c r="H127" s="58"/>
      <c r="I127" s="58"/>
      <c r="J127" s="58"/>
    </row>
    <row r="128" spans="1:10" ht="12" customHeight="1">
      <c r="A128" s="59" t="s">
        <v>239</v>
      </c>
      <c r="B128" s="93" t="s">
        <v>240</v>
      </c>
      <c r="C128" s="93"/>
      <c r="D128" s="59"/>
      <c r="E128" s="59"/>
      <c r="F128" s="62"/>
      <c r="G128" s="58"/>
      <c r="H128" s="58"/>
      <c r="I128" s="58"/>
      <c r="J128" s="58"/>
    </row>
    <row r="129" spans="1:10" ht="12" customHeight="1">
      <c r="A129" s="59" t="s">
        <v>241</v>
      </c>
      <c r="B129" s="93" t="s">
        <v>242</v>
      </c>
      <c r="C129" s="93"/>
      <c r="D129" s="59"/>
      <c r="E129" s="59"/>
      <c r="F129" s="62"/>
      <c r="G129" s="58"/>
      <c r="H129" s="58"/>
      <c r="I129" s="58"/>
      <c r="J129" s="58"/>
    </row>
    <row r="130" spans="1:10" ht="12" customHeight="1">
      <c r="A130" s="59" t="s">
        <v>243</v>
      </c>
      <c r="B130" s="93" t="s">
        <v>244</v>
      </c>
      <c r="C130" s="93"/>
      <c r="D130" s="59"/>
      <c r="E130" s="59"/>
      <c r="F130" s="62"/>
      <c r="G130" s="58"/>
      <c r="H130" s="58"/>
      <c r="I130" s="58"/>
      <c r="J130" s="58"/>
    </row>
    <row r="131" spans="1:10">
      <c r="A131" s="59" t="s">
        <v>245</v>
      </c>
      <c r="B131" s="93" t="s">
        <v>246</v>
      </c>
      <c r="C131" s="93"/>
      <c r="D131" s="59">
        <v>1229433687.52</v>
      </c>
      <c r="E131" s="59"/>
      <c r="F131" s="62"/>
      <c r="G131" s="58"/>
      <c r="H131" s="58"/>
      <c r="I131" s="58"/>
      <c r="J131" s="58"/>
    </row>
    <row r="132" spans="1:10" ht="12" customHeight="1">
      <c r="A132" s="59" t="s">
        <v>247</v>
      </c>
      <c r="B132" s="96" t="s">
        <v>248</v>
      </c>
      <c r="C132" s="96"/>
      <c r="D132" s="59">
        <f>D118-D126</f>
        <v>-1228263775.4300001</v>
      </c>
      <c r="E132" s="59"/>
      <c r="F132" s="62">
        <f>F118-F126</f>
        <v>141567.74</v>
      </c>
      <c r="G132" s="62"/>
      <c r="H132" s="62"/>
      <c r="I132" s="58"/>
      <c r="J132" s="58"/>
    </row>
    <row r="133" spans="1:10" ht="12" customHeight="1">
      <c r="A133" s="59" t="s">
        <v>249</v>
      </c>
      <c r="B133" s="93" t="s">
        <v>250</v>
      </c>
      <c r="C133" s="93"/>
      <c r="D133" s="59"/>
      <c r="E133" s="59"/>
      <c r="F133" s="62"/>
      <c r="G133" s="58"/>
      <c r="H133" s="58"/>
      <c r="I133" s="58"/>
      <c r="J133" s="58"/>
    </row>
    <row r="134" spans="1:10">
      <c r="A134" s="59" t="s">
        <v>251</v>
      </c>
      <c r="B134" s="93" t="s">
        <v>184</v>
      </c>
      <c r="C134" s="93"/>
      <c r="D134" s="59">
        <f>D135+D138</f>
        <v>23682858475</v>
      </c>
      <c r="E134" s="59"/>
      <c r="F134" s="62">
        <f>F135</f>
        <v>9846535.0600000005</v>
      </c>
      <c r="G134" s="62"/>
      <c r="H134" s="62"/>
      <c r="I134" s="58"/>
      <c r="J134" s="58"/>
    </row>
    <row r="135" spans="1:10" ht="12" customHeight="1">
      <c r="A135" s="59" t="s">
        <v>252</v>
      </c>
      <c r="B135" s="93" t="s">
        <v>253</v>
      </c>
      <c r="C135" s="93"/>
      <c r="D135" s="59">
        <v>23673161680.610001</v>
      </c>
      <c r="E135" s="59"/>
      <c r="F135" s="62">
        <v>9846535.0600000005</v>
      </c>
      <c r="G135" s="58"/>
      <c r="H135" s="58"/>
      <c r="I135" s="58"/>
      <c r="J135" s="58"/>
    </row>
    <row r="136" spans="1:10" ht="12" customHeight="1">
      <c r="A136" s="59" t="s">
        <v>254</v>
      </c>
      <c r="B136" s="93" t="s">
        <v>255</v>
      </c>
      <c r="C136" s="93"/>
      <c r="D136" s="59"/>
      <c r="E136" s="59"/>
      <c r="F136" s="62"/>
      <c r="G136" s="58"/>
      <c r="H136" s="58"/>
      <c r="I136" s="58"/>
      <c r="J136" s="58"/>
    </row>
    <row r="137" spans="1:10">
      <c r="A137" s="59" t="s">
        <v>256</v>
      </c>
      <c r="B137" s="93" t="s">
        <v>257</v>
      </c>
      <c r="C137" s="93"/>
      <c r="D137" s="59"/>
      <c r="E137" s="59"/>
      <c r="F137" s="62"/>
      <c r="G137" s="58"/>
      <c r="H137" s="58"/>
      <c r="I137" s="58"/>
      <c r="J137" s="58"/>
    </row>
    <row r="138" spans="1:10">
      <c r="A138" s="59" t="s">
        <v>258</v>
      </c>
      <c r="B138" s="93" t="s">
        <v>259</v>
      </c>
      <c r="C138" s="93"/>
      <c r="D138" s="59">
        <v>9696794.3900000006</v>
      </c>
      <c r="E138" s="59"/>
      <c r="F138" s="62"/>
      <c r="G138" s="58"/>
      <c r="H138" s="58"/>
      <c r="I138" s="58"/>
      <c r="J138" s="58"/>
    </row>
    <row r="139" spans="1:10">
      <c r="A139" s="59" t="s">
        <v>260</v>
      </c>
      <c r="B139" s="93" t="s">
        <v>198</v>
      </c>
      <c r="C139" s="93"/>
      <c r="D139" s="59">
        <f>D140+D143+D144</f>
        <v>22639302360.470001</v>
      </c>
      <c r="E139" s="59"/>
      <c r="F139" s="62"/>
      <c r="G139" s="62"/>
      <c r="H139" s="62"/>
      <c r="I139" s="58"/>
      <c r="J139" s="58"/>
    </row>
    <row r="140" spans="1:10" ht="12" customHeight="1">
      <c r="A140" s="59" t="s">
        <v>261</v>
      </c>
      <c r="B140" s="93" t="s">
        <v>262</v>
      </c>
      <c r="C140" s="93"/>
      <c r="D140" s="59">
        <v>22221340443.75</v>
      </c>
      <c r="E140" s="59"/>
      <c r="F140" s="62"/>
      <c r="G140" s="58"/>
      <c r="H140" s="58"/>
      <c r="I140" s="58"/>
      <c r="J140" s="58"/>
    </row>
    <row r="141" spans="1:10">
      <c r="A141" s="59" t="s">
        <v>263</v>
      </c>
      <c r="B141" s="93" t="s">
        <v>264</v>
      </c>
      <c r="C141" s="93"/>
      <c r="D141" s="59"/>
      <c r="E141" s="59"/>
      <c r="F141" s="62"/>
      <c r="G141" s="58"/>
      <c r="H141" s="58"/>
      <c r="I141" s="58"/>
      <c r="J141" s="58"/>
    </row>
    <row r="142" spans="1:10">
      <c r="A142" s="59" t="s">
        <v>265</v>
      </c>
      <c r="B142" s="93" t="s">
        <v>266</v>
      </c>
      <c r="C142" s="93"/>
      <c r="D142" s="59"/>
      <c r="E142" s="59"/>
      <c r="F142" s="62"/>
      <c r="G142" s="58"/>
      <c r="H142" s="58"/>
      <c r="I142" s="58"/>
      <c r="J142" s="58"/>
    </row>
    <row r="143" spans="1:10">
      <c r="A143" s="59" t="s">
        <v>267</v>
      </c>
      <c r="B143" s="93" t="s">
        <v>268</v>
      </c>
      <c r="C143" s="93"/>
      <c r="D143" s="59">
        <v>187718000</v>
      </c>
      <c r="E143" s="59"/>
      <c r="F143" s="62"/>
      <c r="G143" s="58"/>
      <c r="H143" s="58"/>
      <c r="I143" s="58"/>
      <c r="J143" s="58"/>
    </row>
    <row r="144" spans="1:10">
      <c r="A144" s="59" t="s">
        <v>269</v>
      </c>
      <c r="B144" s="93" t="s">
        <v>270</v>
      </c>
      <c r="C144" s="93"/>
      <c r="D144" s="59">
        <v>230243916.72</v>
      </c>
      <c r="E144" s="59"/>
      <c r="F144" s="62"/>
      <c r="G144" s="58"/>
      <c r="H144" s="58"/>
      <c r="I144" s="58"/>
      <c r="J144" s="58"/>
    </row>
    <row r="145" spans="1:10" ht="12" customHeight="1">
      <c r="A145" s="59" t="s">
        <v>271</v>
      </c>
      <c r="B145" s="93" t="s">
        <v>272</v>
      </c>
      <c r="C145" s="93"/>
      <c r="D145" s="59">
        <f>D134-D139</f>
        <v>1043556114.5299988</v>
      </c>
      <c r="E145" s="59"/>
      <c r="F145" s="94">
        <f>F134-F139</f>
        <v>9846535.0600000005</v>
      </c>
      <c r="G145" s="94"/>
      <c r="H145" s="94"/>
      <c r="I145" s="58"/>
      <c r="J145" s="58"/>
    </row>
    <row r="146" spans="1:10">
      <c r="A146" s="59" t="s">
        <v>273</v>
      </c>
      <c r="B146" s="93" t="s">
        <v>274</v>
      </c>
      <c r="C146" s="93"/>
      <c r="D146" s="59">
        <f>D116+D132+D145</f>
        <v>229277619.12999749</v>
      </c>
      <c r="E146" s="59"/>
      <c r="F146" s="94">
        <f>F116+F132+F145</f>
        <v>7769149.4500000961</v>
      </c>
      <c r="G146" s="94"/>
      <c r="H146" s="94"/>
      <c r="I146" s="58"/>
      <c r="J146" s="58"/>
    </row>
    <row r="147" spans="1:10" ht="12" customHeight="1">
      <c r="A147" s="59" t="s">
        <v>275</v>
      </c>
      <c r="B147" s="93" t="s">
        <v>276</v>
      </c>
      <c r="C147" s="93"/>
      <c r="D147" s="59">
        <v>208589179.00999999</v>
      </c>
      <c r="E147" s="59"/>
      <c r="F147" s="62">
        <v>2553917.17</v>
      </c>
      <c r="G147" s="58"/>
      <c r="H147" s="58"/>
      <c r="I147" s="58"/>
      <c r="J147" s="58"/>
    </row>
    <row r="148" spans="1:10" ht="12" customHeight="1">
      <c r="A148" s="59" t="s">
        <v>277</v>
      </c>
      <c r="B148" s="93" t="s">
        <v>278</v>
      </c>
      <c r="C148" s="93"/>
      <c r="D148" s="59">
        <v>437866798.13999999</v>
      </c>
      <c r="E148" s="59"/>
      <c r="F148" s="94">
        <v>10323066.619999999</v>
      </c>
      <c r="G148" s="94"/>
      <c r="H148" s="94"/>
      <c r="I148" s="58"/>
      <c r="J148" s="58"/>
    </row>
    <row r="149" spans="1:10" s="99" customFormat="1">
      <c r="A149" s="94"/>
      <c r="B149" s="97"/>
      <c r="C149" s="97"/>
      <c r="D149" s="98"/>
      <c r="E149" s="98"/>
      <c r="F149" s="94"/>
      <c r="G149" s="97">
        <f>SUM(G6:G148)</f>
        <v>46343127841.900002</v>
      </c>
      <c r="H149" s="97">
        <f>SUM(H6:H148)</f>
        <v>66522245410.769997</v>
      </c>
      <c r="I149" s="58"/>
      <c r="J149" s="97"/>
    </row>
    <row r="150" spans="1:10">
      <c r="G150" s="53">
        <f>+G149-H149</f>
        <v>-20179117568.869995</v>
      </c>
    </row>
  </sheetData>
  <mergeCells count="8">
    <mergeCell ref="A1:D1"/>
    <mergeCell ref="B4:B5"/>
    <mergeCell ref="C4:D4"/>
    <mergeCell ref="E4:F4"/>
    <mergeCell ref="I4:J4"/>
    <mergeCell ref="G3:H3"/>
    <mergeCell ref="A4:A5"/>
    <mergeCell ref="G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zoomScaleNormal="100" workbookViewId="0">
      <pane xSplit="2" ySplit="5" topLeftCell="C18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RowHeight="15"/>
  <cols>
    <col min="1" max="1" width="8.28515625" style="189" customWidth="1"/>
    <col min="2" max="2" width="43.28515625" style="190" customWidth="1"/>
    <col min="3" max="3" width="18.42578125" style="190" customWidth="1"/>
    <col min="4" max="4" width="17.7109375" style="189" customWidth="1"/>
    <col min="5" max="5" width="20" style="189" customWidth="1"/>
    <col min="6" max="6" width="21.42578125" style="189" customWidth="1"/>
    <col min="7" max="8" width="21.85546875" style="190" customWidth="1"/>
    <col min="9" max="9" width="23.7109375" style="190" customWidth="1"/>
    <col min="10" max="10" width="21.140625" style="190" customWidth="1"/>
    <col min="11" max="11" width="19.7109375" style="190" customWidth="1"/>
    <col min="12" max="13" width="9.140625" style="190"/>
    <col min="14" max="14" width="27.5703125" style="190" customWidth="1"/>
    <col min="15" max="251" width="9.140625" style="190"/>
    <col min="252" max="252" width="5.7109375" style="190" customWidth="1"/>
    <col min="253" max="253" width="51.42578125" style="190" customWidth="1"/>
    <col min="254" max="254" width="20.42578125" style="190" customWidth="1"/>
    <col min="255" max="256" width="19.85546875" style="190" customWidth="1"/>
    <col min="257" max="257" width="21.42578125" style="190" customWidth="1"/>
    <col min="258" max="258" width="26.5703125" style="190" customWidth="1"/>
    <col min="259" max="259" width="0" style="190" hidden="1" customWidth="1"/>
    <col min="260" max="260" width="15.85546875" style="190" customWidth="1"/>
    <col min="261" max="261" width="16.5703125" style="190" customWidth="1"/>
    <col min="262" max="262" width="16.85546875" style="190" customWidth="1"/>
    <col min="263" max="263" width="23.140625" style="190" customWidth="1"/>
    <col min="264" max="507" width="9.140625" style="190"/>
    <col min="508" max="508" width="5.7109375" style="190" customWidth="1"/>
    <col min="509" max="509" width="51.42578125" style="190" customWidth="1"/>
    <col min="510" max="510" width="20.42578125" style="190" customWidth="1"/>
    <col min="511" max="512" width="19.85546875" style="190" customWidth="1"/>
    <col min="513" max="513" width="21.42578125" style="190" customWidth="1"/>
    <col min="514" max="514" width="26.5703125" style="190" customWidth="1"/>
    <col min="515" max="515" width="0" style="190" hidden="1" customWidth="1"/>
    <col min="516" max="516" width="15.85546875" style="190" customWidth="1"/>
    <col min="517" max="517" width="16.5703125" style="190" customWidth="1"/>
    <col min="518" max="518" width="16.85546875" style="190" customWidth="1"/>
    <col min="519" max="519" width="23.140625" style="190" customWidth="1"/>
    <col min="520" max="763" width="9.140625" style="190"/>
    <col min="764" max="764" width="5.7109375" style="190" customWidth="1"/>
    <col min="765" max="765" width="51.42578125" style="190" customWidth="1"/>
    <col min="766" max="766" width="20.42578125" style="190" customWidth="1"/>
    <col min="767" max="768" width="19.85546875" style="190" customWidth="1"/>
    <col min="769" max="769" width="21.42578125" style="190" customWidth="1"/>
    <col min="770" max="770" width="26.5703125" style="190" customWidth="1"/>
    <col min="771" max="771" width="0" style="190" hidden="1" customWidth="1"/>
    <col min="772" max="772" width="15.85546875" style="190" customWidth="1"/>
    <col min="773" max="773" width="16.5703125" style="190" customWidth="1"/>
    <col min="774" max="774" width="16.85546875" style="190" customWidth="1"/>
    <col min="775" max="775" width="23.140625" style="190" customWidth="1"/>
    <col min="776" max="1019" width="9.140625" style="190"/>
    <col min="1020" max="1020" width="5.7109375" style="190" customWidth="1"/>
    <col min="1021" max="1021" width="51.42578125" style="190" customWidth="1"/>
    <col min="1022" max="1022" width="20.42578125" style="190" customWidth="1"/>
    <col min="1023" max="1024" width="19.85546875" style="190" customWidth="1"/>
    <col min="1025" max="1025" width="21.42578125" style="190" customWidth="1"/>
    <col min="1026" max="1026" width="26.5703125" style="190" customWidth="1"/>
    <col min="1027" max="1027" width="0" style="190" hidden="1" customWidth="1"/>
    <col min="1028" max="1028" width="15.85546875" style="190" customWidth="1"/>
    <col min="1029" max="1029" width="16.5703125" style="190" customWidth="1"/>
    <col min="1030" max="1030" width="16.85546875" style="190" customWidth="1"/>
    <col min="1031" max="1031" width="23.140625" style="190" customWidth="1"/>
    <col min="1032" max="1275" width="9.140625" style="190"/>
    <col min="1276" max="1276" width="5.7109375" style="190" customWidth="1"/>
    <col min="1277" max="1277" width="51.42578125" style="190" customWidth="1"/>
    <col min="1278" max="1278" width="20.42578125" style="190" customWidth="1"/>
    <col min="1279" max="1280" width="19.85546875" style="190" customWidth="1"/>
    <col min="1281" max="1281" width="21.42578125" style="190" customWidth="1"/>
    <col min="1282" max="1282" width="26.5703125" style="190" customWidth="1"/>
    <col min="1283" max="1283" width="0" style="190" hidden="1" customWidth="1"/>
    <col min="1284" max="1284" width="15.85546875" style="190" customWidth="1"/>
    <col min="1285" max="1285" width="16.5703125" style="190" customWidth="1"/>
    <col min="1286" max="1286" width="16.85546875" style="190" customWidth="1"/>
    <col min="1287" max="1287" width="23.140625" style="190" customWidth="1"/>
    <col min="1288" max="1531" width="9.140625" style="190"/>
    <col min="1532" max="1532" width="5.7109375" style="190" customWidth="1"/>
    <col min="1533" max="1533" width="51.42578125" style="190" customWidth="1"/>
    <col min="1534" max="1534" width="20.42578125" style="190" customWidth="1"/>
    <col min="1535" max="1536" width="19.85546875" style="190" customWidth="1"/>
    <col min="1537" max="1537" width="21.42578125" style="190" customWidth="1"/>
    <col min="1538" max="1538" width="26.5703125" style="190" customWidth="1"/>
    <col min="1539" max="1539" width="0" style="190" hidden="1" customWidth="1"/>
    <col min="1540" max="1540" width="15.85546875" style="190" customWidth="1"/>
    <col min="1541" max="1541" width="16.5703125" style="190" customWidth="1"/>
    <col min="1542" max="1542" width="16.85546875" style="190" customWidth="1"/>
    <col min="1543" max="1543" width="23.140625" style="190" customWidth="1"/>
    <col min="1544" max="1787" width="9.140625" style="190"/>
    <col min="1788" max="1788" width="5.7109375" style="190" customWidth="1"/>
    <col min="1789" max="1789" width="51.42578125" style="190" customWidth="1"/>
    <col min="1790" max="1790" width="20.42578125" style="190" customWidth="1"/>
    <col min="1791" max="1792" width="19.85546875" style="190" customWidth="1"/>
    <col min="1793" max="1793" width="21.42578125" style="190" customWidth="1"/>
    <col min="1794" max="1794" width="26.5703125" style="190" customWidth="1"/>
    <col min="1795" max="1795" width="0" style="190" hidden="1" customWidth="1"/>
    <col min="1796" max="1796" width="15.85546875" style="190" customWidth="1"/>
    <col min="1797" max="1797" width="16.5703125" style="190" customWidth="1"/>
    <col min="1798" max="1798" width="16.85546875" style="190" customWidth="1"/>
    <col min="1799" max="1799" width="23.140625" style="190" customWidth="1"/>
    <col min="1800" max="2043" width="9.140625" style="190"/>
    <col min="2044" max="2044" width="5.7109375" style="190" customWidth="1"/>
    <col min="2045" max="2045" width="51.42578125" style="190" customWidth="1"/>
    <col min="2046" max="2046" width="20.42578125" style="190" customWidth="1"/>
    <col min="2047" max="2048" width="19.85546875" style="190" customWidth="1"/>
    <col min="2049" max="2049" width="21.42578125" style="190" customWidth="1"/>
    <col min="2050" max="2050" width="26.5703125" style="190" customWidth="1"/>
    <col min="2051" max="2051" width="0" style="190" hidden="1" customWidth="1"/>
    <col min="2052" max="2052" width="15.85546875" style="190" customWidth="1"/>
    <col min="2053" max="2053" width="16.5703125" style="190" customWidth="1"/>
    <col min="2054" max="2054" width="16.85546875" style="190" customWidth="1"/>
    <col min="2055" max="2055" width="23.140625" style="190" customWidth="1"/>
    <col min="2056" max="2299" width="9.140625" style="190"/>
    <col min="2300" max="2300" width="5.7109375" style="190" customWidth="1"/>
    <col min="2301" max="2301" width="51.42578125" style="190" customWidth="1"/>
    <col min="2302" max="2302" width="20.42578125" style="190" customWidth="1"/>
    <col min="2303" max="2304" width="19.85546875" style="190" customWidth="1"/>
    <col min="2305" max="2305" width="21.42578125" style="190" customWidth="1"/>
    <col min="2306" max="2306" width="26.5703125" style="190" customWidth="1"/>
    <col min="2307" max="2307" width="0" style="190" hidden="1" customWidth="1"/>
    <col min="2308" max="2308" width="15.85546875" style="190" customWidth="1"/>
    <col min="2309" max="2309" width="16.5703125" style="190" customWidth="1"/>
    <col min="2310" max="2310" width="16.85546875" style="190" customWidth="1"/>
    <col min="2311" max="2311" width="23.140625" style="190" customWidth="1"/>
    <col min="2312" max="2555" width="9.140625" style="190"/>
    <col min="2556" max="2556" width="5.7109375" style="190" customWidth="1"/>
    <col min="2557" max="2557" width="51.42578125" style="190" customWidth="1"/>
    <col min="2558" max="2558" width="20.42578125" style="190" customWidth="1"/>
    <col min="2559" max="2560" width="19.85546875" style="190" customWidth="1"/>
    <col min="2561" max="2561" width="21.42578125" style="190" customWidth="1"/>
    <col min="2562" max="2562" width="26.5703125" style="190" customWidth="1"/>
    <col min="2563" max="2563" width="0" style="190" hidden="1" customWidth="1"/>
    <col min="2564" max="2564" width="15.85546875" style="190" customWidth="1"/>
    <col min="2565" max="2565" width="16.5703125" style="190" customWidth="1"/>
    <col min="2566" max="2566" width="16.85546875" style="190" customWidth="1"/>
    <col min="2567" max="2567" width="23.140625" style="190" customWidth="1"/>
    <col min="2568" max="2811" width="9.140625" style="190"/>
    <col min="2812" max="2812" width="5.7109375" style="190" customWidth="1"/>
    <col min="2813" max="2813" width="51.42578125" style="190" customWidth="1"/>
    <col min="2814" max="2814" width="20.42578125" style="190" customWidth="1"/>
    <col min="2815" max="2816" width="19.85546875" style="190" customWidth="1"/>
    <col min="2817" max="2817" width="21.42578125" style="190" customWidth="1"/>
    <col min="2818" max="2818" width="26.5703125" style="190" customWidth="1"/>
    <col min="2819" max="2819" width="0" style="190" hidden="1" customWidth="1"/>
    <col min="2820" max="2820" width="15.85546875" style="190" customWidth="1"/>
    <col min="2821" max="2821" width="16.5703125" style="190" customWidth="1"/>
    <col min="2822" max="2822" width="16.85546875" style="190" customWidth="1"/>
    <col min="2823" max="2823" width="23.140625" style="190" customWidth="1"/>
    <col min="2824" max="3067" width="9.140625" style="190"/>
    <col min="3068" max="3068" width="5.7109375" style="190" customWidth="1"/>
    <col min="3069" max="3069" width="51.42578125" style="190" customWidth="1"/>
    <col min="3070" max="3070" width="20.42578125" style="190" customWidth="1"/>
    <col min="3071" max="3072" width="19.85546875" style="190" customWidth="1"/>
    <col min="3073" max="3073" width="21.42578125" style="190" customWidth="1"/>
    <col min="3074" max="3074" width="26.5703125" style="190" customWidth="1"/>
    <col min="3075" max="3075" width="0" style="190" hidden="1" customWidth="1"/>
    <col min="3076" max="3076" width="15.85546875" style="190" customWidth="1"/>
    <col min="3077" max="3077" width="16.5703125" style="190" customWidth="1"/>
    <col min="3078" max="3078" width="16.85546875" style="190" customWidth="1"/>
    <col min="3079" max="3079" width="23.140625" style="190" customWidth="1"/>
    <col min="3080" max="3323" width="9.140625" style="190"/>
    <col min="3324" max="3324" width="5.7109375" style="190" customWidth="1"/>
    <col min="3325" max="3325" width="51.42578125" style="190" customWidth="1"/>
    <col min="3326" max="3326" width="20.42578125" style="190" customWidth="1"/>
    <col min="3327" max="3328" width="19.85546875" style="190" customWidth="1"/>
    <col min="3329" max="3329" width="21.42578125" style="190" customWidth="1"/>
    <col min="3330" max="3330" width="26.5703125" style="190" customWidth="1"/>
    <col min="3331" max="3331" width="0" style="190" hidden="1" customWidth="1"/>
    <col min="3332" max="3332" width="15.85546875" style="190" customWidth="1"/>
    <col min="3333" max="3333" width="16.5703125" style="190" customWidth="1"/>
    <col min="3334" max="3334" width="16.85546875" style="190" customWidth="1"/>
    <col min="3335" max="3335" width="23.140625" style="190" customWidth="1"/>
    <col min="3336" max="3579" width="9.140625" style="190"/>
    <col min="3580" max="3580" width="5.7109375" style="190" customWidth="1"/>
    <col min="3581" max="3581" width="51.42578125" style="190" customWidth="1"/>
    <col min="3582" max="3582" width="20.42578125" style="190" customWidth="1"/>
    <col min="3583" max="3584" width="19.85546875" style="190" customWidth="1"/>
    <col min="3585" max="3585" width="21.42578125" style="190" customWidth="1"/>
    <col min="3586" max="3586" width="26.5703125" style="190" customWidth="1"/>
    <col min="3587" max="3587" width="0" style="190" hidden="1" customWidth="1"/>
    <col min="3588" max="3588" width="15.85546875" style="190" customWidth="1"/>
    <col min="3589" max="3589" width="16.5703125" style="190" customWidth="1"/>
    <col min="3590" max="3590" width="16.85546875" style="190" customWidth="1"/>
    <col min="3591" max="3591" width="23.140625" style="190" customWidth="1"/>
    <col min="3592" max="3835" width="9.140625" style="190"/>
    <col min="3836" max="3836" width="5.7109375" style="190" customWidth="1"/>
    <col min="3837" max="3837" width="51.42578125" style="190" customWidth="1"/>
    <col min="3838" max="3838" width="20.42578125" style="190" customWidth="1"/>
    <col min="3839" max="3840" width="19.85546875" style="190" customWidth="1"/>
    <col min="3841" max="3841" width="21.42578125" style="190" customWidth="1"/>
    <col min="3842" max="3842" width="26.5703125" style="190" customWidth="1"/>
    <col min="3843" max="3843" width="0" style="190" hidden="1" customWidth="1"/>
    <col min="3844" max="3844" width="15.85546875" style="190" customWidth="1"/>
    <col min="3845" max="3845" width="16.5703125" style="190" customWidth="1"/>
    <col min="3846" max="3846" width="16.85546875" style="190" customWidth="1"/>
    <col min="3847" max="3847" width="23.140625" style="190" customWidth="1"/>
    <col min="3848" max="4091" width="9.140625" style="190"/>
    <col min="4092" max="4092" width="5.7109375" style="190" customWidth="1"/>
    <col min="4093" max="4093" width="51.42578125" style="190" customWidth="1"/>
    <col min="4094" max="4094" width="20.42578125" style="190" customWidth="1"/>
    <col min="4095" max="4096" width="19.85546875" style="190" customWidth="1"/>
    <col min="4097" max="4097" width="21.42578125" style="190" customWidth="1"/>
    <col min="4098" max="4098" width="26.5703125" style="190" customWidth="1"/>
    <col min="4099" max="4099" width="0" style="190" hidden="1" customWidth="1"/>
    <col min="4100" max="4100" width="15.85546875" style="190" customWidth="1"/>
    <col min="4101" max="4101" width="16.5703125" style="190" customWidth="1"/>
    <col min="4102" max="4102" width="16.85546875" style="190" customWidth="1"/>
    <col min="4103" max="4103" width="23.140625" style="190" customWidth="1"/>
    <col min="4104" max="4347" width="9.140625" style="190"/>
    <col min="4348" max="4348" width="5.7109375" style="190" customWidth="1"/>
    <col min="4349" max="4349" width="51.42578125" style="190" customWidth="1"/>
    <col min="4350" max="4350" width="20.42578125" style="190" customWidth="1"/>
    <col min="4351" max="4352" width="19.85546875" style="190" customWidth="1"/>
    <col min="4353" max="4353" width="21.42578125" style="190" customWidth="1"/>
    <col min="4354" max="4354" width="26.5703125" style="190" customWidth="1"/>
    <col min="4355" max="4355" width="0" style="190" hidden="1" customWidth="1"/>
    <col min="4356" max="4356" width="15.85546875" style="190" customWidth="1"/>
    <col min="4357" max="4357" width="16.5703125" style="190" customWidth="1"/>
    <col min="4358" max="4358" width="16.85546875" style="190" customWidth="1"/>
    <col min="4359" max="4359" width="23.140625" style="190" customWidth="1"/>
    <col min="4360" max="4603" width="9.140625" style="190"/>
    <col min="4604" max="4604" width="5.7109375" style="190" customWidth="1"/>
    <col min="4605" max="4605" width="51.42578125" style="190" customWidth="1"/>
    <col min="4606" max="4606" width="20.42578125" style="190" customWidth="1"/>
    <col min="4607" max="4608" width="19.85546875" style="190" customWidth="1"/>
    <col min="4609" max="4609" width="21.42578125" style="190" customWidth="1"/>
    <col min="4610" max="4610" width="26.5703125" style="190" customWidth="1"/>
    <col min="4611" max="4611" width="0" style="190" hidden="1" customWidth="1"/>
    <col min="4612" max="4612" width="15.85546875" style="190" customWidth="1"/>
    <col min="4613" max="4613" width="16.5703125" style="190" customWidth="1"/>
    <col min="4614" max="4614" width="16.85546875" style="190" customWidth="1"/>
    <col min="4615" max="4615" width="23.140625" style="190" customWidth="1"/>
    <col min="4616" max="4859" width="9.140625" style="190"/>
    <col min="4860" max="4860" width="5.7109375" style="190" customWidth="1"/>
    <col min="4861" max="4861" width="51.42578125" style="190" customWidth="1"/>
    <col min="4862" max="4862" width="20.42578125" style="190" customWidth="1"/>
    <col min="4863" max="4864" width="19.85546875" style="190" customWidth="1"/>
    <col min="4865" max="4865" width="21.42578125" style="190" customWidth="1"/>
    <col min="4866" max="4866" width="26.5703125" style="190" customWidth="1"/>
    <col min="4867" max="4867" width="0" style="190" hidden="1" customWidth="1"/>
    <col min="4868" max="4868" width="15.85546875" style="190" customWidth="1"/>
    <col min="4869" max="4869" width="16.5703125" style="190" customWidth="1"/>
    <col min="4870" max="4870" width="16.85546875" style="190" customWidth="1"/>
    <col min="4871" max="4871" width="23.140625" style="190" customWidth="1"/>
    <col min="4872" max="5115" width="9.140625" style="190"/>
    <col min="5116" max="5116" width="5.7109375" style="190" customWidth="1"/>
    <col min="5117" max="5117" width="51.42578125" style="190" customWidth="1"/>
    <col min="5118" max="5118" width="20.42578125" style="190" customWidth="1"/>
    <col min="5119" max="5120" width="19.85546875" style="190" customWidth="1"/>
    <col min="5121" max="5121" width="21.42578125" style="190" customWidth="1"/>
    <col min="5122" max="5122" width="26.5703125" style="190" customWidth="1"/>
    <col min="5123" max="5123" width="0" style="190" hidden="1" customWidth="1"/>
    <col min="5124" max="5124" width="15.85546875" style="190" customWidth="1"/>
    <col min="5125" max="5125" width="16.5703125" style="190" customWidth="1"/>
    <col min="5126" max="5126" width="16.85546875" style="190" customWidth="1"/>
    <col min="5127" max="5127" width="23.140625" style="190" customWidth="1"/>
    <col min="5128" max="5371" width="9.140625" style="190"/>
    <col min="5372" max="5372" width="5.7109375" style="190" customWidth="1"/>
    <col min="5373" max="5373" width="51.42578125" style="190" customWidth="1"/>
    <col min="5374" max="5374" width="20.42578125" style="190" customWidth="1"/>
    <col min="5375" max="5376" width="19.85546875" style="190" customWidth="1"/>
    <col min="5377" max="5377" width="21.42578125" style="190" customWidth="1"/>
    <col min="5378" max="5378" width="26.5703125" style="190" customWidth="1"/>
    <col min="5379" max="5379" width="0" style="190" hidden="1" customWidth="1"/>
    <col min="5380" max="5380" width="15.85546875" style="190" customWidth="1"/>
    <col min="5381" max="5381" width="16.5703125" style="190" customWidth="1"/>
    <col min="5382" max="5382" width="16.85546875" style="190" customWidth="1"/>
    <col min="5383" max="5383" width="23.140625" style="190" customWidth="1"/>
    <col min="5384" max="5627" width="9.140625" style="190"/>
    <col min="5628" max="5628" width="5.7109375" style="190" customWidth="1"/>
    <col min="5629" max="5629" width="51.42578125" style="190" customWidth="1"/>
    <col min="5630" max="5630" width="20.42578125" style="190" customWidth="1"/>
    <col min="5631" max="5632" width="19.85546875" style="190" customWidth="1"/>
    <col min="5633" max="5633" width="21.42578125" style="190" customWidth="1"/>
    <col min="5634" max="5634" width="26.5703125" style="190" customWidth="1"/>
    <col min="5635" max="5635" width="0" style="190" hidden="1" customWidth="1"/>
    <col min="5636" max="5636" width="15.85546875" style="190" customWidth="1"/>
    <col min="5637" max="5637" width="16.5703125" style="190" customWidth="1"/>
    <col min="5638" max="5638" width="16.85546875" style="190" customWidth="1"/>
    <col min="5639" max="5639" width="23.140625" style="190" customWidth="1"/>
    <col min="5640" max="5883" width="9.140625" style="190"/>
    <col min="5884" max="5884" width="5.7109375" style="190" customWidth="1"/>
    <col min="5885" max="5885" width="51.42578125" style="190" customWidth="1"/>
    <col min="5886" max="5886" width="20.42578125" style="190" customWidth="1"/>
    <col min="5887" max="5888" width="19.85546875" style="190" customWidth="1"/>
    <col min="5889" max="5889" width="21.42578125" style="190" customWidth="1"/>
    <col min="5890" max="5890" width="26.5703125" style="190" customWidth="1"/>
    <col min="5891" max="5891" width="0" style="190" hidden="1" customWidth="1"/>
    <col min="5892" max="5892" width="15.85546875" style="190" customWidth="1"/>
    <col min="5893" max="5893" width="16.5703125" style="190" customWidth="1"/>
    <col min="5894" max="5894" width="16.85546875" style="190" customWidth="1"/>
    <col min="5895" max="5895" width="23.140625" style="190" customWidth="1"/>
    <col min="5896" max="6139" width="9.140625" style="190"/>
    <col min="6140" max="6140" width="5.7109375" style="190" customWidth="1"/>
    <col min="6141" max="6141" width="51.42578125" style="190" customWidth="1"/>
    <col min="6142" max="6142" width="20.42578125" style="190" customWidth="1"/>
    <col min="6143" max="6144" width="19.85546875" style="190" customWidth="1"/>
    <col min="6145" max="6145" width="21.42578125" style="190" customWidth="1"/>
    <col min="6146" max="6146" width="26.5703125" style="190" customWidth="1"/>
    <col min="6147" max="6147" width="0" style="190" hidden="1" customWidth="1"/>
    <col min="6148" max="6148" width="15.85546875" style="190" customWidth="1"/>
    <col min="6149" max="6149" width="16.5703125" style="190" customWidth="1"/>
    <col min="6150" max="6150" width="16.85546875" style="190" customWidth="1"/>
    <col min="6151" max="6151" width="23.140625" style="190" customWidth="1"/>
    <col min="6152" max="6395" width="9.140625" style="190"/>
    <col min="6396" max="6396" width="5.7109375" style="190" customWidth="1"/>
    <col min="6397" max="6397" width="51.42578125" style="190" customWidth="1"/>
    <col min="6398" max="6398" width="20.42578125" style="190" customWidth="1"/>
    <col min="6399" max="6400" width="19.85546875" style="190" customWidth="1"/>
    <col min="6401" max="6401" width="21.42578125" style="190" customWidth="1"/>
    <col min="6402" max="6402" width="26.5703125" style="190" customWidth="1"/>
    <col min="6403" max="6403" width="0" style="190" hidden="1" customWidth="1"/>
    <col min="6404" max="6404" width="15.85546875" style="190" customWidth="1"/>
    <col min="6405" max="6405" width="16.5703125" style="190" customWidth="1"/>
    <col min="6406" max="6406" width="16.85546875" style="190" customWidth="1"/>
    <col min="6407" max="6407" width="23.140625" style="190" customWidth="1"/>
    <col min="6408" max="6651" width="9.140625" style="190"/>
    <col min="6652" max="6652" width="5.7109375" style="190" customWidth="1"/>
    <col min="6653" max="6653" width="51.42578125" style="190" customWidth="1"/>
    <col min="6654" max="6654" width="20.42578125" style="190" customWidth="1"/>
    <col min="6655" max="6656" width="19.85546875" style="190" customWidth="1"/>
    <col min="6657" max="6657" width="21.42578125" style="190" customWidth="1"/>
    <col min="6658" max="6658" width="26.5703125" style="190" customWidth="1"/>
    <col min="6659" max="6659" width="0" style="190" hidden="1" customWidth="1"/>
    <col min="6660" max="6660" width="15.85546875" style="190" customWidth="1"/>
    <col min="6661" max="6661" width="16.5703125" style="190" customWidth="1"/>
    <col min="6662" max="6662" width="16.85546875" style="190" customWidth="1"/>
    <col min="6663" max="6663" width="23.140625" style="190" customWidth="1"/>
    <col min="6664" max="6907" width="9.140625" style="190"/>
    <col min="6908" max="6908" width="5.7109375" style="190" customWidth="1"/>
    <col min="6909" max="6909" width="51.42578125" style="190" customWidth="1"/>
    <col min="6910" max="6910" width="20.42578125" style="190" customWidth="1"/>
    <col min="6911" max="6912" width="19.85546875" style="190" customWidth="1"/>
    <col min="6913" max="6913" width="21.42578125" style="190" customWidth="1"/>
    <col min="6914" max="6914" width="26.5703125" style="190" customWidth="1"/>
    <col min="6915" max="6915" width="0" style="190" hidden="1" customWidth="1"/>
    <col min="6916" max="6916" width="15.85546875" style="190" customWidth="1"/>
    <col min="6917" max="6917" width="16.5703125" style="190" customWidth="1"/>
    <col min="6918" max="6918" width="16.85546875" style="190" customWidth="1"/>
    <col min="6919" max="6919" width="23.140625" style="190" customWidth="1"/>
    <col min="6920" max="7163" width="9.140625" style="190"/>
    <col min="7164" max="7164" width="5.7109375" style="190" customWidth="1"/>
    <col min="7165" max="7165" width="51.42578125" style="190" customWidth="1"/>
    <col min="7166" max="7166" width="20.42578125" style="190" customWidth="1"/>
    <col min="7167" max="7168" width="19.85546875" style="190" customWidth="1"/>
    <col min="7169" max="7169" width="21.42578125" style="190" customWidth="1"/>
    <col min="7170" max="7170" width="26.5703125" style="190" customWidth="1"/>
    <col min="7171" max="7171" width="0" style="190" hidden="1" customWidth="1"/>
    <col min="7172" max="7172" width="15.85546875" style="190" customWidth="1"/>
    <col min="7173" max="7173" width="16.5703125" style="190" customWidth="1"/>
    <col min="7174" max="7174" width="16.85546875" style="190" customWidth="1"/>
    <col min="7175" max="7175" width="23.140625" style="190" customWidth="1"/>
    <col min="7176" max="7419" width="9.140625" style="190"/>
    <col min="7420" max="7420" width="5.7109375" style="190" customWidth="1"/>
    <col min="7421" max="7421" width="51.42578125" style="190" customWidth="1"/>
    <col min="7422" max="7422" width="20.42578125" style="190" customWidth="1"/>
    <col min="7423" max="7424" width="19.85546875" style="190" customWidth="1"/>
    <col min="7425" max="7425" width="21.42578125" style="190" customWidth="1"/>
    <col min="7426" max="7426" width="26.5703125" style="190" customWidth="1"/>
    <col min="7427" max="7427" width="0" style="190" hidden="1" customWidth="1"/>
    <col min="7428" max="7428" width="15.85546875" style="190" customWidth="1"/>
    <col min="7429" max="7429" width="16.5703125" style="190" customWidth="1"/>
    <col min="7430" max="7430" width="16.85546875" style="190" customWidth="1"/>
    <col min="7431" max="7431" width="23.140625" style="190" customWidth="1"/>
    <col min="7432" max="7675" width="9.140625" style="190"/>
    <col min="7676" max="7676" width="5.7109375" style="190" customWidth="1"/>
    <col min="7677" max="7677" width="51.42578125" style="190" customWidth="1"/>
    <col min="7678" max="7678" width="20.42578125" style="190" customWidth="1"/>
    <col min="7679" max="7680" width="19.85546875" style="190" customWidth="1"/>
    <col min="7681" max="7681" width="21.42578125" style="190" customWidth="1"/>
    <col min="7682" max="7682" width="26.5703125" style="190" customWidth="1"/>
    <col min="7683" max="7683" width="0" style="190" hidden="1" customWidth="1"/>
    <col min="7684" max="7684" width="15.85546875" style="190" customWidth="1"/>
    <col min="7685" max="7685" width="16.5703125" style="190" customWidth="1"/>
    <col min="7686" max="7686" width="16.85546875" style="190" customWidth="1"/>
    <col min="7687" max="7687" width="23.140625" style="190" customWidth="1"/>
    <col min="7688" max="7931" width="9.140625" style="190"/>
    <col min="7932" max="7932" width="5.7109375" style="190" customWidth="1"/>
    <col min="7933" max="7933" width="51.42578125" style="190" customWidth="1"/>
    <col min="7934" max="7934" width="20.42578125" style="190" customWidth="1"/>
    <col min="7935" max="7936" width="19.85546875" style="190" customWidth="1"/>
    <col min="7937" max="7937" width="21.42578125" style="190" customWidth="1"/>
    <col min="7938" max="7938" width="26.5703125" style="190" customWidth="1"/>
    <col min="7939" max="7939" width="0" style="190" hidden="1" customWidth="1"/>
    <col min="7940" max="7940" width="15.85546875" style="190" customWidth="1"/>
    <col min="7941" max="7941" width="16.5703125" style="190" customWidth="1"/>
    <col min="7942" max="7942" width="16.85546875" style="190" customWidth="1"/>
    <col min="7943" max="7943" width="23.140625" style="190" customWidth="1"/>
    <col min="7944" max="8187" width="9.140625" style="190"/>
    <col min="8188" max="8188" width="5.7109375" style="190" customWidth="1"/>
    <col min="8189" max="8189" width="51.42578125" style="190" customWidth="1"/>
    <col min="8190" max="8190" width="20.42578125" style="190" customWidth="1"/>
    <col min="8191" max="8192" width="19.85546875" style="190" customWidth="1"/>
    <col min="8193" max="8193" width="21.42578125" style="190" customWidth="1"/>
    <col min="8194" max="8194" width="26.5703125" style="190" customWidth="1"/>
    <col min="8195" max="8195" width="0" style="190" hidden="1" customWidth="1"/>
    <col min="8196" max="8196" width="15.85546875" style="190" customWidth="1"/>
    <col min="8197" max="8197" width="16.5703125" style="190" customWidth="1"/>
    <col min="8198" max="8198" width="16.85546875" style="190" customWidth="1"/>
    <col min="8199" max="8199" width="23.140625" style="190" customWidth="1"/>
    <col min="8200" max="8443" width="9.140625" style="190"/>
    <col min="8444" max="8444" width="5.7109375" style="190" customWidth="1"/>
    <col min="8445" max="8445" width="51.42578125" style="190" customWidth="1"/>
    <col min="8446" max="8446" width="20.42578125" style="190" customWidth="1"/>
    <col min="8447" max="8448" width="19.85546875" style="190" customWidth="1"/>
    <col min="8449" max="8449" width="21.42578125" style="190" customWidth="1"/>
    <col min="8450" max="8450" width="26.5703125" style="190" customWidth="1"/>
    <col min="8451" max="8451" width="0" style="190" hidden="1" customWidth="1"/>
    <col min="8452" max="8452" width="15.85546875" style="190" customWidth="1"/>
    <col min="8453" max="8453" width="16.5703125" style="190" customWidth="1"/>
    <col min="8454" max="8454" width="16.85546875" style="190" customWidth="1"/>
    <col min="8455" max="8455" width="23.140625" style="190" customWidth="1"/>
    <col min="8456" max="8699" width="9.140625" style="190"/>
    <col min="8700" max="8700" width="5.7109375" style="190" customWidth="1"/>
    <col min="8701" max="8701" width="51.42578125" style="190" customWidth="1"/>
    <col min="8702" max="8702" width="20.42578125" style="190" customWidth="1"/>
    <col min="8703" max="8704" width="19.85546875" style="190" customWidth="1"/>
    <col min="8705" max="8705" width="21.42578125" style="190" customWidth="1"/>
    <col min="8706" max="8706" width="26.5703125" style="190" customWidth="1"/>
    <col min="8707" max="8707" width="0" style="190" hidden="1" customWidth="1"/>
    <col min="8708" max="8708" width="15.85546875" style="190" customWidth="1"/>
    <col min="8709" max="8709" width="16.5703125" style="190" customWidth="1"/>
    <col min="8710" max="8710" width="16.85546875" style="190" customWidth="1"/>
    <col min="8711" max="8711" width="23.140625" style="190" customWidth="1"/>
    <col min="8712" max="8955" width="9.140625" style="190"/>
    <col min="8956" max="8956" width="5.7109375" style="190" customWidth="1"/>
    <col min="8957" max="8957" width="51.42578125" style="190" customWidth="1"/>
    <col min="8958" max="8958" width="20.42578125" style="190" customWidth="1"/>
    <col min="8959" max="8960" width="19.85546875" style="190" customWidth="1"/>
    <col min="8961" max="8961" width="21.42578125" style="190" customWidth="1"/>
    <col min="8962" max="8962" width="26.5703125" style="190" customWidth="1"/>
    <col min="8963" max="8963" width="0" style="190" hidden="1" customWidth="1"/>
    <col min="8964" max="8964" width="15.85546875" style="190" customWidth="1"/>
    <col min="8965" max="8965" width="16.5703125" style="190" customWidth="1"/>
    <col min="8966" max="8966" width="16.85546875" style="190" customWidth="1"/>
    <col min="8967" max="8967" width="23.140625" style="190" customWidth="1"/>
    <col min="8968" max="9211" width="9.140625" style="190"/>
    <col min="9212" max="9212" width="5.7109375" style="190" customWidth="1"/>
    <col min="9213" max="9213" width="51.42578125" style="190" customWidth="1"/>
    <col min="9214" max="9214" width="20.42578125" style="190" customWidth="1"/>
    <col min="9215" max="9216" width="19.85546875" style="190" customWidth="1"/>
    <col min="9217" max="9217" width="21.42578125" style="190" customWidth="1"/>
    <col min="9218" max="9218" width="26.5703125" style="190" customWidth="1"/>
    <col min="9219" max="9219" width="0" style="190" hidden="1" customWidth="1"/>
    <col min="9220" max="9220" width="15.85546875" style="190" customWidth="1"/>
    <col min="9221" max="9221" width="16.5703125" style="190" customWidth="1"/>
    <col min="9222" max="9222" width="16.85546875" style="190" customWidth="1"/>
    <col min="9223" max="9223" width="23.140625" style="190" customWidth="1"/>
    <col min="9224" max="9467" width="9.140625" style="190"/>
    <col min="9468" max="9468" width="5.7109375" style="190" customWidth="1"/>
    <col min="9469" max="9469" width="51.42578125" style="190" customWidth="1"/>
    <col min="9470" max="9470" width="20.42578125" style="190" customWidth="1"/>
    <col min="9471" max="9472" width="19.85546875" style="190" customWidth="1"/>
    <col min="9473" max="9473" width="21.42578125" style="190" customWidth="1"/>
    <col min="9474" max="9474" width="26.5703125" style="190" customWidth="1"/>
    <col min="9475" max="9475" width="0" style="190" hidden="1" customWidth="1"/>
    <col min="9476" max="9476" width="15.85546875" style="190" customWidth="1"/>
    <col min="9477" max="9477" width="16.5703125" style="190" customWidth="1"/>
    <col min="9478" max="9478" width="16.85546875" style="190" customWidth="1"/>
    <col min="9479" max="9479" width="23.140625" style="190" customWidth="1"/>
    <col min="9480" max="9723" width="9.140625" style="190"/>
    <col min="9724" max="9724" width="5.7109375" style="190" customWidth="1"/>
    <col min="9725" max="9725" width="51.42578125" style="190" customWidth="1"/>
    <col min="9726" max="9726" width="20.42578125" style="190" customWidth="1"/>
    <col min="9727" max="9728" width="19.85546875" style="190" customWidth="1"/>
    <col min="9729" max="9729" width="21.42578125" style="190" customWidth="1"/>
    <col min="9730" max="9730" width="26.5703125" style="190" customWidth="1"/>
    <col min="9731" max="9731" width="0" style="190" hidden="1" customWidth="1"/>
    <col min="9732" max="9732" width="15.85546875" style="190" customWidth="1"/>
    <col min="9733" max="9733" width="16.5703125" style="190" customWidth="1"/>
    <col min="9734" max="9734" width="16.85546875" style="190" customWidth="1"/>
    <col min="9735" max="9735" width="23.140625" style="190" customWidth="1"/>
    <col min="9736" max="9979" width="9.140625" style="190"/>
    <col min="9980" max="9980" width="5.7109375" style="190" customWidth="1"/>
    <col min="9981" max="9981" width="51.42578125" style="190" customWidth="1"/>
    <col min="9982" max="9982" width="20.42578125" style="190" customWidth="1"/>
    <col min="9983" max="9984" width="19.85546875" style="190" customWidth="1"/>
    <col min="9985" max="9985" width="21.42578125" style="190" customWidth="1"/>
    <col min="9986" max="9986" width="26.5703125" style="190" customWidth="1"/>
    <col min="9987" max="9987" width="0" style="190" hidden="1" customWidth="1"/>
    <col min="9988" max="9988" width="15.85546875" style="190" customWidth="1"/>
    <col min="9989" max="9989" width="16.5703125" style="190" customWidth="1"/>
    <col min="9990" max="9990" width="16.85546875" style="190" customWidth="1"/>
    <col min="9991" max="9991" width="23.140625" style="190" customWidth="1"/>
    <col min="9992" max="10235" width="9.140625" style="190"/>
    <col min="10236" max="10236" width="5.7109375" style="190" customWidth="1"/>
    <col min="10237" max="10237" width="51.42578125" style="190" customWidth="1"/>
    <col min="10238" max="10238" width="20.42578125" style="190" customWidth="1"/>
    <col min="10239" max="10240" width="19.85546875" style="190" customWidth="1"/>
    <col min="10241" max="10241" width="21.42578125" style="190" customWidth="1"/>
    <col min="10242" max="10242" width="26.5703125" style="190" customWidth="1"/>
    <col min="10243" max="10243" width="0" style="190" hidden="1" customWidth="1"/>
    <col min="10244" max="10244" width="15.85546875" style="190" customWidth="1"/>
    <col min="10245" max="10245" width="16.5703125" style="190" customWidth="1"/>
    <col min="10246" max="10246" width="16.85546875" style="190" customWidth="1"/>
    <col min="10247" max="10247" width="23.140625" style="190" customWidth="1"/>
    <col min="10248" max="10491" width="9.140625" style="190"/>
    <col min="10492" max="10492" width="5.7109375" style="190" customWidth="1"/>
    <col min="10493" max="10493" width="51.42578125" style="190" customWidth="1"/>
    <col min="10494" max="10494" width="20.42578125" style="190" customWidth="1"/>
    <col min="10495" max="10496" width="19.85546875" style="190" customWidth="1"/>
    <col min="10497" max="10497" width="21.42578125" style="190" customWidth="1"/>
    <col min="10498" max="10498" width="26.5703125" style="190" customWidth="1"/>
    <col min="10499" max="10499" width="0" style="190" hidden="1" customWidth="1"/>
    <col min="10500" max="10500" width="15.85546875" style="190" customWidth="1"/>
    <col min="10501" max="10501" width="16.5703125" style="190" customWidth="1"/>
    <col min="10502" max="10502" width="16.85546875" style="190" customWidth="1"/>
    <col min="10503" max="10503" width="23.140625" style="190" customWidth="1"/>
    <col min="10504" max="10747" width="9.140625" style="190"/>
    <col min="10748" max="10748" width="5.7109375" style="190" customWidth="1"/>
    <col min="10749" max="10749" width="51.42578125" style="190" customWidth="1"/>
    <col min="10750" max="10750" width="20.42578125" style="190" customWidth="1"/>
    <col min="10751" max="10752" width="19.85546875" style="190" customWidth="1"/>
    <col min="10753" max="10753" width="21.42578125" style="190" customWidth="1"/>
    <col min="10754" max="10754" width="26.5703125" style="190" customWidth="1"/>
    <col min="10755" max="10755" width="0" style="190" hidden="1" customWidth="1"/>
    <col min="10756" max="10756" width="15.85546875" style="190" customWidth="1"/>
    <col min="10757" max="10757" width="16.5703125" style="190" customWidth="1"/>
    <col min="10758" max="10758" width="16.85546875" style="190" customWidth="1"/>
    <col min="10759" max="10759" width="23.140625" style="190" customWidth="1"/>
    <col min="10760" max="11003" width="9.140625" style="190"/>
    <col min="11004" max="11004" width="5.7109375" style="190" customWidth="1"/>
    <col min="11005" max="11005" width="51.42578125" style="190" customWidth="1"/>
    <col min="11006" max="11006" width="20.42578125" style="190" customWidth="1"/>
    <col min="11007" max="11008" width="19.85546875" style="190" customWidth="1"/>
    <col min="11009" max="11009" width="21.42578125" style="190" customWidth="1"/>
    <col min="11010" max="11010" width="26.5703125" style="190" customWidth="1"/>
    <col min="11011" max="11011" width="0" style="190" hidden="1" customWidth="1"/>
    <col min="11012" max="11012" width="15.85546875" style="190" customWidth="1"/>
    <col min="11013" max="11013" width="16.5703125" style="190" customWidth="1"/>
    <col min="11014" max="11014" width="16.85546875" style="190" customWidth="1"/>
    <col min="11015" max="11015" width="23.140625" style="190" customWidth="1"/>
    <col min="11016" max="11259" width="9.140625" style="190"/>
    <col min="11260" max="11260" width="5.7109375" style="190" customWidth="1"/>
    <col min="11261" max="11261" width="51.42578125" style="190" customWidth="1"/>
    <col min="11262" max="11262" width="20.42578125" style="190" customWidth="1"/>
    <col min="11263" max="11264" width="19.85546875" style="190" customWidth="1"/>
    <col min="11265" max="11265" width="21.42578125" style="190" customWidth="1"/>
    <col min="11266" max="11266" width="26.5703125" style="190" customWidth="1"/>
    <col min="11267" max="11267" width="0" style="190" hidden="1" customWidth="1"/>
    <col min="11268" max="11268" width="15.85546875" style="190" customWidth="1"/>
    <col min="11269" max="11269" width="16.5703125" style="190" customWidth="1"/>
    <col min="11270" max="11270" width="16.85546875" style="190" customWidth="1"/>
    <col min="11271" max="11271" width="23.140625" style="190" customWidth="1"/>
    <col min="11272" max="11515" width="9.140625" style="190"/>
    <col min="11516" max="11516" width="5.7109375" style="190" customWidth="1"/>
    <col min="11517" max="11517" width="51.42578125" style="190" customWidth="1"/>
    <col min="11518" max="11518" width="20.42578125" style="190" customWidth="1"/>
    <col min="11519" max="11520" width="19.85546875" style="190" customWidth="1"/>
    <col min="11521" max="11521" width="21.42578125" style="190" customWidth="1"/>
    <col min="11522" max="11522" width="26.5703125" style="190" customWidth="1"/>
    <col min="11523" max="11523" width="0" style="190" hidden="1" customWidth="1"/>
    <col min="11524" max="11524" width="15.85546875" style="190" customWidth="1"/>
    <col min="11525" max="11525" width="16.5703125" style="190" customWidth="1"/>
    <col min="11526" max="11526" width="16.85546875" style="190" customWidth="1"/>
    <col min="11527" max="11527" width="23.140625" style="190" customWidth="1"/>
    <col min="11528" max="11771" width="9.140625" style="190"/>
    <col min="11772" max="11772" width="5.7109375" style="190" customWidth="1"/>
    <col min="11773" max="11773" width="51.42578125" style="190" customWidth="1"/>
    <col min="11774" max="11774" width="20.42578125" style="190" customWidth="1"/>
    <col min="11775" max="11776" width="19.85546875" style="190" customWidth="1"/>
    <col min="11777" max="11777" width="21.42578125" style="190" customWidth="1"/>
    <col min="11778" max="11778" width="26.5703125" style="190" customWidth="1"/>
    <col min="11779" max="11779" width="0" style="190" hidden="1" customWidth="1"/>
    <col min="11780" max="11780" width="15.85546875" style="190" customWidth="1"/>
    <col min="11781" max="11781" width="16.5703125" style="190" customWidth="1"/>
    <col min="11782" max="11782" width="16.85546875" style="190" customWidth="1"/>
    <col min="11783" max="11783" width="23.140625" style="190" customWidth="1"/>
    <col min="11784" max="12027" width="9.140625" style="190"/>
    <col min="12028" max="12028" width="5.7109375" style="190" customWidth="1"/>
    <col min="12029" max="12029" width="51.42578125" style="190" customWidth="1"/>
    <col min="12030" max="12030" width="20.42578125" style="190" customWidth="1"/>
    <col min="12031" max="12032" width="19.85546875" style="190" customWidth="1"/>
    <col min="12033" max="12033" width="21.42578125" style="190" customWidth="1"/>
    <col min="12034" max="12034" width="26.5703125" style="190" customWidth="1"/>
    <col min="12035" max="12035" width="0" style="190" hidden="1" customWidth="1"/>
    <col min="12036" max="12036" width="15.85546875" style="190" customWidth="1"/>
    <col min="12037" max="12037" width="16.5703125" style="190" customWidth="1"/>
    <col min="12038" max="12038" width="16.85546875" style="190" customWidth="1"/>
    <col min="12039" max="12039" width="23.140625" style="190" customWidth="1"/>
    <col min="12040" max="12283" width="9.140625" style="190"/>
    <col min="12284" max="12284" width="5.7109375" style="190" customWidth="1"/>
    <col min="12285" max="12285" width="51.42578125" style="190" customWidth="1"/>
    <col min="12286" max="12286" width="20.42578125" style="190" customWidth="1"/>
    <col min="12287" max="12288" width="19.85546875" style="190" customWidth="1"/>
    <col min="12289" max="12289" width="21.42578125" style="190" customWidth="1"/>
    <col min="12290" max="12290" width="26.5703125" style="190" customWidth="1"/>
    <col min="12291" max="12291" width="0" style="190" hidden="1" customWidth="1"/>
    <col min="12292" max="12292" width="15.85546875" style="190" customWidth="1"/>
    <col min="12293" max="12293" width="16.5703125" style="190" customWidth="1"/>
    <col min="12294" max="12294" width="16.85546875" style="190" customWidth="1"/>
    <col min="12295" max="12295" width="23.140625" style="190" customWidth="1"/>
    <col min="12296" max="12539" width="9.140625" style="190"/>
    <col min="12540" max="12540" width="5.7109375" style="190" customWidth="1"/>
    <col min="12541" max="12541" width="51.42578125" style="190" customWidth="1"/>
    <col min="12542" max="12542" width="20.42578125" style="190" customWidth="1"/>
    <col min="12543" max="12544" width="19.85546875" style="190" customWidth="1"/>
    <col min="12545" max="12545" width="21.42578125" style="190" customWidth="1"/>
    <col min="12546" max="12546" width="26.5703125" style="190" customWidth="1"/>
    <col min="12547" max="12547" width="0" style="190" hidden="1" customWidth="1"/>
    <col min="12548" max="12548" width="15.85546875" style="190" customWidth="1"/>
    <col min="12549" max="12549" width="16.5703125" style="190" customWidth="1"/>
    <col min="12550" max="12550" width="16.85546875" style="190" customWidth="1"/>
    <col min="12551" max="12551" width="23.140625" style="190" customWidth="1"/>
    <col min="12552" max="12795" width="9.140625" style="190"/>
    <col min="12796" max="12796" width="5.7109375" style="190" customWidth="1"/>
    <col min="12797" max="12797" width="51.42578125" style="190" customWidth="1"/>
    <col min="12798" max="12798" width="20.42578125" style="190" customWidth="1"/>
    <col min="12799" max="12800" width="19.85546875" style="190" customWidth="1"/>
    <col min="12801" max="12801" width="21.42578125" style="190" customWidth="1"/>
    <col min="12802" max="12802" width="26.5703125" style="190" customWidth="1"/>
    <col min="12803" max="12803" width="0" style="190" hidden="1" customWidth="1"/>
    <col min="12804" max="12804" width="15.85546875" style="190" customWidth="1"/>
    <col min="12805" max="12805" width="16.5703125" style="190" customWidth="1"/>
    <col min="12806" max="12806" width="16.85546875" style="190" customWidth="1"/>
    <col min="12807" max="12807" width="23.140625" style="190" customWidth="1"/>
    <col min="12808" max="13051" width="9.140625" style="190"/>
    <col min="13052" max="13052" width="5.7109375" style="190" customWidth="1"/>
    <col min="13053" max="13053" width="51.42578125" style="190" customWidth="1"/>
    <col min="13054" max="13054" width="20.42578125" style="190" customWidth="1"/>
    <col min="13055" max="13056" width="19.85546875" style="190" customWidth="1"/>
    <col min="13057" max="13057" width="21.42578125" style="190" customWidth="1"/>
    <col min="13058" max="13058" width="26.5703125" style="190" customWidth="1"/>
    <col min="13059" max="13059" width="0" style="190" hidden="1" customWidth="1"/>
    <col min="13060" max="13060" width="15.85546875" style="190" customWidth="1"/>
    <col min="13061" max="13061" width="16.5703125" style="190" customWidth="1"/>
    <col min="13062" max="13062" width="16.85546875" style="190" customWidth="1"/>
    <col min="13063" max="13063" width="23.140625" style="190" customWidth="1"/>
    <col min="13064" max="13307" width="9.140625" style="190"/>
    <col min="13308" max="13308" width="5.7109375" style="190" customWidth="1"/>
    <col min="13309" max="13309" width="51.42578125" style="190" customWidth="1"/>
    <col min="13310" max="13310" width="20.42578125" style="190" customWidth="1"/>
    <col min="13311" max="13312" width="19.85546875" style="190" customWidth="1"/>
    <col min="13313" max="13313" width="21.42578125" style="190" customWidth="1"/>
    <col min="13314" max="13314" width="26.5703125" style="190" customWidth="1"/>
    <col min="13315" max="13315" width="0" style="190" hidden="1" customWidth="1"/>
    <col min="13316" max="13316" width="15.85546875" style="190" customWidth="1"/>
    <col min="13317" max="13317" width="16.5703125" style="190" customWidth="1"/>
    <col min="13318" max="13318" width="16.85546875" style="190" customWidth="1"/>
    <col min="13319" max="13319" width="23.140625" style="190" customWidth="1"/>
    <col min="13320" max="13563" width="9.140625" style="190"/>
    <col min="13564" max="13564" width="5.7109375" style="190" customWidth="1"/>
    <col min="13565" max="13565" width="51.42578125" style="190" customWidth="1"/>
    <col min="13566" max="13566" width="20.42578125" style="190" customWidth="1"/>
    <col min="13567" max="13568" width="19.85546875" style="190" customWidth="1"/>
    <col min="13569" max="13569" width="21.42578125" style="190" customWidth="1"/>
    <col min="13570" max="13570" width="26.5703125" style="190" customWidth="1"/>
    <col min="13571" max="13571" width="0" style="190" hidden="1" customWidth="1"/>
    <col min="13572" max="13572" width="15.85546875" style="190" customWidth="1"/>
    <col min="13573" max="13573" width="16.5703125" style="190" customWidth="1"/>
    <col min="13574" max="13574" width="16.85546875" style="190" customWidth="1"/>
    <col min="13575" max="13575" width="23.140625" style="190" customWidth="1"/>
    <col min="13576" max="13819" width="9.140625" style="190"/>
    <col min="13820" max="13820" width="5.7109375" style="190" customWidth="1"/>
    <col min="13821" max="13821" width="51.42578125" style="190" customWidth="1"/>
    <col min="13822" max="13822" width="20.42578125" style="190" customWidth="1"/>
    <col min="13823" max="13824" width="19.85546875" style="190" customWidth="1"/>
    <col min="13825" max="13825" width="21.42578125" style="190" customWidth="1"/>
    <col min="13826" max="13826" width="26.5703125" style="190" customWidth="1"/>
    <col min="13827" max="13827" width="0" style="190" hidden="1" customWidth="1"/>
    <col min="13828" max="13828" width="15.85546875" style="190" customWidth="1"/>
    <col min="13829" max="13829" width="16.5703125" style="190" customWidth="1"/>
    <col min="13830" max="13830" width="16.85546875" style="190" customWidth="1"/>
    <col min="13831" max="13831" width="23.140625" style="190" customWidth="1"/>
    <col min="13832" max="14075" width="9.140625" style="190"/>
    <col min="14076" max="14076" width="5.7109375" style="190" customWidth="1"/>
    <col min="14077" max="14077" width="51.42578125" style="190" customWidth="1"/>
    <col min="14078" max="14078" width="20.42578125" style="190" customWidth="1"/>
    <col min="14079" max="14080" width="19.85546875" style="190" customWidth="1"/>
    <col min="14081" max="14081" width="21.42578125" style="190" customWidth="1"/>
    <col min="14082" max="14082" width="26.5703125" style="190" customWidth="1"/>
    <col min="14083" max="14083" width="0" style="190" hidden="1" customWidth="1"/>
    <col min="14084" max="14084" width="15.85546875" style="190" customWidth="1"/>
    <col min="14085" max="14085" width="16.5703125" style="190" customWidth="1"/>
    <col min="14086" max="14086" width="16.85546875" style="190" customWidth="1"/>
    <col min="14087" max="14087" width="23.140625" style="190" customWidth="1"/>
    <col min="14088" max="14331" width="9.140625" style="190"/>
    <col min="14332" max="14332" width="5.7109375" style="190" customWidth="1"/>
    <col min="14333" max="14333" width="51.42578125" style="190" customWidth="1"/>
    <col min="14334" max="14334" width="20.42578125" style="190" customWidth="1"/>
    <col min="14335" max="14336" width="19.85546875" style="190" customWidth="1"/>
    <col min="14337" max="14337" width="21.42578125" style="190" customWidth="1"/>
    <col min="14338" max="14338" width="26.5703125" style="190" customWidth="1"/>
    <col min="14339" max="14339" width="0" style="190" hidden="1" customWidth="1"/>
    <col min="14340" max="14340" width="15.85546875" style="190" customWidth="1"/>
    <col min="14341" max="14341" width="16.5703125" style="190" customWidth="1"/>
    <col min="14342" max="14342" width="16.85546875" style="190" customWidth="1"/>
    <col min="14343" max="14343" width="23.140625" style="190" customWidth="1"/>
    <col min="14344" max="14587" width="9.140625" style="190"/>
    <col min="14588" max="14588" width="5.7109375" style="190" customWidth="1"/>
    <col min="14589" max="14589" width="51.42578125" style="190" customWidth="1"/>
    <col min="14590" max="14590" width="20.42578125" style="190" customWidth="1"/>
    <col min="14591" max="14592" width="19.85546875" style="190" customWidth="1"/>
    <col min="14593" max="14593" width="21.42578125" style="190" customWidth="1"/>
    <col min="14594" max="14594" width="26.5703125" style="190" customWidth="1"/>
    <col min="14595" max="14595" width="0" style="190" hidden="1" customWidth="1"/>
    <col min="14596" max="14596" width="15.85546875" style="190" customWidth="1"/>
    <col min="14597" max="14597" width="16.5703125" style="190" customWidth="1"/>
    <col min="14598" max="14598" width="16.85546875" style="190" customWidth="1"/>
    <col min="14599" max="14599" width="23.140625" style="190" customWidth="1"/>
    <col min="14600" max="14843" width="9.140625" style="190"/>
    <col min="14844" max="14844" width="5.7109375" style="190" customWidth="1"/>
    <col min="14845" max="14845" width="51.42578125" style="190" customWidth="1"/>
    <col min="14846" max="14846" width="20.42578125" style="190" customWidth="1"/>
    <col min="14847" max="14848" width="19.85546875" style="190" customWidth="1"/>
    <col min="14849" max="14849" width="21.42578125" style="190" customWidth="1"/>
    <col min="14850" max="14850" width="26.5703125" style="190" customWidth="1"/>
    <col min="14851" max="14851" width="0" style="190" hidden="1" customWidth="1"/>
    <col min="14852" max="14852" width="15.85546875" style="190" customWidth="1"/>
    <col min="14853" max="14853" width="16.5703125" style="190" customWidth="1"/>
    <col min="14854" max="14854" width="16.85546875" style="190" customWidth="1"/>
    <col min="14855" max="14855" width="23.140625" style="190" customWidth="1"/>
    <col min="14856" max="15099" width="9.140625" style="190"/>
    <col min="15100" max="15100" width="5.7109375" style="190" customWidth="1"/>
    <col min="15101" max="15101" width="51.42578125" style="190" customWidth="1"/>
    <col min="15102" max="15102" width="20.42578125" style="190" customWidth="1"/>
    <col min="15103" max="15104" width="19.85546875" style="190" customWidth="1"/>
    <col min="15105" max="15105" width="21.42578125" style="190" customWidth="1"/>
    <col min="15106" max="15106" width="26.5703125" style="190" customWidth="1"/>
    <col min="15107" max="15107" width="0" style="190" hidden="1" customWidth="1"/>
    <col min="15108" max="15108" width="15.85546875" style="190" customWidth="1"/>
    <col min="15109" max="15109" width="16.5703125" style="190" customWidth="1"/>
    <col min="15110" max="15110" width="16.85546875" style="190" customWidth="1"/>
    <col min="15111" max="15111" width="23.140625" style="190" customWidth="1"/>
    <col min="15112" max="15355" width="9.140625" style="190"/>
    <col min="15356" max="15356" width="5.7109375" style="190" customWidth="1"/>
    <col min="15357" max="15357" width="51.42578125" style="190" customWidth="1"/>
    <col min="15358" max="15358" width="20.42578125" style="190" customWidth="1"/>
    <col min="15359" max="15360" width="19.85546875" style="190" customWidth="1"/>
    <col min="15361" max="15361" width="21.42578125" style="190" customWidth="1"/>
    <col min="15362" max="15362" width="26.5703125" style="190" customWidth="1"/>
    <col min="15363" max="15363" width="0" style="190" hidden="1" customWidth="1"/>
    <col min="15364" max="15364" width="15.85546875" style="190" customWidth="1"/>
    <col min="15365" max="15365" width="16.5703125" style="190" customWidth="1"/>
    <col min="15366" max="15366" width="16.85546875" style="190" customWidth="1"/>
    <col min="15367" max="15367" width="23.140625" style="190" customWidth="1"/>
    <col min="15368" max="15611" width="9.140625" style="190"/>
    <col min="15612" max="15612" width="5.7109375" style="190" customWidth="1"/>
    <col min="15613" max="15613" width="51.42578125" style="190" customWidth="1"/>
    <col min="15614" max="15614" width="20.42578125" style="190" customWidth="1"/>
    <col min="15615" max="15616" width="19.85546875" style="190" customWidth="1"/>
    <col min="15617" max="15617" width="21.42578125" style="190" customWidth="1"/>
    <col min="15618" max="15618" width="26.5703125" style="190" customWidth="1"/>
    <col min="15619" max="15619" width="0" style="190" hidden="1" customWidth="1"/>
    <col min="15620" max="15620" width="15.85546875" style="190" customWidth="1"/>
    <col min="15621" max="15621" width="16.5703125" style="190" customWidth="1"/>
    <col min="15622" max="15622" width="16.85546875" style="190" customWidth="1"/>
    <col min="15623" max="15623" width="23.140625" style="190" customWidth="1"/>
    <col min="15624" max="15867" width="9.140625" style="190"/>
    <col min="15868" max="15868" width="5.7109375" style="190" customWidth="1"/>
    <col min="15869" max="15869" width="51.42578125" style="190" customWidth="1"/>
    <col min="15870" max="15870" width="20.42578125" style="190" customWidth="1"/>
    <col min="15871" max="15872" width="19.85546875" style="190" customWidth="1"/>
    <col min="15873" max="15873" width="21.42578125" style="190" customWidth="1"/>
    <col min="15874" max="15874" width="26.5703125" style="190" customWidth="1"/>
    <col min="15875" max="15875" width="0" style="190" hidden="1" customWidth="1"/>
    <col min="15876" max="15876" width="15.85546875" style="190" customWidth="1"/>
    <col min="15877" max="15877" width="16.5703125" style="190" customWidth="1"/>
    <col min="15878" max="15878" width="16.85546875" style="190" customWidth="1"/>
    <col min="15879" max="15879" width="23.140625" style="190" customWidth="1"/>
    <col min="15880" max="16123" width="9.140625" style="190"/>
    <col min="16124" max="16124" width="5.7109375" style="190" customWidth="1"/>
    <col min="16125" max="16125" width="51.42578125" style="190" customWidth="1"/>
    <col min="16126" max="16126" width="20.42578125" style="190" customWidth="1"/>
    <col min="16127" max="16128" width="19.85546875" style="190" customWidth="1"/>
    <col min="16129" max="16129" width="21.42578125" style="190" customWidth="1"/>
    <col min="16130" max="16130" width="26.5703125" style="190" customWidth="1"/>
    <col min="16131" max="16131" width="0" style="190" hidden="1" customWidth="1"/>
    <col min="16132" max="16132" width="15.85546875" style="190" customWidth="1"/>
    <col min="16133" max="16133" width="16.5703125" style="190" customWidth="1"/>
    <col min="16134" max="16134" width="16.85546875" style="190" customWidth="1"/>
    <col min="16135" max="16135" width="23.140625" style="190" customWidth="1"/>
    <col min="16136" max="16384" width="9.140625" style="190"/>
  </cols>
  <sheetData>
    <row r="1" spans="1:10">
      <c r="A1" s="253" t="s">
        <v>0</v>
      </c>
      <c r="B1" s="253"/>
      <c r="C1" s="253"/>
      <c r="D1" s="253"/>
      <c r="E1" s="238"/>
    </row>
    <row r="2" spans="1:10">
      <c r="A2" s="252" t="s">
        <v>1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>
      <c r="G3" s="253"/>
      <c r="H3" s="253"/>
      <c r="I3" s="191"/>
    </row>
    <row r="4" spans="1:10">
      <c r="A4" s="257" t="s">
        <v>2</v>
      </c>
      <c r="B4" s="254" t="s">
        <v>3</v>
      </c>
      <c r="C4" s="254" t="s">
        <v>4</v>
      </c>
      <c r="D4" s="254"/>
      <c r="E4" s="255" t="s">
        <v>5</v>
      </c>
      <c r="F4" s="256"/>
      <c r="G4" s="254" t="s">
        <v>7</v>
      </c>
      <c r="H4" s="254"/>
      <c r="I4" s="250" t="s">
        <v>8</v>
      </c>
      <c r="J4" s="251"/>
    </row>
    <row r="5" spans="1:10" s="193" customFormat="1">
      <c r="A5" s="258"/>
      <c r="B5" s="254"/>
      <c r="C5" s="239" t="s">
        <v>9</v>
      </c>
      <c r="D5" s="239" t="s">
        <v>10</v>
      </c>
      <c r="E5" s="239" t="s">
        <v>9</v>
      </c>
      <c r="F5" s="239" t="s">
        <v>10</v>
      </c>
      <c r="G5" s="239" t="s">
        <v>11</v>
      </c>
      <c r="H5" s="239" t="s">
        <v>12</v>
      </c>
      <c r="I5" s="239" t="s">
        <v>11</v>
      </c>
      <c r="J5" s="239" t="s">
        <v>12</v>
      </c>
    </row>
    <row r="6" spans="1:10">
      <c r="A6" s="194" t="s">
        <v>13</v>
      </c>
      <c r="B6" s="195" t="s">
        <v>14</v>
      </c>
      <c r="C6" s="195"/>
      <c r="D6" s="195">
        <v>79157295699.279999</v>
      </c>
      <c r="E6" s="194"/>
      <c r="F6" s="196">
        <v>781895400</v>
      </c>
      <c r="G6" s="197">
        <f>F6</f>
        <v>781895400</v>
      </c>
      <c r="H6" s="198"/>
      <c r="I6" s="198"/>
      <c r="J6" s="199">
        <f>D6</f>
        <v>79157295699.279999</v>
      </c>
    </row>
    <row r="7" spans="1:10">
      <c r="A7" s="194" t="s">
        <v>15</v>
      </c>
      <c r="B7" s="195" t="s">
        <v>16</v>
      </c>
      <c r="C7" s="194">
        <v>55662699475.519997</v>
      </c>
      <c r="D7" s="195"/>
      <c r="E7" s="194">
        <v>661737905.02999997</v>
      </c>
      <c r="F7" s="196"/>
      <c r="G7" s="200">
        <f>H7-G6</f>
        <v>-120157494.97000003</v>
      </c>
      <c r="H7" s="199">
        <f>E7</f>
        <v>661737905.02999997</v>
      </c>
      <c r="I7" s="199">
        <f>C7+E7+G7-H7</f>
        <v>55542541980.549995</v>
      </c>
      <c r="J7" s="199"/>
    </row>
    <row r="8" spans="1:10">
      <c r="A8" s="194" t="s">
        <v>17</v>
      </c>
      <c r="B8" s="195" t="s">
        <v>18</v>
      </c>
      <c r="C8" s="196"/>
      <c r="D8" s="195">
        <v>818181.83</v>
      </c>
      <c r="E8" s="196"/>
      <c r="F8" s="196"/>
      <c r="G8" s="200"/>
      <c r="H8" s="199"/>
      <c r="I8" s="199"/>
      <c r="J8" s="199">
        <f>D8</f>
        <v>818181.83</v>
      </c>
    </row>
    <row r="9" spans="1:10">
      <c r="A9" s="194" t="s">
        <v>19</v>
      </c>
      <c r="B9" s="195" t="s">
        <v>20</v>
      </c>
      <c r="C9" s="196"/>
      <c r="D9" s="195">
        <v>174175147.47999999</v>
      </c>
      <c r="E9" s="196"/>
      <c r="F9" s="196">
        <v>135719.67999999999</v>
      </c>
      <c r="G9" s="200"/>
      <c r="H9" s="199"/>
      <c r="I9" s="199"/>
      <c r="J9" s="199">
        <f>D9+F9</f>
        <v>174310867.16</v>
      </c>
    </row>
    <row r="10" spans="1:10">
      <c r="A10" s="194" t="s">
        <v>21</v>
      </c>
      <c r="B10" s="195" t="s">
        <v>22</v>
      </c>
      <c r="C10" s="194"/>
      <c r="D10" s="195"/>
      <c r="E10" s="194"/>
      <c r="F10" s="196"/>
      <c r="G10" s="200"/>
      <c r="H10" s="199"/>
      <c r="I10" s="199">
        <f t="shared" ref="I10:I11" si="0">D10+F10</f>
        <v>0</v>
      </c>
      <c r="J10" s="199"/>
    </row>
    <row r="11" spans="1:10">
      <c r="A11" s="194" t="s">
        <v>23</v>
      </c>
      <c r="B11" s="195" t="s">
        <v>24</v>
      </c>
      <c r="C11" s="194"/>
      <c r="D11" s="195"/>
      <c r="E11" s="194"/>
      <c r="F11" s="196"/>
      <c r="G11" s="200"/>
      <c r="H11" s="199"/>
      <c r="I11" s="199">
        <f t="shared" si="0"/>
        <v>0</v>
      </c>
      <c r="J11" s="199"/>
    </row>
    <row r="12" spans="1:10">
      <c r="A12" s="194" t="s">
        <v>25</v>
      </c>
      <c r="B12" s="195" t="s">
        <v>26</v>
      </c>
      <c r="C12" s="194"/>
      <c r="D12" s="195">
        <v>861371128.02999997</v>
      </c>
      <c r="E12" s="194"/>
      <c r="F12" s="196">
        <v>42733067.689999998</v>
      </c>
      <c r="G12" s="200"/>
      <c r="H12" s="199"/>
      <c r="I12" s="199"/>
      <c r="J12" s="199">
        <f>D12+F12</f>
        <v>904104195.72000003</v>
      </c>
    </row>
    <row r="13" spans="1:10">
      <c r="A13" s="194" t="s">
        <v>27</v>
      </c>
      <c r="B13" s="195" t="s">
        <v>28</v>
      </c>
      <c r="C13" s="194">
        <v>5805640940.71</v>
      </c>
      <c r="D13" s="195"/>
      <c r="E13" s="194">
        <v>18012006.199999999</v>
      </c>
      <c r="F13" s="196"/>
      <c r="G13" s="200"/>
      <c r="H13" s="199"/>
      <c r="I13" s="199">
        <f>C13+E13</f>
        <v>5823652946.9099998</v>
      </c>
      <c r="J13" s="199"/>
    </row>
    <row r="14" spans="1:10">
      <c r="A14" s="194" t="s">
        <v>29</v>
      </c>
      <c r="B14" s="195" t="s">
        <v>30</v>
      </c>
      <c r="C14" s="194">
        <v>3890406244.75</v>
      </c>
      <c r="D14" s="195"/>
      <c r="E14" s="194">
        <v>434619733.58999997</v>
      </c>
      <c r="F14" s="196"/>
      <c r="G14" s="200"/>
      <c r="H14" s="199"/>
      <c r="I14" s="199">
        <f t="shared" ref="I14:I21" si="1">C14+E14</f>
        <v>4325025978.3400002</v>
      </c>
      <c r="J14" s="199"/>
    </row>
    <row r="15" spans="1:10">
      <c r="A15" s="194" t="s">
        <v>31</v>
      </c>
      <c r="B15" s="195" t="s">
        <v>32</v>
      </c>
      <c r="C15" s="194">
        <v>4040954471.5900002</v>
      </c>
      <c r="D15" s="195"/>
      <c r="E15" s="194">
        <v>3803582.64</v>
      </c>
      <c r="F15" s="196"/>
      <c r="G15" s="200"/>
      <c r="H15" s="199"/>
      <c r="I15" s="199">
        <f t="shared" si="1"/>
        <v>4044758054.23</v>
      </c>
      <c r="J15" s="199"/>
    </row>
    <row r="16" spans="1:10">
      <c r="A16" s="194" t="s">
        <v>33</v>
      </c>
      <c r="B16" s="195" t="s">
        <v>34</v>
      </c>
      <c r="C16" s="194">
        <v>150515773.16999999</v>
      </c>
      <c r="D16" s="195"/>
      <c r="E16" s="194">
        <v>37168807.899999999</v>
      </c>
      <c r="F16" s="196"/>
      <c r="G16" s="200"/>
      <c r="H16" s="199"/>
      <c r="I16" s="199">
        <f t="shared" si="1"/>
        <v>187684581.06999999</v>
      </c>
      <c r="J16" s="199"/>
    </row>
    <row r="17" spans="1:11" ht="14.45" customHeight="1">
      <c r="A17" s="194" t="s">
        <v>35</v>
      </c>
      <c r="B17" s="195" t="s">
        <v>36</v>
      </c>
      <c r="C17" s="194">
        <v>634347787.12</v>
      </c>
      <c r="D17" s="195"/>
      <c r="E17" s="194">
        <v>1488438.61</v>
      </c>
      <c r="F17" s="196"/>
      <c r="G17" s="200"/>
      <c r="H17" s="199"/>
      <c r="I17" s="199">
        <f t="shared" si="1"/>
        <v>635836225.73000002</v>
      </c>
      <c r="J17" s="199"/>
    </row>
    <row r="18" spans="1:11" ht="18.75" customHeight="1">
      <c r="A18" s="194" t="s">
        <v>37</v>
      </c>
      <c r="B18" s="195" t="s">
        <v>38</v>
      </c>
      <c r="C18" s="194"/>
      <c r="D18" s="195">
        <v>19712268.98</v>
      </c>
      <c r="E18" s="194">
        <v>1888068594.28</v>
      </c>
      <c r="F18" s="196"/>
      <c r="G18" s="200"/>
      <c r="H18" s="199"/>
      <c r="I18" s="199">
        <f>C18+E18-D18-F18</f>
        <v>1868356325.3</v>
      </c>
      <c r="J18" s="199"/>
    </row>
    <row r="19" spans="1:11" ht="18" customHeight="1">
      <c r="A19" s="194" t="s">
        <v>39</v>
      </c>
      <c r="B19" s="195" t="s">
        <v>40</v>
      </c>
      <c r="C19" s="195"/>
      <c r="D19" s="194"/>
      <c r="E19" s="194"/>
      <c r="F19" s="196"/>
      <c r="G19" s="200"/>
      <c r="H19" s="199"/>
      <c r="I19" s="199">
        <f t="shared" si="1"/>
        <v>0</v>
      </c>
      <c r="J19" s="199"/>
    </row>
    <row r="20" spans="1:11" ht="30">
      <c r="A20" s="194" t="s">
        <v>41</v>
      </c>
      <c r="B20" s="235" t="s">
        <v>42</v>
      </c>
      <c r="C20" s="195"/>
      <c r="D20" s="194"/>
      <c r="E20" s="194"/>
      <c r="F20" s="196"/>
      <c r="G20" s="200"/>
      <c r="H20" s="199"/>
      <c r="I20" s="199">
        <f t="shared" si="1"/>
        <v>0</v>
      </c>
      <c r="J20" s="199"/>
    </row>
    <row r="21" spans="1:11">
      <c r="A21" s="194" t="s">
        <v>43</v>
      </c>
      <c r="B21" s="195" t="s">
        <v>44</v>
      </c>
      <c r="C21" s="195"/>
      <c r="D21" s="196"/>
      <c r="E21" s="196"/>
      <c r="F21" s="196"/>
      <c r="G21" s="200"/>
      <c r="H21" s="199"/>
      <c r="I21" s="199">
        <f t="shared" si="1"/>
        <v>0</v>
      </c>
      <c r="J21" s="199"/>
    </row>
    <row r="22" spans="1:11">
      <c r="A22" s="194"/>
      <c r="B22" s="195" t="s">
        <v>45</v>
      </c>
      <c r="C22" s="195"/>
      <c r="D22" s="196"/>
      <c r="E22" s="196"/>
      <c r="F22" s="196"/>
      <c r="G22" s="200"/>
      <c r="H22" s="199">
        <f>E25</f>
        <v>2220148452.8499999</v>
      </c>
      <c r="I22" s="199"/>
      <c r="J22" s="199"/>
    </row>
    <row r="23" spans="1:11">
      <c r="A23" s="194" t="s">
        <v>47</v>
      </c>
      <c r="B23" s="195" t="s">
        <v>48</v>
      </c>
      <c r="C23" s="195"/>
      <c r="D23" s="195">
        <f>D6+D8+D9+D12-C7-C13-C14-C15-C16-C17-C22+D18</f>
        <v>10028807732.739998</v>
      </c>
      <c r="E23" s="195">
        <f>E7+E13+E14+E15+E16+E17+E18-F6-F9-F12</f>
        <v>2220134880.8800001</v>
      </c>
      <c r="F23" s="195"/>
      <c r="G23" s="200"/>
      <c r="H23" s="199"/>
      <c r="I23" s="199"/>
      <c r="J23" s="199">
        <f>D23-E23</f>
        <v>7808672851.8599977</v>
      </c>
      <c r="K23" s="190">
        <f>D23-E23</f>
        <v>7808672851.8599977</v>
      </c>
    </row>
    <row r="24" spans="1:11">
      <c r="A24" s="194" t="s">
        <v>49</v>
      </c>
      <c r="B24" s="195" t="s">
        <v>50</v>
      </c>
      <c r="C24" s="194">
        <v>1607201933.1700001</v>
      </c>
      <c r="D24" s="194"/>
      <c r="E24" s="194">
        <v>13571.97</v>
      </c>
      <c r="F24" s="196"/>
      <c r="G24" s="200"/>
      <c r="H24" s="199"/>
      <c r="I24" s="199">
        <f>C24+E24</f>
        <v>1607215505.1400001</v>
      </c>
      <c r="J24" s="199"/>
    </row>
    <row r="25" spans="1:11">
      <c r="A25" s="194" t="s">
        <v>51</v>
      </c>
      <c r="B25" s="195" t="s">
        <v>52</v>
      </c>
      <c r="C25" s="195"/>
      <c r="D25" s="194">
        <f>D23-C24</f>
        <v>8421605799.5699978</v>
      </c>
      <c r="E25" s="194">
        <f>E23+E24</f>
        <v>2220148452.8499999</v>
      </c>
      <c r="F25" s="196"/>
      <c r="G25" s="200"/>
      <c r="H25" s="199">
        <f>E25</f>
        <v>2220148452.8499999</v>
      </c>
      <c r="I25" s="199"/>
      <c r="J25" s="199">
        <f>J23-I24</f>
        <v>6201457346.7199974</v>
      </c>
    </row>
    <row r="26" spans="1:11">
      <c r="A26" s="194"/>
      <c r="B26" s="195"/>
      <c r="C26" s="195"/>
      <c r="D26" s="194"/>
      <c r="E26" s="194"/>
      <c r="F26" s="196"/>
      <c r="G26" s="200"/>
      <c r="H26" s="199"/>
      <c r="I26" s="199"/>
      <c r="J26" s="199"/>
    </row>
    <row r="27" spans="1:11" ht="30">
      <c r="A27" s="194" t="s">
        <v>53</v>
      </c>
      <c r="B27" s="195" t="s">
        <v>54</v>
      </c>
      <c r="C27" s="195"/>
      <c r="D27" s="194">
        <v>0</v>
      </c>
      <c r="E27" s="194"/>
      <c r="F27" s="196"/>
      <c r="G27" s="200"/>
      <c r="H27" s="199"/>
      <c r="I27" s="199"/>
      <c r="J27" s="199"/>
    </row>
    <row r="28" spans="1:11">
      <c r="A28" s="194" t="s">
        <v>55</v>
      </c>
      <c r="B28" s="195" t="s">
        <v>56</v>
      </c>
      <c r="C28" s="195"/>
      <c r="D28" s="194">
        <f>D25</f>
        <v>8421605799.5699978</v>
      </c>
      <c r="E28" s="194">
        <f>E25</f>
        <v>2220148452.8499999</v>
      </c>
      <c r="F28" s="196"/>
      <c r="G28" s="200"/>
      <c r="H28" s="199">
        <f>E28</f>
        <v>2220148452.8499999</v>
      </c>
      <c r="I28" s="199"/>
      <c r="J28" s="199">
        <f>J25</f>
        <v>6201457346.7199974</v>
      </c>
    </row>
    <row r="29" spans="1:11">
      <c r="A29" s="194" t="s">
        <v>57</v>
      </c>
      <c r="B29" s="195" t="s">
        <v>58</v>
      </c>
      <c r="C29" s="195"/>
      <c r="D29" s="194">
        <v>0</v>
      </c>
      <c r="E29" s="194"/>
      <c r="F29" s="196"/>
      <c r="G29" s="200"/>
      <c r="H29" s="199"/>
      <c r="I29" s="199"/>
      <c r="J29" s="199"/>
    </row>
    <row r="30" spans="1:11" ht="30">
      <c r="A30" s="194" t="s">
        <v>59</v>
      </c>
      <c r="B30" s="195" t="s">
        <v>60</v>
      </c>
      <c r="C30" s="195"/>
      <c r="D30" s="194">
        <v>0</v>
      </c>
      <c r="E30" s="194"/>
      <c r="F30" s="196"/>
      <c r="G30" s="200"/>
      <c r="H30" s="199"/>
      <c r="I30" s="199"/>
      <c r="J30" s="199"/>
    </row>
    <row r="31" spans="1:11">
      <c r="A31" s="194" t="s">
        <v>61</v>
      </c>
      <c r="B31" s="195" t="s">
        <v>62</v>
      </c>
      <c r="C31" s="195"/>
      <c r="D31" s="194">
        <v>0</v>
      </c>
      <c r="E31" s="194"/>
      <c r="F31" s="196"/>
      <c r="G31" s="200"/>
      <c r="H31" s="199"/>
      <c r="I31" s="199"/>
      <c r="J31" s="199"/>
    </row>
    <row r="32" spans="1:11">
      <c r="A32" s="194" t="s">
        <v>63</v>
      </c>
      <c r="B32" s="195" t="s">
        <v>64</v>
      </c>
      <c r="C32" s="195"/>
      <c r="D32" s="196"/>
      <c r="E32" s="196"/>
      <c r="F32" s="196"/>
      <c r="G32" s="200"/>
      <c r="H32" s="199"/>
      <c r="I32" s="199"/>
      <c r="J32" s="199"/>
    </row>
    <row r="33" spans="1:10">
      <c r="A33" s="194" t="s">
        <v>65</v>
      </c>
      <c r="B33" s="195" t="s">
        <v>66</v>
      </c>
      <c r="C33" s="195"/>
      <c r="D33" s="194">
        <f>D28</f>
        <v>8421605799.5699978</v>
      </c>
      <c r="E33" s="194">
        <f>E25</f>
        <v>2220148452.8499999</v>
      </c>
      <c r="F33" s="196">
        <f>F28</f>
        <v>0</v>
      </c>
      <c r="G33" s="200"/>
      <c r="H33" s="199">
        <f>E33</f>
        <v>2220148452.8499999</v>
      </c>
      <c r="I33" s="199"/>
      <c r="J33" s="199"/>
    </row>
    <row r="34" spans="1:10" ht="30">
      <c r="A34" s="194" t="s">
        <v>67</v>
      </c>
      <c r="B34" s="195" t="s">
        <v>68</v>
      </c>
      <c r="C34" s="195"/>
      <c r="D34" s="194">
        <v>0</v>
      </c>
      <c r="E34" s="194"/>
      <c r="F34" s="196"/>
      <c r="G34" s="200"/>
      <c r="H34" s="199"/>
      <c r="I34" s="199"/>
      <c r="J34" s="199"/>
    </row>
    <row r="35" spans="1:10">
      <c r="A35" s="194" t="s">
        <v>69</v>
      </c>
      <c r="B35" s="199"/>
      <c r="C35" s="199"/>
      <c r="D35" s="196"/>
      <c r="E35" s="196"/>
      <c r="F35" s="196"/>
      <c r="G35" s="200"/>
      <c r="H35" s="199"/>
      <c r="I35" s="199"/>
      <c r="J35" s="199"/>
    </row>
    <row r="36" spans="1:10">
      <c r="A36" s="194" t="s">
        <v>70</v>
      </c>
      <c r="B36" s="235" t="s">
        <v>430</v>
      </c>
      <c r="C36" s="195"/>
      <c r="D36" s="194">
        <v>32063483949.689999</v>
      </c>
      <c r="E36" s="194"/>
      <c r="F36" s="196">
        <v>13055964208.67</v>
      </c>
      <c r="G36" s="200"/>
      <c r="H36" s="200"/>
      <c r="I36" s="199"/>
      <c r="J36" s="199">
        <f>D36+F36</f>
        <v>45119448158.360001</v>
      </c>
    </row>
    <row r="37" spans="1:10" ht="30">
      <c r="A37" s="194" t="s">
        <v>72</v>
      </c>
      <c r="B37" s="195" t="s">
        <v>73</v>
      </c>
      <c r="C37" s="195">
        <v>551789303.00999999</v>
      </c>
      <c r="D37" s="194"/>
      <c r="E37" s="194"/>
      <c r="F37" s="196"/>
      <c r="G37" s="200"/>
      <c r="H37" s="199"/>
      <c r="I37" s="199"/>
      <c r="J37" s="199"/>
    </row>
    <row r="38" spans="1:10">
      <c r="A38" s="194" t="s">
        <v>74</v>
      </c>
      <c r="B38" s="195" t="s">
        <v>75</v>
      </c>
      <c r="C38" s="195"/>
      <c r="D38" s="194"/>
      <c r="E38" s="194"/>
      <c r="F38" s="196"/>
      <c r="G38" s="200"/>
      <c r="H38" s="199"/>
      <c r="I38" s="199"/>
      <c r="J38" s="199"/>
    </row>
    <row r="39" spans="1:10">
      <c r="A39" s="194" t="s">
        <v>76</v>
      </c>
      <c r="B39" s="195" t="s">
        <v>77</v>
      </c>
      <c r="C39" s="195"/>
      <c r="D39" s="194"/>
      <c r="E39" s="194"/>
      <c r="F39" s="196"/>
      <c r="G39" s="200"/>
      <c r="H39" s="199"/>
      <c r="I39" s="199"/>
      <c r="J39" s="199"/>
    </row>
    <row r="40" spans="1:10">
      <c r="A40" s="194" t="s">
        <v>78</v>
      </c>
      <c r="B40" s="195" t="s">
        <v>79</v>
      </c>
      <c r="C40" s="195"/>
      <c r="D40" s="194"/>
      <c r="E40" s="194"/>
      <c r="F40" s="196"/>
      <c r="G40" s="200"/>
      <c r="H40" s="199"/>
      <c r="I40" s="199"/>
      <c r="J40" s="199"/>
    </row>
    <row r="41" spans="1:10">
      <c r="A41" s="194" t="s">
        <v>80</v>
      </c>
      <c r="B41" s="195" t="s">
        <v>81</v>
      </c>
      <c r="C41" s="195">
        <v>1715125000</v>
      </c>
      <c r="D41" s="194"/>
      <c r="E41" s="194"/>
      <c r="F41" s="196"/>
      <c r="G41" s="200"/>
      <c r="H41" s="199"/>
      <c r="I41" s="199"/>
      <c r="J41" s="199"/>
    </row>
    <row r="42" spans="1:10">
      <c r="A42" s="194" t="s">
        <v>82</v>
      </c>
      <c r="B42" s="195" t="s">
        <v>83</v>
      </c>
      <c r="C42" s="195"/>
      <c r="D42" s="194">
        <f>D25</f>
        <v>8421605799.5699978</v>
      </c>
      <c r="E42" s="194">
        <f>E25</f>
        <v>2220148452.8499999</v>
      </c>
      <c r="F42" s="196"/>
      <c r="G42" s="200"/>
      <c r="H42" s="199"/>
      <c r="I42" s="199"/>
      <c r="J42" s="199"/>
    </row>
    <row r="43" spans="1:10" ht="30">
      <c r="A43" s="194" t="s">
        <v>84</v>
      </c>
      <c r="B43" s="195" t="s">
        <v>85</v>
      </c>
      <c r="C43" s="195"/>
      <c r="D43" s="194">
        <v>0</v>
      </c>
      <c r="E43" s="194"/>
      <c r="F43" s="196"/>
      <c r="G43" s="200"/>
      <c r="H43" s="199"/>
      <c r="I43" s="199"/>
      <c r="J43" s="199"/>
    </row>
    <row r="44" spans="1:10">
      <c r="A44" s="194" t="s">
        <v>86</v>
      </c>
      <c r="B44" s="195" t="s">
        <v>430</v>
      </c>
      <c r="C44" s="195">
        <f>SUM(C36:C43)</f>
        <v>2266914303.0100002</v>
      </c>
      <c r="D44" s="196">
        <f>SUM(D36:D43)</f>
        <v>40485089749.259995</v>
      </c>
      <c r="E44" s="196">
        <f>SUM(E36:E43)</f>
        <v>2220148452.8499999</v>
      </c>
      <c r="F44" s="196">
        <f>SUM(F36:F43)</f>
        <v>13055964208.67</v>
      </c>
      <c r="G44" s="201"/>
      <c r="H44" s="202"/>
      <c r="I44" s="202"/>
      <c r="J44" s="199"/>
    </row>
    <row r="45" spans="1:10" ht="15.75" thickBot="1">
      <c r="A45" s="194" t="s">
        <v>87</v>
      </c>
      <c r="B45" s="199"/>
      <c r="C45" s="199"/>
      <c r="D45" s="196">
        <f>D44-C44</f>
        <v>38218175446.249992</v>
      </c>
      <c r="E45" s="196"/>
      <c r="F45" s="196">
        <f>F44-E44</f>
        <v>10835815755.82</v>
      </c>
      <c r="G45" s="203"/>
      <c r="H45" s="204"/>
      <c r="I45" s="204"/>
      <c r="J45" s="199"/>
    </row>
    <row r="46" spans="1:10" ht="15.75" thickTop="1">
      <c r="A46" s="205" t="s">
        <v>88</v>
      </c>
      <c r="B46" s="206" t="s">
        <v>89</v>
      </c>
      <c r="C46" s="207"/>
      <c r="D46" s="205"/>
      <c r="E46" s="205"/>
      <c r="F46" s="208"/>
      <c r="G46" s="209"/>
      <c r="H46" s="210"/>
      <c r="I46" s="210"/>
      <c r="J46" s="211"/>
    </row>
    <row r="47" spans="1:10">
      <c r="A47" s="194" t="s">
        <v>90</v>
      </c>
      <c r="B47" s="195" t="s">
        <v>91</v>
      </c>
      <c r="C47" s="195"/>
      <c r="D47" s="194">
        <v>0</v>
      </c>
      <c r="E47" s="194"/>
      <c r="F47" s="196"/>
      <c r="G47" s="200"/>
      <c r="H47" s="199"/>
      <c r="I47" s="212"/>
      <c r="J47" s="199"/>
    </row>
    <row r="48" spans="1:10">
      <c r="A48" s="194" t="s">
        <v>92</v>
      </c>
      <c r="B48" s="195" t="s">
        <v>93</v>
      </c>
      <c r="C48" s="194">
        <v>3807772203.2199998</v>
      </c>
      <c r="D48" s="194"/>
      <c r="E48" s="196">
        <v>2518924.0299999998</v>
      </c>
      <c r="F48" s="196"/>
      <c r="G48" s="200"/>
      <c r="H48" s="199"/>
      <c r="I48" s="212">
        <f>C48+E48+G48-H48</f>
        <v>3810291127.25</v>
      </c>
      <c r="J48" s="199"/>
    </row>
    <row r="49" spans="1:10">
      <c r="A49" s="194" t="s">
        <v>94</v>
      </c>
      <c r="B49" s="195" t="s">
        <v>95</v>
      </c>
      <c r="C49" s="194">
        <v>719359328.75</v>
      </c>
      <c r="D49" s="194"/>
      <c r="E49" s="196">
        <v>486849436.82999998</v>
      </c>
      <c r="F49" s="196"/>
      <c r="G49" s="200"/>
      <c r="H49" s="213"/>
      <c r="I49" s="212">
        <f t="shared" ref="I49:I65" si="2">C49+E49+G49-H49</f>
        <v>1206208765.5799999</v>
      </c>
      <c r="J49" s="199"/>
    </row>
    <row r="50" spans="1:10">
      <c r="A50" s="194" t="s">
        <v>96</v>
      </c>
      <c r="B50" s="195" t="s">
        <v>97</v>
      </c>
      <c r="C50" s="194">
        <v>35310992.840000004</v>
      </c>
      <c r="D50" s="194"/>
      <c r="E50" s="196"/>
      <c r="F50" s="196"/>
      <c r="G50" s="200"/>
      <c r="H50" s="199"/>
      <c r="I50" s="212">
        <f t="shared" si="2"/>
        <v>35310992.840000004</v>
      </c>
      <c r="J50" s="199"/>
    </row>
    <row r="51" spans="1:10">
      <c r="A51" s="194" t="s">
        <v>98</v>
      </c>
      <c r="B51" s="195" t="s">
        <v>99</v>
      </c>
      <c r="C51" s="194">
        <f>3172296852.91-C52</f>
        <v>2452245107.71</v>
      </c>
      <c r="D51" s="194"/>
      <c r="E51" s="196"/>
      <c r="F51" s="196"/>
      <c r="G51" s="200"/>
      <c r="H51" s="199"/>
      <c r="I51" s="212">
        <f t="shared" si="2"/>
        <v>2452245107.71</v>
      </c>
      <c r="J51" s="199"/>
    </row>
    <row r="52" spans="1:10" s="219" customFormat="1">
      <c r="A52" s="214"/>
      <c r="B52" s="215" t="s">
        <v>100</v>
      </c>
      <c r="C52" s="214">
        <v>720051745.20000005</v>
      </c>
      <c r="D52" s="214"/>
      <c r="E52" s="216"/>
      <c r="F52" s="216"/>
      <c r="G52" s="217"/>
      <c r="H52" s="218">
        <f>C52+E52</f>
        <v>720051745.20000005</v>
      </c>
      <c r="I52" s="218">
        <f t="shared" si="2"/>
        <v>0</v>
      </c>
      <c r="J52" s="218"/>
    </row>
    <row r="53" spans="1:10">
      <c r="A53" s="194" t="s">
        <v>101</v>
      </c>
      <c r="B53" s="195" t="s">
        <v>102</v>
      </c>
      <c r="C53" s="194"/>
      <c r="D53" s="194"/>
      <c r="E53" s="196"/>
      <c r="F53" s="196"/>
      <c r="G53" s="200"/>
      <c r="H53" s="199"/>
      <c r="I53" s="212">
        <f t="shared" si="2"/>
        <v>0</v>
      </c>
      <c r="J53" s="199"/>
    </row>
    <row r="54" spans="1:10">
      <c r="A54" s="194" t="s">
        <v>103</v>
      </c>
      <c r="B54" s="195" t="s">
        <v>104</v>
      </c>
      <c r="C54" s="194">
        <f>9680177275.71+2264448641.14</f>
        <v>11944625916.849998</v>
      </c>
      <c r="D54" s="194"/>
      <c r="E54" s="196">
        <f>2078988551.41-E57</f>
        <v>664553999.41000009</v>
      </c>
      <c r="F54" s="196"/>
      <c r="G54" s="200"/>
      <c r="H54" s="220"/>
      <c r="I54" s="212">
        <f>C54+E54+G54-H54</f>
        <v>12609179916.259998</v>
      </c>
      <c r="J54" s="199"/>
    </row>
    <row r="55" spans="1:10">
      <c r="A55" s="194" t="s">
        <v>105</v>
      </c>
      <c r="B55" s="195" t="s">
        <v>106</v>
      </c>
      <c r="C55" s="194">
        <f>10759444137.52-2264448641.14</f>
        <v>8494995496.3800011</v>
      </c>
      <c r="D55" s="194"/>
      <c r="E55" s="196">
        <v>87490743.159999996</v>
      </c>
      <c r="F55" s="196"/>
      <c r="G55" s="200"/>
      <c r="H55" s="220"/>
      <c r="I55" s="212">
        <f t="shared" si="2"/>
        <v>8582486239.5400009</v>
      </c>
      <c r="J55" s="199"/>
    </row>
    <row r="56" spans="1:10">
      <c r="A56" s="194" t="s">
        <v>107</v>
      </c>
      <c r="B56" s="195" t="s">
        <v>108</v>
      </c>
      <c r="C56" s="194"/>
      <c r="D56" s="194"/>
      <c r="E56" s="196"/>
      <c r="F56" s="196"/>
      <c r="G56" s="200"/>
      <c r="H56" s="220"/>
      <c r="I56" s="212">
        <f t="shared" si="2"/>
        <v>0</v>
      </c>
      <c r="J56" s="199"/>
    </row>
    <row r="57" spans="1:10" ht="45">
      <c r="A57" s="194" t="s">
        <v>109</v>
      </c>
      <c r="B57" s="195" t="s">
        <v>110</v>
      </c>
      <c r="C57" s="194"/>
      <c r="D57" s="194"/>
      <c r="E57" s="196">
        <v>1414434552</v>
      </c>
      <c r="F57" s="196"/>
      <c r="G57" s="200"/>
      <c r="H57" s="220"/>
      <c r="I57" s="212">
        <f t="shared" si="2"/>
        <v>1414434552</v>
      </c>
      <c r="J57" s="199"/>
    </row>
    <row r="58" spans="1:10">
      <c r="A58" s="194" t="s">
        <v>111</v>
      </c>
      <c r="B58" s="195" t="s">
        <v>112</v>
      </c>
      <c r="C58" s="194">
        <v>22315140784.369999</v>
      </c>
      <c r="D58" s="194"/>
      <c r="E58" s="196">
        <v>10405481400.200001</v>
      </c>
      <c r="F58" s="196"/>
      <c r="G58" s="200"/>
      <c r="H58" s="220"/>
      <c r="I58" s="212">
        <f t="shared" si="2"/>
        <v>32720622184.57</v>
      </c>
      <c r="J58" s="199"/>
    </row>
    <row r="59" spans="1:10">
      <c r="A59" s="194" t="s">
        <v>113</v>
      </c>
      <c r="B59" s="195" t="s">
        <v>114</v>
      </c>
      <c r="C59" s="194">
        <v>312418509.50999999</v>
      </c>
      <c r="D59" s="194"/>
      <c r="E59" s="196">
        <v>88521662.909999996</v>
      </c>
      <c r="F59" s="196"/>
      <c r="G59" s="200"/>
      <c r="H59" s="220"/>
      <c r="I59" s="212">
        <f t="shared" si="2"/>
        <v>400940172.41999996</v>
      </c>
      <c r="J59" s="199"/>
    </row>
    <row r="60" spans="1:10">
      <c r="A60" s="194" t="s">
        <v>115</v>
      </c>
      <c r="B60" s="195" t="s">
        <v>116</v>
      </c>
      <c r="C60" s="194"/>
      <c r="D60" s="194"/>
      <c r="E60" s="196">
        <v>3235932882</v>
      </c>
      <c r="F60" s="196"/>
      <c r="G60" s="200"/>
      <c r="H60" s="220"/>
      <c r="I60" s="212">
        <f t="shared" si="2"/>
        <v>3235932882</v>
      </c>
      <c r="J60" s="199"/>
    </row>
    <row r="61" spans="1:10">
      <c r="A61" s="194" t="s">
        <v>117</v>
      </c>
      <c r="B61" s="195" t="s">
        <v>118</v>
      </c>
      <c r="C61" s="194">
        <v>19757000000</v>
      </c>
      <c r="D61" s="194"/>
      <c r="E61" s="196"/>
      <c r="F61" s="196"/>
      <c r="G61" s="200"/>
      <c r="H61" s="221">
        <v>19757000000</v>
      </c>
      <c r="I61" s="212">
        <f t="shared" si="2"/>
        <v>0</v>
      </c>
      <c r="J61" s="199"/>
    </row>
    <row r="62" spans="1:10">
      <c r="A62" s="194" t="s">
        <v>119</v>
      </c>
      <c r="B62" s="195" t="s">
        <v>120</v>
      </c>
      <c r="C62" s="194"/>
      <c r="D62" s="194"/>
      <c r="E62" s="196"/>
      <c r="F62" s="196"/>
      <c r="G62" s="200"/>
      <c r="H62" s="220"/>
      <c r="I62" s="212">
        <f t="shared" si="2"/>
        <v>0</v>
      </c>
      <c r="J62" s="199"/>
    </row>
    <row r="63" spans="1:10">
      <c r="A63" s="194" t="s">
        <v>121</v>
      </c>
      <c r="B63" s="195" t="s">
        <v>122</v>
      </c>
      <c r="C63" s="194">
        <v>170533694.47</v>
      </c>
      <c r="D63" s="194"/>
      <c r="E63" s="196"/>
      <c r="F63" s="196"/>
      <c r="G63" s="200"/>
      <c r="H63" s="220"/>
      <c r="I63" s="212">
        <f t="shared" si="2"/>
        <v>170533694.47</v>
      </c>
      <c r="J63" s="199"/>
    </row>
    <row r="64" spans="1:10" ht="30">
      <c r="A64" s="194" t="s">
        <v>123</v>
      </c>
      <c r="B64" s="195" t="s">
        <v>124</v>
      </c>
      <c r="C64" s="194"/>
      <c r="D64" s="194"/>
      <c r="E64" s="196"/>
      <c r="F64" s="196"/>
      <c r="G64" s="200"/>
      <c r="H64" s="220"/>
      <c r="I64" s="212">
        <f t="shared" si="2"/>
        <v>0</v>
      </c>
      <c r="J64" s="199"/>
    </row>
    <row r="65" spans="1:14">
      <c r="A65" s="194" t="s">
        <v>125</v>
      </c>
      <c r="B65" s="195" t="s">
        <v>126</v>
      </c>
      <c r="C65" s="194">
        <v>2532770481.6100001</v>
      </c>
      <c r="D65" s="194"/>
      <c r="E65" s="196"/>
      <c r="F65" s="196"/>
      <c r="G65" s="200"/>
      <c r="H65" s="220"/>
      <c r="I65" s="212">
        <f t="shared" si="2"/>
        <v>2532770481.6100001</v>
      </c>
      <c r="J65" s="199"/>
    </row>
    <row r="66" spans="1:14">
      <c r="A66" s="194" t="s">
        <v>127</v>
      </c>
      <c r="B66" s="195" t="s">
        <v>128</v>
      </c>
      <c r="C66" s="195">
        <f>C67+C68+C69+C70+C71+C72+C73+C74+C75+C76+C77+C78</f>
        <v>0</v>
      </c>
      <c r="D66" s="195"/>
      <c r="E66" s="194"/>
      <c r="F66" s="196"/>
      <c r="G66" s="200"/>
      <c r="H66" s="199"/>
      <c r="I66" s="212"/>
      <c r="J66" s="199"/>
    </row>
    <row r="67" spans="1:14">
      <c r="A67" s="194" t="s">
        <v>129</v>
      </c>
      <c r="B67" s="206" t="s">
        <v>130</v>
      </c>
      <c r="C67" s="195"/>
      <c r="D67" s="195">
        <v>614907561.94000006</v>
      </c>
      <c r="E67" s="194"/>
      <c r="F67" s="208">
        <f>960997174.92-F68</f>
        <v>240945429.71999991</v>
      </c>
      <c r="G67" s="217"/>
      <c r="H67" s="199"/>
      <c r="I67" s="212"/>
      <c r="J67" s="199">
        <f>D67+F67+H67-G67</f>
        <v>855852991.65999997</v>
      </c>
    </row>
    <row r="68" spans="1:14" s="219" customFormat="1">
      <c r="A68" s="214"/>
      <c r="B68" s="215" t="s">
        <v>131</v>
      </c>
      <c r="C68" s="215"/>
      <c r="D68" s="215"/>
      <c r="E68" s="214"/>
      <c r="F68" s="216">
        <v>720051745.20000005</v>
      </c>
      <c r="G68" s="217">
        <v>720051745.20000005</v>
      </c>
      <c r="H68" s="218"/>
      <c r="I68" s="218"/>
      <c r="J68" s="218">
        <f t="shared" ref="J68:J93" si="3">D68+F68+H68-G68</f>
        <v>0</v>
      </c>
    </row>
    <row r="69" spans="1:14">
      <c r="A69" s="194" t="s">
        <v>132</v>
      </c>
      <c r="B69" s="206" t="s">
        <v>133</v>
      </c>
      <c r="C69" s="195"/>
      <c r="D69" s="195">
        <v>295678265</v>
      </c>
      <c r="E69" s="194"/>
      <c r="F69" s="208">
        <v>15501390.1</v>
      </c>
      <c r="G69" s="200"/>
      <c r="H69" s="199"/>
      <c r="I69" s="212"/>
      <c r="J69" s="199">
        <f t="shared" si="3"/>
        <v>311179655.10000002</v>
      </c>
    </row>
    <row r="70" spans="1:14">
      <c r="A70" s="194" t="s">
        <v>134</v>
      </c>
      <c r="B70" s="206" t="s">
        <v>135</v>
      </c>
      <c r="C70" s="195"/>
      <c r="D70" s="195">
        <v>1102307162.4000001</v>
      </c>
      <c r="E70" s="194"/>
      <c r="F70" s="208">
        <v>56667945.140000001</v>
      </c>
      <c r="G70" s="200"/>
      <c r="H70" s="199"/>
      <c r="I70" s="212"/>
      <c r="J70" s="199">
        <f t="shared" si="3"/>
        <v>1158975107.5400002</v>
      </c>
    </row>
    <row r="71" spans="1:14">
      <c r="A71" s="194" t="s">
        <v>136</v>
      </c>
      <c r="B71" s="195" t="s">
        <v>137</v>
      </c>
      <c r="C71" s="195"/>
      <c r="D71" s="195"/>
      <c r="E71" s="194"/>
      <c r="F71" s="196">
        <v>1108784.7</v>
      </c>
      <c r="G71" s="200"/>
      <c r="H71" s="199"/>
      <c r="I71" s="212"/>
      <c r="J71" s="199">
        <f t="shared" si="3"/>
        <v>1108784.7</v>
      </c>
    </row>
    <row r="72" spans="1:14">
      <c r="A72" s="194" t="s">
        <v>138</v>
      </c>
      <c r="B72" s="206" t="s">
        <v>139</v>
      </c>
      <c r="C72" s="195"/>
      <c r="D72" s="195">
        <v>2831950129.8400002</v>
      </c>
      <c r="E72" s="194"/>
      <c r="F72" s="196"/>
      <c r="G72" s="200"/>
      <c r="H72" s="199"/>
      <c r="I72" s="212"/>
      <c r="J72" s="199">
        <f t="shared" si="3"/>
        <v>2831950129.8400002</v>
      </c>
    </row>
    <row r="73" spans="1:14">
      <c r="A73" s="194" t="s">
        <v>140</v>
      </c>
      <c r="B73" s="195" t="s">
        <v>141</v>
      </c>
      <c r="C73" s="195"/>
      <c r="D73" s="195">
        <v>765627579.75999999</v>
      </c>
      <c r="E73" s="194"/>
      <c r="F73" s="196"/>
      <c r="G73" s="200"/>
      <c r="H73" s="199"/>
      <c r="I73" s="212"/>
      <c r="J73" s="199">
        <f t="shared" si="3"/>
        <v>765627579.75999999</v>
      </c>
      <c r="N73" s="222"/>
    </row>
    <row r="74" spans="1:14">
      <c r="A74" s="194" t="s">
        <v>142</v>
      </c>
      <c r="B74" s="195" t="s">
        <v>143</v>
      </c>
      <c r="C74" s="195"/>
      <c r="D74" s="195">
        <v>17806186.91</v>
      </c>
      <c r="E74" s="194"/>
      <c r="F74" s="196"/>
      <c r="G74" s="200"/>
      <c r="H74" s="199"/>
      <c r="I74" s="212"/>
      <c r="J74" s="199">
        <f t="shared" si="3"/>
        <v>17806186.91</v>
      </c>
      <c r="N74" s="222"/>
    </row>
    <row r="75" spans="1:14">
      <c r="A75" s="194" t="s">
        <v>144</v>
      </c>
      <c r="B75" s="206" t="s">
        <v>145</v>
      </c>
      <c r="C75" s="195"/>
      <c r="D75" s="195">
        <v>45740675.32</v>
      </c>
      <c r="E75" s="194"/>
      <c r="F75" s="196"/>
      <c r="G75" s="200"/>
      <c r="H75" s="199"/>
      <c r="I75" s="212"/>
      <c r="J75" s="199">
        <f t="shared" si="3"/>
        <v>45740675.32</v>
      </c>
    </row>
    <row r="76" spans="1:14">
      <c r="A76" s="194" t="s">
        <v>146</v>
      </c>
      <c r="B76" s="195" t="s">
        <v>147</v>
      </c>
      <c r="C76" s="195"/>
      <c r="D76" s="195"/>
      <c r="E76" s="194"/>
      <c r="F76" s="196"/>
      <c r="G76" s="200"/>
      <c r="H76" s="199"/>
      <c r="I76" s="212"/>
      <c r="J76" s="199">
        <f t="shared" si="3"/>
        <v>0</v>
      </c>
    </row>
    <row r="77" spans="1:14">
      <c r="A77" s="194" t="s">
        <v>148</v>
      </c>
      <c r="B77" s="206" t="s">
        <v>149</v>
      </c>
      <c r="C77" s="195"/>
      <c r="D77" s="195">
        <v>1711033838.3900001</v>
      </c>
      <c r="E77" s="194"/>
      <c r="F77" s="196"/>
      <c r="G77" s="200"/>
      <c r="H77" s="199"/>
      <c r="I77" s="212"/>
      <c r="J77" s="199">
        <f t="shared" si="3"/>
        <v>1711033838.3900001</v>
      </c>
    </row>
    <row r="78" spans="1:14" s="219" customFormat="1">
      <c r="A78" s="214"/>
      <c r="B78" s="215" t="s">
        <v>131</v>
      </c>
      <c r="C78" s="215"/>
      <c r="D78" s="215"/>
      <c r="E78" s="214"/>
      <c r="F78" s="216"/>
      <c r="G78" s="217">
        <f>F78</f>
        <v>0</v>
      </c>
      <c r="H78" s="218"/>
      <c r="I78" s="218"/>
      <c r="J78" s="218">
        <f t="shared" si="3"/>
        <v>0</v>
      </c>
    </row>
    <row r="79" spans="1:14" ht="45">
      <c r="A79" s="194" t="s">
        <v>150</v>
      </c>
      <c r="B79" s="195" t="s">
        <v>151</v>
      </c>
      <c r="C79" s="195"/>
      <c r="D79" s="195"/>
      <c r="E79" s="194"/>
      <c r="F79" s="196"/>
      <c r="G79" s="200"/>
      <c r="H79" s="199"/>
      <c r="I79" s="212"/>
      <c r="J79" s="199">
        <f t="shared" si="3"/>
        <v>0</v>
      </c>
    </row>
    <row r="80" spans="1:14">
      <c r="A80" s="194" t="s">
        <v>152</v>
      </c>
      <c r="B80" s="206" t="s">
        <v>153</v>
      </c>
      <c r="C80" s="195"/>
      <c r="D80" s="195">
        <v>26643533791.860001</v>
      </c>
      <c r="E80" s="194"/>
      <c r="F80" s="208">
        <v>2284171858.0700002</v>
      </c>
      <c r="G80" s="200"/>
      <c r="H80" s="199"/>
      <c r="I80" s="212"/>
      <c r="J80" s="199">
        <f t="shared" si="3"/>
        <v>28927705649.93</v>
      </c>
    </row>
    <row r="81" spans="1:11" s="219" customFormat="1">
      <c r="A81" s="214"/>
      <c r="B81" s="215" t="s">
        <v>131</v>
      </c>
      <c r="C81" s="215"/>
      <c r="D81" s="214"/>
      <c r="E81" s="214"/>
      <c r="F81" s="216"/>
      <c r="G81" s="217"/>
      <c r="H81" s="218"/>
      <c r="I81" s="218"/>
      <c r="J81" s="218">
        <f t="shared" si="3"/>
        <v>0</v>
      </c>
    </row>
    <row r="82" spans="1:11">
      <c r="A82" s="194" t="s">
        <v>154</v>
      </c>
      <c r="B82" s="195" t="s">
        <v>155</v>
      </c>
      <c r="C82" s="195"/>
      <c r="D82" s="194"/>
      <c r="E82" s="194"/>
      <c r="F82" s="196"/>
      <c r="G82" s="200"/>
      <c r="H82" s="199"/>
      <c r="I82" s="212"/>
      <c r="J82" s="199">
        <f t="shared" si="3"/>
        <v>0</v>
      </c>
    </row>
    <row r="83" spans="1:11">
      <c r="A83" s="194" t="s">
        <v>156</v>
      </c>
      <c r="B83" s="195" t="s">
        <v>157</v>
      </c>
      <c r="C83" s="195"/>
      <c r="D83" s="194"/>
      <c r="E83" s="194"/>
      <c r="F83" s="196"/>
      <c r="G83" s="200"/>
      <c r="H83" s="199"/>
      <c r="I83" s="212"/>
      <c r="J83" s="199">
        <f t="shared" si="3"/>
        <v>0</v>
      </c>
    </row>
    <row r="84" spans="1:11">
      <c r="A84" s="194" t="s">
        <v>158</v>
      </c>
      <c r="B84" s="195" t="s">
        <v>159</v>
      </c>
      <c r="C84" s="195"/>
      <c r="D84" s="194">
        <v>932026557.92999995</v>
      </c>
      <c r="E84" s="194"/>
      <c r="F84" s="196"/>
      <c r="G84" s="200"/>
      <c r="H84" s="199"/>
      <c r="I84" s="212"/>
      <c r="J84" s="199">
        <f t="shared" si="3"/>
        <v>932026557.92999995</v>
      </c>
    </row>
    <row r="85" spans="1:11">
      <c r="A85" s="194" t="s">
        <v>160</v>
      </c>
      <c r="B85" s="195" t="s">
        <v>161</v>
      </c>
      <c r="C85" s="195"/>
      <c r="D85" s="194">
        <v>0</v>
      </c>
      <c r="E85" s="194"/>
      <c r="F85" s="196"/>
      <c r="G85" s="200"/>
      <c r="H85" s="199"/>
      <c r="I85" s="212"/>
      <c r="J85" s="199">
        <f t="shared" si="3"/>
        <v>0</v>
      </c>
    </row>
    <row r="86" spans="1:11">
      <c r="A86" s="194" t="s">
        <v>162</v>
      </c>
      <c r="B86" s="195" t="s">
        <v>163</v>
      </c>
      <c r="C86" s="195"/>
      <c r="D86" s="194">
        <v>0</v>
      </c>
      <c r="E86" s="194"/>
      <c r="F86" s="196"/>
      <c r="G86" s="200"/>
      <c r="H86" s="199"/>
      <c r="I86" s="212"/>
      <c r="J86" s="199">
        <f t="shared" si="3"/>
        <v>0</v>
      </c>
    </row>
    <row r="87" spans="1:11">
      <c r="A87" s="194" t="s">
        <v>164</v>
      </c>
      <c r="B87" s="206" t="s">
        <v>165</v>
      </c>
      <c r="C87" s="195"/>
      <c r="D87" s="223">
        <v>34400000</v>
      </c>
      <c r="E87" s="194"/>
      <c r="F87" s="208">
        <v>19757000000</v>
      </c>
      <c r="G87" s="217">
        <v>19757000000</v>
      </c>
      <c r="H87" s="199"/>
      <c r="I87" s="212"/>
      <c r="J87" s="199">
        <f t="shared" si="3"/>
        <v>34400000</v>
      </c>
    </row>
    <row r="88" spans="1:11">
      <c r="A88" s="194" t="s">
        <v>166</v>
      </c>
      <c r="B88" s="195" t="s">
        <v>167</v>
      </c>
      <c r="C88" s="195"/>
      <c r="D88" s="194">
        <v>0</v>
      </c>
      <c r="E88" s="194"/>
      <c r="F88" s="196"/>
      <c r="G88" s="200"/>
      <c r="H88" s="199"/>
      <c r="I88" s="212"/>
      <c r="J88" s="199">
        <f t="shared" si="3"/>
        <v>0</v>
      </c>
    </row>
    <row r="89" spans="1:11">
      <c r="A89" s="194" t="s">
        <v>168</v>
      </c>
      <c r="B89" s="206" t="s">
        <v>169</v>
      </c>
      <c r="C89" s="195">
        <v>113046.9</v>
      </c>
      <c r="D89" s="223"/>
      <c r="E89" s="194"/>
      <c r="F89" s="196"/>
      <c r="G89" s="200"/>
      <c r="H89" s="199"/>
      <c r="I89" s="212">
        <f>C89</f>
        <v>113046.9</v>
      </c>
      <c r="J89" s="199">
        <f t="shared" si="3"/>
        <v>0</v>
      </c>
    </row>
    <row r="90" spans="1:11">
      <c r="A90" s="194" t="s">
        <v>170</v>
      </c>
      <c r="B90" s="206" t="s">
        <v>171</v>
      </c>
      <c r="C90" s="195">
        <v>50504583.119999997</v>
      </c>
      <c r="D90" s="223"/>
      <c r="E90" s="194"/>
      <c r="F90" s="196"/>
      <c r="G90" s="200"/>
      <c r="H90" s="199"/>
      <c r="I90" s="212">
        <f>C90</f>
        <v>50504583.119999997</v>
      </c>
      <c r="J90" s="199">
        <f t="shared" si="3"/>
        <v>0</v>
      </c>
    </row>
    <row r="91" spans="1:11">
      <c r="A91" s="194" t="s">
        <v>172</v>
      </c>
      <c r="B91" s="195" t="s">
        <v>173</v>
      </c>
      <c r="C91" s="195"/>
      <c r="D91" s="194">
        <v>0</v>
      </c>
      <c r="E91" s="194"/>
      <c r="F91" s="196"/>
      <c r="G91" s="200"/>
      <c r="H91" s="199"/>
      <c r="I91" s="212"/>
      <c r="J91" s="199">
        <f t="shared" si="3"/>
        <v>0</v>
      </c>
    </row>
    <row r="92" spans="1:11">
      <c r="A92" s="194" t="s">
        <v>174</v>
      </c>
      <c r="B92" s="195" t="s">
        <v>175</v>
      </c>
      <c r="C92" s="195"/>
      <c r="D92" s="194">
        <v>0</v>
      </c>
      <c r="E92" s="194"/>
      <c r="F92" s="196"/>
      <c r="G92" s="200"/>
      <c r="H92" s="199"/>
      <c r="I92" s="212"/>
      <c r="J92" s="199">
        <f t="shared" si="3"/>
        <v>0</v>
      </c>
    </row>
    <row r="93" spans="1:11">
      <c r="A93" s="194" t="s">
        <v>176</v>
      </c>
      <c r="B93" s="195" t="s">
        <v>177</v>
      </c>
      <c r="C93" s="195"/>
      <c r="D93" s="194">
        <v>0</v>
      </c>
      <c r="E93" s="194"/>
      <c r="F93" s="196"/>
      <c r="G93" s="200"/>
      <c r="H93" s="199"/>
      <c r="I93" s="212"/>
      <c r="J93" s="199">
        <f t="shared" si="3"/>
        <v>0</v>
      </c>
    </row>
    <row r="94" spans="1:11">
      <c r="A94" s="205" t="s">
        <v>178</v>
      </c>
      <c r="B94" s="206" t="s">
        <v>179</v>
      </c>
      <c r="C94" s="207"/>
      <c r="D94" s="224">
        <v>38317830141.580002</v>
      </c>
      <c r="E94" s="225">
        <v>6689663552.3900003</v>
      </c>
      <c r="F94" s="208"/>
      <c r="G94" s="226"/>
      <c r="H94" s="211"/>
      <c r="I94" s="212"/>
      <c r="J94" s="199">
        <f>D94+F94-E94</f>
        <v>31628166589.190002</v>
      </c>
    </row>
    <row r="95" spans="1:11" s="219" customFormat="1">
      <c r="A95" s="214"/>
      <c r="B95" s="215" t="s">
        <v>46</v>
      </c>
      <c r="C95" s="215">
        <f>SUM(C48:C94)</f>
        <v>73312841890.929993</v>
      </c>
      <c r="D95" s="215">
        <f>SUM(D66:D94)</f>
        <v>73312841890.929993</v>
      </c>
      <c r="E95" s="215">
        <f>SUM(E48:E94)</f>
        <v>23075447152.93</v>
      </c>
      <c r="F95" s="215">
        <f>SUM(F48:F94)</f>
        <v>23075447152.93</v>
      </c>
      <c r="G95" s="217">
        <f>SUM(G47:G94)</f>
        <v>20477051745.200001</v>
      </c>
      <c r="H95" s="218">
        <f>SUM(H47:H94)</f>
        <v>20477051745.200001</v>
      </c>
      <c r="I95" s="218">
        <f>SUM(I47:I94)</f>
        <v>69221573746.269989</v>
      </c>
      <c r="J95" s="218">
        <f>SUM(J47:J94)</f>
        <v>69221573746.270004</v>
      </c>
      <c r="K95" s="219">
        <f>J95-I95</f>
        <v>0</v>
      </c>
    </row>
    <row r="96" spans="1:11">
      <c r="A96" s="194" t="s">
        <v>180</v>
      </c>
      <c r="B96" s="199"/>
      <c r="C96" s="199"/>
      <c r="D96" s="196">
        <f>+C95-D95</f>
        <v>0</v>
      </c>
      <c r="E96" s="196">
        <f>E95-F95</f>
        <v>0</v>
      </c>
      <c r="F96" s="196"/>
      <c r="G96" s="227"/>
      <c r="H96" s="228"/>
      <c r="I96" s="199"/>
      <c r="J96" s="199"/>
    </row>
    <row r="97" spans="1:10">
      <c r="A97" s="194" t="s">
        <v>181</v>
      </c>
      <c r="B97" s="229" t="s">
        <v>182</v>
      </c>
      <c r="C97" s="229"/>
      <c r="D97" s="194">
        <v>0</v>
      </c>
      <c r="E97" s="194"/>
      <c r="F97" s="196"/>
      <c r="G97" s="200"/>
      <c r="H97" s="220"/>
      <c r="I97" s="199"/>
      <c r="J97" s="199"/>
    </row>
    <row r="98" spans="1:10">
      <c r="A98" s="194" t="s">
        <v>183</v>
      </c>
      <c r="B98" s="229" t="s">
        <v>184</v>
      </c>
      <c r="C98" s="229"/>
      <c r="D98" s="194">
        <f>D99+D104</f>
        <v>85966058782.270004</v>
      </c>
      <c r="E98" s="194"/>
      <c r="F98" s="196">
        <f>SUM(F99:F104)</f>
        <v>964147024.05999994</v>
      </c>
      <c r="G98" s="227"/>
      <c r="H98" s="228"/>
      <c r="I98" s="199"/>
      <c r="J98" s="199">
        <f>D98+F98</f>
        <v>86930205806.330002</v>
      </c>
    </row>
    <row r="99" spans="1:10" ht="18" customHeight="1">
      <c r="A99" s="194" t="s">
        <v>185</v>
      </c>
      <c r="B99" s="229" t="s">
        <v>186</v>
      </c>
      <c r="C99" s="229"/>
      <c r="D99" s="194">
        <v>84043536681.080002</v>
      </c>
      <c r="E99" s="194"/>
      <c r="F99" s="196">
        <v>964147024.05999994</v>
      </c>
      <c r="G99" s="200"/>
      <c r="H99" s="220"/>
      <c r="I99" s="199"/>
      <c r="J99" s="199">
        <f t="shared" ref="J99:J104" si="4">D99+F99</f>
        <v>85007683705.139999</v>
      </c>
    </row>
    <row r="100" spans="1:10" ht="18" customHeight="1">
      <c r="A100" s="194" t="s">
        <v>187</v>
      </c>
      <c r="B100" s="229" t="s">
        <v>188</v>
      </c>
      <c r="C100" s="229"/>
      <c r="D100" s="194"/>
      <c r="E100" s="194"/>
      <c r="F100" s="196"/>
      <c r="G100" s="200"/>
      <c r="H100" s="220"/>
      <c r="I100" s="199"/>
      <c r="J100" s="199">
        <f t="shared" si="4"/>
        <v>0</v>
      </c>
    </row>
    <row r="101" spans="1:10" ht="15.75" customHeight="1">
      <c r="A101" s="194" t="s">
        <v>189</v>
      </c>
      <c r="B101" s="229" t="s">
        <v>190</v>
      </c>
      <c r="C101" s="229"/>
      <c r="D101" s="194"/>
      <c r="E101" s="194"/>
      <c r="F101" s="196"/>
      <c r="G101" s="200"/>
      <c r="H101" s="220"/>
      <c r="I101" s="199"/>
      <c r="J101" s="199">
        <f t="shared" si="4"/>
        <v>0</v>
      </c>
    </row>
    <row r="102" spans="1:10">
      <c r="A102" s="194" t="s">
        <v>191</v>
      </c>
      <c r="B102" s="229" t="s">
        <v>192</v>
      </c>
      <c r="C102" s="229"/>
      <c r="D102" s="194"/>
      <c r="E102" s="194"/>
      <c r="F102" s="196"/>
      <c r="G102" s="200"/>
      <c r="H102" s="220"/>
      <c r="I102" s="199"/>
      <c r="J102" s="199">
        <f t="shared" si="4"/>
        <v>0</v>
      </c>
    </row>
    <row r="103" spans="1:10">
      <c r="A103" s="194" t="s">
        <v>193</v>
      </c>
      <c r="B103" s="229" t="s">
        <v>194</v>
      </c>
      <c r="C103" s="229"/>
      <c r="D103" s="194"/>
      <c r="E103" s="194"/>
      <c r="F103" s="196"/>
      <c r="G103" s="200"/>
      <c r="H103" s="220"/>
      <c r="I103" s="199"/>
      <c r="J103" s="199">
        <f t="shared" si="4"/>
        <v>0</v>
      </c>
    </row>
    <row r="104" spans="1:10">
      <c r="A104" s="194" t="s">
        <v>195</v>
      </c>
      <c r="B104" s="229" t="s">
        <v>196</v>
      </c>
      <c r="C104" s="229"/>
      <c r="D104" s="194">
        <v>1922522101.1900001</v>
      </c>
      <c r="E104" s="194"/>
      <c r="F104" s="196"/>
      <c r="G104" s="200"/>
      <c r="H104" s="220"/>
      <c r="I104" s="199"/>
      <c r="J104" s="199">
        <f t="shared" si="4"/>
        <v>1922522101.1900001</v>
      </c>
    </row>
    <row r="105" spans="1:10">
      <c r="A105" s="194" t="s">
        <v>197</v>
      </c>
      <c r="B105" s="229" t="s">
        <v>198</v>
      </c>
      <c r="C105" s="229">
        <f>C106+C107+C108+C109+C110+C111+C112+C113+C114</f>
        <v>83107498049.330017</v>
      </c>
      <c r="D105" s="194">
        <f>D106+D107+D108+D109+D110+D111+D112+D114+D113</f>
        <v>0</v>
      </c>
      <c r="E105" s="194">
        <f>E106+E107+E108+E109+E110+E112+E114</f>
        <v>1435676073.8299999</v>
      </c>
      <c r="F105" s="196">
        <f>F106+F107+F108+F112+F113+F114+F110</f>
        <v>0</v>
      </c>
      <c r="G105" s="230"/>
      <c r="H105" s="231"/>
      <c r="I105" s="199">
        <f>C105+E105</f>
        <v>84543174123.160019</v>
      </c>
      <c r="J105" s="199"/>
    </row>
    <row r="106" spans="1:10">
      <c r="A106" s="194" t="s">
        <v>199</v>
      </c>
      <c r="B106" s="229" t="s">
        <v>200</v>
      </c>
      <c r="C106" s="194">
        <v>6133152025.5699997</v>
      </c>
      <c r="D106" s="194"/>
      <c r="E106" s="194">
        <v>306860060.10000002</v>
      </c>
      <c r="F106" s="196"/>
      <c r="G106" s="200"/>
      <c r="H106" s="220"/>
      <c r="I106" s="199">
        <f t="shared" ref="I106:I114" si="5">C106+E106</f>
        <v>6440012085.6700001</v>
      </c>
      <c r="J106" s="199"/>
    </row>
    <row r="107" spans="1:10" ht="14.25" customHeight="1">
      <c r="A107" s="194" t="s">
        <v>201</v>
      </c>
      <c r="B107" s="229" t="s">
        <v>202</v>
      </c>
      <c r="C107" s="194">
        <v>882169354.30999994</v>
      </c>
      <c r="D107" s="194"/>
      <c r="E107" s="194">
        <v>44572719.520000003</v>
      </c>
      <c r="F107" s="196"/>
      <c r="G107" s="200"/>
      <c r="H107" s="220"/>
      <c r="I107" s="199">
        <f t="shared" si="5"/>
        <v>926742073.82999992</v>
      </c>
      <c r="J107" s="199"/>
    </row>
    <row r="108" spans="1:10" ht="14.25" customHeight="1">
      <c r="A108" s="194" t="s">
        <v>203</v>
      </c>
      <c r="B108" s="229" t="s">
        <v>204</v>
      </c>
      <c r="C108" s="194">
        <v>52671161412.980003</v>
      </c>
      <c r="D108" s="194"/>
      <c r="E108" s="194">
        <v>15305208</v>
      </c>
      <c r="F108" s="196"/>
      <c r="G108" s="200"/>
      <c r="H108" s="220"/>
      <c r="I108" s="199">
        <f t="shared" si="5"/>
        <v>52686466620.980003</v>
      </c>
      <c r="J108" s="199"/>
    </row>
    <row r="109" spans="1:10">
      <c r="A109" s="194" t="s">
        <v>205</v>
      </c>
      <c r="B109" s="229" t="s">
        <v>206</v>
      </c>
      <c r="C109" s="194">
        <v>1839720806.4400001</v>
      </c>
      <c r="D109" s="194"/>
      <c r="E109" s="194">
        <v>86770523</v>
      </c>
      <c r="F109" s="196"/>
      <c r="G109" s="200"/>
      <c r="H109" s="220"/>
      <c r="I109" s="199">
        <f t="shared" si="5"/>
        <v>1926491329.4400001</v>
      </c>
      <c r="J109" s="199"/>
    </row>
    <row r="110" spans="1:10" ht="30">
      <c r="A110" s="194" t="s">
        <v>207</v>
      </c>
      <c r="B110" s="229" t="s">
        <v>208</v>
      </c>
      <c r="C110" s="194">
        <v>1265684781.5</v>
      </c>
      <c r="D110" s="194"/>
      <c r="E110" s="194">
        <v>53281234.530000001</v>
      </c>
      <c r="F110" s="196"/>
      <c r="G110" s="200"/>
      <c r="H110" s="220"/>
      <c r="I110" s="199">
        <f t="shared" si="5"/>
        <v>1318966016.03</v>
      </c>
      <c r="J110" s="199"/>
    </row>
    <row r="111" spans="1:10">
      <c r="A111" s="194" t="s">
        <v>209</v>
      </c>
      <c r="B111" s="229" t="s">
        <v>210</v>
      </c>
      <c r="C111" s="194">
        <v>3054904634.5500002</v>
      </c>
      <c r="D111" s="194"/>
      <c r="E111" s="194"/>
      <c r="F111" s="196"/>
      <c r="G111" s="200"/>
      <c r="H111" s="220"/>
      <c r="I111" s="199">
        <f t="shared" si="5"/>
        <v>3054904634.5500002</v>
      </c>
      <c r="J111" s="199"/>
    </row>
    <row r="112" spans="1:10">
      <c r="A112" s="194" t="s">
        <v>211</v>
      </c>
      <c r="B112" s="229" t="s">
        <v>212</v>
      </c>
      <c r="C112" s="194">
        <v>6126919779.25</v>
      </c>
      <c r="D112" s="194"/>
      <c r="E112" s="194">
        <v>45163383.899999999</v>
      </c>
      <c r="F112" s="196"/>
      <c r="G112" s="200"/>
      <c r="H112" s="220"/>
      <c r="I112" s="199">
        <f t="shared" si="5"/>
        <v>6172083163.1499996</v>
      </c>
      <c r="J112" s="199"/>
    </row>
    <row r="113" spans="1:10">
      <c r="A113" s="194" t="s">
        <v>213</v>
      </c>
      <c r="B113" s="229" t="s">
        <v>214</v>
      </c>
      <c r="C113" s="194">
        <v>116045627.88</v>
      </c>
      <c r="D113" s="194"/>
      <c r="E113" s="194"/>
      <c r="F113" s="196"/>
      <c r="G113" s="200"/>
      <c r="H113" s="220"/>
      <c r="I113" s="199">
        <f t="shared" si="5"/>
        <v>116045627.88</v>
      </c>
      <c r="J113" s="199"/>
    </row>
    <row r="114" spans="1:10">
      <c r="A114" s="194" t="s">
        <v>215</v>
      </c>
      <c r="B114" s="229" t="s">
        <v>216</v>
      </c>
      <c r="C114" s="194">
        <v>11017739626.85</v>
      </c>
      <c r="D114" s="194"/>
      <c r="E114" s="194">
        <v>883722944.77999997</v>
      </c>
      <c r="F114" s="196"/>
      <c r="G114" s="200"/>
      <c r="H114" s="220"/>
      <c r="I114" s="199">
        <f t="shared" si="5"/>
        <v>11901462571.630001</v>
      </c>
      <c r="J114" s="199"/>
    </row>
    <row r="115" spans="1:10" ht="30">
      <c r="A115" s="194" t="s">
        <v>217</v>
      </c>
      <c r="B115" s="229" t="s">
        <v>218</v>
      </c>
      <c r="C115" s="229"/>
      <c r="D115" s="214">
        <f>D98-C105</f>
        <v>2858560732.9399872</v>
      </c>
      <c r="E115" s="214">
        <f>E105-F98</f>
        <v>471529049.76999998</v>
      </c>
      <c r="F115" s="196"/>
      <c r="G115" s="230"/>
      <c r="H115" s="231"/>
      <c r="I115" s="218">
        <f>D115-E115</f>
        <v>2387031683.1699872</v>
      </c>
      <c r="J115" s="199"/>
    </row>
    <row r="116" spans="1:10" ht="30">
      <c r="A116" s="194" t="s">
        <v>219</v>
      </c>
      <c r="B116" s="229" t="s">
        <v>220</v>
      </c>
      <c r="C116" s="229"/>
      <c r="D116" s="196"/>
      <c r="E116" s="196"/>
      <c r="F116" s="196"/>
      <c r="G116" s="200"/>
      <c r="H116" s="220"/>
      <c r="I116" s="199"/>
      <c r="J116" s="199"/>
    </row>
    <row r="117" spans="1:10">
      <c r="A117" s="194" t="s">
        <v>221</v>
      </c>
      <c r="B117" s="229" t="s">
        <v>184</v>
      </c>
      <c r="C117" s="229"/>
      <c r="D117" s="194">
        <f>D118+D122+D123</f>
        <v>1665455580.1199999</v>
      </c>
      <c r="E117" s="194"/>
      <c r="F117" s="196">
        <f>F123+F122</f>
        <v>310980719.68000001</v>
      </c>
      <c r="G117" s="230"/>
      <c r="H117" s="231"/>
      <c r="I117" s="199"/>
      <c r="J117" s="199">
        <f>D117+F117</f>
        <v>1976436299.8</v>
      </c>
    </row>
    <row r="118" spans="1:10">
      <c r="A118" s="194" t="s">
        <v>222</v>
      </c>
      <c r="B118" s="229" t="s">
        <v>223</v>
      </c>
      <c r="C118" s="229"/>
      <c r="D118" s="194"/>
      <c r="E118" s="194"/>
      <c r="F118" s="196"/>
      <c r="G118" s="200"/>
      <c r="H118" s="220"/>
      <c r="I118" s="199"/>
      <c r="J118" s="199">
        <f t="shared" ref="J118:J123" si="6">D118+F118</f>
        <v>0</v>
      </c>
    </row>
    <row r="119" spans="1:10">
      <c r="A119" s="194" t="s">
        <v>224</v>
      </c>
      <c r="B119" s="229" t="s">
        <v>225</v>
      </c>
      <c r="C119" s="229"/>
      <c r="D119" s="194"/>
      <c r="E119" s="194"/>
      <c r="F119" s="196"/>
      <c r="G119" s="200"/>
      <c r="H119" s="220"/>
      <c r="I119" s="199"/>
      <c r="J119" s="199">
        <f t="shared" si="6"/>
        <v>0</v>
      </c>
    </row>
    <row r="120" spans="1:10">
      <c r="A120" s="194" t="s">
        <v>226</v>
      </c>
      <c r="B120" s="229" t="s">
        <v>227</v>
      </c>
      <c r="C120" s="229"/>
      <c r="D120" s="194"/>
      <c r="E120" s="194"/>
      <c r="F120" s="196"/>
      <c r="G120" s="200"/>
      <c r="H120" s="220"/>
      <c r="I120" s="199"/>
      <c r="J120" s="199">
        <f t="shared" si="6"/>
        <v>0</v>
      </c>
    </row>
    <row r="121" spans="1:10" ht="30">
      <c r="A121" s="194" t="s">
        <v>228</v>
      </c>
      <c r="B121" s="229" t="s">
        <v>229</v>
      </c>
      <c r="C121" s="229"/>
      <c r="D121" s="194"/>
      <c r="E121" s="194"/>
      <c r="F121" s="196"/>
      <c r="G121" s="200"/>
      <c r="H121" s="220"/>
      <c r="I121" s="199"/>
      <c r="J121" s="199">
        <f t="shared" si="6"/>
        <v>0</v>
      </c>
    </row>
    <row r="122" spans="1:10" ht="30">
      <c r="A122" s="194" t="s">
        <v>230</v>
      </c>
      <c r="B122" s="229" t="s">
        <v>231</v>
      </c>
      <c r="C122" s="229"/>
      <c r="D122" s="194">
        <v>1570123445.51</v>
      </c>
      <c r="E122" s="194"/>
      <c r="F122" s="196">
        <v>310845000</v>
      </c>
      <c r="G122" s="200"/>
      <c r="H122" s="220"/>
      <c r="I122" s="199"/>
      <c r="J122" s="199">
        <f t="shared" si="6"/>
        <v>1880968445.51</v>
      </c>
    </row>
    <row r="123" spans="1:10">
      <c r="A123" s="194" t="s">
        <v>232</v>
      </c>
      <c r="B123" s="229" t="s">
        <v>233</v>
      </c>
      <c r="C123" s="229"/>
      <c r="D123" s="194">
        <v>95332134.609999999</v>
      </c>
      <c r="E123" s="194"/>
      <c r="F123" s="196">
        <v>135719.67999999999</v>
      </c>
      <c r="G123" s="200"/>
      <c r="H123" s="220"/>
      <c r="I123" s="199"/>
      <c r="J123" s="199">
        <f t="shared" si="6"/>
        <v>95467854.290000007</v>
      </c>
    </row>
    <row r="124" spans="1:10">
      <c r="A124" s="194" t="s">
        <v>234</v>
      </c>
      <c r="B124" s="229" t="s">
        <v>235</v>
      </c>
      <c r="C124" s="229"/>
      <c r="D124" s="194"/>
      <c r="E124" s="194"/>
      <c r="F124" s="196"/>
      <c r="G124" s="200"/>
      <c r="H124" s="220"/>
      <c r="I124" s="199"/>
      <c r="J124" s="199">
        <f>D124+F124</f>
        <v>0</v>
      </c>
    </row>
    <row r="125" spans="1:10">
      <c r="A125" s="194" t="s">
        <v>236</v>
      </c>
      <c r="B125" s="229" t="s">
        <v>198</v>
      </c>
      <c r="C125" s="229">
        <f>C126+C127+C130</f>
        <v>3659094514.2600002</v>
      </c>
      <c r="D125" s="194"/>
      <c r="E125" s="194">
        <f>E126+E130</f>
        <v>115771251</v>
      </c>
      <c r="F125" s="194"/>
      <c r="G125" s="232"/>
      <c r="H125" s="233"/>
      <c r="I125" s="199">
        <f>I126+I127+I130</f>
        <v>3774865765.2600002</v>
      </c>
      <c r="J125" s="199"/>
    </row>
    <row r="126" spans="1:10">
      <c r="A126" s="194" t="s">
        <v>237</v>
      </c>
      <c r="B126" s="229" t="s">
        <v>238</v>
      </c>
      <c r="C126" s="229">
        <v>2180291577.96</v>
      </c>
      <c r="D126" s="194"/>
      <c r="E126" s="194">
        <v>108971251</v>
      </c>
      <c r="F126" s="196"/>
      <c r="G126" s="200"/>
      <c r="H126" s="220"/>
      <c r="I126" s="199">
        <f>C126+E126</f>
        <v>2289262828.96</v>
      </c>
      <c r="J126" s="199"/>
    </row>
    <row r="127" spans="1:10">
      <c r="A127" s="194" t="s">
        <v>239</v>
      </c>
      <c r="B127" s="229" t="s">
        <v>240</v>
      </c>
      <c r="C127" s="229">
        <v>62651463</v>
      </c>
      <c r="D127" s="194"/>
      <c r="E127" s="194"/>
      <c r="F127" s="196"/>
      <c r="G127" s="200"/>
      <c r="H127" s="220"/>
      <c r="I127" s="199">
        <f t="shared" ref="I127:I130" si="7">C127+E127</f>
        <v>62651463</v>
      </c>
      <c r="J127" s="199"/>
    </row>
    <row r="128" spans="1:10" ht="30">
      <c r="A128" s="194" t="s">
        <v>241</v>
      </c>
      <c r="B128" s="229" t="s">
        <v>242</v>
      </c>
      <c r="C128" s="229"/>
      <c r="D128" s="194"/>
      <c r="E128" s="194"/>
      <c r="F128" s="196"/>
      <c r="G128" s="200"/>
      <c r="H128" s="220"/>
      <c r="I128" s="199">
        <f t="shared" si="7"/>
        <v>0</v>
      </c>
      <c r="J128" s="199"/>
    </row>
    <row r="129" spans="1:10" ht="30">
      <c r="A129" s="194" t="s">
        <v>243</v>
      </c>
      <c r="B129" s="229" t="s">
        <v>244</v>
      </c>
      <c r="C129" s="229"/>
      <c r="D129" s="194"/>
      <c r="E129" s="194"/>
      <c r="F129" s="196"/>
      <c r="G129" s="200"/>
      <c r="H129" s="220"/>
      <c r="I129" s="199">
        <f t="shared" si="7"/>
        <v>0</v>
      </c>
      <c r="J129" s="199"/>
    </row>
    <row r="130" spans="1:10">
      <c r="A130" s="194" t="s">
        <v>245</v>
      </c>
      <c r="B130" s="229" t="s">
        <v>246</v>
      </c>
      <c r="C130" s="229">
        <v>1416151473.3</v>
      </c>
      <c r="D130" s="194"/>
      <c r="E130" s="194">
        <v>6800000</v>
      </c>
      <c r="F130" s="196"/>
      <c r="G130" s="200"/>
      <c r="H130" s="220"/>
      <c r="I130" s="199">
        <f t="shared" si="7"/>
        <v>1422951473.3</v>
      </c>
      <c r="J130" s="199"/>
    </row>
    <row r="131" spans="1:10" ht="30">
      <c r="A131" s="194" t="s">
        <v>247</v>
      </c>
      <c r="B131" s="229" t="s">
        <v>248</v>
      </c>
      <c r="C131" s="240">
        <f>C125-D117</f>
        <v>1993638934.1400003</v>
      </c>
      <c r="D131" s="194"/>
      <c r="E131" s="194"/>
      <c r="F131" s="216">
        <f>F117-E125</f>
        <v>195209468.68000001</v>
      </c>
      <c r="G131" s="230"/>
      <c r="H131" s="231"/>
      <c r="I131" s="199"/>
      <c r="J131" s="218">
        <f>C131-F131</f>
        <v>1798429465.4600003</v>
      </c>
    </row>
    <row r="132" spans="1:10" ht="30">
      <c r="A132" s="194" t="s">
        <v>249</v>
      </c>
      <c r="B132" s="229" t="s">
        <v>250</v>
      </c>
      <c r="C132" s="229"/>
      <c r="D132" s="194"/>
      <c r="E132" s="194"/>
      <c r="F132" s="196"/>
      <c r="G132" s="200"/>
      <c r="H132" s="220"/>
      <c r="I132" s="199">
        <f t="shared" ref="I132" si="8">C132+E132</f>
        <v>0</v>
      </c>
      <c r="J132" s="199"/>
    </row>
    <row r="133" spans="1:10">
      <c r="A133" s="194" t="s">
        <v>251</v>
      </c>
      <c r="B133" s="229" t="s">
        <v>184</v>
      </c>
      <c r="C133" s="229"/>
      <c r="D133" s="194">
        <f>D134+D137</f>
        <v>9191831012.5900002</v>
      </c>
      <c r="E133" s="194"/>
      <c r="F133" s="196">
        <f>F134</f>
        <v>286964000</v>
      </c>
      <c r="G133" s="230"/>
      <c r="H133" s="231"/>
      <c r="I133" s="199"/>
      <c r="J133" s="199">
        <f>D133+F133</f>
        <v>9478795012.5900002</v>
      </c>
    </row>
    <row r="134" spans="1:10" ht="30">
      <c r="A134" s="194" t="s">
        <v>252</v>
      </c>
      <c r="B134" s="229" t="s">
        <v>253</v>
      </c>
      <c r="C134" s="229"/>
      <c r="D134" s="194">
        <v>9191831012.5900002</v>
      </c>
      <c r="E134" s="194"/>
      <c r="F134" s="196">
        <v>286964000</v>
      </c>
      <c r="G134" s="200"/>
      <c r="H134" s="220"/>
      <c r="I134" s="199"/>
      <c r="J134" s="199">
        <f>D134+F134</f>
        <v>9478795012.5900002</v>
      </c>
    </row>
    <row r="135" spans="1:10" ht="30">
      <c r="A135" s="194" t="s">
        <v>254</v>
      </c>
      <c r="B135" s="229" t="s">
        <v>255</v>
      </c>
      <c r="C135" s="229"/>
      <c r="D135" s="194"/>
      <c r="E135" s="194"/>
      <c r="F135" s="196"/>
      <c r="G135" s="200"/>
      <c r="H135" s="220"/>
      <c r="I135" s="199"/>
      <c r="J135" s="199">
        <f t="shared" ref="J135:J137" si="9">D135+F135</f>
        <v>0</v>
      </c>
    </row>
    <row r="136" spans="1:10">
      <c r="A136" s="194" t="s">
        <v>256</v>
      </c>
      <c r="B136" s="229" t="s">
        <v>257</v>
      </c>
      <c r="C136" s="229"/>
      <c r="D136" s="194"/>
      <c r="E136" s="194"/>
      <c r="F136" s="196"/>
      <c r="G136" s="200"/>
      <c r="H136" s="220"/>
      <c r="I136" s="199"/>
      <c r="J136" s="199">
        <f t="shared" si="9"/>
        <v>0</v>
      </c>
    </row>
    <row r="137" spans="1:10">
      <c r="A137" s="194" t="s">
        <v>258</v>
      </c>
      <c r="B137" s="229" t="s">
        <v>259</v>
      </c>
      <c r="C137" s="229"/>
      <c r="D137" s="194"/>
      <c r="E137" s="194"/>
      <c r="F137" s="196"/>
      <c r="G137" s="200"/>
      <c r="H137" s="220"/>
      <c r="I137" s="199"/>
      <c r="J137" s="199">
        <f t="shared" si="9"/>
        <v>0</v>
      </c>
    </row>
    <row r="138" spans="1:10">
      <c r="A138" s="194" t="s">
        <v>260</v>
      </c>
      <c r="B138" s="229" t="s">
        <v>198</v>
      </c>
      <c r="C138" s="229">
        <f>C139+C142</f>
        <v>15243362532.16</v>
      </c>
      <c r="D138" s="194"/>
      <c r="E138" s="194">
        <f>E139</f>
        <v>9473750.0600000005</v>
      </c>
      <c r="F138" s="196"/>
      <c r="G138" s="234"/>
      <c r="H138" s="231"/>
      <c r="I138" s="199">
        <f>C138</f>
        <v>15243362532.16</v>
      </c>
      <c r="J138" s="199"/>
    </row>
    <row r="139" spans="1:10">
      <c r="A139" s="194" t="s">
        <v>261</v>
      </c>
      <c r="B139" s="229" t="s">
        <v>262</v>
      </c>
      <c r="C139" s="229">
        <v>15152673172.66</v>
      </c>
      <c r="D139" s="194"/>
      <c r="E139" s="194">
        <v>9473750.0600000005</v>
      </c>
      <c r="F139" s="196"/>
      <c r="G139" s="200"/>
      <c r="H139" s="220"/>
      <c r="I139" s="199">
        <f>C139+E139</f>
        <v>15162146922.719999</v>
      </c>
      <c r="J139" s="199"/>
    </row>
    <row r="140" spans="1:10">
      <c r="A140" s="194" t="s">
        <v>263</v>
      </c>
      <c r="B140" s="229" t="s">
        <v>264</v>
      </c>
      <c r="C140" s="229"/>
      <c r="D140" s="194"/>
      <c r="E140" s="194"/>
      <c r="F140" s="196"/>
      <c r="G140" s="200"/>
      <c r="H140" s="220"/>
      <c r="I140" s="199"/>
      <c r="J140" s="199"/>
    </row>
    <row r="141" spans="1:10">
      <c r="A141" s="194" t="s">
        <v>265</v>
      </c>
      <c r="B141" s="229" t="s">
        <v>266</v>
      </c>
      <c r="C141" s="229"/>
      <c r="D141" s="194"/>
      <c r="E141" s="194"/>
      <c r="F141" s="196"/>
      <c r="G141" s="200"/>
      <c r="H141" s="220"/>
      <c r="I141" s="199">
        <f t="shared" ref="I141:I143" si="10">C141+E141</f>
        <v>0</v>
      </c>
      <c r="J141" s="199"/>
    </row>
    <row r="142" spans="1:10">
      <c r="A142" s="194" t="s">
        <v>267</v>
      </c>
      <c r="B142" s="229" t="s">
        <v>268</v>
      </c>
      <c r="C142" s="229">
        <v>90689359.5</v>
      </c>
      <c r="D142" s="194"/>
      <c r="E142" s="194"/>
      <c r="F142" s="196"/>
      <c r="G142" s="200"/>
      <c r="H142" s="199"/>
      <c r="I142" s="199">
        <f t="shared" si="10"/>
        <v>90689359.5</v>
      </c>
      <c r="J142" s="199"/>
    </row>
    <row r="143" spans="1:10">
      <c r="A143" s="194" t="s">
        <v>269</v>
      </c>
      <c r="B143" s="229" t="s">
        <v>270</v>
      </c>
      <c r="C143" s="229"/>
      <c r="D143" s="194"/>
      <c r="E143" s="194"/>
      <c r="F143" s="196"/>
      <c r="G143" s="200"/>
      <c r="H143" s="199"/>
      <c r="I143" s="199">
        <f t="shared" si="10"/>
        <v>0</v>
      </c>
      <c r="J143" s="199"/>
    </row>
    <row r="144" spans="1:10" ht="30">
      <c r="A144" s="194" t="s">
        <v>271</v>
      </c>
      <c r="B144" s="229" t="s">
        <v>272</v>
      </c>
      <c r="C144" s="240">
        <f>C138-D133</f>
        <v>6051531519.5699997</v>
      </c>
      <c r="D144" s="194"/>
      <c r="E144" s="194"/>
      <c r="F144" s="216">
        <f>F133-E138</f>
        <v>277490249.94</v>
      </c>
      <c r="G144" s="227"/>
      <c r="H144" s="196"/>
      <c r="I144" s="218">
        <f>C144-F144</f>
        <v>5774041269.6300001</v>
      </c>
      <c r="J144" s="199">
        <f>D144+F144</f>
        <v>277490249.94</v>
      </c>
    </row>
    <row r="145" spans="1:11">
      <c r="A145" s="194"/>
      <c r="B145" s="229" t="s">
        <v>421</v>
      </c>
      <c r="C145" s="240">
        <v>127202405.7</v>
      </c>
      <c r="D145" s="194"/>
      <c r="E145" s="194"/>
      <c r="F145" s="196">
        <v>5799.5</v>
      </c>
      <c r="G145" s="227"/>
      <c r="H145" s="196"/>
      <c r="I145" s="218">
        <f>C145-F145</f>
        <v>127196606.2</v>
      </c>
      <c r="J145" s="199"/>
    </row>
    <row r="146" spans="1:11">
      <c r="A146" s="194" t="s">
        <v>273</v>
      </c>
      <c r="B146" s="229" t="s">
        <v>274</v>
      </c>
      <c r="C146" s="229">
        <f>C131+C144+C145-D115</f>
        <v>5313812126.4700127</v>
      </c>
      <c r="D146" s="194"/>
      <c r="E146" s="194"/>
      <c r="F146" s="196">
        <f>F131+F144-E115+F145</f>
        <v>1176468.3500000238</v>
      </c>
      <c r="G146" s="227"/>
      <c r="H146" s="196"/>
      <c r="I146" s="199"/>
      <c r="J146" s="199"/>
      <c r="K146" s="190">
        <f>I115+I144+I145-J131</f>
        <v>6489840093.5399876</v>
      </c>
    </row>
    <row r="147" spans="1:11" ht="30">
      <c r="A147" s="194" t="s">
        <v>275</v>
      </c>
      <c r="B147" s="229" t="s">
        <v>276</v>
      </c>
      <c r="C147" s="229">
        <v>9121584329.6900005</v>
      </c>
      <c r="D147" s="194"/>
      <c r="E147" s="194">
        <v>1342455.68</v>
      </c>
      <c r="F147" s="196"/>
      <c r="G147" s="200"/>
      <c r="H147" s="199"/>
      <c r="I147" s="199">
        <f>C147+E147</f>
        <v>9122926785.3700008</v>
      </c>
      <c r="J147" s="199"/>
    </row>
    <row r="148" spans="1:11" ht="30">
      <c r="A148" s="194" t="s">
        <v>277</v>
      </c>
      <c r="B148" s="229" t="s">
        <v>278</v>
      </c>
      <c r="C148" s="229">
        <v>3807772203.2199998</v>
      </c>
      <c r="D148" s="194"/>
      <c r="E148" s="194">
        <f>E48</f>
        <v>2518924.0299999998</v>
      </c>
      <c r="F148" s="196"/>
      <c r="G148" s="227"/>
      <c r="H148" s="196"/>
      <c r="I148" s="199">
        <f>C148+E148</f>
        <v>3810291127.25</v>
      </c>
      <c r="J148" s="199"/>
    </row>
    <row r="149" spans="1:11">
      <c r="A149" s="196"/>
      <c r="B149" s="199"/>
      <c r="C149" s="199"/>
      <c r="D149" s="196"/>
      <c r="E149" s="196"/>
      <c r="F149" s="196"/>
      <c r="G149" s="200"/>
      <c r="H149" s="199"/>
      <c r="I149" s="199"/>
      <c r="J149" s="199"/>
    </row>
    <row r="151" spans="1:11">
      <c r="I151" s="190">
        <f>I147-I148</f>
        <v>5312635658.1200008</v>
      </c>
    </row>
  </sheetData>
  <mergeCells count="9">
    <mergeCell ref="I4:J4"/>
    <mergeCell ref="A2:J2"/>
    <mergeCell ref="A1:D1"/>
    <mergeCell ref="G3:H3"/>
    <mergeCell ref="B4:B5"/>
    <mergeCell ref="C4:D4"/>
    <mergeCell ref="E4:F4"/>
    <mergeCell ref="G4:H4"/>
    <mergeCell ref="A4:A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workbookViewId="0">
      <pane xSplit="5" ySplit="6" topLeftCell="F46" activePane="bottomRight" state="frozen"/>
      <selection pane="topRight" activeCell="F1" sqref="F1"/>
      <selection pane="bottomLeft" activeCell="A7" sqref="A7"/>
      <selection pane="bottomRight" activeCell="G55" sqref="G55"/>
    </sheetView>
  </sheetViews>
  <sheetFormatPr defaultColWidth="9.140625" defaultRowHeight="12.75"/>
  <cols>
    <col min="1" max="1" width="3" style="147" customWidth="1"/>
    <col min="2" max="2" width="5.85546875" style="147" customWidth="1"/>
    <col min="3" max="3" width="2.42578125" style="147" customWidth="1"/>
    <col min="4" max="4" width="25.28515625" style="147" customWidth="1"/>
    <col min="5" max="5" width="15.28515625" style="147" customWidth="1"/>
    <col min="6" max="6" width="17.42578125" style="147" customWidth="1"/>
    <col min="7" max="7" width="18.42578125" style="147" customWidth="1"/>
    <col min="8" max="8" width="24.28515625" style="147" customWidth="1"/>
    <col min="9" max="9" width="29.5703125" style="147" customWidth="1"/>
    <col min="10" max="16384" width="9.140625" style="147"/>
  </cols>
  <sheetData>
    <row r="1" spans="2:9">
      <c r="B1" s="263" t="s">
        <v>4</v>
      </c>
      <c r="C1" s="263"/>
      <c r="D1" s="263"/>
      <c r="E1" s="263"/>
      <c r="F1" s="263"/>
      <c r="G1" s="263"/>
    </row>
    <row r="2" spans="2:9" ht="21.75" customHeight="1">
      <c r="B2" s="267" t="s">
        <v>279</v>
      </c>
      <c r="C2" s="267"/>
      <c r="D2" s="267"/>
      <c r="E2" s="267"/>
      <c r="F2" s="267"/>
      <c r="G2" s="267"/>
    </row>
    <row r="3" spans="2:9">
      <c r="B3" s="264"/>
      <c r="C3" s="264"/>
      <c r="D3" s="264"/>
      <c r="E3" s="148" t="s">
        <v>280</v>
      </c>
      <c r="F3" s="263" t="s">
        <v>431</v>
      </c>
      <c r="G3" s="263"/>
    </row>
    <row r="4" spans="2:9">
      <c r="B4" s="265" t="s">
        <v>281</v>
      </c>
      <c r="C4" s="265"/>
      <c r="D4" s="265"/>
      <c r="E4" s="265"/>
      <c r="F4" s="265"/>
      <c r="G4" s="265"/>
    </row>
    <row r="5" spans="2:9">
      <c r="B5" s="266" t="s">
        <v>2</v>
      </c>
      <c r="C5" s="266"/>
      <c r="D5" s="266" t="s">
        <v>282</v>
      </c>
      <c r="E5" s="266"/>
      <c r="F5" s="149" t="s">
        <v>283</v>
      </c>
      <c r="G5" s="149" t="s">
        <v>284</v>
      </c>
    </row>
    <row r="6" spans="2:9">
      <c r="B6" s="261" t="s">
        <v>13</v>
      </c>
      <c r="C6" s="261"/>
      <c r="D6" s="262" t="s">
        <v>89</v>
      </c>
      <c r="E6" s="262"/>
      <c r="F6" s="150">
        <v>0</v>
      </c>
      <c r="G6" s="150">
        <v>0</v>
      </c>
    </row>
    <row r="7" spans="2:9" ht="18" customHeight="1">
      <c r="B7" s="261" t="s">
        <v>285</v>
      </c>
      <c r="C7" s="261"/>
      <c r="D7" s="262" t="s">
        <v>91</v>
      </c>
      <c r="E7" s="262"/>
      <c r="F7" s="150">
        <v>0</v>
      </c>
      <c r="G7" s="150">
        <v>0</v>
      </c>
    </row>
    <row r="8" spans="2:9" ht="18" customHeight="1">
      <c r="B8" s="261" t="s">
        <v>286</v>
      </c>
      <c r="C8" s="261"/>
      <c r="D8" s="261" t="s">
        <v>93</v>
      </c>
      <c r="E8" s="261"/>
      <c r="F8" s="44">
        <v>9122926785.3700008</v>
      </c>
      <c r="G8" s="44">
        <f>'Ajliin husnegt-2020'!I48</f>
        <v>3810291127.25</v>
      </c>
      <c r="H8" s="153"/>
      <c r="I8" s="153"/>
    </row>
    <row r="9" spans="2:9" ht="18" customHeight="1">
      <c r="B9" s="261" t="s">
        <v>287</v>
      </c>
      <c r="C9" s="261"/>
      <c r="D9" s="261" t="s">
        <v>95</v>
      </c>
      <c r="E9" s="261"/>
      <c r="F9" s="44">
        <v>1710260644.73</v>
      </c>
      <c r="G9" s="44">
        <f>'Ajliin husnegt-2020'!I49</f>
        <v>1206208765.5799999</v>
      </c>
      <c r="H9" s="153"/>
      <c r="I9" s="153"/>
    </row>
    <row r="10" spans="2:9" ht="18" customHeight="1">
      <c r="B10" s="261" t="s">
        <v>288</v>
      </c>
      <c r="C10" s="261"/>
      <c r="D10" s="261" t="s">
        <v>97</v>
      </c>
      <c r="E10" s="261"/>
      <c r="F10" s="44">
        <v>22069986.899999999</v>
      </c>
      <c r="G10" s="44">
        <f>'Ajliin husnegt-2020'!I50</f>
        <v>35310992.840000004</v>
      </c>
      <c r="H10" s="153"/>
      <c r="I10" s="153"/>
    </row>
    <row r="11" spans="2:9" ht="18" customHeight="1">
      <c r="B11" s="261" t="s">
        <v>289</v>
      </c>
      <c r="C11" s="261"/>
      <c r="D11" s="261" t="s">
        <v>99</v>
      </c>
      <c r="E11" s="261"/>
      <c r="F11" s="44">
        <v>3481624124.7600002</v>
      </c>
      <c r="G11" s="44">
        <f>'Ajliin husnegt-2020'!I51</f>
        <v>2452245107.71</v>
      </c>
      <c r="H11" s="153"/>
      <c r="I11" s="153"/>
    </row>
    <row r="12" spans="2:9" ht="18" customHeight="1">
      <c r="B12" s="261" t="s">
        <v>290</v>
      </c>
      <c r="C12" s="261"/>
      <c r="D12" s="261" t="s">
        <v>102</v>
      </c>
      <c r="E12" s="261"/>
      <c r="F12" s="42"/>
      <c r="G12" s="42"/>
      <c r="I12" s="153"/>
    </row>
    <row r="13" spans="2:9" ht="18" customHeight="1">
      <c r="B13" s="261" t="s">
        <v>291</v>
      </c>
      <c r="C13" s="261"/>
      <c r="D13" s="261" t="s">
        <v>104</v>
      </c>
      <c r="E13" s="261"/>
      <c r="F13" s="44">
        <v>9029628948.5400009</v>
      </c>
      <c r="G13" s="44">
        <f>'Ajliin husnegt-2020'!I54</f>
        <v>12609179916.259998</v>
      </c>
      <c r="H13" s="153"/>
      <c r="I13" s="153"/>
    </row>
    <row r="14" spans="2:9" ht="18" customHeight="1">
      <c r="B14" s="261" t="s">
        <v>292</v>
      </c>
      <c r="C14" s="261"/>
      <c r="D14" s="261" t="s">
        <v>106</v>
      </c>
      <c r="E14" s="261"/>
      <c r="F14" s="151">
        <v>1508680149.76</v>
      </c>
      <c r="G14" s="151">
        <f>'Ajliin husnegt-2020'!I55</f>
        <v>8582486239.5400009</v>
      </c>
      <c r="H14" s="153"/>
      <c r="I14" s="153"/>
    </row>
    <row r="15" spans="2:9" ht="18" customHeight="1">
      <c r="B15" s="261" t="s">
        <v>293</v>
      </c>
      <c r="C15" s="261"/>
      <c r="D15" s="261" t="s">
        <v>108</v>
      </c>
      <c r="E15" s="261"/>
      <c r="F15" s="42"/>
      <c r="G15" s="42"/>
      <c r="I15" s="153"/>
    </row>
    <row r="16" spans="2:9" ht="25.5" customHeight="1">
      <c r="B16" s="261" t="s">
        <v>294</v>
      </c>
      <c r="C16" s="261"/>
      <c r="D16" s="261" t="s">
        <v>110</v>
      </c>
      <c r="E16" s="261"/>
      <c r="F16" s="42"/>
      <c r="G16" s="42"/>
      <c r="I16" s="153"/>
    </row>
    <row r="17" spans="2:9" ht="18" customHeight="1">
      <c r="B17" s="268" t="s">
        <v>295</v>
      </c>
      <c r="C17" s="269"/>
      <c r="D17" s="268" t="s">
        <v>296</v>
      </c>
      <c r="E17" s="269"/>
      <c r="F17" s="42">
        <v>388321275.5</v>
      </c>
      <c r="G17" s="42">
        <f>'Ajliin husnegt-2020'!I57</f>
        <v>1414434552</v>
      </c>
      <c r="H17" s="153"/>
      <c r="I17" s="153"/>
    </row>
    <row r="18" spans="2:9" ht="18" customHeight="1">
      <c r="B18" s="261" t="s">
        <v>297</v>
      </c>
      <c r="C18" s="261"/>
      <c r="D18" s="262" t="s">
        <v>298</v>
      </c>
      <c r="E18" s="262"/>
      <c r="F18" s="150">
        <v>25263511915.560001</v>
      </c>
      <c r="G18" s="150">
        <f>SUM(G7:G17)</f>
        <v>30110156701.18</v>
      </c>
    </row>
    <row r="19" spans="2:9" ht="18" customHeight="1">
      <c r="B19" s="261" t="s">
        <v>299</v>
      </c>
      <c r="C19" s="261"/>
      <c r="D19" s="262" t="s">
        <v>300</v>
      </c>
      <c r="E19" s="262"/>
      <c r="F19" s="43">
        <v>0</v>
      </c>
      <c r="G19" s="43">
        <v>0</v>
      </c>
    </row>
    <row r="20" spans="2:9" ht="18" customHeight="1">
      <c r="B20" s="261" t="s">
        <v>301</v>
      </c>
      <c r="C20" s="261"/>
      <c r="D20" s="261" t="s">
        <v>112</v>
      </c>
      <c r="E20" s="261"/>
      <c r="F20" s="44">
        <v>33295969074.360001</v>
      </c>
      <c r="G20" s="44">
        <f>'Ajliin husnegt-2020'!I58</f>
        <v>32720622184.57</v>
      </c>
      <c r="H20" s="153"/>
      <c r="I20" s="153"/>
    </row>
    <row r="21" spans="2:9" ht="18" customHeight="1">
      <c r="B21" s="261" t="s">
        <v>302</v>
      </c>
      <c r="C21" s="261"/>
      <c r="D21" s="261" t="s">
        <v>114</v>
      </c>
      <c r="E21" s="261"/>
      <c r="F21" s="44">
        <v>398324608.11000001</v>
      </c>
      <c r="G21" s="44">
        <f>'Ajliin husnegt-2020'!I59</f>
        <v>400940172.41999996</v>
      </c>
      <c r="H21" s="153"/>
      <c r="I21" s="153"/>
    </row>
    <row r="22" spans="2:9" ht="18" customHeight="1">
      <c r="B22" s="261" t="s">
        <v>303</v>
      </c>
      <c r="C22" s="261"/>
      <c r="D22" s="261" t="s">
        <v>116</v>
      </c>
      <c r="E22" s="261"/>
      <c r="F22" s="44">
        <v>3167556419.4400001</v>
      </c>
      <c r="G22" s="44">
        <f>'Ajliin husnegt-2020'!I60</f>
        <v>3235932882</v>
      </c>
      <c r="H22" s="153"/>
      <c r="I22" s="153"/>
    </row>
    <row r="23" spans="2:9" ht="18" customHeight="1">
      <c r="B23" s="261" t="s">
        <v>304</v>
      </c>
      <c r="C23" s="261"/>
      <c r="D23" s="261" t="s">
        <v>118</v>
      </c>
      <c r="E23" s="261"/>
      <c r="F23" s="42"/>
      <c r="G23" s="42"/>
      <c r="I23" s="153"/>
    </row>
    <row r="24" spans="2:9" ht="18" customHeight="1">
      <c r="B24" s="261" t="s">
        <v>305</v>
      </c>
      <c r="C24" s="261"/>
      <c r="D24" s="261" t="s">
        <v>120</v>
      </c>
      <c r="E24" s="261"/>
      <c r="F24" s="42"/>
      <c r="G24" s="42"/>
      <c r="I24" s="153"/>
    </row>
    <row r="25" spans="2:9" ht="18" customHeight="1">
      <c r="B25" s="261" t="s">
        <v>306</v>
      </c>
      <c r="C25" s="261"/>
      <c r="D25" s="261" t="s">
        <v>122</v>
      </c>
      <c r="E25" s="261"/>
      <c r="F25" s="42"/>
      <c r="G25" s="42">
        <f>'Ajliin husnegt-2020'!I63</f>
        <v>170533694.47</v>
      </c>
      <c r="H25" s="153"/>
      <c r="I25" s="153"/>
    </row>
    <row r="26" spans="2:9" ht="24.75" customHeight="1">
      <c r="B26" s="261" t="s">
        <v>307</v>
      </c>
      <c r="C26" s="261"/>
      <c r="D26" s="261" t="s">
        <v>124</v>
      </c>
      <c r="E26" s="261"/>
      <c r="F26" s="44">
        <v>175706380.18000001</v>
      </c>
      <c r="G26" s="44"/>
      <c r="I26" s="153"/>
    </row>
    <row r="27" spans="2:9" ht="18" customHeight="1">
      <c r="B27" s="261" t="s">
        <v>308</v>
      </c>
      <c r="C27" s="261"/>
      <c r="D27" s="261" t="s">
        <v>126</v>
      </c>
      <c r="E27" s="261"/>
      <c r="F27" s="44">
        <v>1242858220.8800001</v>
      </c>
      <c r="G27" s="44">
        <f>'Ajliin husnegt-2020'!I65</f>
        <v>2532770481.6100001</v>
      </c>
      <c r="H27" s="153"/>
      <c r="I27" s="153"/>
    </row>
    <row r="28" spans="2:9" ht="18" customHeight="1">
      <c r="B28" s="261" t="s">
        <v>309</v>
      </c>
      <c r="C28" s="261"/>
      <c r="D28" s="262" t="s">
        <v>310</v>
      </c>
      <c r="E28" s="262"/>
      <c r="F28" s="150">
        <v>38280414702.970001</v>
      </c>
      <c r="G28" s="150">
        <f>SUM(G20:G27)</f>
        <v>39060799415.07</v>
      </c>
      <c r="I28" s="153"/>
    </row>
    <row r="29" spans="2:9" ht="18" customHeight="1">
      <c r="B29" s="261" t="s">
        <v>311</v>
      </c>
      <c r="C29" s="261"/>
      <c r="D29" s="262" t="s">
        <v>312</v>
      </c>
      <c r="E29" s="262"/>
      <c r="F29" s="150">
        <v>63543926618.529999</v>
      </c>
      <c r="G29" s="150">
        <f>G18+G28</f>
        <v>69170956116.25</v>
      </c>
      <c r="I29" s="153"/>
    </row>
    <row r="30" spans="2:9" ht="18" customHeight="1">
      <c r="B30" s="261" t="s">
        <v>15</v>
      </c>
      <c r="C30" s="261"/>
      <c r="D30" s="262" t="s">
        <v>313</v>
      </c>
      <c r="E30" s="262"/>
      <c r="F30" s="43">
        <v>0</v>
      </c>
      <c r="G30" s="43">
        <v>0</v>
      </c>
    </row>
    <row r="31" spans="2:9" ht="18" customHeight="1">
      <c r="B31" s="261" t="s">
        <v>314</v>
      </c>
      <c r="C31" s="261"/>
      <c r="D31" s="262" t="s">
        <v>315</v>
      </c>
      <c r="E31" s="262"/>
      <c r="F31" s="43">
        <v>0</v>
      </c>
      <c r="G31" s="43">
        <v>0</v>
      </c>
    </row>
    <row r="32" spans="2:9" ht="18" customHeight="1">
      <c r="B32" s="261" t="s">
        <v>316</v>
      </c>
      <c r="C32" s="261"/>
      <c r="D32" s="262" t="s">
        <v>128</v>
      </c>
      <c r="E32" s="262"/>
      <c r="F32" s="43">
        <v>0</v>
      </c>
      <c r="G32" s="43">
        <v>0</v>
      </c>
    </row>
    <row r="33" spans="2:9" ht="18" customHeight="1">
      <c r="B33" s="261" t="s">
        <v>317</v>
      </c>
      <c r="C33" s="261"/>
      <c r="D33" s="261" t="s">
        <v>130</v>
      </c>
      <c r="E33" s="261"/>
      <c r="F33" s="44">
        <v>1207731301.0599999</v>
      </c>
      <c r="G33" s="44">
        <f>'Ajliin husnegt-2020'!J67</f>
        <v>855852991.65999997</v>
      </c>
      <c r="H33" s="153"/>
    </row>
    <row r="34" spans="2:9" ht="18" customHeight="1">
      <c r="B34" s="261" t="s">
        <v>318</v>
      </c>
      <c r="C34" s="261"/>
      <c r="D34" s="261" t="s">
        <v>133</v>
      </c>
      <c r="E34" s="261"/>
      <c r="F34" s="44">
        <v>397671911.81</v>
      </c>
      <c r="G34" s="44">
        <f>'Ajliin husnegt-2020'!J69</f>
        <v>311179655.10000002</v>
      </c>
      <c r="H34" s="153"/>
    </row>
    <row r="35" spans="2:9" ht="18" customHeight="1">
      <c r="B35" s="261" t="s">
        <v>319</v>
      </c>
      <c r="C35" s="261"/>
      <c r="D35" s="261" t="s">
        <v>135</v>
      </c>
      <c r="E35" s="261"/>
      <c r="F35" s="44">
        <v>417036048.60000002</v>
      </c>
      <c r="G35" s="44">
        <f>'Ajliin husnegt-2020'!J70</f>
        <v>1158975107.5400002</v>
      </c>
      <c r="H35" s="153"/>
    </row>
    <row r="36" spans="2:9" ht="18" customHeight="1">
      <c r="B36" s="261" t="s">
        <v>320</v>
      </c>
      <c r="C36" s="261"/>
      <c r="D36" s="261" t="s">
        <v>137</v>
      </c>
      <c r="E36" s="261"/>
      <c r="F36" s="44">
        <v>2384854.83</v>
      </c>
      <c r="G36" s="44">
        <f>'Ajliin husnegt-2020'!J71</f>
        <v>1108784.7</v>
      </c>
      <c r="H36" s="153"/>
    </row>
    <row r="37" spans="2:9" ht="18" customHeight="1">
      <c r="B37" s="261" t="s">
        <v>321</v>
      </c>
      <c r="C37" s="261"/>
      <c r="D37" s="261" t="s">
        <v>139</v>
      </c>
      <c r="E37" s="261"/>
      <c r="F37" s="44">
        <v>1552535218.8</v>
      </c>
      <c r="G37" s="44">
        <f>'Ajliin husnegt-2020'!J72</f>
        <v>2831950129.8400002</v>
      </c>
      <c r="H37" s="153"/>
    </row>
    <row r="38" spans="2:9" ht="18" customHeight="1">
      <c r="B38" s="242"/>
      <c r="C38" s="242"/>
      <c r="D38" s="242"/>
      <c r="E38" s="242"/>
      <c r="F38" s="243"/>
      <c r="G38" s="243"/>
      <c r="H38" s="153"/>
    </row>
    <row r="39" spans="2:9" ht="27" customHeight="1">
      <c r="B39" s="259" t="s">
        <v>360</v>
      </c>
      <c r="C39" s="259"/>
      <c r="D39" s="259"/>
      <c r="E39" s="40" t="s">
        <v>361</v>
      </c>
      <c r="F39" s="260" t="s">
        <v>432</v>
      </c>
      <c r="G39" s="260"/>
      <c r="H39" s="154"/>
    </row>
    <row r="40" spans="2:9" ht="40.5" customHeight="1">
      <c r="B40" s="259" t="s">
        <v>362</v>
      </c>
      <c r="C40" s="259"/>
      <c r="D40" s="259"/>
      <c r="E40" s="40" t="s">
        <v>361</v>
      </c>
      <c r="F40" s="260" t="s">
        <v>396</v>
      </c>
      <c r="G40" s="260"/>
      <c r="H40" s="154"/>
    </row>
    <row r="41" spans="2:9" ht="18" customHeight="1">
      <c r="B41" s="261" t="s">
        <v>322</v>
      </c>
      <c r="C41" s="261"/>
      <c r="D41" s="261" t="s">
        <v>141</v>
      </c>
      <c r="E41" s="261"/>
      <c r="F41" s="44">
        <v>848884051.97000003</v>
      </c>
      <c r="G41" s="44">
        <f>'Ajliin husnegt-2020'!J73</f>
        <v>765627579.75999999</v>
      </c>
      <c r="H41" s="153"/>
    </row>
    <row r="42" spans="2:9" ht="18" customHeight="1">
      <c r="B42" s="261" t="s">
        <v>323</v>
      </c>
      <c r="C42" s="261"/>
      <c r="D42" s="261" t="s">
        <v>143</v>
      </c>
      <c r="E42" s="261"/>
      <c r="F42" s="42"/>
      <c r="G42" s="42">
        <f>'Ajliin husnegt-2020'!J74</f>
        <v>17806186.91</v>
      </c>
      <c r="H42" s="153"/>
    </row>
    <row r="43" spans="2:9" ht="18" customHeight="1">
      <c r="B43" s="261" t="s">
        <v>324</v>
      </c>
      <c r="C43" s="261"/>
      <c r="D43" s="261" t="s">
        <v>145</v>
      </c>
      <c r="E43" s="261"/>
      <c r="F43" s="44">
        <v>36785427.32</v>
      </c>
      <c r="G43" s="44">
        <f>'Ajliin husnegt-2020'!J75</f>
        <v>45740675.32</v>
      </c>
      <c r="H43" s="153"/>
    </row>
    <row r="44" spans="2:9" ht="18" customHeight="1">
      <c r="B44" s="261" t="s">
        <v>325</v>
      </c>
      <c r="C44" s="261"/>
      <c r="D44" s="261" t="s">
        <v>147</v>
      </c>
      <c r="E44" s="261"/>
      <c r="F44" s="42"/>
      <c r="G44" s="42"/>
    </row>
    <row r="45" spans="2:9" ht="18" customHeight="1">
      <c r="B45" s="261" t="s">
        <v>326</v>
      </c>
      <c r="C45" s="261"/>
      <c r="D45" s="261" t="s">
        <v>149</v>
      </c>
      <c r="E45" s="261"/>
      <c r="F45" s="42">
        <v>2298212832.6900001</v>
      </c>
      <c r="G45" s="42">
        <f>'Ajliin husnegt-2020'!J77</f>
        <v>1711033838.3900001</v>
      </c>
      <c r="H45" s="152"/>
      <c r="I45" s="153"/>
    </row>
    <row r="46" spans="2:9" ht="24.75" customHeight="1">
      <c r="B46" s="261" t="s">
        <v>327</v>
      </c>
      <c r="C46" s="261"/>
      <c r="D46" s="261" t="s">
        <v>151</v>
      </c>
      <c r="E46" s="261"/>
      <c r="F46" s="42"/>
      <c r="G46" s="42"/>
      <c r="H46" s="153"/>
    </row>
    <row r="47" spans="2:9" ht="18" customHeight="1">
      <c r="B47" s="261" t="s">
        <v>328</v>
      </c>
      <c r="C47" s="261"/>
      <c r="D47" s="262" t="s">
        <v>329</v>
      </c>
      <c r="E47" s="262"/>
      <c r="F47" s="150">
        <v>6761241647.0799999</v>
      </c>
      <c r="G47" s="150">
        <f>SUM(G33:G46)</f>
        <v>7699274949.2200003</v>
      </c>
      <c r="H47" s="153"/>
    </row>
    <row r="48" spans="2:9">
      <c r="B48" s="272"/>
      <c r="C48" s="273"/>
      <c r="D48" s="270"/>
      <c r="E48" s="271"/>
      <c r="F48" s="150"/>
      <c r="G48" s="150"/>
    </row>
    <row r="49" spans="2:7" ht="18" customHeight="1">
      <c r="B49" s="261" t="s">
        <v>330</v>
      </c>
      <c r="C49" s="261"/>
      <c r="D49" s="262" t="s">
        <v>331</v>
      </c>
      <c r="E49" s="262"/>
      <c r="F49" s="43">
        <v>0</v>
      </c>
      <c r="G49" s="43">
        <v>0</v>
      </c>
    </row>
    <row r="50" spans="2:7" ht="18" customHeight="1">
      <c r="B50" s="261" t="s">
        <v>332</v>
      </c>
      <c r="C50" s="261"/>
      <c r="D50" s="261" t="s">
        <v>153</v>
      </c>
      <c r="E50" s="261"/>
      <c r="F50" s="44">
        <v>30703828165.5</v>
      </c>
      <c r="G50" s="44">
        <f>'Ajliin husnegt-2020'!J80</f>
        <v>28927705649.93</v>
      </c>
    </row>
    <row r="51" spans="2:7" ht="18" customHeight="1">
      <c r="B51" s="261" t="s">
        <v>333</v>
      </c>
      <c r="C51" s="261"/>
      <c r="D51" s="261" t="s">
        <v>155</v>
      </c>
      <c r="E51" s="261"/>
      <c r="F51" s="44">
        <v>0</v>
      </c>
      <c r="G51" s="44">
        <v>0</v>
      </c>
    </row>
    <row r="52" spans="2:7" ht="18" customHeight="1">
      <c r="B52" s="261" t="s">
        <v>334</v>
      </c>
      <c r="C52" s="261"/>
      <c r="D52" s="261" t="s">
        <v>157</v>
      </c>
      <c r="E52" s="261"/>
      <c r="F52" s="42">
        <v>0</v>
      </c>
      <c r="G52" s="42">
        <v>0</v>
      </c>
    </row>
    <row r="53" spans="2:7" ht="18" customHeight="1">
      <c r="B53" s="261" t="s">
        <v>335</v>
      </c>
      <c r="C53" s="261"/>
      <c r="D53" s="261" t="s">
        <v>159</v>
      </c>
      <c r="E53" s="261"/>
      <c r="F53" s="42">
        <v>822147124.36000001</v>
      </c>
      <c r="G53" s="42">
        <v>932026557.92999995</v>
      </c>
    </row>
    <row r="54" spans="2:7" ht="18" customHeight="1">
      <c r="B54" s="261" t="s">
        <v>336</v>
      </c>
      <c r="C54" s="261"/>
      <c r="D54" s="262" t="s">
        <v>337</v>
      </c>
      <c r="E54" s="262"/>
      <c r="F54" s="43">
        <v>31525975289.860001</v>
      </c>
      <c r="G54" s="43">
        <f>SUM(G50:G53)</f>
        <v>29859732207.860001</v>
      </c>
    </row>
    <row r="55" spans="2:7" ht="18" customHeight="1">
      <c r="B55" s="261" t="s">
        <v>338</v>
      </c>
      <c r="C55" s="261"/>
      <c r="D55" s="262" t="s">
        <v>339</v>
      </c>
      <c r="E55" s="262"/>
      <c r="F55" s="43">
        <v>38287216936.940002</v>
      </c>
      <c r="G55" s="43">
        <f>G47+G54</f>
        <v>37559007157.080002</v>
      </c>
    </row>
    <row r="56" spans="2:7" ht="18" customHeight="1">
      <c r="B56" s="261" t="s">
        <v>340</v>
      </c>
      <c r="C56" s="261"/>
      <c r="D56" s="261" t="s">
        <v>161</v>
      </c>
      <c r="E56" s="261"/>
      <c r="F56" s="42">
        <v>0</v>
      </c>
      <c r="G56" s="42">
        <v>0</v>
      </c>
    </row>
    <row r="57" spans="2:7" ht="18" customHeight="1">
      <c r="B57" s="261" t="s">
        <v>341</v>
      </c>
      <c r="C57" s="261"/>
      <c r="D57" s="261" t="s">
        <v>163</v>
      </c>
      <c r="E57" s="261"/>
      <c r="F57" s="42">
        <v>0</v>
      </c>
      <c r="G57" s="42">
        <v>0</v>
      </c>
    </row>
    <row r="58" spans="2:7" ht="18" customHeight="1">
      <c r="B58" s="261" t="s">
        <v>342</v>
      </c>
      <c r="C58" s="261"/>
      <c r="D58" s="261" t="s">
        <v>165</v>
      </c>
      <c r="E58" s="261"/>
      <c r="F58" s="44">
        <v>34400000</v>
      </c>
      <c r="G58" s="44">
        <v>34400000</v>
      </c>
    </row>
    <row r="59" spans="2:7" ht="18" customHeight="1">
      <c r="B59" s="261" t="s">
        <v>343</v>
      </c>
      <c r="C59" s="261"/>
      <c r="D59" s="261" t="s">
        <v>344</v>
      </c>
      <c r="E59" s="261"/>
      <c r="F59" s="42">
        <v>0</v>
      </c>
      <c r="G59" s="42">
        <v>0</v>
      </c>
    </row>
    <row r="60" spans="2:7" ht="18" customHeight="1">
      <c r="B60" s="261" t="s">
        <v>345</v>
      </c>
      <c r="C60" s="261"/>
      <c r="D60" s="261" t="s">
        <v>169</v>
      </c>
      <c r="E60" s="261"/>
      <c r="F60" s="44">
        <v>-113046.9</v>
      </c>
      <c r="G60" s="44">
        <v>-113046.9</v>
      </c>
    </row>
    <row r="61" spans="2:7" ht="18" customHeight="1">
      <c r="B61" s="261" t="s">
        <v>346</v>
      </c>
      <c r="C61" s="261"/>
      <c r="D61" s="261" t="s">
        <v>171</v>
      </c>
      <c r="E61" s="261"/>
      <c r="F61" s="42">
        <v>-50504583.119999997</v>
      </c>
      <c r="G61" s="42">
        <v>-50504583.119999997</v>
      </c>
    </row>
    <row r="62" spans="2:7" ht="18" customHeight="1">
      <c r="B62" s="261" t="s">
        <v>347</v>
      </c>
      <c r="C62" s="261"/>
      <c r="D62" s="261" t="s">
        <v>173</v>
      </c>
      <c r="E62" s="261"/>
      <c r="F62" s="42">
        <v>0</v>
      </c>
      <c r="G62" s="42">
        <v>0</v>
      </c>
    </row>
    <row r="63" spans="2:7" ht="18" customHeight="1">
      <c r="B63" s="261" t="s">
        <v>348</v>
      </c>
      <c r="C63" s="261"/>
      <c r="D63" s="261" t="s">
        <v>175</v>
      </c>
      <c r="E63" s="261"/>
      <c r="F63" s="42">
        <v>0</v>
      </c>
      <c r="G63" s="42">
        <v>0</v>
      </c>
    </row>
    <row r="64" spans="2:7" ht="18" customHeight="1">
      <c r="B64" s="261" t="s">
        <v>349</v>
      </c>
      <c r="C64" s="261"/>
      <c r="D64" s="261" t="s">
        <v>177</v>
      </c>
      <c r="E64" s="261"/>
      <c r="F64" s="42">
        <v>0</v>
      </c>
      <c r="G64" s="42">
        <v>0</v>
      </c>
    </row>
    <row r="65" spans="2:9" ht="18" customHeight="1">
      <c r="B65" s="261" t="s">
        <v>350</v>
      </c>
      <c r="C65" s="261"/>
      <c r="D65" s="261" t="s">
        <v>179</v>
      </c>
      <c r="E65" s="261"/>
      <c r="F65" s="44">
        <v>25272927311.610001</v>
      </c>
      <c r="G65" s="44">
        <f>'Ajliin husnegt-2020'!J94</f>
        <v>31628166589.190002</v>
      </c>
      <c r="H65" s="154"/>
      <c r="I65" s="154"/>
    </row>
    <row r="66" spans="2:9" ht="14.25" customHeight="1">
      <c r="B66" s="268" t="s">
        <v>351</v>
      </c>
      <c r="C66" s="269"/>
      <c r="D66" s="261"/>
      <c r="E66" s="261"/>
      <c r="F66" s="44"/>
      <c r="G66" s="44"/>
    </row>
    <row r="67" spans="2:9" ht="15.75" customHeight="1">
      <c r="B67" s="268" t="s">
        <v>352</v>
      </c>
      <c r="C67" s="269"/>
      <c r="D67" s="261" t="s">
        <v>353</v>
      </c>
      <c r="E67" s="261"/>
      <c r="F67" s="44">
        <v>25256709681.59</v>
      </c>
      <c r="G67" s="44">
        <f>G58+G60+G65+G61</f>
        <v>31611948959.170002</v>
      </c>
      <c r="H67" s="153"/>
    </row>
    <row r="68" spans="2:9" ht="15.75" customHeight="1">
      <c r="B68" s="268" t="s">
        <v>354</v>
      </c>
      <c r="C68" s="269"/>
      <c r="D68" s="261" t="s">
        <v>355</v>
      </c>
      <c r="E68" s="261"/>
      <c r="F68" s="44"/>
      <c r="G68" s="44"/>
    </row>
    <row r="69" spans="2:9" ht="15.75" customHeight="1">
      <c r="B69" s="261" t="s">
        <v>356</v>
      </c>
      <c r="C69" s="261"/>
      <c r="D69" s="262" t="s">
        <v>357</v>
      </c>
      <c r="E69" s="262"/>
      <c r="F69" s="150">
        <v>25256709681.59</v>
      </c>
      <c r="G69" s="150">
        <f>G58+G60+G61+G65</f>
        <v>31611948959.170002</v>
      </c>
      <c r="H69" s="154"/>
      <c r="I69" s="154"/>
    </row>
    <row r="70" spans="2:9" ht="14.25" customHeight="1">
      <c r="B70" s="261" t="s">
        <v>358</v>
      </c>
      <c r="C70" s="261"/>
      <c r="D70" s="262" t="s">
        <v>359</v>
      </c>
      <c r="E70" s="262"/>
      <c r="F70" s="150">
        <v>63543926618.529999</v>
      </c>
      <c r="G70" s="150">
        <f>G55+G69</f>
        <v>69170956116.25</v>
      </c>
      <c r="H70" s="153"/>
      <c r="I70" s="153"/>
    </row>
    <row r="71" spans="2:9" ht="14.25" customHeight="1">
      <c r="B71" s="41"/>
      <c r="C71" s="41"/>
      <c r="D71" s="155"/>
      <c r="E71" s="155"/>
      <c r="F71" s="156"/>
      <c r="G71" s="156"/>
      <c r="H71" s="154"/>
    </row>
    <row r="72" spans="2:9" ht="27" customHeight="1">
      <c r="B72" s="259" t="s">
        <v>360</v>
      </c>
      <c r="C72" s="259"/>
      <c r="D72" s="259"/>
      <c r="E72" s="40" t="s">
        <v>361</v>
      </c>
      <c r="F72" s="260" t="s">
        <v>432</v>
      </c>
      <c r="G72" s="260"/>
      <c r="H72" s="154"/>
    </row>
    <row r="73" spans="2:9" ht="40.5" customHeight="1">
      <c r="B73" s="259" t="s">
        <v>362</v>
      </c>
      <c r="C73" s="259"/>
      <c r="D73" s="259"/>
      <c r="E73" s="40" t="s">
        <v>361</v>
      </c>
      <c r="F73" s="260" t="s">
        <v>396</v>
      </c>
      <c r="G73" s="260"/>
      <c r="H73" s="154"/>
    </row>
  </sheetData>
  <mergeCells count="139">
    <mergeCell ref="B70:C70"/>
    <mergeCell ref="D70:E70"/>
    <mergeCell ref="B72:D72"/>
    <mergeCell ref="F72:G72"/>
    <mergeCell ref="B73:D73"/>
    <mergeCell ref="F73:G73"/>
    <mergeCell ref="B67:C67"/>
    <mergeCell ref="D67:E67"/>
    <mergeCell ref="B68:C68"/>
    <mergeCell ref="D68:E68"/>
    <mergeCell ref="B69:C69"/>
    <mergeCell ref="D69:E69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D48:E48"/>
    <mergeCell ref="B49:C49"/>
    <mergeCell ref="D49:E49"/>
    <mergeCell ref="B50:C50"/>
    <mergeCell ref="D50:E50"/>
    <mergeCell ref="B51:C51"/>
    <mergeCell ref="D51:E51"/>
    <mergeCell ref="B48:C48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36:C36"/>
    <mergeCell ref="D36:E36"/>
    <mergeCell ref="B37:C37"/>
    <mergeCell ref="D37:E37"/>
    <mergeCell ref="B41:C41"/>
    <mergeCell ref="D41:E41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17:C17"/>
    <mergeCell ref="D17:E17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:G1"/>
    <mergeCell ref="B3:D3"/>
    <mergeCell ref="F3:G3"/>
    <mergeCell ref="B4:G4"/>
    <mergeCell ref="B5:C5"/>
    <mergeCell ref="D5:E5"/>
    <mergeCell ref="B2:G2"/>
    <mergeCell ref="B12:C12"/>
    <mergeCell ref="D12:E12"/>
    <mergeCell ref="B9:C9"/>
    <mergeCell ref="D9:E9"/>
    <mergeCell ref="B10:C10"/>
    <mergeCell ref="D10:E10"/>
    <mergeCell ref="B11:C11"/>
    <mergeCell ref="D11:E11"/>
    <mergeCell ref="B39:D39"/>
    <mergeCell ref="F39:G39"/>
    <mergeCell ref="B40:D40"/>
    <mergeCell ref="F40:G40"/>
    <mergeCell ref="B6:C6"/>
    <mergeCell ref="D6:E6"/>
    <mergeCell ref="B7:C7"/>
    <mergeCell ref="D7:E7"/>
    <mergeCell ref="B8:C8"/>
    <mergeCell ref="D8:E8"/>
    <mergeCell ref="B13:C13"/>
    <mergeCell ref="D13:E13"/>
    <mergeCell ref="B14:C14"/>
    <mergeCell ref="D14:E14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topLeftCell="A22" workbookViewId="0">
      <selection activeCell="F39" sqref="F39"/>
    </sheetView>
  </sheetViews>
  <sheetFormatPr defaultRowHeight="15"/>
  <cols>
    <col min="1" max="1" width="3.140625" customWidth="1"/>
    <col min="2" max="2" width="6.85546875" style="38" customWidth="1"/>
    <col min="3" max="3" width="34" customWidth="1"/>
    <col min="4" max="4" width="11.85546875" customWidth="1"/>
    <col min="5" max="6" width="14.85546875" customWidth="1"/>
  </cols>
  <sheetData>
    <row r="1" spans="2:6">
      <c r="B1" s="274" t="s">
        <v>4</v>
      </c>
      <c r="C1" s="274"/>
      <c r="D1" s="274"/>
      <c r="E1" s="274"/>
      <c r="F1" s="274"/>
    </row>
    <row r="2" spans="2:6" ht="18.75">
      <c r="B2" s="275" t="s">
        <v>363</v>
      </c>
      <c r="C2" s="275"/>
      <c r="D2" s="275"/>
      <c r="E2" s="275"/>
      <c r="F2" s="275"/>
    </row>
    <row r="3" spans="2:6">
      <c r="B3" s="276" t="s">
        <v>280</v>
      </c>
      <c r="C3" s="276"/>
      <c r="D3" s="276"/>
      <c r="E3" s="277" t="s">
        <v>431</v>
      </c>
      <c r="F3" s="277"/>
    </row>
    <row r="4" spans="2:6">
      <c r="B4" s="278" t="s">
        <v>281</v>
      </c>
      <c r="C4" s="278"/>
      <c r="D4" s="278"/>
      <c r="E4" s="278"/>
      <c r="F4" s="278"/>
    </row>
    <row r="5" spans="2:6" ht="38.25">
      <c r="B5" s="28" t="s">
        <v>2</v>
      </c>
      <c r="C5" s="279" t="s">
        <v>3</v>
      </c>
      <c r="D5" s="279"/>
      <c r="E5" s="28" t="s">
        <v>364</v>
      </c>
      <c r="F5" s="28" t="s">
        <v>365</v>
      </c>
    </row>
    <row r="6" spans="2:6">
      <c r="B6" s="29" t="s">
        <v>13</v>
      </c>
      <c r="C6" s="262" t="s">
        <v>14</v>
      </c>
      <c r="D6" s="262"/>
      <c r="E6" s="30">
        <v>73168834882.080002</v>
      </c>
      <c r="F6" s="31">
        <f>'Ajliin husnegt-2020'!J6</f>
        <v>79157295699.279999</v>
      </c>
    </row>
    <row r="7" spans="2:6">
      <c r="B7" s="29" t="s">
        <v>15</v>
      </c>
      <c r="C7" s="261" t="s">
        <v>16</v>
      </c>
      <c r="D7" s="261"/>
      <c r="E7" s="32">
        <v>50754554591.580002</v>
      </c>
      <c r="F7" s="33">
        <f>'Ajliin husnegt-2020'!I7</f>
        <v>55542541980.549995</v>
      </c>
    </row>
    <row r="8" spans="2:6">
      <c r="B8" s="29" t="s">
        <v>366</v>
      </c>
      <c r="C8" s="262" t="s">
        <v>367</v>
      </c>
      <c r="D8" s="262"/>
      <c r="E8" s="30">
        <v>22414280290.5</v>
      </c>
      <c r="F8" s="31">
        <f>F6-F7</f>
        <v>23614753718.730003</v>
      </c>
    </row>
    <row r="9" spans="2:6">
      <c r="B9" s="29" t="s">
        <v>17</v>
      </c>
      <c r="C9" s="261" t="s">
        <v>18</v>
      </c>
      <c r="D9" s="261"/>
      <c r="E9" s="32">
        <v>65069454.539999999</v>
      </c>
      <c r="F9" s="34">
        <f>'Ajliin husnegt-2020'!J8</f>
        <v>818181.83</v>
      </c>
    </row>
    <row r="10" spans="2:6">
      <c r="B10" s="29" t="s">
        <v>19</v>
      </c>
      <c r="C10" s="261" t="s">
        <v>368</v>
      </c>
      <c r="D10" s="261"/>
      <c r="E10" s="32">
        <v>65736696.020000003</v>
      </c>
      <c r="F10" s="34">
        <f>'Ajliin husnegt-2020'!J9</f>
        <v>174310867.16</v>
      </c>
    </row>
    <row r="11" spans="2:6">
      <c r="B11" s="29" t="s">
        <v>21</v>
      </c>
      <c r="C11" s="261" t="s">
        <v>22</v>
      </c>
      <c r="D11" s="261"/>
      <c r="E11" s="32"/>
      <c r="F11" s="33"/>
    </row>
    <row r="12" spans="2:6">
      <c r="B12" s="29" t="s">
        <v>23</v>
      </c>
      <c r="C12" s="261" t="s">
        <v>24</v>
      </c>
      <c r="D12" s="261"/>
      <c r="E12" s="32"/>
      <c r="F12" s="33"/>
    </row>
    <row r="13" spans="2:6">
      <c r="B13" s="29" t="s">
        <v>25</v>
      </c>
      <c r="C13" s="261" t="s">
        <v>26</v>
      </c>
      <c r="D13" s="261"/>
      <c r="E13" s="32">
        <v>973162689.99000001</v>
      </c>
      <c r="F13" s="34">
        <f>'Ajliin husnegt-2020'!J12</f>
        <v>904104195.72000003</v>
      </c>
    </row>
    <row r="14" spans="2:6">
      <c r="B14" s="29" t="s">
        <v>27</v>
      </c>
      <c r="C14" s="261" t="s">
        <v>28</v>
      </c>
      <c r="D14" s="261"/>
      <c r="E14" s="32">
        <v>6929194065.5699997</v>
      </c>
      <c r="F14" s="34">
        <f>'Ajliin husnegt-2020'!I13</f>
        <v>5823652946.9099998</v>
      </c>
    </row>
    <row r="15" spans="2:6">
      <c r="B15" s="29" t="s">
        <v>29</v>
      </c>
      <c r="C15" s="261" t="s">
        <v>30</v>
      </c>
      <c r="D15" s="261"/>
      <c r="E15" s="32">
        <v>4524555135.4799995</v>
      </c>
      <c r="F15" s="34">
        <f>'Ajliin husnegt-2020'!I14</f>
        <v>4325025978.3400002</v>
      </c>
    </row>
    <row r="16" spans="2:6">
      <c r="B16" s="29" t="s">
        <v>31</v>
      </c>
      <c r="C16" s="261" t="s">
        <v>32</v>
      </c>
      <c r="D16" s="261"/>
      <c r="E16" s="32">
        <v>3770287214.5799999</v>
      </c>
      <c r="F16" s="34">
        <f>'Ajliin husnegt-2020'!I15</f>
        <v>4044758054.23</v>
      </c>
    </row>
    <row r="17" spans="2:6">
      <c r="B17" s="29" t="s">
        <v>33</v>
      </c>
      <c r="C17" s="261" t="s">
        <v>34</v>
      </c>
      <c r="D17" s="261"/>
      <c r="E17" s="32">
        <v>720146179.59000003</v>
      </c>
      <c r="F17" s="34">
        <f>'Ajliin husnegt-2020'!I16</f>
        <v>187684581.06999999</v>
      </c>
    </row>
    <row r="18" spans="2:6">
      <c r="B18" s="29" t="s">
        <v>35</v>
      </c>
      <c r="C18" s="261" t="s">
        <v>36</v>
      </c>
      <c r="D18" s="261"/>
      <c r="E18" s="32">
        <v>-280715922.87</v>
      </c>
      <c r="F18" s="34">
        <v>-635836225.73000002</v>
      </c>
    </row>
    <row r="19" spans="2:6">
      <c r="B19" s="29" t="s">
        <v>37</v>
      </c>
      <c r="C19" s="261" t="s">
        <v>38</v>
      </c>
      <c r="D19" s="261"/>
      <c r="E19" s="32">
        <v>1363636.36</v>
      </c>
      <c r="F19" s="34">
        <v>-1868356325.3</v>
      </c>
    </row>
    <row r="20" spans="2:6">
      <c r="B20" s="29" t="s">
        <v>39</v>
      </c>
      <c r="C20" s="261" t="s">
        <v>40</v>
      </c>
      <c r="D20" s="261"/>
      <c r="E20" s="32">
        <v>0</v>
      </c>
      <c r="F20" s="33"/>
    </row>
    <row r="21" spans="2:6">
      <c r="B21" s="29" t="s">
        <v>41</v>
      </c>
      <c r="C21" s="261" t="s">
        <v>42</v>
      </c>
      <c r="D21" s="261"/>
      <c r="E21" s="32">
        <v>0</v>
      </c>
      <c r="F21" s="33">
        <v>0</v>
      </c>
    </row>
    <row r="22" spans="2:6">
      <c r="B22" s="29" t="s">
        <v>43</v>
      </c>
      <c r="C22" s="280" t="s">
        <v>369</v>
      </c>
      <c r="D22" s="280"/>
      <c r="E22" s="32">
        <v>0</v>
      </c>
      <c r="F22" s="33">
        <v>0</v>
      </c>
    </row>
    <row r="23" spans="2:6">
      <c r="B23" s="29" t="s">
        <v>47</v>
      </c>
      <c r="C23" s="280" t="s">
        <v>370</v>
      </c>
      <c r="D23" s="280"/>
      <c r="E23" s="32"/>
      <c r="F23" s="35"/>
    </row>
    <row r="24" spans="2:6">
      <c r="B24" s="29" t="s">
        <v>49</v>
      </c>
      <c r="C24" s="261" t="s">
        <v>44</v>
      </c>
      <c r="D24" s="261"/>
      <c r="E24" s="32"/>
      <c r="F24" s="35"/>
    </row>
    <row r="25" spans="2:6">
      <c r="B25" s="29" t="s">
        <v>51</v>
      </c>
      <c r="C25" s="262" t="s">
        <v>371</v>
      </c>
      <c r="D25" s="262"/>
      <c r="E25" s="30">
        <v>7294714249.3200035</v>
      </c>
      <c r="F25" s="36">
        <f>F8+F9+F10+F13-F14-F15-F16-F17+F18+F19</f>
        <v>7808672851.8600073</v>
      </c>
    </row>
    <row r="26" spans="2:6">
      <c r="B26" s="29" t="s">
        <v>53</v>
      </c>
      <c r="C26" s="261" t="s">
        <v>50</v>
      </c>
      <c r="D26" s="261"/>
      <c r="E26" s="32">
        <v>1693655994</v>
      </c>
      <c r="F26" s="32">
        <f>'Ajliin husnegt-2020'!I24</f>
        <v>1607215505.1400001</v>
      </c>
    </row>
    <row r="27" spans="2:6">
      <c r="B27" s="29" t="s">
        <v>55</v>
      </c>
      <c r="C27" s="262" t="s">
        <v>52</v>
      </c>
      <c r="D27" s="262"/>
      <c r="E27" s="30">
        <v>5601058255.3200035</v>
      </c>
      <c r="F27" s="30">
        <f>F25-F26</f>
        <v>6201457346.7200069</v>
      </c>
    </row>
    <row r="28" spans="2:6" ht="27.75" customHeight="1">
      <c r="B28" s="29" t="s">
        <v>57</v>
      </c>
      <c r="C28" s="262" t="s">
        <v>54</v>
      </c>
      <c r="D28" s="262"/>
      <c r="E28" s="30">
        <v>0</v>
      </c>
      <c r="F28" s="32">
        <v>0</v>
      </c>
    </row>
    <row r="29" spans="2:6">
      <c r="B29" s="29" t="s">
        <v>59</v>
      </c>
      <c r="C29" s="262" t="s">
        <v>56</v>
      </c>
      <c r="D29" s="262"/>
      <c r="E29" s="30">
        <v>5601058255.3200035</v>
      </c>
      <c r="F29" s="30">
        <f>F27</f>
        <v>6201457346.7200069</v>
      </c>
    </row>
    <row r="30" spans="2:6">
      <c r="B30" s="29" t="s">
        <v>372</v>
      </c>
      <c r="C30" s="280" t="s">
        <v>373</v>
      </c>
      <c r="D30" s="280"/>
      <c r="E30" s="30">
        <v>5601058255.3200035</v>
      </c>
      <c r="F30" s="30">
        <f>F29</f>
        <v>6201457346.7200069</v>
      </c>
    </row>
    <row r="31" spans="2:6">
      <c r="B31" s="29" t="s">
        <v>374</v>
      </c>
      <c r="C31" s="280" t="s">
        <v>375</v>
      </c>
      <c r="D31" s="280"/>
      <c r="E31" s="30">
        <v>0</v>
      </c>
      <c r="F31" s="30">
        <v>0</v>
      </c>
    </row>
    <row r="32" spans="2:6">
      <c r="B32" s="29" t="s">
        <v>61</v>
      </c>
      <c r="C32" s="262" t="s">
        <v>58</v>
      </c>
      <c r="D32" s="262"/>
      <c r="E32" s="32">
        <v>0</v>
      </c>
      <c r="F32" s="30">
        <v>0</v>
      </c>
    </row>
    <row r="33" spans="2:6">
      <c r="B33" s="29" t="s">
        <v>376</v>
      </c>
      <c r="C33" s="261" t="s">
        <v>60</v>
      </c>
      <c r="D33" s="261"/>
      <c r="E33" s="32">
        <v>0</v>
      </c>
      <c r="F33" s="30">
        <v>0</v>
      </c>
    </row>
    <row r="34" spans="2:6">
      <c r="B34" s="29" t="s">
        <v>377</v>
      </c>
      <c r="C34" s="261" t="s">
        <v>62</v>
      </c>
      <c r="D34" s="261"/>
      <c r="E34" s="32"/>
      <c r="F34" s="32"/>
    </row>
    <row r="35" spans="2:6">
      <c r="B35" s="29" t="s">
        <v>378</v>
      </c>
      <c r="C35" s="261" t="s">
        <v>64</v>
      </c>
      <c r="D35" s="261"/>
      <c r="E35" s="32"/>
      <c r="F35" s="32"/>
    </row>
    <row r="36" spans="2:6">
      <c r="B36" s="29" t="s">
        <v>379</v>
      </c>
      <c r="C36" s="262" t="s">
        <v>380</v>
      </c>
      <c r="D36" s="262"/>
      <c r="E36" s="30"/>
      <c r="F36" s="32"/>
    </row>
    <row r="37" spans="2:6">
      <c r="B37" s="37" t="s">
        <v>381</v>
      </c>
      <c r="C37" s="280" t="s">
        <v>373</v>
      </c>
      <c r="D37" s="280"/>
      <c r="E37" s="32">
        <v>0</v>
      </c>
      <c r="F37" s="32">
        <v>0</v>
      </c>
    </row>
    <row r="38" spans="2:6">
      <c r="B38" s="37" t="s">
        <v>382</v>
      </c>
      <c r="C38" s="280" t="s">
        <v>375</v>
      </c>
      <c r="D38" s="280"/>
      <c r="E38" s="30"/>
      <c r="F38" s="30"/>
    </row>
    <row r="39" spans="2:6">
      <c r="B39" s="37">
        <v>26</v>
      </c>
      <c r="C39" s="281" t="s">
        <v>383</v>
      </c>
      <c r="D39" s="281"/>
      <c r="E39" s="30">
        <f>E30</f>
        <v>5601058255.3200035</v>
      </c>
      <c r="F39" s="30">
        <f>F30</f>
        <v>6201457346.7200069</v>
      </c>
    </row>
    <row r="40" spans="2:6">
      <c r="B40" s="29" t="s">
        <v>65</v>
      </c>
      <c r="C40" s="262" t="s">
        <v>68</v>
      </c>
      <c r="D40" s="262"/>
      <c r="E40" s="30"/>
      <c r="F40" s="30"/>
    </row>
    <row r="41" spans="2:6" ht="26.25" customHeight="1">
      <c r="B41" s="244"/>
      <c r="C41" s="244" t="s">
        <v>360</v>
      </c>
      <c r="D41" s="282" t="s">
        <v>361</v>
      </c>
      <c r="E41" s="282"/>
      <c r="F41" s="241" t="s">
        <v>432</v>
      </c>
    </row>
    <row r="42" spans="2:6" ht="26.25" customHeight="1">
      <c r="B42" s="244"/>
      <c r="C42" s="244" t="s">
        <v>362</v>
      </c>
      <c r="D42" s="283" t="s">
        <v>361</v>
      </c>
      <c r="E42" s="283"/>
      <c r="F42" s="241" t="s">
        <v>396</v>
      </c>
    </row>
  </sheetData>
  <mergeCells count="43">
    <mergeCell ref="D41:E41"/>
    <mergeCell ref="D42:E42"/>
    <mergeCell ref="C36:D36"/>
    <mergeCell ref="C37:D37"/>
    <mergeCell ref="C38:D38"/>
    <mergeCell ref="C39:D39"/>
    <mergeCell ref="C40:D40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1:D11"/>
    <mergeCell ref="B1:F1"/>
    <mergeCell ref="B2:F2"/>
    <mergeCell ref="B3:D3"/>
    <mergeCell ref="E3:F3"/>
    <mergeCell ref="B4:F4"/>
    <mergeCell ref="C5:D5"/>
    <mergeCell ref="C6:D6"/>
    <mergeCell ref="C7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9" sqref="I9"/>
    </sheetView>
  </sheetViews>
  <sheetFormatPr defaultColWidth="9.140625" defaultRowHeight="12.75"/>
  <cols>
    <col min="1" max="1" width="4.140625" style="160" customWidth="1"/>
    <col min="2" max="2" width="4" style="160" customWidth="1"/>
    <col min="3" max="3" width="29.7109375" style="160" customWidth="1"/>
    <col min="4" max="4" width="16.42578125" style="160" customWidth="1"/>
    <col min="5" max="5" width="15" style="160" customWidth="1"/>
    <col min="6" max="6" width="14.140625" style="160" customWidth="1"/>
    <col min="7" max="7" width="14.5703125" style="160" customWidth="1"/>
    <col min="8" max="8" width="13.140625" style="160" customWidth="1"/>
    <col min="9" max="9" width="13.28515625" style="160" customWidth="1"/>
    <col min="10" max="10" width="17.140625" style="160" customWidth="1"/>
    <col min="11" max="11" width="17" style="160" customWidth="1"/>
    <col min="12" max="12" width="15.5703125" style="160" customWidth="1"/>
    <col min="13" max="13" width="16.7109375" style="160" customWidth="1"/>
    <col min="14" max="16384" width="9.140625" style="160"/>
  </cols>
  <sheetData>
    <row r="1" spans="1:13" ht="15" customHeight="1">
      <c r="A1" s="285" t="s">
        <v>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3" ht="18.75" customHeight="1">
      <c r="A2" s="286" t="s">
        <v>384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>
      <c r="A3" s="287"/>
      <c r="B3" s="287"/>
      <c r="C3" s="287"/>
      <c r="D3" s="288" t="s">
        <v>280</v>
      </c>
      <c r="E3" s="288"/>
      <c r="F3" s="288"/>
      <c r="G3" s="288"/>
      <c r="H3" s="288"/>
      <c r="I3" s="288"/>
      <c r="J3" s="287" t="s">
        <v>431</v>
      </c>
      <c r="K3" s="287"/>
    </row>
    <row r="4" spans="1:13" s="162" customFormat="1" ht="51">
      <c r="A4" s="161"/>
      <c r="B4" s="289" t="s">
        <v>3</v>
      </c>
      <c r="C4" s="289"/>
      <c r="D4" s="161" t="s">
        <v>385</v>
      </c>
      <c r="E4" s="161" t="s">
        <v>386</v>
      </c>
      <c r="F4" s="161" t="s">
        <v>387</v>
      </c>
      <c r="G4" s="161" t="s">
        <v>388</v>
      </c>
      <c r="H4" s="161" t="s">
        <v>389</v>
      </c>
      <c r="I4" s="161" t="s">
        <v>390</v>
      </c>
      <c r="J4" s="161" t="s">
        <v>391</v>
      </c>
      <c r="K4" s="161" t="s">
        <v>6</v>
      </c>
      <c r="L4" s="161" t="s">
        <v>375</v>
      </c>
      <c r="M4" s="39" t="s">
        <v>6</v>
      </c>
    </row>
    <row r="5" spans="1:13" ht="15" customHeight="1">
      <c r="A5" s="163">
        <v>1</v>
      </c>
      <c r="B5" s="284" t="s">
        <v>392</v>
      </c>
      <c r="C5" s="284"/>
      <c r="D5" s="164">
        <v>34400000</v>
      </c>
      <c r="E5" s="164">
        <v>0</v>
      </c>
      <c r="F5" s="164">
        <v>0</v>
      </c>
      <c r="G5" s="164">
        <v>0</v>
      </c>
      <c r="H5" s="164">
        <v>0</v>
      </c>
      <c r="I5" s="164">
        <v>0</v>
      </c>
      <c r="J5" s="164">
        <v>21504923500</v>
      </c>
      <c r="K5" s="164">
        <v>21539323500</v>
      </c>
      <c r="L5" s="165">
        <v>0</v>
      </c>
      <c r="M5" s="166">
        <v>21539323500</v>
      </c>
    </row>
    <row r="6" spans="1:13" ht="30.75" customHeight="1">
      <c r="A6" s="163">
        <v>2</v>
      </c>
      <c r="B6" s="284" t="s">
        <v>73</v>
      </c>
      <c r="C6" s="284"/>
      <c r="D6" s="164"/>
      <c r="E6" s="164">
        <v>-97500</v>
      </c>
      <c r="F6" s="164">
        <v>-11712322.220000001</v>
      </c>
      <c r="G6" s="164">
        <v>0</v>
      </c>
      <c r="H6" s="164">
        <v>0</v>
      </c>
      <c r="I6" s="164">
        <v>0</v>
      </c>
      <c r="J6" s="164">
        <v>-689637776.71000004</v>
      </c>
      <c r="K6" s="164">
        <v>-701447598.93000007</v>
      </c>
      <c r="L6" s="165"/>
      <c r="M6" s="166">
        <v>-701447598.93000007</v>
      </c>
    </row>
    <row r="7" spans="1:13" ht="15" customHeight="1">
      <c r="A7" s="163">
        <v>3</v>
      </c>
      <c r="B7" s="284" t="s">
        <v>75</v>
      </c>
      <c r="C7" s="284"/>
      <c r="D7" s="164">
        <v>34400000</v>
      </c>
      <c r="E7" s="164">
        <v>-97500</v>
      </c>
      <c r="F7" s="164">
        <v>-11712322.220000001</v>
      </c>
      <c r="G7" s="164">
        <v>0</v>
      </c>
      <c r="H7" s="164">
        <v>0</v>
      </c>
      <c r="I7" s="164">
        <v>0</v>
      </c>
      <c r="J7" s="164">
        <v>20815285723.290001</v>
      </c>
      <c r="K7" s="164">
        <v>20837875901.07</v>
      </c>
      <c r="L7" s="165">
        <v>0</v>
      </c>
      <c r="M7" s="166">
        <v>20837875901.07</v>
      </c>
    </row>
    <row r="8" spans="1:13" ht="15" customHeight="1">
      <c r="A8" s="163">
        <v>4</v>
      </c>
      <c r="B8" s="284" t="s">
        <v>83</v>
      </c>
      <c r="C8" s="284"/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5601058255.3200035</v>
      </c>
      <c r="K8" s="164">
        <v>5601058255.3200035</v>
      </c>
      <c r="L8" s="165"/>
      <c r="M8" s="166">
        <v>5601058255.3200035</v>
      </c>
    </row>
    <row r="9" spans="1:13" ht="15" customHeight="1">
      <c r="A9" s="163">
        <v>5</v>
      </c>
      <c r="B9" s="284" t="s">
        <v>77</v>
      </c>
      <c r="C9" s="284"/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5"/>
      <c r="M9" s="166">
        <v>0</v>
      </c>
    </row>
    <row r="10" spans="1:13" ht="15" customHeight="1">
      <c r="A10" s="163">
        <v>6</v>
      </c>
      <c r="B10" s="284" t="s">
        <v>79</v>
      </c>
      <c r="C10" s="284"/>
      <c r="D10" s="164">
        <v>0</v>
      </c>
      <c r="E10" s="164">
        <v>-15546.9</v>
      </c>
      <c r="F10" s="164">
        <v>-38792260.899999999</v>
      </c>
      <c r="G10" s="164">
        <v>0</v>
      </c>
      <c r="H10" s="164">
        <v>0</v>
      </c>
      <c r="I10" s="164">
        <v>0</v>
      </c>
      <c r="J10" s="164">
        <v>0</v>
      </c>
      <c r="K10" s="164">
        <v>-38807807.799999997</v>
      </c>
      <c r="L10" s="165"/>
      <c r="M10" s="166">
        <v>-38807807.799999997</v>
      </c>
    </row>
    <row r="11" spans="1:13" ht="15" customHeight="1">
      <c r="A11" s="163">
        <v>7</v>
      </c>
      <c r="B11" s="284" t="s">
        <v>81</v>
      </c>
      <c r="C11" s="284"/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-1143416667</v>
      </c>
      <c r="K11" s="164">
        <v>-1143416667</v>
      </c>
      <c r="L11" s="165"/>
      <c r="M11" s="166">
        <v>-1143416667</v>
      </c>
    </row>
    <row r="12" spans="1:13" ht="25.5" customHeight="1">
      <c r="A12" s="163">
        <v>8</v>
      </c>
      <c r="B12" s="284" t="s">
        <v>85</v>
      </c>
      <c r="C12" s="284"/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5"/>
      <c r="M12" s="166">
        <v>0</v>
      </c>
    </row>
    <row r="13" spans="1:13" ht="15" customHeight="1">
      <c r="A13" s="163">
        <v>9</v>
      </c>
      <c r="B13" s="284" t="s">
        <v>393</v>
      </c>
      <c r="C13" s="284"/>
      <c r="D13" s="164">
        <v>34400000</v>
      </c>
      <c r="E13" s="164">
        <v>-113046.9</v>
      </c>
      <c r="F13" s="164">
        <v>-50504583.119999997</v>
      </c>
      <c r="G13" s="164">
        <v>0</v>
      </c>
      <c r="H13" s="164">
        <v>0</v>
      </c>
      <c r="I13" s="164">
        <v>0</v>
      </c>
      <c r="J13" s="164">
        <v>25272927311.610004</v>
      </c>
      <c r="K13" s="164">
        <v>25256709681.590004</v>
      </c>
      <c r="L13" s="164">
        <v>0</v>
      </c>
      <c r="M13" s="164">
        <v>25256709681.590004</v>
      </c>
    </row>
    <row r="14" spans="1:13" ht="25.5" customHeight="1">
      <c r="A14" s="163">
        <v>10</v>
      </c>
      <c r="B14" s="284" t="s">
        <v>73</v>
      </c>
      <c r="C14" s="284"/>
      <c r="D14" s="164"/>
      <c r="E14" s="164"/>
      <c r="F14" s="164"/>
      <c r="G14" s="164"/>
      <c r="H14" s="164"/>
      <c r="I14" s="164"/>
      <c r="J14" s="164">
        <v>153781930.86000001</v>
      </c>
      <c r="K14" s="164">
        <f>SUM(J14)</f>
        <v>153781930.86000001</v>
      </c>
      <c r="L14" s="164"/>
      <c r="M14" s="166">
        <f>K14</f>
        <v>153781930.86000001</v>
      </c>
    </row>
    <row r="15" spans="1:13" ht="15" customHeight="1">
      <c r="A15" s="163">
        <v>11</v>
      </c>
      <c r="B15" s="284" t="s">
        <v>75</v>
      </c>
      <c r="C15" s="284"/>
      <c r="D15" s="164"/>
      <c r="E15" s="164"/>
      <c r="F15" s="164"/>
      <c r="G15" s="164"/>
      <c r="H15" s="164"/>
      <c r="I15" s="164"/>
      <c r="J15" s="164"/>
      <c r="K15" s="164"/>
      <c r="L15" s="164"/>
      <c r="M15" s="164"/>
    </row>
    <row r="16" spans="1:13" ht="15" customHeight="1">
      <c r="A16" s="163">
        <v>12</v>
      </c>
      <c r="B16" s="284" t="s">
        <v>83</v>
      </c>
      <c r="C16" s="284"/>
      <c r="D16" s="164"/>
      <c r="E16" s="164"/>
      <c r="F16" s="164"/>
      <c r="G16" s="164"/>
      <c r="H16" s="164"/>
      <c r="I16" s="164"/>
      <c r="J16" s="164">
        <f>'oudt-2020'!F39</f>
        <v>6201457346.7200069</v>
      </c>
      <c r="K16" s="164">
        <f>SUM(D16:J16)</f>
        <v>6201457346.7200069</v>
      </c>
      <c r="L16" s="166"/>
      <c r="M16" s="166">
        <f>SUM(K16:L16)</f>
        <v>6201457346.7200069</v>
      </c>
    </row>
    <row r="17" spans="1:13" ht="15" customHeight="1">
      <c r="A17" s="163">
        <v>13</v>
      </c>
      <c r="B17" s="284" t="s">
        <v>77</v>
      </c>
      <c r="C17" s="284"/>
      <c r="D17" s="164"/>
      <c r="E17" s="164"/>
      <c r="F17" s="164"/>
      <c r="G17" s="164"/>
      <c r="H17" s="164"/>
      <c r="I17" s="164"/>
      <c r="J17" s="164"/>
      <c r="K17" s="164"/>
      <c r="L17" s="165"/>
      <c r="M17" s="166">
        <f t="shared" ref="M17:M21" si="0">SUM(K17:L17)</f>
        <v>0</v>
      </c>
    </row>
    <row r="18" spans="1:13" ht="15" customHeight="1">
      <c r="A18" s="163">
        <v>14</v>
      </c>
      <c r="B18" s="284" t="s">
        <v>79</v>
      </c>
      <c r="C18" s="284"/>
      <c r="D18" s="164"/>
      <c r="E18" s="164"/>
      <c r="F18" s="164"/>
      <c r="G18" s="164"/>
      <c r="H18" s="164"/>
      <c r="I18" s="164"/>
      <c r="J18" s="164"/>
      <c r="K18" s="164"/>
      <c r="L18" s="165"/>
      <c r="M18" s="166">
        <f t="shared" si="0"/>
        <v>0</v>
      </c>
    </row>
    <row r="19" spans="1:13" ht="15" customHeight="1">
      <c r="A19" s="163">
        <v>15</v>
      </c>
      <c r="B19" s="284" t="s">
        <v>81</v>
      </c>
      <c r="C19" s="284"/>
      <c r="D19" s="164"/>
      <c r="E19" s="164"/>
      <c r="F19" s="164"/>
      <c r="G19" s="164"/>
      <c r="H19" s="164"/>
      <c r="I19" s="164"/>
      <c r="J19" s="164"/>
      <c r="K19" s="164"/>
      <c r="L19" s="165"/>
      <c r="M19" s="166">
        <f t="shared" si="0"/>
        <v>0</v>
      </c>
    </row>
    <row r="20" spans="1:13" ht="28.5" customHeight="1">
      <c r="A20" s="163">
        <v>16</v>
      </c>
      <c r="B20" s="284" t="s">
        <v>85</v>
      </c>
      <c r="C20" s="284"/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5"/>
      <c r="M20" s="166">
        <f t="shared" si="0"/>
        <v>0</v>
      </c>
    </row>
    <row r="21" spans="1:13" ht="15" customHeight="1">
      <c r="A21" s="163">
        <v>17</v>
      </c>
      <c r="B21" s="284" t="s">
        <v>423</v>
      </c>
      <c r="C21" s="284"/>
      <c r="D21" s="164">
        <f>SUM(D13:D20)</f>
        <v>34400000</v>
      </c>
      <c r="E21" s="164">
        <f t="shared" ref="E21:L21" si="1">SUM(E13:E20)</f>
        <v>-113046.9</v>
      </c>
      <c r="F21" s="164">
        <f t="shared" si="1"/>
        <v>-50504583.119999997</v>
      </c>
      <c r="G21" s="164">
        <f t="shared" si="1"/>
        <v>0</v>
      </c>
      <c r="H21" s="164">
        <f t="shared" si="1"/>
        <v>0</v>
      </c>
      <c r="I21" s="164">
        <f t="shared" si="1"/>
        <v>0</v>
      </c>
      <c r="J21" s="164">
        <f t="shared" si="1"/>
        <v>31628166589.19001</v>
      </c>
      <c r="K21" s="164">
        <f t="shared" si="1"/>
        <v>31611948959.170013</v>
      </c>
      <c r="L21" s="164">
        <f t="shared" si="1"/>
        <v>0</v>
      </c>
      <c r="M21" s="166">
        <f t="shared" si="0"/>
        <v>31611948959.170013</v>
      </c>
    </row>
    <row r="22" spans="1:13">
      <c r="A22" s="290"/>
      <c r="B22" s="290"/>
      <c r="C22" s="290"/>
      <c r="D22" s="290"/>
      <c r="E22" s="290"/>
      <c r="F22" s="290"/>
      <c r="G22" s="290"/>
      <c r="H22" s="290"/>
      <c r="I22" s="290"/>
      <c r="J22" s="290"/>
      <c r="K22" s="290"/>
    </row>
    <row r="23" spans="1:13" ht="15" customHeight="1">
      <c r="E23" s="167"/>
      <c r="J23" s="167"/>
      <c r="K23" s="168"/>
      <c r="L23" s="167"/>
      <c r="M23" s="167"/>
    </row>
    <row r="24" spans="1:13" ht="15" customHeight="1">
      <c r="A24" s="291" t="s">
        <v>360</v>
      </c>
      <c r="B24" s="291"/>
      <c r="C24" s="291"/>
      <c r="D24" s="292" t="s">
        <v>394</v>
      </c>
      <c r="E24" s="292"/>
      <c r="F24" s="292"/>
      <c r="G24" s="260" t="s">
        <v>432</v>
      </c>
      <c r="H24" s="260"/>
      <c r="I24" s="159"/>
      <c r="J24" s="159"/>
      <c r="K24" s="159"/>
      <c r="L24" s="167"/>
    </row>
    <row r="25" spans="1:13" ht="15" customHeight="1">
      <c r="A25" s="169"/>
      <c r="B25" s="169"/>
      <c r="C25" s="169"/>
      <c r="D25" s="170"/>
      <c r="E25" s="170"/>
      <c r="F25" s="170"/>
      <c r="G25" s="171"/>
      <c r="H25" s="171"/>
      <c r="I25" s="159"/>
      <c r="J25" s="159"/>
      <c r="K25" s="159"/>
      <c r="L25" s="167"/>
      <c r="M25" s="167"/>
    </row>
    <row r="26" spans="1:13" ht="15" customHeight="1">
      <c r="A26" s="291" t="s">
        <v>362</v>
      </c>
      <c r="B26" s="291"/>
      <c r="C26" s="291"/>
      <c r="D26" s="292" t="s">
        <v>395</v>
      </c>
      <c r="E26" s="292"/>
      <c r="F26" s="292"/>
      <c r="G26" s="293" t="s">
        <v>396</v>
      </c>
      <c r="H26" s="293"/>
      <c r="I26" s="159"/>
      <c r="J26" s="159"/>
      <c r="K26" s="159"/>
      <c r="L26" s="167"/>
      <c r="M26" s="167"/>
    </row>
    <row r="27" spans="1:13">
      <c r="J27" s="167"/>
      <c r="K27" s="167"/>
    </row>
    <row r="28" spans="1:13">
      <c r="J28" s="167"/>
    </row>
    <row r="29" spans="1:13">
      <c r="J29" s="167"/>
    </row>
    <row r="32" spans="1:13">
      <c r="K32" s="167"/>
    </row>
  </sheetData>
  <mergeCells count="30">
    <mergeCell ref="A24:C24"/>
    <mergeCell ref="D24:F24"/>
    <mergeCell ref="G24:H24"/>
    <mergeCell ref="A26:C26"/>
    <mergeCell ref="D26:F26"/>
    <mergeCell ref="G26:H26"/>
    <mergeCell ref="A22:K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A1:K1"/>
    <mergeCell ref="A2:M2"/>
    <mergeCell ref="A3:C3"/>
    <mergeCell ref="D3:I3"/>
    <mergeCell ref="J3:K3"/>
    <mergeCell ref="B4:C4"/>
    <mergeCell ref="B5:C5"/>
    <mergeCell ref="B6:C6"/>
    <mergeCell ref="B7:C7"/>
    <mergeCell ref="B8:C8"/>
    <mergeCell ref="B9:C9"/>
  </mergeCells>
  <pageMargins left="0.25" right="0.25" top="0.75" bottom="0.75" header="0.3" footer="0.3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6" sqref="E26"/>
    </sheetView>
  </sheetViews>
  <sheetFormatPr defaultColWidth="8.85546875" defaultRowHeight="12.75"/>
  <cols>
    <col min="1" max="1" width="6.85546875" style="160" customWidth="1"/>
    <col min="2" max="2" width="21.5703125" style="160" customWidth="1"/>
    <col min="3" max="3" width="9.85546875" style="160" customWidth="1"/>
    <col min="4" max="4" width="21.42578125" style="160" customWidth="1"/>
    <col min="5" max="5" width="19.140625" style="179" customWidth="1"/>
    <col min="6" max="6" width="17" style="179" customWidth="1"/>
    <col min="7" max="7" width="0.140625" style="160" customWidth="1"/>
    <col min="8" max="8" width="24.85546875" style="160" customWidth="1"/>
    <col min="9" max="9" width="31.140625" style="160" customWidth="1"/>
    <col min="10" max="16384" width="8.85546875" style="160"/>
  </cols>
  <sheetData>
    <row r="1" spans="1:8">
      <c r="A1" s="285" t="s">
        <v>4</v>
      </c>
      <c r="B1" s="285"/>
      <c r="C1" s="285"/>
      <c r="D1" s="285"/>
      <c r="E1" s="285"/>
      <c r="F1" s="285"/>
      <c r="G1" s="285"/>
    </row>
    <row r="2" spans="1:8" ht="18" customHeight="1">
      <c r="A2" s="286" t="s">
        <v>397</v>
      </c>
      <c r="B2" s="286"/>
      <c r="C2" s="286"/>
      <c r="D2" s="286"/>
      <c r="E2" s="286"/>
      <c r="F2" s="286"/>
      <c r="G2" s="286"/>
    </row>
    <row r="3" spans="1:8" ht="12" customHeight="1">
      <c r="A3" s="287"/>
      <c r="B3" s="287"/>
      <c r="C3" s="287"/>
      <c r="D3" s="181" t="s">
        <v>280</v>
      </c>
      <c r="E3" s="287" t="s">
        <v>431</v>
      </c>
      <c r="F3" s="287"/>
      <c r="G3" s="287"/>
    </row>
    <row r="4" spans="1:8" ht="13.5" customHeight="1">
      <c r="A4" s="288" t="s">
        <v>281</v>
      </c>
      <c r="B4" s="288"/>
      <c r="C4" s="288"/>
      <c r="D4" s="288"/>
      <c r="E4" s="288"/>
      <c r="F4" s="288"/>
      <c r="G4" s="288"/>
    </row>
    <row r="5" spans="1:8" ht="38.25">
      <c r="A5" s="172" t="s">
        <v>2</v>
      </c>
      <c r="B5" s="295" t="s">
        <v>3</v>
      </c>
      <c r="C5" s="295"/>
      <c r="D5" s="295"/>
      <c r="E5" s="172" t="s">
        <v>364</v>
      </c>
      <c r="F5" s="296" t="s">
        <v>365</v>
      </c>
      <c r="G5" s="296"/>
    </row>
    <row r="6" spans="1:8">
      <c r="A6" s="182" t="s">
        <v>13</v>
      </c>
      <c r="B6" s="284" t="s">
        <v>182</v>
      </c>
      <c r="C6" s="284"/>
      <c r="D6" s="284"/>
      <c r="E6" s="173">
        <v>0</v>
      </c>
      <c r="F6" s="173">
        <v>0</v>
      </c>
    </row>
    <row r="7" spans="1:8">
      <c r="A7" s="182" t="s">
        <v>285</v>
      </c>
      <c r="B7" s="284" t="s">
        <v>184</v>
      </c>
      <c r="C7" s="284"/>
      <c r="D7" s="284"/>
      <c r="E7" s="173">
        <v>75266343891.25</v>
      </c>
      <c r="F7" s="173">
        <f>F8+F13+F12</f>
        <v>86930205806.330002</v>
      </c>
      <c r="H7" s="183"/>
    </row>
    <row r="8" spans="1:8">
      <c r="A8" s="182" t="s">
        <v>286</v>
      </c>
      <c r="B8" s="297" t="s">
        <v>186</v>
      </c>
      <c r="C8" s="297"/>
      <c r="D8" s="297"/>
      <c r="E8" s="173">
        <v>74518973001.110001</v>
      </c>
      <c r="F8" s="173">
        <f>'Ajliin husnegt-2020'!J99</f>
        <v>85007683705.139999</v>
      </c>
    </row>
    <row r="9" spans="1:8">
      <c r="A9" s="182" t="s">
        <v>287</v>
      </c>
      <c r="B9" s="297" t="s">
        <v>188</v>
      </c>
      <c r="C9" s="297"/>
      <c r="D9" s="297"/>
      <c r="E9" s="173">
        <v>0</v>
      </c>
      <c r="F9" s="173"/>
    </row>
    <row r="10" spans="1:8">
      <c r="A10" s="182" t="s">
        <v>288</v>
      </c>
      <c r="B10" s="297" t="s">
        <v>190</v>
      </c>
      <c r="C10" s="297"/>
      <c r="D10" s="297"/>
      <c r="E10" s="173">
        <v>0</v>
      </c>
      <c r="F10" s="173"/>
    </row>
    <row r="11" spans="1:8">
      <c r="A11" s="182" t="s">
        <v>289</v>
      </c>
      <c r="B11" s="297" t="s">
        <v>192</v>
      </c>
      <c r="C11" s="297"/>
      <c r="D11" s="297"/>
      <c r="E11" s="173">
        <v>0</v>
      </c>
      <c r="F11" s="173"/>
    </row>
    <row r="12" spans="1:8">
      <c r="A12" s="182" t="s">
        <v>290</v>
      </c>
      <c r="B12" s="297" t="s">
        <v>194</v>
      </c>
      <c r="C12" s="297"/>
      <c r="D12" s="297"/>
      <c r="E12" s="173">
        <v>538344965</v>
      </c>
      <c r="F12" s="173">
        <f>'Ajliin husnegt-2020'!J103</f>
        <v>0</v>
      </c>
    </row>
    <row r="13" spans="1:8">
      <c r="A13" s="182" t="s">
        <v>291</v>
      </c>
      <c r="B13" s="297" t="s">
        <v>196</v>
      </c>
      <c r="C13" s="297"/>
      <c r="D13" s="297"/>
      <c r="E13" s="173">
        <v>209025925.13999999</v>
      </c>
      <c r="F13" s="173">
        <f>'Ajliin husnegt-2020'!J104</f>
        <v>1922522101.1900001</v>
      </c>
    </row>
    <row r="14" spans="1:8">
      <c r="A14" s="182" t="s">
        <v>299</v>
      </c>
      <c r="B14" s="297" t="s">
        <v>198</v>
      </c>
      <c r="C14" s="297"/>
      <c r="D14" s="297"/>
      <c r="E14" s="174">
        <v>53826635824.379997</v>
      </c>
      <c r="F14" s="174">
        <f>F15+F16+F17+F18+F19+F20+F21+F22+F23</f>
        <v>84543174123.160019</v>
      </c>
    </row>
    <row r="15" spans="1:8">
      <c r="A15" s="182" t="s">
        <v>301</v>
      </c>
      <c r="B15" s="284" t="s">
        <v>200</v>
      </c>
      <c r="C15" s="284"/>
      <c r="D15" s="284"/>
      <c r="E15" s="173">
        <v>5567228150.3699999</v>
      </c>
      <c r="F15" s="173">
        <f>'Ajliin husnegt-2020'!I106</f>
        <v>6440012085.6700001</v>
      </c>
    </row>
    <row r="16" spans="1:8">
      <c r="A16" s="182" t="s">
        <v>302</v>
      </c>
      <c r="B16" s="284" t="s">
        <v>202</v>
      </c>
      <c r="C16" s="284"/>
      <c r="D16" s="284"/>
      <c r="E16" s="173">
        <v>1812934111</v>
      </c>
      <c r="F16" s="173">
        <f>'Ajliin husnegt-2020'!I107</f>
        <v>926742073.82999992</v>
      </c>
    </row>
    <row r="17" spans="1:9">
      <c r="A17" s="182" t="s">
        <v>303</v>
      </c>
      <c r="B17" s="284" t="s">
        <v>204</v>
      </c>
      <c r="C17" s="284"/>
      <c r="D17" s="284"/>
      <c r="E17" s="173">
        <v>33945456071.700001</v>
      </c>
      <c r="F17" s="173">
        <f>'Ajliin husnegt-2020'!I108</f>
        <v>52686466620.980003</v>
      </c>
    </row>
    <row r="18" spans="1:9">
      <c r="A18" s="182" t="s">
        <v>304</v>
      </c>
      <c r="B18" s="284" t="s">
        <v>206</v>
      </c>
      <c r="C18" s="284"/>
      <c r="D18" s="284"/>
      <c r="E18" s="173">
        <v>1020301430.03</v>
      </c>
      <c r="F18" s="173">
        <f>'Ajliin husnegt-2020'!I109</f>
        <v>1926491329.4400001</v>
      </c>
    </row>
    <row r="19" spans="1:9">
      <c r="A19" s="182" t="s">
        <v>305</v>
      </c>
      <c r="B19" s="284" t="s">
        <v>208</v>
      </c>
      <c r="C19" s="284"/>
      <c r="D19" s="284"/>
      <c r="E19" s="173">
        <v>558275897</v>
      </c>
      <c r="F19" s="173">
        <f>'Ajliin husnegt-2020'!I110</f>
        <v>1318966016.03</v>
      </c>
    </row>
    <row r="20" spans="1:9">
      <c r="A20" s="182" t="s">
        <v>306</v>
      </c>
      <c r="B20" s="284" t="s">
        <v>210</v>
      </c>
      <c r="C20" s="284"/>
      <c r="D20" s="284"/>
      <c r="E20" s="173">
        <v>2581516504.4899998</v>
      </c>
      <c r="F20" s="173">
        <f>'Ajliin husnegt-2020'!I111</f>
        <v>3054904634.5500002</v>
      </c>
    </row>
    <row r="21" spans="1:9">
      <c r="A21" s="182" t="s">
        <v>307</v>
      </c>
      <c r="B21" s="284" t="s">
        <v>212</v>
      </c>
      <c r="C21" s="284"/>
      <c r="D21" s="284"/>
      <c r="E21" s="173">
        <v>4743214416.5600004</v>
      </c>
      <c r="F21" s="173">
        <f>'Ajliin husnegt-2020'!I112</f>
        <v>6172083163.1499996</v>
      </c>
    </row>
    <row r="22" spans="1:9">
      <c r="A22" s="182" t="s">
        <v>308</v>
      </c>
      <c r="B22" s="284" t="s">
        <v>214</v>
      </c>
      <c r="C22" s="284"/>
      <c r="D22" s="284"/>
      <c r="E22" s="173">
        <v>178274993.37</v>
      </c>
      <c r="F22" s="173">
        <f>'Ajliin husnegt-2020'!I113</f>
        <v>116045627.88</v>
      </c>
    </row>
    <row r="23" spans="1:9">
      <c r="A23" s="182" t="s">
        <v>398</v>
      </c>
      <c r="B23" s="284" t="s">
        <v>216</v>
      </c>
      <c r="C23" s="284"/>
      <c r="D23" s="284"/>
      <c r="E23" s="173">
        <v>3419434249.8600001</v>
      </c>
      <c r="F23" s="173">
        <f>'Ajliin husnegt-2020'!I114</f>
        <v>11901462571.630001</v>
      </c>
    </row>
    <row r="24" spans="1:9">
      <c r="A24" s="182" t="s">
        <v>311</v>
      </c>
      <c r="B24" s="284" t="s">
        <v>218</v>
      </c>
      <c r="C24" s="284"/>
      <c r="D24" s="284"/>
      <c r="E24" s="175">
        <v>21439708066.870003</v>
      </c>
      <c r="F24" s="175">
        <f>F7-F14</f>
        <v>2387031683.1699829</v>
      </c>
      <c r="H24" s="184"/>
      <c r="I24" s="183"/>
    </row>
    <row r="25" spans="1:9">
      <c r="A25" s="182" t="s">
        <v>15</v>
      </c>
      <c r="B25" s="284" t="s">
        <v>220</v>
      </c>
      <c r="C25" s="284"/>
      <c r="D25" s="284"/>
      <c r="E25" s="173">
        <v>0</v>
      </c>
      <c r="F25" s="173">
        <v>0</v>
      </c>
      <c r="H25" s="183"/>
    </row>
    <row r="26" spans="1:9">
      <c r="A26" s="182" t="s">
        <v>314</v>
      </c>
      <c r="B26" s="284" t="s">
        <v>184</v>
      </c>
      <c r="C26" s="284"/>
      <c r="D26" s="284"/>
      <c r="E26" s="176">
        <v>2425871973.3600001</v>
      </c>
      <c r="F26" s="176">
        <f>F27+F31+F32</f>
        <v>1976436299.8</v>
      </c>
      <c r="H26" s="183"/>
    </row>
    <row r="27" spans="1:9">
      <c r="A27" s="182" t="s">
        <v>316</v>
      </c>
      <c r="B27" s="297" t="s">
        <v>223</v>
      </c>
      <c r="C27" s="297"/>
      <c r="D27" s="297"/>
      <c r="E27" s="176"/>
      <c r="F27" s="176"/>
    </row>
    <row r="28" spans="1:9">
      <c r="A28" s="182" t="s">
        <v>330</v>
      </c>
      <c r="B28" s="284" t="s">
        <v>225</v>
      </c>
      <c r="C28" s="284"/>
      <c r="D28" s="284"/>
      <c r="E28" s="173">
        <v>0</v>
      </c>
      <c r="F28" s="173"/>
    </row>
    <row r="29" spans="1:9">
      <c r="A29" s="182" t="s">
        <v>399</v>
      </c>
      <c r="B29" s="284" t="s">
        <v>227</v>
      </c>
      <c r="C29" s="284"/>
      <c r="D29" s="284"/>
      <c r="E29" s="173">
        <v>0</v>
      </c>
      <c r="F29" s="173"/>
    </row>
    <row r="30" spans="1:9">
      <c r="A30" s="182" t="s">
        <v>400</v>
      </c>
      <c r="B30" s="284" t="s">
        <v>229</v>
      </c>
      <c r="C30" s="284"/>
      <c r="D30" s="284"/>
      <c r="E30" s="176">
        <v>0</v>
      </c>
      <c r="F30" s="176"/>
    </row>
    <row r="31" spans="1:9">
      <c r="A31" s="182" t="s">
        <v>401</v>
      </c>
      <c r="B31" s="284" t="s">
        <v>231</v>
      </c>
      <c r="C31" s="284"/>
      <c r="D31" s="284"/>
      <c r="E31" s="173">
        <v>2360135277.3400002</v>
      </c>
      <c r="F31" s="173">
        <f>'Ajliin husnegt-2020'!J122</f>
        <v>1880968445.51</v>
      </c>
    </row>
    <row r="32" spans="1:9">
      <c r="A32" s="182" t="s">
        <v>402</v>
      </c>
      <c r="B32" s="284" t="s">
        <v>233</v>
      </c>
      <c r="C32" s="284"/>
      <c r="D32" s="284"/>
      <c r="E32" s="176">
        <v>65736696.020000003</v>
      </c>
      <c r="F32" s="176">
        <f>'Ajliin husnegt-2020'!J123</f>
        <v>95467854.290000007</v>
      </c>
    </row>
    <row r="33" spans="1:9">
      <c r="A33" s="182" t="s">
        <v>403</v>
      </c>
      <c r="B33" s="284" t="s">
        <v>235</v>
      </c>
      <c r="C33" s="284"/>
      <c r="D33" s="284"/>
      <c r="E33" s="173">
        <v>0</v>
      </c>
      <c r="F33" s="173"/>
    </row>
    <row r="34" spans="1:9">
      <c r="A34" s="182" t="s">
        <v>338</v>
      </c>
      <c r="B34" s="284" t="s">
        <v>198</v>
      </c>
      <c r="C34" s="284"/>
      <c r="D34" s="284"/>
      <c r="E34" s="173">
        <v>18515336814.919998</v>
      </c>
      <c r="F34" s="173">
        <f>F35+F36+F39</f>
        <v>3774865765.2600002</v>
      </c>
      <c r="H34" s="183"/>
    </row>
    <row r="35" spans="1:9">
      <c r="A35" s="182" t="s">
        <v>404</v>
      </c>
      <c r="B35" s="284" t="s">
        <v>238</v>
      </c>
      <c r="C35" s="284"/>
      <c r="D35" s="284"/>
      <c r="E35" s="176">
        <v>226190589</v>
      </c>
      <c r="F35" s="176">
        <f>'Ajliin husnegt-2020'!I126</f>
        <v>2289262828.96</v>
      </c>
    </row>
    <row r="36" spans="1:9">
      <c r="A36" s="182" t="s">
        <v>405</v>
      </c>
      <c r="B36" s="284" t="s">
        <v>240</v>
      </c>
      <c r="C36" s="284"/>
      <c r="D36" s="284"/>
      <c r="E36" s="176">
        <v>189909316</v>
      </c>
      <c r="F36" s="176">
        <f>'Ajliin husnegt-2020'!I127</f>
        <v>62651463</v>
      </c>
    </row>
    <row r="37" spans="1:9">
      <c r="A37" s="182" t="s">
        <v>406</v>
      </c>
      <c r="B37" s="284" t="s">
        <v>242</v>
      </c>
      <c r="C37" s="284"/>
      <c r="D37" s="284"/>
      <c r="E37" s="173">
        <v>0</v>
      </c>
      <c r="F37" s="173"/>
    </row>
    <row r="38" spans="1:9">
      <c r="A38" s="182" t="s">
        <v>407</v>
      </c>
      <c r="B38" s="284" t="s">
        <v>244</v>
      </c>
      <c r="C38" s="284"/>
      <c r="D38" s="284"/>
      <c r="E38" s="173">
        <v>0</v>
      </c>
      <c r="F38" s="173"/>
    </row>
    <row r="39" spans="1:9">
      <c r="A39" s="182" t="s">
        <v>408</v>
      </c>
      <c r="B39" s="284" t="s">
        <v>246</v>
      </c>
      <c r="C39" s="284"/>
      <c r="D39" s="284"/>
      <c r="E39" s="173">
        <v>18099236909.919998</v>
      </c>
      <c r="F39" s="173">
        <f>'Ajliin husnegt-2020'!I130</f>
        <v>1422951473.3</v>
      </c>
    </row>
    <row r="40" spans="1:9" ht="26.25" customHeight="1">
      <c r="A40" s="182" t="s">
        <v>340</v>
      </c>
      <c r="B40" s="284" t="s">
        <v>248</v>
      </c>
      <c r="C40" s="284"/>
      <c r="D40" s="284"/>
      <c r="E40" s="175">
        <v>-16089464841.559998</v>
      </c>
      <c r="F40" s="175">
        <f>F26-F34</f>
        <v>-1798429465.4600003</v>
      </c>
      <c r="H40" s="183"/>
      <c r="I40" s="183"/>
    </row>
    <row r="41" spans="1:9">
      <c r="A41" s="182" t="s">
        <v>366</v>
      </c>
      <c r="B41" s="284" t="s">
        <v>250</v>
      </c>
      <c r="C41" s="284"/>
      <c r="D41" s="284"/>
      <c r="E41" s="173">
        <v>0</v>
      </c>
      <c r="F41" s="173">
        <v>0</v>
      </c>
    </row>
    <row r="42" spans="1:9">
      <c r="A42" s="182" t="s">
        <v>409</v>
      </c>
      <c r="B42" s="284" t="s">
        <v>184</v>
      </c>
      <c r="C42" s="284"/>
      <c r="D42" s="284"/>
      <c r="E42" s="173">
        <v>35971470368.449997</v>
      </c>
      <c r="F42" s="173">
        <f>F43+F46</f>
        <v>9478795012.5900002</v>
      </c>
    </row>
    <row r="43" spans="1:9">
      <c r="A43" s="182" t="s">
        <v>410</v>
      </c>
      <c r="B43" s="284" t="s">
        <v>253</v>
      </c>
      <c r="C43" s="284"/>
      <c r="D43" s="284"/>
      <c r="E43" s="173">
        <v>35971470368.449997</v>
      </c>
      <c r="F43" s="173">
        <f>'Ajliin husnegt-2020'!J134</f>
        <v>9478795012.5900002</v>
      </c>
      <c r="H43" s="167"/>
    </row>
    <row r="44" spans="1:9" ht="27" customHeight="1">
      <c r="A44" s="182" t="s">
        <v>411</v>
      </c>
      <c r="B44" s="284" t="s">
        <v>255</v>
      </c>
      <c r="C44" s="284"/>
      <c r="D44" s="284"/>
      <c r="E44" s="173">
        <v>0</v>
      </c>
      <c r="F44" s="173">
        <v>0</v>
      </c>
    </row>
    <row r="45" spans="1:9">
      <c r="A45" s="182" t="s">
        <v>412</v>
      </c>
      <c r="B45" s="284" t="s">
        <v>257</v>
      </c>
      <c r="C45" s="284"/>
      <c r="D45" s="284"/>
      <c r="E45" s="173">
        <v>0</v>
      </c>
      <c r="F45" s="173">
        <v>0</v>
      </c>
    </row>
    <row r="46" spans="1:9">
      <c r="A46" s="182" t="s">
        <v>413</v>
      </c>
      <c r="B46" s="284"/>
      <c r="C46" s="284"/>
      <c r="D46" s="284"/>
      <c r="E46" s="173"/>
      <c r="F46" s="173"/>
      <c r="H46" s="184"/>
    </row>
    <row r="47" spans="1:9">
      <c r="A47" s="182" t="s">
        <v>414</v>
      </c>
      <c r="B47" s="284" t="s">
        <v>198</v>
      </c>
      <c r="C47" s="284"/>
      <c r="D47" s="284"/>
      <c r="E47" s="173">
        <v>32343796791.27</v>
      </c>
      <c r="F47" s="173">
        <f>F48+F51+F52</f>
        <v>15252836282.219999</v>
      </c>
      <c r="H47" s="184"/>
    </row>
    <row r="48" spans="1:9">
      <c r="A48" s="182" t="s">
        <v>415</v>
      </c>
      <c r="B48" s="284" t="s">
        <v>262</v>
      </c>
      <c r="C48" s="284"/>
      <c r="D48" s="284"/>
      <c r="E48" s="176">
        <v>31815791390.27</v>
      </c>
      <c r="F48" s="176">
        <f>15152673172.66+9473750.06</f>
        <v>15162146922.719999</v>
      </c>
      <c r="H48" s="184"/>
    </row>
    <row r="49" spans="1:10" ht="12.75" customHeight="1">
      <c r="A49" s="182" t="s">
        <v>416</v>
      </c>
      <c r="B49" s="284" t="s">
        <v>264</v>
      </c>
      <c r="C49" s="284"/>
      <c r="D49" s="284"/>
      <c r="E49" s="173">
        <v>0</v>
      </c>
      <c r="F49" s="173">
        <v>0</v>
      </c>
      <c r="H49" s="184"/>
    </row>
    <row r="50" spans="1:10" ht="13.5" customHeight="1">
      <c r="A50" s="182" t="s">
        <v>417</v>
      </c>
      <c r="B50" s="284" t="s">
        <v>266</v>
      </c>
      <c r="C50" s="284"/>
      <c r="D50" s="284"/>
      <c r="E50" s="173">
        <v>0</v>
      </c>
      <c r="F50" s="173">
        <v>0</v>
      </c>
      <c r="H50" s="184"/>
    </row>
    <row r="51" spans="1:10" ht="12.75" customHeight="1">
      <c r="A51" s="182" t="s">
        <v>418</v>
      </c>
      <c r="B51" s="284" t="s">
        <v>268</v>
      </c>
      <c r="C51" s="284"/>
      <c r="D51" s="284"/>
      <c r="E51" s="176">
        <v>528005401</v>
      </c>
      <c r="F51" s="176">
        <v>90689359.5</v>
      </c>
      <c r="H51" s="184"/>
    </row>
    <row r="52" spans="1:10" ht="12.75" customHeight="1">
      <c r="A52" s="182" t="s">
        <v>419</v>
      </c>
      <c r="B52" s="284"/>
      <c r="C52" s="284"/>
      <c r="D52" s="284"/>
      <c r="E52" s="177"/>
      <c r="F52" s="177"/>
    </row>
    <row r="53" spans="1:10" ht="13.5" customHeight="1">
      <c r="A53" s="182" t="s">
        <v>420</v>
      </c>
      <c r="B53" s="284" t="s">
        <v>272</v>
      </c>
      <c r="C53" s="284"/>
      <c r="D53" s="284"/>
      <c r="E53" s="175">
        <v>3627673577.1799965</v>
      </c>
      <c r="F53" s="175">
        <f>F42-F47</f>
        <v>-5774041269.6299992</v>
      </c>
      <c r="H53" s="183"/>
      <c r="I53" s="183"/>
    </row>
    <row r="54" spans="1:10" ht="13.5" customHeight="1">
      <c r="A54" s="182" t="s">
        <v>17</v>
      </c>
      <c r="B54" s="298" t="s">
        <v>421</v>
      </c>
      <c r="C54" s="299"/>
      <c r="D54" s="300"/>
      <c r="E54" s="176">
        <v>-60350299.079999998</v>
      </c>
      <c r="F54" s="176">
        <v>-127196606.2</v>
      </c>
    </row>
    <row r="55" spans="1:10" ht="12.75" customHeight="1">
      <c r="A55" s="182" t="s">
        <v>422</v>
      </c>
      <c r="B55" s="284" t="s">
        <v>274</v>
      </c>
      <c r="C55" s="284"/>
      <c r="D55" s="284"/>
      <c r="E55" s="176">
        <v>8917566503.4100018</v>
      </c>
      <c r="F55" s="176">
        <f>F24+F40+F53+F54</f>
        <v>-5312635658.1200161</v>
      </c>
      <c r="H55" s="167"/>
      <c r="I55" s="167"/>
    </row>
    <row r="56" spans="1:10" ht="12.75" customHeight="1">
      <c r="A56" s="182" t="s">
        <v>19</v>
      </c>
      <c r="B56" s="284" t="s">
        <v>276</v>
      </c>
      <c r="C56" s="284"/>
      <c r="D56" s="284"/>
      <c r="E56" s="176">
        <v>205360281.96000001</v>
      </c>
      <c r="F56" s="176">
        <f>E57</f>
        <v>9122926785.3700008</v>
      </c>
      <c r="H56" s="167"/>
    </row>
    <row r="57" spans="1:10" ht="12.75" customHeight="1">
      <c r="A57" s="182" t="s">
        <v>21</v>
      </c>
      <c r="B57" s="284" t="s">
        <v>278</v>
      </c>
      <c r="C57" s="284"/>
      <c r="D57" s="284"/>
      <c r="E57" s="173">
        <v>9122926785.3700008</v>
      </c>
      <c r="F57" s="173">
        <f>'balanse-2020'!G8</f>
        <v>3810291127.25</v>
      </c>
      <c r="G57" s="185"/>
      <c r="H57" s="167"/>
      <c r="I57" s="167"/>
    </row>
    <row r="58" spans="1:10" ht="12.75" customHeight="1">
      <c r="A58" s="186"/>
      <c r="B58" s="186"/>
      <c r="C58" s="186"/>
      <c r="D58" s="186"/>
      <c r="E58" s="178"/>
      <c r="F58" s="178"/>
      <c r="G58" s="187"/>
      <c r="H58" s="167"/>
      <c r="I58" s="294"/>
      <c r="J58" s="294"/>
    </row>
    <row r="59" spans="1:10" ht="15" customHeight="1">
      <c r="A59" s="291" t="s">
        <v>360</v>
      </c>
      <c r="B59" s="291"/>
      <c r="C59" s="291"/>
      <c r="D59" s="170" t="s">
        <v>361</v>
      </c>
      <c r="E59" s="260" t="s">
        <v>432</v>
      </c>
      <c r="F59" s="260"/>
      <c r="G59" s="294"/>
      <c r="H59" s="294"/>
      <c r="I59" s="167"/>
    </row>
    <row r="60" spans="1:10" ht="18.75" customHeight="1">
      <c r="A60" s="291" t="s">
        <v>362</v>
      </c>
      <c r="B60" s="291"/>
      <c r="C60" s="291"/>
      <c r="D60" s="170" t="s">
        <v>361</v>
      </c>
      <c r="E60" s="293" t="s">
        <v>396</v>
      </c>
      <c r="F60" s="293"/>
      <c r="G60" s="294"/>
      <c r="H60" s="294"/>
      <c r="I60" s="167"/>
    </row>
    <row r="61" spans="1:10">
      <c r="F61" s="180"/>
    </row>
    <row r="63" spans="1:10">
      <c r="I63" s="167"/>
    </row>
  </sheetData>
  <mergeCells count="66">
    <mergeCell ref="G59:H59"/>
    <mergeCell ref="A60:C60"/>
    <mergeCell ref="E60:F60"/>
    <mergeCell ref="G60:H60"/>
    <mergeCell ref="B54:D54"/>
    <mergeCell ref="B55:D55"/>
    <mergeCell ref="B56:D56"/>
    <mergeCell ref="B57:D57"/>
    <mergeCell ref="A59:C59"/>
    <mergeCell ref="E59:F59"/>
    <mergeCell ref="B53:D53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13:D13"/>
    <mergeCell ref="B14:D14"/>
    <mergeCell ref="B15:D15"/>
    <mergeCell ref="B16:D16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I58:J58"/>
    <mergeCell ref="B5:D5"/>
    <mergeCell ref="F5:G5"/>
    <mergeCell ref="A1:G1"/>
    <mergeCell ref="A2:G2"/>
    <mergeCell ref="A3:C3"/>
    <mergeCell ref="E3:G3"/>
    <mergeCell ref="A4:G4"/>
    <mergeCell ref="B17:D17"/>
    <mergeCell ref="B6:D6"/>
    <mergeCell ref="B7:D7"/>
    <mergeCell ref="B8:D8"/>
    <mergeCell ref="B9:D9"/>
    <mergeCell ref="B10:D10"/>
    <mergeCell ref="B11:D11"/>
    <mergeCell ref="B12:D12"/>
  </mergeCells>
  <pageMargins left="0.25" right="0.25" top="0.25" bottom="0.2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workbookViewId="0">
      <pane xSplit="2" ySplit="5" topLeftCell="C66" activePane="bottomRight" state="frozen"/>
      <selection activeCell="E91" sqref="E91"/>
      <selection pane="topRight" activeCell="E91" sqref="E91"/>
      <selection pane="bottomLeft" activeCell="E91" sqref="E91"/>
      <selection pane="bottomRight" activeCell="E91" sqref="E91"/>
    </sheetView>
  </sheetViews>
  <sheetFormatPr defaultRowHeight="15"/>
  <cols>
    <col min="1" max="1" width="8.28515625" style="189" customWidth="1"/>
    <col min="2" max="2" width="48.85546875" style="190" customWidth="1"/>
    <col min="3" max="3" width="18.42578125" style="190" customWidth="1"/>
    <col min="4" max="4" width="17.7109375" style="189" customWidth="1"/>
    <col min="5" max="5" width="20" style="189" customWidth="1"/>
    <col min="6" max="6" width="21.42578125" style="189" customWidth="1"/>
    <col min="7" max="8" width="21.85546875" style="190" customWidth="1"/>
    <col min="9" max="9" width="23.7109375" style="190" customWidth="1"/>
    <col min="10" max="10" width="21.140625" style="190" customWidth="1"/>
    <col min="11" max="11" width="19.7109375" style="190" customWidth="1"/>
    <col min="12" max="13" width="9.140625" style="190"/>
    <col min="14" max="14" width="27.5703125" style="190" customWidth="1"/>
    <col min="15" max="251" width="9.140625" style="190"/>
    <col min="252" max="252" width="5.7109375" style="190" customWidth="1"/>
    <col min="253" max="253" width="51.42578125" style="190" customWidth="1"/>
    <col min="254" max="254" width="20.42578125" style="190" customWidth="1"/>
    <col min="255" max="256" width="19.85546875" style="190" customWidth="1"/>
    <col min="257" max="257" width="21.42578125" style="190" customWidth="1"/>
    <col min="258" max="258" width="26.5703125" style="190" customWidth="1"/>
    <col min="259" max="259" width="0" style="190" hidden="1" customWidth="1"/>
    <col min="260" max="260" width="15.85546875" style="190" customWidth="1"/>
    <col min="261" max="261" width="16.5703125" style="190" customWidth="1"/>
    <col min="262" max="262" width="16.85546875" style="190" customWidth="1"/>
    <col min="263" max="263" width="23.140625" style="190" customWidth="1"/>
    <col min="264" max="507" width="9.140625" style="190"/>
    <col min="508" max="508" width="5.7109375" style="190" customWidth="1"/>
    <col min="509" max="509" width="51.42578125" style="190" customWidth="1"/>
    <col min="510" max="510" width="20.42578125" style="190" customWidth="1"/>
    <col min="511" max="512" width="19.85546875" style="190" customWidth="1"/>
    <col min="513" max="513" width="21.42578125" style="190" customWidth="1"/>
    <col min="514" max="514" width="26.5703125" style="190" customWidth="1"/>
    <col min="515" max="515" width="0" style="190" hidden="1" customWidth="1"/>
    <col min="516" max="516" width="15.85546875" style="190" customWidth="1"/>
    <col min="517" max="517" width="16.5703125" style="190" customWidth="1"/>
    <col min="518" max="518" width="16.85546875" style="190" customWidth="1"/>
    <col min="519" max="519" width="23.140625" style="190" customWidth="1"/>
    <col min="520" max="763" width="9.140625" style="190"/>
    <col min="764" max="764" width="5.7109375" style="190" customWidth="1"/>
    <col min="765" max="765" width="51.42578125" style="190" customWidth="1"/>
    <col min="766" max="766" width="20.42578125" style="190" customWidth="1"/>
    <col min="767" max="768" width="19.85546875" style="190" customWidth="1"/>
    <col min="769" max="769" width="21.42578125" style="190" customWidth="1"/>
    <col min="770" max="770" width="26.5703125" style="190" customWidth="1"/>
    <col min="771" max="771" width="0" style="190" hidden="1" customWidth="1"/>
    <col min="772" max="772" width="15.85546875" style="190" customWidth="1"/>
    <col min="773" max="773" width="16.5703125" style="190" customWidth="1"/>
    <col min="774" max="774" width="16.85546875" style="190" customWidth="1"/>
    <col min="775" max="775" width="23.140625" style="190" customWidth="1"/>
    <col min="776" max="1019" width="9.140625" style="190"/>
    <col min="1020" max="1020" width="5.7109375" style="190" customWidth="1"/>
    <col min="1021" max="1021" width="51.42578125" style="190" customWidth="1"/>
    <col min="1022" max="1022" width="20.42578125" style="190" customWidth="1"/>
    <col min="1023" max="1024" width="19.85546875" style="190" customWidth="1"/>
    <col min="1025" max="1025" width="21.42578125" style="190" customWidth="1"/>
    <col min="1026" max="1026" width="26.5703125" style="190" customWidth="1"/>
    <col min="1027" max="1027" width="0" style="190" hidden="1" customWidth="1"/>
    <col min="1028" max="1028" width="15.85546875" style="190" customWidth="1"/>
    <col min="1029" max="1029" width="16.5703125" style="190" customWidth="1"/>
    <col min="1030" max="1030" width="16.85546875" style="190" customWidth="1"/>
    <col min="1031" max="1031" width="23.140625" style="190" customWidth="1"/>
    <col min="1032" max="1275" width="9.140625" style="190"/>
    <col min="1276" max="1276" width="5.7109375" style="190" customWidth="1"/>
    <col min="1277" max="1277" width="51.42578125" style="190" customWidth="1"/>
    <col min="1278" max="1278" width="20.42578125" style="190" customWidth="1"/>
    <col min="1279" max="1280" width="19.85546875" style="190" customWidth="1"/>
    <col min="1281" max="1281" width="21.42578125" style="190" customWidth="1"/>
    <col min="1282" max="1282" width="26.5703125" style="190" customWidth="1"/>
    <col min="1283" max="1283" width="0" style="190" hidden="1" customWidth="1"/>
    <col min="1284" max="1284" width="15.85546875" style="190" customWidth="1"/>
    <col min="1285" max="1285" width="16.5703125" style="190" customWidth="1"/>
    <col min="1286" max="1286" width="16.85546875" style="190" customWidth="1"/>
    <col min="1287" max="1287" width="23.140625" style="190" customWidth="1"/>
    <col min="1288" max="1531" width="9.140625" style="190"/>
    <col min="1532" max="1532" width="5.7109375" style="190" customWidth="1"/>
    <col min="1533" max="1533" width="51.42578125" style="190" customWidth="1"/>
    <col min="1534" max="1534" width="20.42578125" style="190" customWidth="1"/>
    <col min="1535" max="1536" width="19.85546875" style="190" customWidth="1"/>
    <col min="1537" max="1537" width="21.42578125" style="190" customWidth="1"/>
    <col min="1538" max="1538" width="26.5703125" style="190" customWidth="1"/>
    <col min="1539" max="1539" width="0" style="190" hidden="1" customWidth="1"/>
    <col min="1540" max="1540" width="15.85546875" style="190" customWidth="1"/>
    <col min="1541" max="1541" width="16.5703125" style="190" customWidth="1"/>
    <col min="1542" max="1542" width="16.85546875" style="190" customWidth="1"/>
    <col min="1543" max="1543" width="23.140625" style="190" customWidth="1"/>
    <col min="1544" max="1787" width="9.140625" style="190"/>
    <col min="1788" max="1788" width="5.7109375" style="190" customWidth="1"/>
    <col min="1789" max="1789" width="51.42578125" style="190" customWidth="1"/>
    <col min="1790" max="1790" width="20.42578125" style="190" customWidth="1"/>
    <col min="1791" max="1792" width="19.85546875" style="190" customWidth="1"/>
    <col min="1793" max="1793" width="21.42578125" style="190" customWidth="1"/>
    <col min="1794" max="1794" width="26.5703125" style="190" customWidth="1"/>
    <col min="1795" max="1795" width="0" style="190" hidden="1" customWidth="1"/>
    <col min="1796" max="1796" width="15.85546875" style="190" customWidth="1"/>
    <col min="1797" max="1797" width="16.5703125" style="190" customWidth="1"/>
    <col min="1798" max="1798" width="16.85546875" style="190" customWidth="1"/>
    <col min="1799" max="1799" width="23.140625" style="190" customWidth="1"/>
    <col min="1800" max="2043" width="9.140625" style="190"/>
    <col min="2044" max="2044" width="5.7109375" style="190" customWidth="1"/>
    <col min="2045" max="2045" width="51.42578125" style="190" customWidth="1"/>
    <col min="2046" max="2046" width="20.42578125" style="190" customWidth="1"/>
    <col min="2047" max="2048" width="19.85546875" style="190" customWidth="1"/>
    <col min="2049" max="2049" width="21.42578125" style="190" customWidth="1"/>
    <col min="2050" max="2050" width="26.5703125" style="190" customWidth="1"/>
    <col min="2051" max="2051" width="0" style="190" hidden="1" customWidth="1"/>
    <col min="2052" max="2052" width="15.85546875" style="190" customWidth="1"/>
    <col min="2053" max="2053" width="16.5703125" style="190" customWidth="1"/>
    <col min="2054" max="2054" width="16.85546875" style="190" customWidth="1"/>
    <col min="2055" max="2055" width="23.140625" style="190" customWidth="1"/>
    <col min="2056" max="2299" width="9.140625" style="190"/>
    <col min="2300" max="2300" width="5.7109375" style="190" customWidth="1"/>
    <col min="2301" max="2301" width="51.42578125" style="190" customWidth="1"/>
    <col min="2302" max="2302" width="20.42578125" style="190" customWidth="1"/>
    <col min="2303" max="2304" width="19.85546875" style="190" customWidth="1"/>
    <col min="2305" max="2305" width="21.42578125" style="190" customWidth="1"/>
    <col min="2306" max="2306" width="26.5703125" style="190" customWidth="1"/>
    <col min="2307" max="2307" width="0" style="190" hidden="1" customWidth="1"/>
    <col min="2308" max="2308" width="15.85546875" style="190" customWidth="1"/>
    <col min="2309" max="2309" width="16.5703125" style="190" customWidth="1"/>
    <col min="2310" max="2310" width="16.85546875" style="190" customWidth="1"/>
    <col min="2311" max="2311" width="23.140625" style="190" customWidth="1"/>
    <col min="2312" max="2555" width="9.140625" style="190"/>
    <col min="2556" max="2556" width="5.7109375" style="190" customWidth="1"/>
    <col min="2557" max="2557" width="51.42578125" style="190" customWidth="1"/>
    <col min="2558" max="2558" width="20.42578125" style="190" customWidth="1"/>
    <col min="2559" max="2560" width="19.85546875" style="190" customWidth="1"/>
    <col min="2561" max="2561" width="21.42578125" style="190" customWidth="1"/>
    <col min="2562" max="2562" width="26.5703125" style="190" customWidth="1"/>
    <col min="2563" max="2563" width="0" style="190" hidden="1" customWidth="1"/>
    <col min="2564" max="2564" width="15.85546875" style="190" customWidth="1"/>
    <col min="2565" max="2565" width="16.5703125" style="190" customWidth="1"/>
    <col min="2566" max="2566" width="16.85546875" style="190" customWidth="1"/>
    <col min="2567" max="2567" width="23.140625" style="190" customWidth="1"/>
    <col min="2568" max="2811" width="9.140625" style="190"/>
    <col min="2812" max="2812" width="5.7109375" style="190" customWidth="1"/>
    <col min="2813" max="2813" width="51.42578125" style="190" customWidth="1"/>
    <col min="2814" max="2814" width="20.42578125" style="190" customWidth="1"/>
    <col min="2815" max="2816" width="19.85546875" style="190" customWidth="1"/>
    <col min="2817" max="2817" width="21.42578125" style="190" customWidth="1"/>
    <col min="2818" max="2818" width="26.5703125" style="190" customWidth="1"/>
    <col min="2819" max="2819" width="0" style="190" hidden="1" customWidth="1"/>
    <col min="2820" max="2820" width="15.85546875" style="190" customWidth="1"/>
    <col min="2821" max="2821" width="16.5703125" style="190" customWidth="1"/>
    <col min="2822" max="2822" width="16.85546875" style="190" customWidth="1"/>
    <col min="2823" max="2823" width="23.140625" style="190" customWidth="1"/>
    <col min="2824" max="3067" width="9.140625" style="190"/>
    <col min="3068" max="3068" width="5.7109375" style="190" customWidth="1"/>
    <col min="3069" max="3069" width="51.42578125" style="190" customWidth="1"/>
    <col min="3070" max="3070" width="20.42578125" style="190" customWidth="1"/>
    <col min="3071" max="3072" width="19.85546875" style="190" customWidth="1"/>
    <col min="3073" max="3073" width="21.42578125" style="190" customWidth="1"/>
    <col min="3074" max="3074" width="26.5703125" style="190" customWidth="1"/>
    <col min="3075" max="3075" width="0" style="190" hidden="1" customWidth="1"/>
    <col min="3076" max="3076" width="15.85546875" style="190" customWidth="1"/>
    <col min="3077" max="3077" width="16.5703125" style="190" customWidth="1"/>
    <col min="3078" max="3078" width="16.85546875" style="190" customWidth="1"/>
    <col min="3079" max="3079" width="23.140625" style="190" customWidth="1"/>
    <col min="3080" max="3323" width="9.140625" style="190"/>
    <col min="3324" max="3324" width="5.7109375" style="190" customWidth="1"/>
    <col min="3325" max="3325" width="51.42578125" style="190" customWidth="1"/>
    <col min="3326" max="3326" width="20.42578125" style="190" customWidth="1"/>
    <col min="3327" max="3328" width="19.85546875" style="190" customWidth="1"/>
    <col min="3329" max="3329" width="21.42578125" style="190" customWidth="1"/>
    <col min="3330" max="3330" width="26.5703125" style="190" customWidth="1"/>
    <col min="3331" max="3331" width="0" style="190" hidden="1" customWidth="1"/>
    <col min="3332" max="3332" width="15.85546875" style="190" customWidth="1"/>
    <col min="3333" max="3333" width="16.5703125" style="190" customWidth="1"/>
    <col min="3334" max="3334" width="16.85546875" style="190" customWidth="1"/>
    <col min="3335" max="3335" width="23.140625" style="190" customWidth="1"/>
    <col min="3336" max="3579" width="9.140625" style="190"/>
    <col min="3580" max="3580" width="5.7109375" style="190" customWidth="1"/>
    <col min="3581" max="3581" width="51.42578125" style="190" customWidth="1"/>
    <col min="3582" max="3582" width="20.42578125" style="190" customWidth="1"/>
    <col min="3583" max="3584" width="19.85546875" style="190" customWidth="1"/>
    <col min="3585" max="3585" width="21.42578125" style="190" customWidth="1"/>
    <col min="3586" max="3586" width="26.5703125" style="190" customWidth="1"/>
    <col min="3587" max="3587" width="0" style="190" hidden="1" customWidth="1"/>
    <col min="3588" max="3588" width="15.85546875" style="190" customWidth="1"/>
    <col min="3589" max="3589" width="16.5703125" style="190" customWidth="1"/>
    <col min="3590" max="3590" width="16.85546875" style="190" customWidth="1"/>
    <col min="3591" max="3591" width="23.140625" style="190" customWidth="1"/>
    <col min="3592" max="3835" width="9.140625" style="190"/>
    <col min="3836" max="3836" width="5.7109375" style="190" customWidth="1"/>
    <col min="3837" max="3837" width="51.42578125" style="190" customWidth="1"/>
    <col min="3838" max="3838" width="20.42578125" style="190" customWidth="1"/>
    <col min="3839" max="3840" width="19.85546875" style="190" customWidth="1"/>
    <col min="3841" max="3841" width="21.42578125" style="190" customWidth="1"/>
    <col min="3842" max="3842" width="26.5703125" style="190" customWidth="1"/>
    <col min="3843" max="3843" width="0" style="190" hidden="1" customWidth="1"/>
    <col min="3844" max="3844" width="15.85546875" style="190" customWidth="1"/>
    <col min="3845" max="3845" width="16.5703125" style="190" customWidth="1"/>
    <col min="3846" max="3846" width="16.85546875" style="190" customWidth="1"/>
    <col min="3847" max="3847" width="23.140625" style="190" customWidth="1"/>
    <col min="3848" max="4091" width="9.140625" style="190"/>
    <col min="4092" max="4092" width="5.7109375" style="190" customWidth="1"/>
    <col min="4093" max="4093" width="51.42578125" style="190" customWidth="1"/>
    <col min="4094" max="4094" width="20.42578125" style="190" customWidth="1"/>
    <col min="4095" max="4096" width="19.85546875" style="190" customWidth="1"/>
    <col min="4097" max="4097" width="21.42578125" style="190" customWidth="1"/>
    <col min="4098" max="4098" width="26.5703125" style="190" customWidth="1"/>
    <col min="4099" max="4099" width="0" style="190" hidden="1" customWidth="1"/>
    <col min="4100" max="4100" width="15.85546875" style="190" customWidth="1"/>
    <col min="4101" max="4101" width="16.5703125" style="190" customWidth="1"/>
    <col min="4102" max="4102" width="16.85546875" style="190" customWidth="1"/>
    <col min="4103" max="4103" width="23.140625" style="190" customWidth="1"/>
    <col min="4104" max="4347" width="9.140625" style="190"/>
    <col min="4348" max="4348" width="5.7109375" style="190" customWidth="1"/>
    <col min="4349" max="4349" width="51.42578125" style="190" customWidth="1"/>
    <col min="4350" max="4350" width="20.42578125" style="190" customWidth="1"/>
    <col min="4351" max="4352" width="19.85546875" style="190" customWidth="1"/>
    <col min="4353" max="4353" width="21.42578125" style="190" customWidth="1"/>
    <col min="4354" max="4354" width="26.5703125" style="190" customWidth="1"/>
    <col min="4355" max="4355" width="0" style="190" hidden="1" customWidth="1"/>
    <col min="4356" max="4356" width="15.85546875" style="190" customWidth="1"/>
    <col min="4357" max="4357" width="16.5703125" style="190" customWidth="1"/>
    <col min="4358" max="4358" width="16.85546875" style="190" customWidth="1"/>
    <col min="4359" max="4359" width="23.140625" style="190" customWidth="1"/>
    <col min="4360" max="4603" width="9.140625" style="190"/>
    <col min="4604" max="4604" width="5.7109375" style="190" customWidth="1"/>
    <col min="4605" max="4605" width="51.42578125" style="190" customWidth="1"/>
    <col min="4606" max="4606" width="20.42578125" style="190" customWidth="1"/>
    <col min="4607" max="4608" width="19.85546875" style="190" customWidth="1"/>
    <col min="4609" max="4609" width="21.42578125" style="190" customWidth="1"/>
    <col min="4610" max="4610" width="26.5703125" style="190" customWidth="1"/>
    <col min="4611" max="4611" width="0" style="190" hidden="1" customWidth="1"/>
    <col min="4612" max="4612" width="15.85546875" style="190" customWidth="1"/>
    <col min="4613" max="4613" width="16.5703125" style="190" customWidth="1"/>
    <col min="4614" max="4614" width="16.85546875" style="190" customWidth="1"/>
    <col min="4615" max="4615" width="23.140625" style="190" customWidth="1"/>
    <col min="4616" max="4859" width="9.140625" style="190"/>
    <col min="4860" max="4860" width="5.7109375" style="190" customWidth="1"/>
    <col min="4861" max="4861" width="51.42578125" style="190" customWidth="1"/>
    <col min="4862" max="4862" width="20.42578125" style="190" customWidth="1"/>
    <col min="4863" max="4864" width="19.85546875" style="190" customWidth="1"/>
    <col min="4865" max="4865" width="21.42578125" style="190" customWidth="1"/>
    <col min="4866" max="4866" width="26.5703125" style="190" customWidth="1"/>
    <col min="4867" max="4867" width="0" style="190" hidden="1" customWidth="1"/>
    <col min="4868" max="4868" width="15.85546875" style="190" customWidth="1"/>
    <col min="4869" max="4869" width="16.5703125" style="190" customWidth="1"/>
    <col min="4870" max="4870" width="16.85546875" style="190" customWidth="1"/>
    <col min="4871" max="4871" width="23.140625" style="190" customWidth="1"/>
    <col min="4872" max="5115" width="9.140625" style="190"/>
    <col min="5116" max="5116" width="5.7109375" style="190" customWidth="1"/>
    <col min="5117" max="5117" width="51.42578125" style="190" customWidth="1"/>
    <col min="5118" max="5118" width="20.42578125" style="190" customWidth="1"/>
    <col min="5119" max="5120" width="19.85546875" style="190" customWidth="1"/>
    <col min="5121" max="5121" width="21.42578125" style="190" customWidth="1"/>
    <col min="5122" max="5122" width="26.5703125" style="190" customWidth="1"/>
    <col min="5123" max="5123" width="0" style="190" hidden="1" customWidth="1"/>
    <col min="5124" max="5124" width="15.85546875" style="190" customWidth="1"/>
    <col min="5125" max="5125" width="16.5703125" style="190" customWidth="1"/>
    <col min="5126" max="5126" width="16.85546875" style="190" customWidth="1"/>
    <col min="5127" max="5127" width="23.140625" style="190" customWidth="1"/>
    <col min="5128" max="5371" width="9.140625" style="190"/>
    <col min="5372" max="5372" width="5.7109375" style="190" customWidth="1"/>
    <col min="5373" max="5373" width="51.42578125" style="190" customWidth="1"/>
    <col min="5374" max="5374" width="20.42578125" style="190" customWidth="1"/>
    <col min="5375" max="5376" width="19.85546875" style="190" customWidth="1"/>
    <col min="5377" max="5377" width="21.42578125" style="190" customWidth="1"/>
    <col min="5378" max="5378" width="26.5703125" style="190" customWidth="1"/>
    <col min="5379" max="5379" width="0" style="190" hidden="1" customWidth="1"/>
    <col min="5380" max="5380" width="15.85546875" style="190" customWidth="1"/>
    <col min="5381" max="5381" width="16.5703125" style="190" customWidth="1"/>
    <col min="5382" max="5382" width="16.85546875" style="190" customWidth="1"/>
    <col min="5383" max="5383" width="23.140625" style="190" customWidth="1"/>
    <col min="5384" max="5627" width="9.140625" style="190"/>
    <col min="5628" max="5628" width="5.7109375" style="190" customWidth="1"/>
    <col min="5629" max="5629" width="51.42578125" style="190" customWidth="1"/>
    <col min="5630" max="5630" width="20.42578125" style="190" customWidth="1"/>
    <col min="5631" max="5632" width="19.85546875" style="190" customWidth="1"/>
    <col min="5633" max="5633" width="21.42578125" style="190" customWidth="1"/>
    <col min="5634" max="5634" width="26.5703125" style="190" customWidth="1"/>
    <col min="5635" max="5635" width="0" style="190" hidden="1" customWidth="1"/>
    <col min="5636" max="5636" width="15.85546875" style="190" customWidth="1"/>
    <col min="5637" max="5637" width="16.5703125" style="190" customWidth="1"/>
    <col min="5638" max="5638" width="16.85546875" style="190" customWidth="1"/>
    <col min="5639" max="5639" width="23.140625" style="190" customWidth="1"/>
    <col min="5640" max="5883" width="9.140625" style="190"/>
    <col min="5884" max="5884" width="5.7109375" style="190" customWidth="1"/>
    <col min="5885" max="5885" width="51.42578125" style="190" customWidth="1"/>
    <col min="5886" max="5886" width="20.42578125" style="190" customWidth="1"/>
    <col min="5887" max="5888" width="19.85546875" style="190" customWidth="1"/>
    <col min="5889" max="5889" width="21.42578125" style="190" customWidth="1"/>
    <col min="5890" max="5890" width="26.5703125" style="190" customWidth="1"/>
    <col min="5891" max="5891" width="0" style="190" hidden="1" customWidth="1"/>
    <col min="5892" max="5892" width="15.85546875" style="190" customWidth="1"/>
    <col min="5893" max="5893" width="16.5703125" style="190" customWidth="1"/>
    <col min="5894" max="5894" width="16.85546875" style="190" customWidth="1"/>
    <col min="5895" max="5895" width="23.140625" style="190" customWidth="1"/>
    <col min="5896" max="6139" width="9.140625" style="190"/>
    <col min="6140" max="6140" width="5.7109375" style="190" customWidth="1"/>
    <col min="6141" max="6141" width="51.42578125" style="190" customWidth="1"/>
    <col min="6142" max="6142" width="20.42578125" style="190" customWidth="1"/>
    <col min="6143" max="6144" width="19.85546875" style="190" customWidth="1"/>
    <col min="6145" max="6145" width="21.42578125" style="190" customWidth="1"/>
    <col min="6146" max="6146" width="26.5703125" style="190" customWidth="1"/>
    <col min="6147" max="6147" width="0" style="190" hidden="1" customWidth="1"/>
    <col min="6148" max="6148" width="15.85546875" style="190" customWidth="1"/>
    <col min="6149" max="6149" width="16.5703125" style="190" customWidth="1"/>
    <col min="6150" max="6150" width="16.85546875" style="190" customWidth="1"/>
    <col min="6151" max="6151" width="23.140625" style="190" customWidth="1"/>
    <col min="6152" max="6395" width="9.140625" style="190"/>
    <col min="6396" max="6396" width="5.7109375" style="190" customWidth="1"/>
    <col min="6397" max="6397" width="51.42578125" style="190" customWidth="1"/>
    <col min="6398" max="6398" width="20.42578125" style="190" customWidth="1"/>
    <col min="6399" max="6400" width="19.85546875" style="190" customWidth="1"/>
    <col min="6401" max="6401" width="21.42578125" style="190" customWidth="1"/>
    <col min="6402" max="6402" width="26.5703125" style="190" customWidth="1"/>
    <col min="6403" max="6403" width="0" style="190" hidden="1" customWidth="1"/>
    <col min="6404" max="6404" width="15.85546875" style="190" customWidth="1"/>
    <col min="6405" max="6405" width="16.5703125" style="190" customWidth="1"/>
    <col min="6406" max="6406" width="16.85546875" style="190" customWidth="1"/>
    <col min="6407" max="6407" width="23.140625" style="190" customWidth="1"/>
    <col min="6408" max="6651" width="9.140625" style="190"/>
    <col min="6652" max="6652" width="5.7109375" style="190" customWidth="1"/>
    <col min="6653" max="6653" width="51.42578125" style="190" customWidth="1"/>
    <col min="6654" max="6654" width="20.42578125" style="190" customWidth="1"/>
    <col min="6655" max="6656" width="19.85546875" style="190" customWidth="1"/>
    <col min="6657" max="6657" width="21.42578125" style="190" customWidth="1"/>
    <col min="6658" max="6658" width="26.5703125" style="190" customWidth="1"/>
    <col min="6659" max="6659" width="0" style="190" hidden="1" customWidth="1"/>
    <col min="6660" max="6660" width="15.85546875" style="190" customWidth="1"/>
    <col min="6661" max="6661" width="16.5703125" style="190" customWidth="1"/>
    <col min="6662" max="6662" width="16.85546875" style="190" customWidth="1"/>
    <col min="6663" max="6663" width="23.140625" style="190" customWidth="1"/>
    <col min="6664" max="6907" width="9.140625" style="190"/>
    <col min="6908" max="6908" width="5.7109375" style="190" customWidth="1"/>
    <col min="6909" max="6909" width="51.42578125" style="190" customWidth="1"/>
    <col min="6910" max="6910" width="20.42578125" style="190" customWidth="1"/>
    <col min="6911" max="6912" width="19.85546875" style="190" customWidth="1"/>
    <col min="6913" max="6913" width="21.42578125" style="190" customWidth="1"/>
    <col min="6914" max="6914" width="26.5703125" style="190" customWidth="1"/>
    <col min="6915" max="6915" width="0" style="190" hidden="1" customWidth="1"/>
    <col min="6916" max="6916" width="15.85546875" style="190" customWidth="1"/>
    <col min="6917" max="6917" width="16.5703125" style="190" customWidth="1"/>
    <col min="6918" max="6918" width="16.85546875" style="190" customWidth="1"/>
    <col min="6919" max="6919" width="23.140625" style="190" customWidth="1"/>
    <col min="6920" max="7163" width="9.140625" style="190"/>
    <col min="7164" max="7164" width="5.7109375" style="190" customWidth="1"/>
    <col min="7165" max="7165" width="51.42578125" style="190" customWidth="1"/>
    <col min="7166" max="7166" width="20.42578125" style="190" customWidth="1"/>
    <col min="7167" max="7168" width="19.85546875" style="190" customWidth="1"/>
    <col min="7169" max="7169" width="21.42578125" style="190" customWidth="1"/>
    <col min="7170" max="7170" width="26.5703125" style="190" customWidth="1"/>
    <col min="7171" max="7171" width="0" style="190" hidden="1" customWidth="1"/>
    <col min="7172" max="7172" width="15.85546875" style="190" customWidth="1"/>
    <col min="7173" max="7173" width="16.5703125" style="190" customWidth="1"/>
    <col min="7174" max="7174" width="16.85546875" style="190" customWidth="1"/>
    <col min="7175" max="7175" width="23.140625" style="190" customWidth="1"/>
    <col min="7176" max="7419" width="9.140625" style="190"/>
    <col min="7420" max="7420" width="5.7109375" style="190" customWidth="1"/>
    <col min="7421" max="7421" width="51.42578125" style="190" customWidth="1"/>
    <col min="7422" max="7422" width="20.42578125" style="190" customWidth="1"/>
    <col min="7423" max="7424" width="19.85546875" style="190" customWidth="1"/>
    <col min="7425" max="7425" width="21.42578125" style="190" customWidth="1"/>
    <col min="7426" max="7426" width="26.5703125" style="190" customWidth="1"/>
    <col min="7427" max="7427" width="0" style="190" hidden="1" customWidth="1"/>
    <col min="7428" max="7428" width="15.85546875" style="190" customWidth="1"/>
    <col min="7429" max="7429" width="16.5703125" style="190" customWidth="1"/>
    <col min="7430" max="7430" width="16.85546875" style="190" customWidth="1"/>
    <col min="7431" max="7431" width="23.140625" style="190" customWidth="1"/>
    <col min="7432" max="7675" width="9.140625" style="190"/>
    <col min="7676" max="7676" width="5.7109375" style="190" customWidth="1"/>
    <col min="7677" max="7677" width="51.42578125" style="190" customWidth="1"/>
    <col min="7678" max="7678" width="20.42578125" style="190" customWidth="1"/>
    <col min="7679" max="7680" width="19.85546875" style="190" customWidth="1"/>
    <col min="7681" max="7681" width="21.42578125" style="190" customWidth="1"/>
    <col min="7682" max="7682" width="26.5703125" style="190" customWidth="1"/>
    <col min="7683" max="7683" width="0" style="190" hidden="1" customWidth="1"/>
    <col min="7684" max="7684" width="15.85546875" style="190" customWidth="1"/>
    <col min="7685" max="7685" width="16.5703125" style="190" customWidth="1"/>
    <col min="7686" max="7686" width="16.85546875" style="190" customWidth="1"/>
    <col min="7687" max="7687" width="23.140625" style="190" customWidth="1"/>
    <col min="7688" max="7931" width="9.140625" style="190"/>
    <col min="7932" max="7932" width="5.7109375" style="190" customWidth="1"/>
    <col min="7933" max="7933" width="51.42578125" style="190" customWidth="1"/>
    <col min="7934" max="7934" width="20.42578125" style="190" customWidth="1"/>
    <col min="7935" max="7936" width="19.85546875" style="190" customWidth="1"/>
    <col min="7937" max="7937" width="21.42578125" style="190" customWidth="1"/>
    <col min="7938" max="7938" width="26.5703125" style="190" customWidth="1"/>
    <col min="7939" max="7939" width="0" style="190" hidden="1" customWidth="1"/>
    <col min="7940" max="7940" width="15.85546875" style="190" customWidth="1"/>
    <col min="7941" max="7941" width="16.5703125" style="190" customWidth="1"/>
    <col min="7942" max="7942" width="16.85546875" style="190" customWidth="1"/>
    <col min="7943" max="7943" width="23.140625" style="190" customWidth="1"/>
    <col min="7944" max="8187" width="9.140625" style="190"/>
    <col min="8188" max="8188" width="5.7109375" style="190" customWidth="1"/>
    <col min="8189" max="8189" width="51.42578125" style="190" customWidth="1"/>
    <col min="8190" max="8190" width="20.42578125" style="190" customWidth="1"/>
    <col min="8191" max="8192" width="19.85546875" style="190" customWidth="1"/>
    <col min="8193" max="8193" width="21.42578125" style="190" customWidth="1"/>
    <col min="8194" max="8194" width="26.5703125" style="190" customWidth="1"/>
    <col min="8195" max="8195" width="0" style="190" hidden="1" customWidth="1"/>
    <col min="8196" max="8196" width="15.85546875" style="190" customWidth="1"/>
    <col min="8197" max="8197" width="16.5703125" style="190" customWidth="1"/>
    <col min="8198" max="8198" width="16.85546875" style="190" customWidth="1"/>
    <col min="8199" max="8199" width="23.140625" style="190" customWidth="1"/>
    <col min="8200" max="8443" width="9.140625" style="190"/>
    <col min="8444" max="8444" width="5.7109375" style="190" customWidth="1"/>
    <col min="8445" max="8445" width="51.42578125" style="190" customWidth="1"/>
    <col min="8446" max="8446" width="20.42578125" style="190" customWidth="1"/>
    <col min="8447" max="8448" width="19.85546875" style="190" customWidth="1"/>
    <col min="8449" max="8449" width="21.42578125" style="190" customWidth="1"/>
    <col min="8450" max="8450" width="26.5703125" style="190" customWidth="1"/>
    <col min="8451" max="8451" width="0" style="190" hidden="1" customWidth="1"/>
    <col min="8452" max="8452" width="15.85546875" style="190" customWidth="1"/>
    <col min="8453" max="8453" width="16.5703125" style="190" customWidth="1"/>
    <col min="8454" max="8454" width="16.85546875" style="190" customWidth="1"/>
    <col min="8455" max="8455" width="23.140625" style="190" customWidth="1"/>
    <col min="8456" max="8699" width="9.140625" style="190"/>
    <col min="8700" max="8700" width="5.7109375" style="190" customWidth="1"/>
    <col min="8701" max="8701" width="51.42578125" style="190" customWidth="1"/>
    <col min="8702" max="8702" width="20.42578125" style="190" customWidth="1"/>
    <col min="8703" max="8704" width="19.85546875" style="190" customWidth="1"/>
    <col min="8705" max="8705" width="21.42578125" style="190" customWidth="1"/>
    <col min="8706" max="8706" width="26.5703125" style="190" customWidth="1"/>
    <col min="8707" max="8707" width="0" style="190" hidden="1" customWidth="1"/>
    <col min="8708" max="8708" width="15.85546875" style="190" customWidth="1"/>
    <col min="8709" max="8709" width="16.5703125" style="190" customWidth="1"/>
    <col min="8710" max="8710" width="16.85546875" style="190" customWidth="1"/>
    <col min="8711" max="8711" width="23.140625" style="190" customWidth="1"/>
    <col min="8712" max="8955" width="9.140625" style="190"/>
    <col min="8956" max="8956" width="5.7109375" style="190" customWidth="1"/>
    <col min="8957" max="8957" width="51.42578125" style="190" customWidth="1"/>
    <col min="8958" max="8958" width="20.42578125" style="190" customWidth="1"/>
    <col min="8959" max="8960" width="19.85546875" style="190" customWidth="1"/>
    <col min="8961" max="8961" width="21.42578125" style="190" customWidth="1"/>
    <col min="8962" max="8962" width="26.5703125" style="190" customWidth="1"/>
    <col min="8963" max="8963" width="0" style="190" hidden="1" customWidth="1"/>
    <col min="8964" max="8964" width="15.85546875" style="190" customWidth="1"/>
    <col min="8965" max="8965" width="16.5703125" style="190" customWidth="1"/>
    <col min="8966" max="8966" width="16.85546875" style="190" customWidth="1"/>
    <col min="8967" max="8967" width="23.140625" style="190" customWidth="1"/>
    <col min="8968" max="9211" width="9.140625" style="190"/>
    <col min="9212" max="9212" width="5.7109375" style="190" customWidth="1"/>
    <col min="9213" max="9213" width="51.42578125" style="190" customWidth="1"/>
    <col min="9214" max="9214" width="20.42578125" style="190" customWidth="1"/>
    <col min="9215" max="9216" width="19.85546875" style="190" customWidth="1"/>
    <col min="9217" max="9217" width="21.42578125" style="190" customWidth="1"/>
    <col min="9218" max="9218" width="26.5703125" style="190" customWidth="1"/>
    <col min="9219" max="9219" width="0" style="190" hidden="1" customWidth="1"/>
    <col min="9220" max="9220" width="15.85546875" style="190" customWidth="1"/>
    <col min="9221" max="9221" width="16.5703125" style="190" customWidth="1"/>
    <col min="9222" max="9222" width="16.85546875" style="190" customWidth="1"/>
    <col min="9223" max="9223" width="23.140625" style="190" customWidth="1"/>
    <col min="9224" max="9467" width="9.140625" style="190"/>
    <col min="9468" max="9468" width="5.7109375" style="190" customWidth="1"/>
    <col min="9469" max="9469" width="51.42578125" style="190" customWidth="1"/>
    <col min="9470" max="9470" width="20.42578125" style="190" customWidth="1"/>
    <col min="9471" max="9472" width="19.85546875" style="190" customWidth="1"/>
    <col min="9473" max="9473" width="21.42578125" style="190" customWidth="1"/>
    <col min="9474" max="9474" width="26.5703125" style="190" customWidth="1"/>
    <col min="9475" max="9475" width="0" style="190" hidden="1" customWidth="1"/>
    <col min="9476" max="9476" width="15.85546875" style="190" customWidth="1"/>
    <col min="9477" max="9477" width="16.5703125" style="190" customWidth="1"/>
    <col min="9478" max="9478" width="16.85546875" style="190" customWidth="1"/>
    <col min="9479" max="9479" width="23.140625" style="190" customWidth="1"/>
    <col min="9480" max="9723" width="9.140625" style="190"/>
    <col min="9724" max="9724" width="5.7109375" style="190" customWidth="1"/>
    <col min="9725" max="9725" width="51.42578125" style="190" customWidth="1"/>
    <col min="9726" max="9726" width="20.42578125" style="190" customWidth="1"/>
    <col min="9727" max="9728" width="19.85546875" style="190" customWidth="1"/>
    <col min="9729" max="9729" width="21.42578125" style="190" customWidth="1"/>
    <col min="9730" max="9730" width="26.5703125" style="190" customWidth="1"/>
    <col min="9731" max="9731" width="0" style="190" hidden="1" customWidth="1"/>
    <col min="9732" max="9732" width="15.85546875" style="190" customWidth="1"/>
    <col min="9733" max="9733" width="16.5703125" style="190" customWidth="1"/>
    <col min="9734" max="9734" width="16.85546875" style="190" customWidth="1"/>
    <col min="9735" max="9735" width="23.140625" style="190" customWidth="1"/>
    <col min="9736" max="9979" width="9.140625" style="190"/>
    <col min="9980" max="9980" width="5.7109375" style="190" customWidth="1"/>
    <col min="9981" max="9981" width="51.42578125" style="190" customWidth="1"/>
    <col min="9982" max="9982" width="20.42578125" style="190" customWidth="1"/>
    <col min="9983" max="9984" width="19.85546875" style="190" customWidth="1"/>
    <col min="9985" max="9985" width="21.42578125" style="190" customWidth="1"/>
    <col min="9986" max="9986" width="26.5703125" style="190" customWidth="1"/>
    <col min="9987" max="9987" width="0" style="190" hidden="1" customWidth="1"/>
    <col min="9988" max="9988" width="15.85546875" style="190" customWidth="1"/>
    <col min="9989" max="9989" width="16.5703125" style="190" customWidth="1"/>
    <col min="9990" max="9990" width="16.85546875" style="190" customWidth="1"/>
    <col min="9991" max="9991" width="23.140625" style="190" customWidth="1"/>
    <col min="9992" max="10235" width="9.140625" style="190"/>
    <col min="10236" max="10236" width="5.7109375" style="190" customWidth="1"/>
    <col min="10237" max="10237" width="51.42578125" style="190" customWidth="1"/>
    <col min="10238" max="10238" width="20.42578125" style="190" customWidth="1"/>
    <col min="10239" max="10240" width="19.85546875" style="190" customWidth="1"/>
    <col min="10241" max="10241" width="21.42578125" style="190" customWidth="1"/>
    <col min="10242" max="10242" width="26.5703125" style="190" customWidth="1"/>
    <col min="10243" max="10243" width="0" style="190" hidden="1" customWidth="1"/>
    <col min="10244" max="10244" width="15.85546875" style="190" customWidth="1"/>
    <col min="10245" max="10245" width="16.5703125" style="190" customWidth="1"/>
    <col min="10246" max="10246" width="16.85546875" style="190" customWidth="1"/>
    <col min="10247" max="10247" width="23.140625" style="190" customWidth="1"/>
    <col min="10248" max="10491" width="9.140625" style="190"/>
    <col min="10492" max="10492" width="5.7109375" style="190" customWidth="1"/>
    <col min="10493" max="10493" width="51.42578125" style="190" customWidth="1"/>
    <col min="10494" max="10494" width="20.42578125" style="190" customWidth="1"/>
    <col min="10495" max="10496" width="19.85546875" style="190" customWidth="1"/>
    <col min="10497" max="10497" width="21.42578125" style="190" customWidth="1"/>
    <col min="10498" max="10498" width="26.5703125" style="190" customWidth="1"/>
    <col min="10499" max="10499" width="0" style="190" hidden="1" customWidth="1"/>
    <col min="10500" max="10500" width="15.85546875" style="190" customWidth="1"/>
    <col min="10501" max="10501" width="16.5703125" style="190" customWidth="1"/>
    <col min="10502" max="10502" width="16.85546875" style="190" customWidth="1"/>
    <col min="10503" max="10503" width="23.140625" style="190" customWidth="1"/>
    <col min="10504" max="10747" width="9.140625" style="190"/>
    <col min="10748" max="10748" width="5.7109375" style="190" customWidth="1"/>
    <col min="10749" max="10749" width="51.42578125" style="190" customWidth="1"/>
    <col min="10750" max="10750" width="20.42578125" style="190" customWidth="1"/>
    <col min="10751" max="10752" width="19.85546875" style="190" customWidth="1"/>
    <col min="10753" max="10753" width="21.42578125" style="190" customWidth="1"/>
    <col min="10754" max="10754" width="26.5703125" style="190" customWidth="1"/>
    <col min="10755" max="10755" width="0" style="190" hidden="1" customWidth="1"/>
    <col min="10756" max="10756" width="15.85546875" style="190" customWidth="1"/>
    <col min="10757" max="10757" width="16.5703125" style="190" customWidth="1"/>
    <col min="10758" max="10758" width="16.85546875" style="190" customWidth="1"/>
    <col min="10759" max="10759" width="23.140625" style="190" customWidth="1"/>
    <col min="10760" max="11003" width="9.140625" style="190"/>
    <col min="11004" max="11004" width="5.7109375" style="190" customWidth="1"/>
    <col min="11005" max="11005" width="51.42578125" style="190" customWidth="1"/>
    <col min="11006" max="11006" width="20.42578125" style="190" customWidth="1"/>
    <col min="11007" max="11008" width="19.85546875" style="190" customWidth="1"/>
    <col min="11009" max="11009" width="21.42578125" style="190" customWidth="1"/>
    <col min="11010" max="11010" width="26.5703125" style="190" customWidth="1"/>
    <col min="11011" max="11011" width="0" style="190" hidden="1" customWidth="1"/>
    <col min="11012" max="11012" width="15.85546875" style="190" customWidth="1"/>
    <col min="11013" max="11013" width="16.5703125" style="190" customWidth="1"/>
    <col min="11014" max="11014" width="16.85546875" style="190" customWidth="1"/>
    <col min="11015" max="11015" width="23.140625" style="190" customWidth="1"/>
    <col min="11016" max="11259" width="9.140625" style="190"/>
    <col min="11260" max="11260" width="5.7109375" style="190" customWidth="1"/>
    <col min="11261" max="11261" width="51.42578125" style="190" customWidth="1"/>
    <col min="11262" max="11262" width="20.42578125" style="190" customWidth="1"/>
    <col min="11263" max="11264" width="19.85546875" style="190" customWidth="1"/>
    <col min="11265" max="11265" width="21.42578125" style="190" customWidth="1"/>
    <col min="11266" max="11266" width="26.5703125" style="190" customWidth="1"/>
    <col min="11267" max="11267" width="0" style="190" hidden="1" customWidth="1"/>
    <col min="11268" max="11268" width="15.85546875" style="190" customWidth="1"/>
    <col min="11269" max="11269" width="16.5703125" style="190" customWidth="1"/>
    <col min="11270" max="11270" width="16.85546875" style="190" customWidth="1"/>
    <col min="11271" max="11271" width="23.140625" style="190" customWidth="1"/>
    <col min="11272" max="11515" width="9.140625" style="190"/>
    <col min="11516" max="11516" width="5.7109375" style="190" customWidth="1"/>
    <col min="11517" max="11517" width="51.42578125" style="190" customWidth="1"/>
    <col min="11518" max="11518" width="20.42578125" style="190" customWidth="1"/>
    <col min="11519" max="11520" width="19.85546875" style="190" customWidth="1"/>
    <col min="11521" max="11521" width="21.42578125" style="190" customWidth="1"/>
    <col min="11522" max="11522" width="26.5703125" style="190" customWidth="1"/>
    <col min="11523" max="11523" width="0" style="190" hidden="1" customWidth="1"/>
    <col min="11524" max="11524" width="15.85546875" style="190" customWidth="1"/>
    <col min="11525" max="11525" width="16.5703125" style="190" customWidth="1"/>
    <col min="11526" max="11526" width="16.85546875" style="190" customWidth="1"/>
    <col min="11527" max="11527" width="23.140625" style="190" customWidth="1"/>
    <col min="11528" max="11771" width="9.140625" style="190"/>
    <col min="11772" max="11772" width="5.7109375" style="190" customWidth="1"/>
    <col min="11773" max="11773" width="51.42578125" style="190" customWidth="1"/>
    <col min="11774" max="11774" width="20.42578125" style="190" customWidth="1"/>
    <col min="11775" max="11776" width="19.85546875" style="190" customWidth="1"/>
    <col min="11777" max="11777" width="21.42578125" style="190" customWidth="1"/>
    <col min="11778" max="11778" width="26.5703125" style="190" customWidth="1"/>
    <col min="11779" max="11779" width="0" style="190" hidden="1" customWidth="1"/>
    <col min="11780" max="11780" width="15.85546875" style="190" customWidth="1"/>
    <col min="11781" max="11781" width="16.5703125" style="190" customWidth="1"/>
    <col min="11782" max="11782" width="16.85546875" style="190" customWidth="1"/>
    <col min="11783" max="11783" width="23.140625" style="190" customWidth="1"/>
    <col min="11784" max="12027" width="9.140625" style="190"/>
    <col min="12028" max="12028" width="5.7109375" style="190" customWidth="1"/>
    <col min="12029" max="12029" width="51.42578125" style="190" customWidth="1"/>
    <col min="12030" max="12030" width="20.42578125" style="190" customWidth="1"/>
    <col min="12031" max="12032" width="19.85546875" style="190" customWidth="1"/>
    <col min="12033" max="12033" width="21.42578125" style="190" customWidth="1"/>
    <col min="12034" max="12034" width="26.5703125" style="190" customWidth="1"/>
    <col min="12035" max="12035" width="0" style="190" hidden="1" customWidth="1"/>
    <col min="12036" max="12036" width="15.85546875" style="190" customWidth="1"/>
    <col min="12037" max="12037" width="16.5703125" style="190" customWidth="1"/>
    <col min="12038" max="12038" width="16.85546875" style="190" customWidth="1"/>
    <col min="12039" max="12039" width="23.140625" style="190" customWidth="1"/>
    <col min="12040" max="12283" width="9.140625" style="190"/>
    <col min="12284" max="12284" width="5.7109375" style="190" customWidth="1"/>
    <col min="12285" max="12285" width="51.42578125" style="190" customWidth="1"/>
    <col min="12286" max="12286" width="20.42578125" style="190" customWidth="1"/>
    <col min="12287" max="12288" width="19.85546875" style="190" customWidth="1"/>
    <col min="12289" max="12289" width="21.42578125" style="190" customWidth="1"/>
    <col min="12290" max="12290" width="26.5703125" style="190" customWidth="1"/>
    <col min="12291" max="12291" width="0" style="190" hidden="1" customWidth="1"/>
    <col min="12292" max="12292" width="15.85546875" style="190" customWidth="1"/>
    <col min="12293" max="12293" width="16.5703125" style="190" customWidth="1"/>
    <col min="12294" max="12294" width="16.85546875" style="190" customWidth="1"/>
    <col min="12295" max="12295" width="23.140625" style="190" customWidth="1"/>
    <col min="12296" max="12539" width="9.140625" style="190"/>
    <col min="12540" max="12540" width="5.7109375" style="190" customWidth="1"/>
    <col min="12541" max="12541" width="51.42578125" style="190" customWidth="1"/>
    <col min="12542" max="12542" width="20.42578125" style="190" customWidth="1"/>
    <col min="12543" max="12544" width="19.85546875" style="190" customWidth="1"/>
    <col min="12545" max="12545" width="21.42578125" style="190" customWidth="1"/>
    <col min="12546" max="12546" width="26.5703125" style="190" customWidth="1"/>
    <col min="12547" max="12547" width="0" style="190" hidden="1" customWidth="1"/>
    <col min="12548" max="12548" width="15.85546875" style="190" customWidth="1"/>
    <col min="12549" max="12549" width="16.5703125" style="190" customWidth="1"/>
    <col min="12550" max="12550" width="16.85546875" style="190" customWidth="1"/>
    <col min="12551" max="12551" width="23.140625" style="190" customWidth="1"/>
    <col min="12552" max="12795" width="9.140625" style="190"/>
    <col min="12796" max="12796" width="5.7109375" style="190" customWidth="1"/>
    <col min="12797" max="12797" width="51.42578125" style="190" customWidth="1"/>
    <col min="12798" max="12798" width="20.42578125" style="190" customWidth="1"/>
    <col min="12799" max="12800" width="19.85546875" style="190" customWidth="1"/>
    <col min="12801" max="12801" width="21.42578125" style="190" customWidth="1"/>
    <col min="12802" max="12802" width="26.5703125" style="190" customWidth="1"/>
    <col min="12803" max="12803" width="0" style="190" hidden="1" customWidth="1"/>
    <col min="12804" max="12804" width="15.85546875" style="190" customWidth="1"/>
    <col min="12805" max="12805" width="16.5703125" style="190" customWidth="1"/>
    <col min="12806" max="12806" width="16.85546875" style="190" customWidth="1"/>
    <col min="12807" max="12807" width="23.140625" style="190" customWidth="1"/>
    <col min="12808" max="13051" width="9.140625" style="190"/>
    <col min="13052" max="13052" width="5.7109375" style="190" customWidth="1"/>
    <col min="13053" max="13053" width="51.42578125" style="190" customWidth="1"/>
    <col min="13054" max="13054" width="20.42578125" style="190" customWidth="1"/>
    <col min="13055" max="13056" width="19.85546875" style="190" customWidth="1"/>
    <col min="13057" max="13057" width="21.42578125" style="190" customWidth="1"/>
    <col min="13058" max="13058" width="26.5703125" style="190" customWidth="1"/>
    <col min="13059" max="13059" width="0" style="190" hidden="1" customWidth="1"/>
    <col min="13060" max="13060" width="15.85546875" style="190" customWidth="1"/>
    <col min="13061" max="13061" width="16.5703125" style="190" customWidth="1"/>
    <col min="13062" max="13062" width="16.85546875" style="190" customWidth="1"/>
    <col min="13063" max="13063" width="23.140625" style="190" customWidth="1"/>
    <col min="13064" max="13307" width="9.140625" style="190"/>
    <col min="13308" max="13308" width="5.7109375" style="190" customWidth="1"/>
    <col min="13309" max="13309" width="51.42578125" style="190" customWidth="1"/>
    <col min="13310" max="13310" width="20.42578125" style="190" customWidth="1"/>
    <col min="13311" max="13312" width="19.85546875" style="190" customWidth="1"/>
    <col min="13313" max="13313" width="21.42578125" style="190" customWidth="1"/>
    <col min="13314" max="13314" width="26.5703125" style="190" customWidth="1"/>
    <col min="13315" max="13315" width="0" style="190" hidden="1" customWidth="1"/>
    <col min="13316" max="13316" width="15.85546875" style="190" customWidth="1"/>
    <col min="13317" max="13317" width="16.5703125" style="190" customWidth="1"/>
    <col min="13318" max="13318" width="16.85546875" style="190" customWidth="1"/>
    <col min="13319" max="13319" width="23.140625" style="190" customWidth="1"/>
    <col min="13320" max="13563" width="9.140625" style="190"/>
    <col min="13564" max="13564" width="5.7109375" style="190" customWidth="1"/>
    <col min="13565" max="13565" width="51.42578125" style="190" customWidth="1"/>
    <col min="13566" max="13566" width="20.42578125" style="190" customWidth="1"/>
    <col min="13567" max="13568" width="19.85546875" style="190" customWidth="1"/>
    <col min="13569" max="13569" width="21.42578125" style="190" customWidth="1"/>
    <col min="13570" max="13570" width="26.5703125" style="190" customWidth="1"/>
    <col min="13571" max="13571" width="0" style="190" hidden="1" customWidth="1"/>
    <col min="13572" max="13572" width="15.85546875" style="190" customWidth="1"/>
    <col min="13573" max="13573" width="16.5703125" style="190" customWidth="1"/>
    <col min="13574" max="13574" width="16.85546875" style="190" customWidth="1"/>
    <col min="13575" max="13575" width="23.140625" style="190" customWidth="1"/>
    <col min="13576" max="13819" width="9.140625" style="190"/>
    <col min="13820" max="13820" width="5.7109375" style="190" customWidth="1"/>
    <col min="13821" max="13821" width="51.42578125" style="190" customWidth="1"/>
    <col min="13822" max="13822" width="20.42578125" style="190" customWidth="1"/>
    <col min="13823" max="13824" width="19.85546875" style="190" customWidth="1"/>
    <col min="13825" max="13825" width="21.42578125" style="190" customWidth="1"/>
    <col min="13826" max="13826" width="26.5703125" style="190" customWidth="1"/>
    <col min="13827" max="13827" width="0" style="190" hidden="1" customWidth="1"/>
    <col min="13828" max="13828" width="15.85546875" style="190" customWidth="1"/>
    <col min="13829" max="13829" width="16.5703125" style="190" customWidth="1"/>
    <col min="13830" max="13830" width="16.85546875" style="190" customWidth="1"/>
    <col min="13831" max="13831" width="23.140625" style="190" customWidth="1"/>
    <col min="13832" max="14075" width="9.140625" style="190"/>
    <col min="14076" max="14076" width="5.7109375" style="190" customWidth="1"/>
    <col min="14077" max="14077" width="51.42578125" style="190" customWidth="1"/>
    <col min="14078" max="14078" width="20.42578125" style="190" customWidth="1"/>
    <col min="14079" max="14080" width="19.85546875" style="190" customWidth="1"/>
    <col min="14081" max="14081" width="21.42578125" style="190" customWidth="1"/>
    <col min="14082" max="14082" width="26.5703125" style="190" customWidth="1"/>
    <col min="14083" max="14083" width="0" style="190" hidden="1" customWidth="1"/>
    <col min="14084" max="14084" width="15.85546875" style="190" customWidth="1"/>
    <col min="14085" max="14085" width="16.5703125" style="190" customWidth="1"/>
    <col min="14086" max="14086" width="16.85546875" style="190" customWidth="1"/>
    <col min="14087" max="14087" width="23.140625" style="190" customWidth="1"/>
    <col min="14088" max="14331" width="9.140625" style="190"/>
    <col min="14332" max="14332" width="5.7109375" style="190" customWidth="1"/>
    <col min="14333" max="14333" width="51.42578125" style="190" customWidth="1"/>
    <col min="14334" max="14334" width="20.42578125" style="190" customWidth="1"/>
    <col min="14335" max="14336" width="19.85546875" style="190" customWidth="1"/>
    <col min="14337" max="14337" width="21.42578125" style="190" customWidth="1"/>
    <col min="14338" max="14338" width="26.5703125" style="190" customWidth="1"/>
    <col min="14339" max="14339" width="0" style="190" hidden="1" customWidth="1"/>
    <col min="14340" max="14340" width="15.85546875" style="190" customWidth="1"/>
    <col min="14341" max="14341" width="16.5703125" style="190" customWidth="1"/>
    <col min="14342" max="14342" width="16.85546875" style="190" customWidth="1"/>
    <col min="14343" max="14343" width="23.140625" style="190" customWidth="1"/>
    <col min="14344" max="14587" width="9.140625" style="190"/>
    <col min="14588" max="14588" width="5.7109375" style="190" customWidth="1"/>
    <col min="14589" max="14589" width="51.42578125" style="190" customWidth="1"/>
    <col min="14590" max="14590" width="20.42578125" style="190" customWidth="1"/>
    <col min="14591" max="14592" width="19.85546875" style="190" customWidth="1"/>
    <col min="14593" max="14593" width="21.42578125" style="190" customWidth="1"/>
    <col min="14594" max="14594" width="26.5703125" style="190" customWidth="1"/>
    <col min="14595" max="14595" width="0" style="190" hidden="1" customWidth="1"/>
    <col min="14596" max="14596" width="15.85546875" style="190" customWidth="1"/>
    <col min="14597" max="14597" width="16.5703125" style="190" customWidth="1"/>
    <col min="14598" max="14598" width="16.85546875" style="190" customWidth="1"/>
    <col min="14599" max="14599" width="23.140625" style="190" customWidth="1"/>
    <col min="14600" max="14843" width="9.140625" style="190"/>
    <col min="14844" max="14844" width="5.7109375" style="190" customWidth="1"/>
    <col min="14845" max="14845" width="51.42578125" style="190" customWidth="1"/>
    <col min="14846" max="14846" width="20.42578125" style="190" customWidth="1"/>
    <col min="14847" max="14848" width="19.85546875" style="190" customWidth="1"/>
    <col min="14849" max="14849" width="21.42578125" style="190" customWidth="1"/>
    <col min="14850" max="14850" width="26.5703125" style="190" customWidth="1"/>
    <col min="14851" max="14851" width="0" style="190" hidden="1" customWidth="1"/>
    <col min="14852" max="14852" width="15.85546875" style="190" customWidth="1"/>
    <col min="14853" max="14853" width="16.5703125" style="190" customWidth="1"/>
    <col min="14854" max="14854" width="16.85546875" style="190" customWidth="1"/>
    <col min="14855" max="14855" width="23.140625" style="190" customWidth="1"/>
    <col min="14856" max="15099" width="9.140625" style="190"/>
    <col min="15100" max="15100" width="5.7109375" style="190" customWidth="1"/>
    <col min="15101" max="15101" width="51.42578125" style="190" customWidth="1"/>
    <col min="15102" max="15102" width="20.42578125" style="190" customWidth="1"/>
    <col min="15103" max="15104" width="19.85546875" style="190" customWidth="1"/>
    <col min="15105" max="15105" width="21.42578125" style="190" customWidth="1"/>
    <col min="15106" max="15106" width="26.5703125" style="190" customWidth="1"/>
    <col min="15107" max="15107" width="0" style="190" hidden="1" customWidth="1"/>
    <col min="15108" max="15108" width="15.85546875" style="190" customWidth="1"/>
    <col min="15109" max="15109" width="16.5703125" style="190" customWidth="1"/>
    <col min="15110" max="15110" width="16.85546875" style="190" customWidth="1"/>
    <col min="15111" max="15111" width="23.140625" style="190" customWidth="1"/>
    <col min="15112" max="15355" width="9.140625" style="190"/>
    <col min="15356" max="15356" width="5.7109375" style="190" customWidth="1"/>
    <col min="15357" max="15357" width="51.42578125" style="190" customWidth="1"/>
    <col min="15358" max="15358" width="20.42578125" style="190" customWidth="1"/>
    <col min="15359" max="15360" width="19.85546875" style="190" customWidth="1"/>
    <col min="15361" max="15361" width="21.42578125" style="190" customWidth="1"/>
    <col min="15362" max="15362" width="26.5703125" style="190" customWidth="1"/>
    <col min="15363" max="15363" width="0" style="190" hidden="1" customWidth="1"/>
    <col min="15364" max="15364" width="15.85546875" style="190" customWidth="1"/>
    <col min="15365" max="15365" width="16.5703125" style="190" customWidth="1"/>
    <col min="15366" max="15366" width="16.85546875" style="190" customWidth="1"/>
    <col min="15367" max="15367" width="23.140625" style="190" customWidth="1"/>
    <col min="15368" max="15611" width="9.140625" style="190"/>
    <col min="15612" max="15612" width="5.7109375" style="190" customWidth="1"/>
    <col min="15613" max="15613" width="51.42578125" style="190" customWidth="1"/>
    <col min="15614" max="15614" width="20.42578125" style="190" customWidth="1"/>
    <col min="15615" max="15616" width="19.85546875" style="190" customWidth="1"/>
    <col min="15617" max="15617" width="21.42578125" style="190" customWidth="1"/>
    <col min="15618" max="15618" width="26.5703125" style="190" customWidth="1"/>
    <col min="15619" max="15619" width="0" style="190" hidden="1" customWidth="1"/>
    <col min="15620" max="15620" width="15.85546875" style="190" customWidth="1"/>
    <col min="15621" max="15621" width="16.5703125" style="190" customWidth="1"/>
    <col min="15622" max="15622" width="16.85546875" style="190" customWidth="1"/>
    <col min="15623" max="15623" width="23.140625" style="190" customWidth="1"/>
    <col min="15624" max="15867" width="9.140625" style="190"/>
    <col min="15868" max="15868" width="5.7109375" style="190" customWidth="1"/>
    <col min="15869" max="15869" width="51.42578125" style="190" customWidth="1"/>
    <col min="15870" max="15870" width="20.42578125" style="190" customWidth="1"/>
    <col min="15871" max="15872" width="19.85546875" style="190" customWidth="1"/>
    <col min="15873" max="15873" width="21.42578125" style="190" customWidth="1"/>
    <col min="15874" max="15874" width="26.5703125" style="190" customWidth="1"/>
    <col min="15875" max="15875" width="0" style="190" hidden="1" customWidth="1"/>
    <col min="15876" max="15876" width="15.85546875" style="190" customWidth="1"/>
    <col min="15877" max="15877" width="16.5703125" style="190" customWidth="1"/>
    <col min="15878" max="15878" width="16.85546875" style="190" customWidth="1"/>
    <col min="15879" max="15879" width="23.140625" style="190" customWidth="1"/>
    <col min="15880" max="16123" width="9.140625" style="190"/>
    <col min="16124" max="16124" width="5.7109375" style="190" customWidth="1"/>
    <col min="16125" max="16125" width="51.42578125" style="190" customWidth="1"/>
    <col min="16126" max="16126" width="20.42578125" style="190" customWidth="1"/>
    <col min="16127" max="16128" width="19.85546875" style="190" customWidth="1"/>
    <col min="16129" max="16129" width="21.42578125" style="190" customWidth="1"/>
    <col min="16130" max="16130" width="26.5703125" style="190" customWidth="1"/>
    <col min="16131" max="16131" width="0" style="190" hidden="1" customWidth="1"/>
    <col min="16132" max="16132" width="15.85546875" style="190" customWidth="1"/>
    <col min="16133" max="16133" width="16.5703125" style="190" customWidth="1"/>
    <col min="16134" max="16134" width="16.85546875" style="190" customWidth="1"/>
    <col min="16135" max="16135" width="23.140625" style="190" customWidth="1"/>
    <col min="16136" max="16384" width="9.140625" style="190"/>
  </cols>
  <sheetData>
    <row r="1" spans="1:10">
      <c r="A1" s="253" t="s">
        <v>0</v>
      </c>
      <c r="B1" s="253"/>
      <c r="C1" s="253"/>
      <c r="D1" s="253"/>
      <c r="E1" s="188"/>
    </row>
    <row r="2" spans="1:10">
      <c r="A2" s="252" t="s">
        <v>1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>
      <c r="G3" s="253"/>
      <c r="H3" s="253"/>
      <c r="I3" s="191"/>
    </row>
    <row r="4" spans="1:10">
      <c r="A4" s="257" t="s">
        <v>2</v>
      </c>
      <c r="B4" s="254" t="s">
        <v>3</v>
      </c>
      <c r="C4" s="254" t="s">
        <v>4</v>
      </c>
      <c r="D4" s="254"/>
      <c r="E4" s="255" t="s">
        <v>5</v>
      </c>
      <c r="F4" s="256"/>
      <c r="G4" s="254" t="s">
        <v>7</v>
      </c>
      <c r="H4" s="254"/>
      <c r="I4" s="250" t="s">
        <v>8</v>
      </c>
      <c r="J4" s="251"/>
    </row>
    <row r="5" spans="1:10" s="193" customFormat="1">
      <c r="A5" s="258"/>
      <c r="B5" s="254"/>
      <c r="C5" s="192" t="s">
        <v>9</v>
      </c>
      <c r="D5" s="192" t="s">
        <v>10</v>
      </c>
      <c r="E5" s="192" t="s">
        <v>9</v>
      </c>
      <c r="F5" s="192" t="s">
        <v>10</v>
      </c>
      <c r="G5" s="192" t="s">
        <v>11</v>
      </c>
      <c r="H5" s="192" t="s">
        <v>12</v>
      </c>
      <c r="I5" s="192" t="s">
        <v>11</v>
      </c>
      <c r="J5" s="192" t="s">
        <v>12</v>
      </c>
    </row>
    <row r="6" spans="1:10">
      <c r="A6" s="194" t="s">
        <v>13</v>
      </c>
      <c r="B6" s="195" t="s">
        <v>14</v>
      </c>
      <c r="C6" s="195"/>
      <c r="D6" s="195">
        <v>79157295699.279999</v>
      </c>
      <c r="E6" s="194"/>
      <c r="F6" s="196">
        <v>781895400</v>
      </c>
      <c r="G6" s="197">
        <f>F6</f>
        <v>781895400</v>
      </c>
      <c r="H6" s="198"/>
      <c r="I6" s="198"/>
      <c r="J6" s="199">
        <f>D6</f>
        <v>79157295699.279999</v>
      </c>
    </row>
    <row r="7" spans="1:10">
      <c r="A7" s="194" t="s">
        <v>15</v>
      </c>
      <c r="B7" s="195" t="s">
        <v>16</v>
      </c>
      <c r="C7" s="194">
        <v>55662566333.18</v>
      </c>
      <c r="D7" s="195"/>
      <c r="E7" s="194">
        <v>661737905.02999997</v>
      </c>
      <c r="F7" s="196"/>
      <c r="G7" s="200">
        <f>H7-G6</f>
        <v>-120157494.97000003</v>
      </c>
      <c r="H7" s="199">
        <f>E7</f>
        <v>661737905.02999997</v>
      </c>
      <c r="I7" s="199">
        <f>C7+E7+G7-H7</f>
        <v>55542408838.209999</v>
      </c>
      <c r="J7" s="199"/>
    </row>
    <row r="8" spans="1:10">
      <c r="A8" s="194" t="s">
        <v>17</v>
      </c>
      <c r="B8" s="195" t="s">
        <v>18</v>
      </c>
      <c r="C8" s="196"/>
      <c r="D8" s="195">
        <v>818181.83</v>
      </c>
      <c r="E8" s="196"/>
      <c r="F8" s="196"/>
      <c r="G8" s="200"/>
      <c r="H8" s="199"/>
      <c r="I8" s="199"/>
      <c r="J8" s="199">
        <f>D8</f>
        <v>818181.83</v>
      </c>
    </row>
    <row r="9" spans="1:10">
      <c r="A9" s="194" t="s">
        <v>19</v>
      </c>
      <c r="B9" s="195" t="s">
        <v>20</v>
      </c>
      <c r="C9" s="196"/>
      <c r="D9" s="195">
        <v>174175147.47999999</v>
      </c>
      <c r="E9" s="196"/>
      <c r="F9" s="196">
        <v>135719.67999999999</v>
      </c>
      <c r="G9" s="200"/>
      <c r="H9" s="199"/>
      <c r="I9" s="199"/>
      <c r="J9" s="199">
        <f>D9+F9</f>
        <v>174310867.16</v>
      </c>
    </row>
    <row r="10" spans="1:10">
      <c r="A10" s="194" t="s">
        <v>21</v>
      </c>
      <c r="B10" s="195" t="s">
        <v>22</v>
      </c>
      <c r="C10" s="194"/>
      <c r="D10" s="195"/>
      <c r="E10" s="194"/>
      <c r="F10" s="196"/>
      <c r="G10" s="200"/>
      <c r="H10" s="199"/>
      <c r="I10" s="199">
        <f t="shared" ref="I10:I11" si="0">D10+F10</f>
        <v>0</v>
      </c>
      <c r="J10" s="199"/>
    </row>
    <row r="11" spans="1:10">
      <c r="A11" s="194" t="s">
        <v>23</v>
      </c>
      <c r="B11" s="195" t="s">
        <v>24</v>
      </c>
      <c r="C11" s="194"/>
      <c r="D11" s="195"/>
      <c r="E11" s="194"/>
      <c r="F11" s="196"/>
      <c r="G11" s="200"/>
      <c r="H11" s="199"/>
      <c r="I11" s="199">
        <f t="shared" si="0"/>
        <v>0</v>
      </c>
      <c r="J11" s="199"/>
    </row>
    <row r="12" spans="1:10">
      <c r="A12" s="194" t="s">
        <v>25</v>
      </c>
      <c r="B12" s="195" t="s">
        <v>26</v>
      </c>
      <c r="C12" s="194"/>
      <c r="D12" s="195">
        <v>861371128.02999997</v>
      </c>
      <c r="E12" s="194"/>
      <c r="F12" s="196">
        <v>42733067.689999998</v>
      </c>
      <c r="G12" s="200"/>
      <c r="H12" s="199"/>
      <c r="I12" s="199"/>
      <c r="J12" s="199">
        <f>D12+F12</f>
        <v>904104195.72000003</v>
      </c>
    </row>
    <row r="13" spans="1:10">
      <c r="A13" s="194" t="s">
        <v>27</v>
      </c>
      <c r="B13" s="195" t="s">
        <v>28</v>
      </c>
      <c r="C13" s="194">
        <v>5805641483.1099997</v>
      </c>
      <c r="D13" s="195"/>
      <c r="E13" s="194">
        <v>18012006.199999999</v>
      </c>
      <c r="F13" s="196"/>
      <c r="G13" s="200"/>
      <c r="H13" s="199"/>
      <c r="I13" s="199">
        <f>C13+E13</f>
        <v>5823653489.3099995</v>
      </c>
      <c r="J13" s="199"/>
    </row>
    <row r="14" spans="1:10">
      <c r="A14" s="194" t="s">
        <v>29</v>
      </c>
      <c r="B14" s="195" t="s">
        <v>30</v>
      </c>
      <c r="C14" s="194">
        <v>3890678579.54</v>
      </c>
      <c r="D14" s="195"/>
      <c r="E14" s="194">
        <v>434619733.58999997</v>
      </c>
      <c r="F14" s="196"/>
      <c r="G14" s="200"/>
      <c r="H14" s="199"/>
      <c r="I14" s="199">
        <f t="shared" ref="I14:I21" si="1">C14+E14</f>
        <v>4325298313.1300001</v>
      </c>
      <c r="J14" s="199"/>
    </row>
    <row r="15" spans="1:10">
      <c r="A15" s="194" t="s">
        <v>31</v>
      </c>
      <c r="B15" s="195" t="s">
        <v>32</v>
      </c>
      <c r="C15" s="194">
        <v>4040954471.5900002</v>
      </c>
      <c r="D15" s="195"/>
      <c r="E15" s="194">
        <v>3803582.64</v>
      </c>
      <c r="F15" s="196"/>
      <c r="G15" s="200"/>
      <c r="H15" s="199"/>
      <c r="I15" s="199">
        <f t="shared" si="1"/>
        <v>4044758054.23</v>
      </c>
      <c r="J15" s="199"/>
    </row>
    <row r="16" spans="1:10">
      <c r="A16" s="194" t="s">
        <v>33</v>
      </c>
      <c r="B16" s="195" t="s">
        <v>34</v>
      </c>
      <c r="C16" s="194">
        <v>150515762.69</v>
      </c>
      <c r="D16" s="195"/>
      <c r="E16" s="194">
        <v>37168807.899999999</v>
      </c>
      <c r="F16" s="196"/>
      <c r="G16" s="200"/>
      <c r="H16" s="199"/>
      <c r="I16" s="199">
        <f t="shared" si="1"/>
        <v>187684570.59</v>
      </c>
      <c r="J16" s="199"/>
    </row>
    <row r="17" spans="1:11" ht="18.75" customHeight="1">
      <c r="A17" s="194" t="s">
        <v>35</v>
      </c>
      <c r="B17" s="195" t="s">
        <v>36</v>
      </c>
      <c r="C17" s="194">
        <v>634347787.12</v>
      </c>
      <c r="D17" s="195"/>
      <c r="E17" s="194">
        <v>1488438.61</v>
      </c>
      <c r="F17" s="196"/>
      <c r="G17" s="200"/>
      <c r="H17" s="199"/>
      <c r="I17" s="199">
        <f t="shared" si="1"/>
        <v>635836225.73000002</v>
      </c>
      <c r="J17" s="199"/>
    </row>
    <row r="18" spans="1:11" ht="18.75" customHeight="1">
      <c r="A18" s="194" t="s">
        <v>37</v>
      </c>
      <c r="B18" s="195" t="s">
        <v>38</v>
      </c>
      <c r="C18" s="194"/>
      <c r="D18" s="195">
        <v>19712268.98</v>
      </c>
      <c r="E18" s="194">
        <v>1888068594.28</v>
      </c>
      <c r="F18" s="196"/>
      <c r="G18" s="200"/>
      <c r="H18" s="199"/>
      <c r="I18" s="199">
        <f>C18+E18-D18-F18</f>
        <v>1868356325.3</v>
      </c>
      <c r="J18" s="199"/>
    </row>
    <row r="19" spans="1:11" ht="18" customHeight="1">
      <c r="A19" s="194" t="s">
        <v>39</v>
      </c>
      <c r="B19" s="195" t="s">
        <v>40</v>
      </c>
      <c r="C19" s="195"/>
      <c r="D19" s="194"/>
      <c r="E19" s="194"/>
      <c r="F19" s="196"/>
      <c r="G19" s="200"/>
      <c r="H19" s="199"/>
      <c r="I19" s="199">
        <f t="shared" si="1"/>
        <v>0</v>
      </c>
      <c r="J19" s="199"/>
    </row>
    <row r="20" spans="1:11" ht="30">
      <c r="A20" s="194" t="s">
        <v>41</v>
      </c>
      <c r="B20" s="235" t="s">
        <v>42</v>
      </c>
      <c r="C20" s="195"/>
      <c r="D20" s="194"/>
      <c r="E20" s="194"/>
      <c r="F20" s="196"/>
      <c r="G20" s="200"/>
      <c r="H20" s="199"/>
      <c r="I20" s="199">
        <f t="shared" si="1"/>
        <v>0</v>
      </c>
      <c r="J20" s="199"/>
    </row>
    <row r="21" spans="1:11">
      <c r="A21" s="194" t="s">
        <v>43</v>
      </c>
      <c r="B21" s="195" t="s">
        <v>44</v>
      </c>
      <c r="C21" s="195"/>
      <c r="D21" s="196"/>
      <c r="E21" s="196"/>
      <c r="F21" s="196"/>
      <c r="G21" s="200"/>
      <c r="H21" s="199"/>
      <c r="I21" s="199">
        <f t="shared" si="1"/>
        <v>0</v>
      </c>
      <c r="J21" s="199"/>
    </row>
    <row r="22" spans="1:11">
      <c r="A22" s="194"/>
      <c r="B22" s="195" t="s">
        <v>45</v>
      </c>
      <c r="C22" s="195"/>
      <c r="D22" s="196"/>
      <c r="E22" s="196"/>
      <c r="F22" s="196"/>
      <c r="G22" s="200"/>
      <c r="H22" s="199">
        <f>E25</f>
        <v>2220148452.8499999</v>
      </c>
      <c r="I22" s="199"/>
      <c r="J22" s="199"/>
    </row>
    <row r="23" spans="1:11">
      <c r="A23" s="194" t="s">
        <v>47</v>
      </c>
      <c r="B23" s="195" t="s">
        <v>48</v>
      </c>
      <c r="C23" s="195"/>
      <c r="D23" s="195">
        <f>D6+D8+D9+D12-C7-C13-C14-C15-C16-C17-C22+D18</f>
        <v>10028668008.369991</v>
      </c>
      <c r="E23" s="195">
        <f>E7+E13+E14+E15+E16+E17+E18-F6-F9-F12</f>
        <v>2220134880.8800001</v>
      </c>
      <c r="F23" s="195"/>
      <c r="G23" s="200"/>
      <c r="H23" s="199"/>
      <c r="I23" s="199"/>
      <c r="J23" s="199"/>
      <c r="K23" s="190">
        <f>D23-E23</f>
        <v>7808533127.4899912</v>
      </c>
    </row>
    <row r="24" spans="1:11">
      <c r="A24" s="194" t="s">
        <v>49</v>
      </c>
      <c r="B24" s="195" t="s">
        <v>50</v>
      </c>
      <c r="C24" s="194">
        <v>1607167002.0899999</v>
      </c>
      <c r="D24" s="194"/>
      <c r="E24" s="194">
        <v>13571.97</v>
      </c>
      <c r="F24" s="196"/>
      <c r="G24" s="200"/>
      <c r="H24" s="199"/>
      <c r="I24" s="199">
        <f>C24+E24</f>
        <v>1607180574.0599999</v>
      </c>
      <c r="J24" s="199"/>
    </row>
    <row r="25" spans="1:11">
      <c r="A25" s="194" t="s">
        <v>51</v>
      </c>
      <c r="B25" s="195" t="s">
        <v>52</v>
      </c>
      <c r="C25" s="195"/>
      <c r="D25" s="194">
        <f>D23-C24</f>
        <v>8421501006.2799911</v>
      </c>
      <c r="E25" s="194">
        <f>E23+E24</f>
        <v>2220148452.8499999</v>
      </c>
      <c r="F25" s="196"/>
      <c r="G25" s="200"/>
      <c r="H25" s="199">
        <f>E25</f>
        <v>2220148452.8499999</v>
      </c>
      <c r="I25" s="199"/>
      <c r="J25" s="199">
        <f>J23-I24</f>
        <v>-1607180574.0599999</v>
      </c>
    </row>
    <row r="26" spans="1:11">
      <c r="A26" s="194"/>
      <c r="B26" s="195"/>
      <c r="C26" s="195"/>
      <c r="D26" s="194"/>
      <c r="E26" s="194"/>
      <c r="F26" s="196"/>
      <c r="G26" s="200"/>
      <c r="H26" s="199"/>
      <c r="I26" s="199"/>
      <c r="J26" s="199"/>
    </row>
    <row r="27" spans="1:11" ht="30">
      <c r="A27" s="194" t="s">
        <v>53</v>
      </c>
      <c r="B27" s="195" t="s">
        <v>54</v>
      </c>
      <c r="C27" s="195"/>
      <c r="D27" s="194">
        <v>0</v>
      </c>
      <c r="E27" s="194"/>
      <c r="F27" s="196"/>
      <c r="G27" s="200"/>
      <c r="H27" s="199"/>
      <c r="I27" s="199"/>
      <c r="J27" s="199"/>
    </row>
    <row r="28" spans="1:11">
      <c r="A28" s="194" t="s">
        <v>55</v>
      </c>
      <c r="B28" s="195" t="s">
        <v>56</v>
      </c>
      <c r="C28" s="195"/>
      <c r="D28" s="194">
        <f>D25</f>
        <v>8421501006.2799911</v>
      </c>
      <c r="E28" s="194">
        <f>E25</f>
        <v>2220148452.8499999</v>
      </c>
      <c r="F28" s="196"/>
      <c r="G28" s="200"/>
      <c r="H28" s="199">
        <f>E28</f>
        <v>2220148452.8499999</v>
      </c>
      <c r="I28" s="199"/>
      <c r="J28" s="199">
        <f>J25</f>
        <v>-1607180574.0599999</v>
      </c>
    </row>
    <row r="29" spans="1:11">
      <c r="A29" s="194" t="s">
        <v>57</v>
      </c>
      <c r="B29" s="195" t="s">
        <v>58</v>
      </c>
      <c r="C29" s="195"/>
      <c r="D29" s="194">
        <v>0</v>
      </c>
      <c r="E29" s="194"/>
      <c r="F29" s="196"/>
      <c r="G29" s="200"/>
      <c r="H29" s="199"/>
      <c r="I29" s="199"/>
      <c r="J29" s="199"/>
    </row>
    <row r="30" spans="1:11">
      <c r="A30" s="194" t="s">
        <v>59</v>
      </c>
      <c r="B30" s="195" t="s">
        <v>60</v>
      </c>
      <c r="C30" s="195"/>
      <c r="D30" s="194">
        <v>0</v>
      </c>
      <c r="E30" s="194"/>
      <c r="F30" s="196"/>
      <c r="G30" s="200"/>
      <c r="H30" s="199"/>
      <c r="I30" s="199"/>
      <c r="J30" s="199"/>
    </row>
    <row r="31" spans="1:11">
      <c r="A31" s="194" t="s">
        <v>61</v>
      </c>
      <c r="B31" s="195" t="s">
        <v>62</v>
      </c>
      <c r="C31" s="195"/>
      <c r="D31" s="194">
        <v>0</v>
      </c>
      <c r="E31" s="194"/>
      <c r="F31" s="196"/>
      <c r="G31" s="200"/>
      <c r="H31" s="199"/>
      <c r="I31" s="199"/>
      <c r="J31" s="199"/>
    </row>
    <row r="32" spans="1:11">
      <c r="A32" s="194" t="s">
        <v>63</v>
      </c>
      <c r="B32" s="195" t="s">
        <v>64</v>
      </c>
      <c r="C32" s="195"/>
      <c r="D32" s="196"/>
      <c r="E32" s="196"/>
      <c r="F32" s="196"/>
      <c r="G32" s="200"/>
      <c r="H32" s="199"/>
      <c r="I32" s="199"/>
      <c r="J32" s="199"/>
    </row>
    <row r="33" spans="1:10">
      <c r="A33" s="194" t="s">
        <v>65</v>
      </c>
      <c r="B33" s="195" t="s">
        <v>66</v>
      </c>
      <c r="C33" s="195"/>
      <c r="D33" s="194">
        <f>D28</f>
        <v>8421501006.2799911</v>
      </c>
      <c r="E33" s="194">
        <f>E25</f>
        <v>2220148452.8499999</v>
      </c>
      <c r="F33" s="196">
        <f>F28</f>
        <v>0</v>
      </c>
      <c r="G33" s="200"/>
      <c r="H33" s="199">
        <f>E33</f>
        <v>2220148452.8499999</v>
      </c>
      <c r="I33" s="199"/>
      <c r="J33" s="199"/>
    </row>
    <row r="34" spans="1:10">
      <c r="A34" s="194" t="s">
        <v>67</v>
      </c>
      <c r="B34" s="195" t="s">
        <v>68</v>
      </c>
      <c r="C34" s="195"/>
      <c r="D34" s="194">
        <v>0</v>
      </c>
      <c r="E34" s="194"/>
      <c r="F34" s="196"/>
      <c r="G34" s="200"/>
      <c r="H34" s="199"/>
      <c r="I34" s="199"/>
      <c r="J34" s="199"/>
    </row>
    <row r="35" spans="1:10">
      <c r="A35" s="194" t="s">
        <v>69</v>
      </c>
      <c r="B35" s="199"/>
      <c r="C35" s="199"/>
      <c r="D35" s="196"/>
      <c r="E35" s="196"/>
      <c r="F35" s="196"/>
      <c r="G35" s="200"/>
      <c r="H35" s="199"/>
      <c r="I35" s="199"/>
      <c r="J35" s="199"/>
    </row>
    <row r="36" spans="1:10">
      <c r="A36" s="194" t="s">
        <v>70</v>
      </c>
      <c r="B36" s="235" t="s">
        <v>430</v>
      </c>
      <c r="C36" s="195"/>
      <c r="D36" s="194">
        <v>32063483949.689999</v>
      </c>
      <c r="E36" s="194"/>
      <c r="F36" s="196">
        <v>13055964208.67</v>
      </c>
      <c r="G36" s="200"/>
      <c r="H36" s="199"/>
      <c r="I36" s="199"/>
      <c r="J36" s="199"/>
    </row>
    <row r="37" spans="1:10" ht="30">
      <c r="A37" s="194" t="s">
        <v>72</v>
      </c>
      <c r="B37" s="195" t="s">
        <v>73</v>
      </c>
      <c r="C37" s="195">
        <v>551789303.00999999</v>
      </c>
      <c r="D37" s="194"/>
      <c r="E37" s="194"/>
      <c r="F37" s="196"/>
      <c r="G37" s="200"/>
      <c r="H37" s="199"/>
      <c r="I37" s="199"/>
      <c r="J37" s="199"/>
    </row>
    <row r="38" spans="1:10">
      <c r="A38" s="194" t="s">
        <v>74</v>
      </c>
      <c r="B38" s="195" t="s">
        <v>75</v>
      </c>
      <c r="C38" s="195"/>
      <c r="D38" s="194"/>
      <c r="E38" s="194"/>
      <c r="F38" s="196"/>
      <c r="G38" s="200"/>
      <c r="H38" s="199"/>
      <c r="I38" s="199"/>
      <c r="J38" s="199"/>
    </row>
    <row r="39" spans="1:10">
      <c r="A39" s="194" t="s">
        <v>76</v>
      </c>
      <c r="B39" s="195" t="s">
        <v>77</v>
      </c>
      <c r="C39" s="195"/>
      <c r="D39" s="194"/>
      <c r="E39" s="194"/>
      <c r="F39" s="196"/>
      <c r="G39" s="200"/>
      <c r="H39" s="199"/>
      <c r="I39" s="199"/>
      <c r="J39" s="199"/>
    </row>
    <row r="40" spans="1:10">
      <c r="A40" s="194" t="s">
        <v>78</v>
      </c>
      <c r="B40" s="195" t="s">
        <v>79</v>
      </c>
      <c r="C40" s="195"/>
      <c r="D40" s="194"/>
      <c r="E40" s="194"/>
      <c r="F40" s="196"/>
      <c r="G40" s="200"/>
      <c r="H40" s="199"/>
      <c r="I40" s="199"/>
      <c r="J40" s="199"/>
    </row>
    <row r="41" spans="1:10">
      <c r="A41" s="194" t="s">
        <v>80</v>
      </c>
      <c r="B41" s="195" t="s">
        <v>81</v>
      </c>
      <c r="C41" s="195">
        <v>1715125000</v>
      </c>
      <c r="D41" s="194"/>
      <c r="E41" s="194"/>
      <c r="F41" s="196"/>
      <c r="G41" s="200"/>
      <c r="H41" s="199"/>
      <c r="I41" s="199"/>
      <c r="J41" s="199"/>
    </row>
    <row r="42" spans="1:10">
      <c r="A42" s="194" t="s">
        <v>82</v>
      </c>
      <c r="B42" s="195" t="s">
        <v>83</v>
      </c>
      <c r="C42" s="195"/>
      <c r="D42" s="194">
        <f>D25</f>
        <v>8421501006.2799911</v>
      </c>
      <c r="E42" s="194">
        <f>E25</f>
        <v>2220148452.8499999</v>
      </c>
      <c r="F42" s="196"/>
      <c r="G42" s="200"/>
      <c r="H42" s="199"/>
      <c r="I42" s="199"/>
      <c r="J42" s="199"/>
    </row>
    <row r="43" spans="1:10">
      <c r="A43" s="194" t="s">
        <v>84</v>
      </c>
      <c r="B43" s="195" t="s">
        <v>85</v>
      </c>
      <c r="C43" s="195"/>
      <c r="D43" s="194">
        <v>0</v>
      </c>
      <c r="E43" s="194"/>
      <c r="F43" s="196"/>
      <c r="G43" s="200"/>
      <c r="H43" s="199"/>
      <c r="I43" s="199"/>
      <c r="J43" s="199"/>
    </row>
    <row r="44" spans="1:10">
      <c r="A44" s="194" t="s">
        <v>86</v>
      </c>
      <c r="B44" s="195" t="s">
        <v>430</v>
      </c>
      <c r="C44" s="195">
        <f>SUM(C36:C43)</f>
        <v>2266914303.0100002</v>
      </c>
      <c r="D44" s="196">
        <f>SUM(D36:D43)</f>
        <v>40484984955.969986</v>
      </c>
      <c r="E44" s="196">
        <f>SUM(E36:E43)</f>
        <v>2220148452.8499999</v>
      </c>
      <c r="F44" s="196">
        <f>SUM(F36:F43)</f>
        <v>13055964208.67</v>
      </c>
      <c r="G44" s="201"/>
      <c r="H44" s="202"/>
      <c r="I44" s="202"/>
      <c r="J44" s="199"/>
    </row>
    <row r="45" spans="1:10" ht="15.75" thickBot="1">
      <c r="A45" s="194" t="s">
        <v>87</v>
      </c>
      <c r="B45" s="199"/>
      <c r="C45" s="199"/>
      <c r="D45" s="196">
        <f>D44-C44</f>
        <v>38218070652.959984</v>
      </c>
      <c r="E45" s="196"/>
      <c r="F45" s="196">
        <f>F44-E44</f>
        <v>10835815755.82</v>
      </c>
      <c r="G45" s="203"/>
      <c r="H45" s="204"/>
      <c r="I45" s="204"/>
      <c r="J45" s="199"/>
    </row>
    <row r="46" spans="1:10" ht="15.75" thickTop="1">
      <c r="A46" s="205" t="s">
        <v>88</v>
      </c>
      <c r="B46" s="206" t="s">
        <v>89</v>
      </c>
      <c r="C46" s="207"/>
      <c r="D46" s="205"/>
      <c r="E46" s="205"/>
      <c r="F46" s="208"/>
      <c r="G46" s="209"/>
      <c r="H46" s="210"/>
      <c r="I46" s="210"/>
      <c r="J46" s="211"/>
    </row>
    <row r="47" spans="1:10">
      <c r="A47" s="194" t="s">
        <v>90</v>
      </c>
      <c r="B47" s="195" t="s">
        <v>91</v>
      </c>
      <c r="C47" s="195"/>
      <c r="D47" s="194">
        <v>0</v>
      </c>
      <c r="E47" s="194"/>
      <c r="F47" s="196"/>
      <c r="G47" s="200"/>
      <c r="H47" s="199"/>
      <c r="I47" s="212"/>
      <c r="J47" s="199"/>
    </row>
    <row r="48" spans="1:10">
      <c r="A48" s="194" t="s">
        <v>92</v>
      </c>
      <c r="B48" s="195" t="s">
        <v>93</v>
      </c>
      <c r="C48" s="194">
        <v>3807772203.2199998</v>
      </c>
      <c r="D48" s="194"/>
      <c r="E48" s="196">
        <v>2518924.0299999998</v>
      </c>
      <c r="F48" s="196"/>
      <c r="G48" s="200"/>
      <c r="H48" s="199"/>
      <c r="I48" s="212">
        <f>C48+E48+G48-H48</f>
        <v>3810291127.25</v>
      </c>
      <c r="J48" s="199"/>
    </row>
    <row r="49" spans="1:10">
      <c r="A49" s="194" t="s">
        <v>94</v>
      </c>
      <c r="B49" s="195" t="s">
        <v>95</v>
      </c>
      <c r="C49" s="194">
        <v>719359328.75</v>
      </c>
      <c r="D49" s="194"/>
      <c r="E49" s="196">
        <v>486849436.82999998</v>
      </c>
      <c r="F49" s="196"/>
      <c r="G49" s="200"/>
      <c r="H49" s="213"/>
      <c r="I49" s="212">
        <f t="shared" ref="I49:I65" si="2">C49+E49+G49-H49</f>
        <v>1206208765.5799999</v>
      </c>
      <c r="J49" s="199"/>
    </row>
    <row r="50" spans="1:10">
      <c r="A50" s="194" t="s">
        <v>96</v>
      </c>
      <c r="B50" s="195" t="s">
        <v>97</v>
      </c>
      <c r="C50" s="194">
        <v>35310992.840000004</v>
      </c>
      <c r="D50" s="194"/>
      <c r="E50" s="196"/>
      <c r="F50" s="196"/>
      <c r="G50" s="200"/>
      <c r="H50" s="199"/>
      <c r="I50" s="212">
        <f t="shared" si="2"/>
        <v>35310992.840000004</v>
      </c>
      <c r="J50" s="199"/>
    </row>
    <row r="51" spans="1:10">
      <c r="A51" s="194" t="s">
        <v>98</v>
      </c>
      <c r="B51" s="195" t="s">
        <v>99</v>
      </c>
      <c r="C51" s="194">
        <f>3172296858.03-C52</f>
        <v>2452245112.8299999</v>
      </c>
      <c r="D51" s="194"/>
      <c r="E51" s="196"/>
      <c r="F51" s="196"/>
      <c r="G51" s="200"/>
      <c r="H51" s="199"/>
      <c r="I51" s="212">
        <f t="shared" si="2"/>
        <v>2452245112.8299999</v>
      </c>
      <c r="J51" s="199"/>
    </row>
    <row r="52" spans="1:10" s="219" customFormat="1">
      <c r="A52" s="214"/>
      <c r="B52" s="215" t="s">
        <v>100</v>
      </c>
      <c r="C52" s="214">
        <v>720051745.20000005</v>
      </c>
      <c r="D52" s="214"/>
      <c r="E52" s="216"/>
      <c r="F52" s="216"/>
      <c r="G52" s="217"/>
      <c r="H52" s="218">
        <f>C52+E52</f>
        <v>720051745.20000005</v>
      </c>
      <c r="I52" s="218">
        <f t="shared" si="2"/>
        <v>0</v>
      </c>
      <c r="J52" s="218"/>
    </row>
    <row r="53" spans="1:10">
      <c r="A53" s="194" t="s">
        <v>101</v>
      </c>
      <c r="B53" s="195" t="s">
        <v>102</v>
      </c>
      <c r="C53" s="194"/>
      <c r="D53" s="194"/>
      <c r="E53" s="196"/>
      <c r="F53" s="196"/>
      <c r="G53" s="200"/>
      <c r="H53" s="199"/>
      <c r="I53" s="212">
        <f t="shared" si="2"/>
        <v>0</v>
      </c>
      <c r="J53" s="199"/>
    </row>
    <row r="54" spans="1:10">
      <c r="A54" s="194" t="s">
        <v>103</v>
      </c>
      <c r="B54" s="195" t="s">
        <v>104</v>
      </c>
      <c r="C54" s="194">
        <v>9680032030.4899998</v>
      </c>
      <c r="D54" s="194"/>
      <c r="E54" s="196">
        <v>2078988551.4100001</v>
      </c>
      <c r="F54" s="196"/>
      <c r="G54" s="200"/>
      <c r="H54" s="220"/>
      <c r="I54" s="212">
        <f>C54+E54+G54-H54</f>
        <v>11759020581.9</v>
      </c>
      <c r="J54" s="199"/>
    </row>
    <row r="55" spans="1:10">
      <c r="A55" s="194" t="s">
        <v>105</v>
      </c>
      <c r="B55" s="195" t="s">
        <v>106</v>
      </c>
      <c r="C55" s="194">
        <v>10759444137.52</v>
      </c>
      <c r="D55" s="194"/>
      <c r="E55" s="196">
        <v>87490743.159999996</v>
      </c>
      <c r="F55" s="196"/>
      <c r="G55" s="200"/>
      <c r="H55" s="220"/>
      <c r="I55" s="212">
        <f t="shared" si="2"/>
        <v>10846934880.68</v>
      </c>
      <c r="J55" s="199"/>
    </row>
    <row r="56" spans="1:10">
      <c r="A56" s="194" t="s">
        <v>107</v>
      </c>
      <c r="B56" s="195" t="s">
        <v>108</v>
      </c>
      <c r="C56" s="194"/>
      <c r="D56" s="194"/>
      <c r="E56" s="196"/>
      <c r="F56" s="196"/>
      <c r="G56" s="200"/>
      <c r="H56" s="220"/>
      <c r="I56" s="212">
        <f t="shared" si="2"/>
        <v>0</v>
      </c>
      <c r="J56" s="199"/>
    </row>
    <row r="57" spans="1:10" ht="30">
      <c r="A57" s="194" t="s">
        <v>109</v>
      </c>
      <c r="B57" s="195" t="s">
        <v>110</v>
      </c>
      <c r="C57" s="194"/>
      <c r="D57" s="194"/>
      <c r="E57" s="196"/>
      <c r="F57" s="196"/>
      <c r="G57" s="200"/>
      <c r="H57" s="220"/>
      <c r="I57" s="212">
        <f t="shared" si="2"/>
        <v>0</v>
      </c>
      <c r="J57" s="199"/>
    </row>
    <row r="58" spans="1:10">
      <c r="A58" s="194" t="s">
        <v>111</v>
      </c>
      <c r="B58" s="195" t="s">
        <v>112</v>
      </c>
      <c r="C58" s="194">
        <v>22315140784.369999</v>
      </c>
      <c r="D58" s="194"/>
      <c r="E58" s="196">
        <v>10405481400.200001</v>
      </c>
      <c r="F58" s="196"/>
      <c r="G58" s="200"/>
      <c r="H58" s="220"/>
      <c r="I58" s="212">
        <f t="shared" si="2"/>
        <v>32720622184.57</v>
      </c>
      <c r="J58" s="199"/>
    </row>
    <row r="59" spans="1:10">
      <c r="A59" s="194" t="s">
        <v>113</v>
      </c>
      <c r="B59" s="195" t="s">
        <v>114</v>
      </c>
      <c r="C59" s="194">
        <v>312418509.50999999</v>
      </c>
      <c r="D59" s="194"/>
      <c r="E59" s="196">
        <v>88521662.909999996</v>
      </c>
      <c r="F59" s="196"/>
      <c r="G59" s="200"/>
      <c r="H59" s="220"/>
      <c r="I59" s="212">
        <f t="shared" si="2"/>
        <v>400940172.41999996</v>
      </c>
      <c r="J59" s="199"/>
    </row>
    <row r="60" spans="1:10">
      <c r="A60" s="194" t="s">
        <v>115</v>
      </c>
      <c r="B60" s="195" t="s">
        <v>116</v>
      </c>
      <c r="C60" s="194"/>
      <c r="D60" s="194"/>
      <c r="E60" s="196">
        <v>3235932882</v>
      </c>
      <c r="F60" s="196"/>
      <c r="G60" s="200"/>
      <c r="H60" s="220"/>
      <c r="I60" s="212">
        <f t="shared" si="2"/>
        <v>3235932882</v>
      </c>
      <c r="J60" s="199"/>
    </row>
    <row r="61" spans="1:10">
      <c r="A61" s="194" t="s">
        <v>117</v>
      </c>
      <c r="B61" s="195" t="s">
        <v>118</v>
      </c>
      <c r="C61" s="194">
        <v>19757000000</v>
      </c>
      <c r="D61" s="194"/>
      <c r="E61" s="196"/>
      <c r="F61" s="196"/>
      <c r="G61" s="200"/>
      <c r="H61" s="221">
        <v>19757000000</v>
      </c>
      <c r="I61" s="212">
        <f t="shared" si="2"/>
        <v>0</v>
      </c>
      <c r="J61" s="199"/>
    </row>
    <row r="62" spans="1:10">
      <c r="A62" s="194" t="s">
        <v>119</v>
      </c>
      <c r="B62" s="195" t="s">
        <v>120</v>
      </c>
      <c r="C62" s="194"/>
      <c r="D62" s="194"/>
      <c r="E62" s="196"/>
      <c r="F62" s="196"/>
      <c r="G62" s="200"/>
      <c r="H62" s="220"/>
      <c r="I62" s="212">
        <f t="shared" si="2"/>
        <v>0</v>
      </c>
      <c r="J62" s="199"/>
    </row>
    <row r="63" spans="1:10">
      <c r="A63" s="194" t="s">
        <v>121</v>
      </c>
      <c r="B63" s="195" t="s">
        <v>122</v>
      </c>
      <c r="C63" s="194">
        <v>162180064.97999999</v>
      </c>
      <c r="D63" s="194"/>
      <c r="E63" s="196"/>
      <c r="F63" s="196"/>
      <c r="G63" s="200"/>
      <c r="H63" s="220"/>
      <c r="I63" s="212">
        <f t="shared" si="2"/>
        <v>162180064.97999999</v>
      </c>
      <c r="J63" s="199"/>
    </row>
    <row r="64" spans="1:10" ht="30">
      <c r="A64" s="194" t="s">
        <v>123</v>
      </c>
      <c r="B64" s="195" t="s">
        <v>124</v>
      </c>
      <c r="C64" s="194"/>
      <c r="D64" s="194"/>
      <c r="E64" s="196"/>
      <c r="F64" s="196"/>
      <c r="G64" s="200"/>
      <c r="H64" s="220"/>
      <c r="I64" s="212">
        <f t="shared" si="2"/>
        <v>0</v>
      </c>
      <c r="J64" s="199"/>
    </row>
    <row r="65" spans="1:14">
      <c r="A65" s="194" t="s">
        <v>125</v>
      </c>
      <c r="B65" s="195" t="s">
        <v>126</v>
      </c>
      <c r="C65" s="194">
        <v>2532770481.6100001</v>
      </c>
      <c r="D65" s="194"/>
      <c r="E65" s="196"/>
      <c r="F65" s="196"/>
      <c r="G65" s="200"/>
      <c r="H65" s="220"/>
      <c r="I65" s="212">
        <f t="shared" si="2"/>
        <v>2532770481.6100001</v>
      </c>
      <c r="J65" s="199"/>
    </row>
    <row r="66" spans="1:14">
      <c r="A66" s="194" t="s">
        <v>127</v>
      </c>
      <c r="B66" s="195" t="s">
        <v>128</v>
      </c>
      <c r="C66" s="195">
        <f>C67+C68+C69+C70+C71+C72+C73+C74+C75+C76+C77+C78</f>
        <v>0</v>
      </c>
      <c r="D66" s="195"/>
      <c r="E66" s="194"/>
      <c r="F66" s="196"/>
      <c r="G66" s="200"/>
      <c r="H66" s="199"/>
      <c r="I66" s="212"/>
      <c r="J66" s="199"/>
    </row>
    <row r="67" spans="1:14">
      <c r="A67" s="194" t="s">
        <v>129</v>
      </c>
      <c r="B67" s="206" t="s">
        <v>130</v>
      </c>
      <c r="C67" s="195"/>
      <c r="D67" s="195">
        <v>614907561.94000006</v>
      </c>
      <c r="E67" s="194"/>
      <c r="F67" s="208">
        <f>960997174.92-F68</f>
        <v>240945429.71999991</v>
      </c>
      <c r="G67" s="217"/>
      <c r="H67" s="199"/>
      <c r="I67" s="212"/>
      <c r="J67" s="199">
        <f>D67+F67+H67-G67</f>
        <v>855852991.65999997</v>
      </c>
    </row>
    <row r="68" spans="1:14" s="219" customFormat="1">
      <c r="A68" s="214"/>
      <c r="B68" s="215" t="s">
        <v>131</v>
      </c>
      <c r="C68" s="215"/>
      <c r="D68" s="215"/>
      <c r="E68" s="214"/>
      <c r="F68" s="216">
        <v>720051745.20000005</v>
      </c>
      <c r="G68" s="217">
        <v>720051745.20000005</v>
      </c>
      <c r="H68" s="218"/>
      <c r="I68" s="218"/>
      <c r="J68" s="218">
        <f t="shared" ref="J68:J93" si="3">D68+F68+H68-G68</f>
        <v>0</v>
      </c>
    </row>
    <row r="69" spans="1:14">
      <c r="A69" s="194" t="s">
        <v>132</v>
      </c>
      <c r="B69" s="206" t="s">
        <v>133</v>
      </c>
      <c r="C69" s="195"/>
      <c r="D69" s="195">
        <v>295678265</v>
      </c>
      <c r="E69" s="194"/>
      <c r="F69" s="208">
        <v>15501390.1</v>
      </c>
      <c r="G69" s="200"/>
      <c r="H69" s="199"/>
      <c r="I69" s="212"/>
      <c r="J69" s="199">
        <f t="shared" si="3"/>
        <v>311179655.10000002</v>
      </c>
    </row>
    <row r="70" spans="1:14">
      <c r="A70" s="194" t="s">
        <v>134</v>
      </c>
      <c r="B70" s="206" t="s">
        <v>135</v>
      </c>
      <c r="C70" s="195"/>
      <c r="D70" s="195">
        <v>1177350151.4100001</v>
      </c>
      <c r="E70" s="194"/>
      <c r="F70" s="208">
        <v>56667945.140000001</v>
      </c>
      <c r="G70" s="200"/>
      <c r="H70" s="199"/>
      <c r="I70" s="212"/>
      <c r="J70" s="199">
        <f t="shared" si="3"/>
        <v>1234018096.5500002</v>
      </c>
    </row>
    <row r="71" spans="1:14">
      <c r="A71" s="194" t="s">
        <v>136</v>
      </c>
      <c r="B71" s="195" t="s">
        <v>137</v>
      </c>
      <c r="C71" s="195"/>
      <c r="D71" s="195"/>
      <c r="E71" s="194"/>
      <c r="F71" s="196">
        <v>1108784.7</v>
      </c>
      <c r="G71" s="200"/>
      <c r="H71" s="199"/>
      <c r="I71" s="212"/>
      <c r="J71" s="199">
        <f t="shared" si="3"/>
        <v>1108784.7</v>
      </c>
    </row>
    <row r="72" spans="1:14">
      <c r="A72" s="194" t="s">
        <v>138</v>
      </c>
      <c r="B72" s="206" t="s">
        <v>139</v>
      </c>
      <c r="C72" s="195"/>
      <c r="D72" s="195">
        <v>2831950129.8400002</v>
      </c>
      <c r="E72" s="194"/>
      <c r="F72" s="196"/>
      <c r="G72" s="200"/>
      <c r="H72" s="199"/>
      <c r="I72" s="212"/>
      <c r="J72" s="199">
        <f t="shared" si="3"/>
        <v>2831950129.8400002</v>
      </c>
    </row>
    <row r="73" spans="1:14">
      <c r="A73" s="194" t="s">
        <v>140</v>
      </c>
      <c r="B73" s="195" t="s">
        <v>141</v>
      </c>
      <c r="C73" s="195"/>
      <c r="D73" s="195">
        <v>765627579.75999999</v>
      </c>
      <c r="E73" s="194"/>
      <c r="F73" s="196"/>
      <c r="G73" s="200"/>
      <c r="H73" s="199"/>
      <c r="I73" s="212"/>
      <c r="J73" s="199">
        <f t="shared" si="3"/>
        <v>765627579.75999999</v>
      </c>
      <c r="N73" s="222"/>
    </row>
    <row r="74" spans="1:14">
      <c r="A74" s="194" t="s">
        <v>142</v>
      </c>
      <c r="B74" s="195" t="s">
        <v>143</v>
      </c>
      <c r="C74" s="195"/>
      <c r="D74" s="195">
        <v>17806186.91</v>
      </c>
      <c r="E74" s="194"/>
      <c r="F74" s="196"/>
      <c r="G74" s="200"/>
      <c r="H74" s="199"/>
      <c r="I74" s="212"/>
      <c r="J74" s="199">
        <f t="shared" si="3"/>
        <v>17806186.91</v>
      </c>
      <c r="N74" s="222"/>
    </row>
    <row r="75" spans="1:14">
      <c r="A75" s="194" t="s">
        <v>144</v>
      </c>
      <c r="B75" s="206" t="s">
        <v>145</v>
      </c>
      <c r="C75" s="195"/>
      <c r="D75" s="195">
        <v>45740675.32</v>
      </c>
      <c r="E75" s="194"/>
      <c r="F75" s="196"/>
      <c r="G75" s="200"/>
      <c r="H75" s="199"/>
      <c r="I75" s="212"/>
      <c r="J75" s="199">
        <f t="shared" si="3"/>
        <v>45740675.32</v>
      </c>
    </row>
    <row r="76" spans="1:14">
      <c r="A76" s="194" t="s">
        <v>146</v>
      </c>
      <c r="B76" s="195" t="s">
        <v>147</v>
      </c>
      <c r="C76" s="195"/>
      <c r="D76" s="195"/>
      <c r="E76" s="194"/>
      <c r="F76" s="196"/>
      <c r="G76" s="200"/>
      <c r="H76" s="199"/>
      <c r="I76" s="212"/>
      <c r="J76" s="199">
        <f t="shared" si="3"/>
        <v>0</v>
      </c>
    </row>
    <row r="77" spans="1:14">
      <c r="A77" s="194" t="s">
        <v>148</v>
      </c>
      <c r="B77" s="206" t="s">
        <v>149</v>
      </c>
      <c r="C77" s="195"/>
      <c r="D77" s="195">
        <v>1711033838.3900001</v>
      </c>
      <c r="E77" s="194"/>
      <c r="F77" s="196"/>
      <c r="G77" s="200"/>
      <c r="H77" s="199"/>
      <c r="I77" s="212"/>
      <c r="J77" s="199">
        <f t="shared" si="3"/>
        <v>1711033838.3900001</v>
      </c>
    </row>
    <row r="78" spans="1:14" s="219" customFormat="1">
      <c r="A78" s="214"/>
      <c r="B78" s="215" t="s">
        <v>131</v>
      </c>
      <c r="C78" s="215"/>
      <c r="D78" s="215"/>
      <c r="E78" s="214"/>
      <c r="F78" s="216"/>
      <c r="G78" s="217">
        <f>F78</f>
        <v>0</v>
      </c>
      <c r="H78" s="218"/>
      <c r="I78" s="218"/>
      <c r="J78" s="218">
        <f t="shared" si="3"/>
        <v>0</v>
      </c>
    </row>
    <row r="79" spans="1:14" ht="45">
      <c r="A79" s="194" t="s">
        <v>150</v>
      </c>
      <c r="B79" s="195" t="s">
        <v>151</v>
      </c>
      <c r="C79" s="195"/>
      <c r="D79" s="195"/>
      <c r="E79" s="194"/>
      <c r="F79" s="196"/>
      <c r="G79" s="200"/>
      <c r="H79" s="199"/>
      <c r="I79" s="212"/>
      <c r="J79" s="199">
        <f t="shared" si="3"/>
        <v>0</v>
      </c>
    </row>
    <row r="80" spans="1:14">
      <c r="A80" s="194" t="s">
        <v>152</v>
      </c>
      <c r="B80" s="206" t="s">
        <v>153</v>
      </c>
      <c r="C80" s="195"/>
      <c r="D80" s="195">
        <v>26643533791.860001</v>
      </c>
      <c r="E80" s="194"/>
      <c r="F80" s="208">
        <v>2284171858.0700002</v>
      </c>
      <c r="G80" s="200"/>
      <c r="H80" s="199"/>
      <c r="I80" s="212"/>
      <c r="J80" s="199">
        <f t="shared" si="3"/>
        <v>28927705649.93</v>
      </c>
    </row>
    <row r="81" spans="1:11" s="219" customFormat="1">
      <c r="A81" s="214"/>
      <c r="B81" s="215" t="s">
        <v>131</v>
      </c>
      <c r="C81" s="215"/>
      <c r="D81" s="214"/>
      <c r="E81" s="214"/>
      <c r="F81" s="216"/>
      <c r="G81" s="217"/>
      <c r="H81" s="218"/>
      <c r="I81" s="218"/>
      <c r="J81" s="218">
        <f t="shared" si="3"/>
        <v>0</v>
      </c>
    </row>
    <row r="82" spans="1:11">
      <c r="A82" s="194" t="s">
        <v>154</v>
      </c>
      <c r="B82" s="195" t="s">
        <v>155</v>
      </c>
      <c r="C82" s="195"/>
      <c r="D82" s="194">
        <v>932026557.92999995</v>
      </c>
      <c r="E82" s="194"/>
      <c r="F82" s="196"/>
      <c r="G82" s="200"/>
      <c r="H82" s="199"/>
      <c r="I82" s="212"/>
      <c r="J82" s="199">
        <f t="shared" si="3"/>
        <v>932026557.92999995</v>
      </c>
    </row>
    <row r="83" spans="1:11">
      <c r="A83" s="194" t="s">
        <v>156</v>
      </c>
      <c r="B83" s="195" t="s">
        <v>157</v>
      </c>
      <c r="C83" s="195"/>
      <c r="D83" s="194"/>
      <c r="E83" s="194"/>
      <c r="F83" s="196"/>
      <c r="G83" s="200"/>
      <c r="H83" s="199"/>
      <c r="I83" s="212"/>
      <c r="J83" s="199">
        <f t="shared" si="3"/>
        <v>0</v>
      </c>
    </row>
    <row r="84" spans="1:11">
      <c r="A84" s="194" t="s">
        <v>158</v>
      </c>
      <c r="B84" s="195" t="s">
        <v>159</v>
      </c>
      <c r="C84" s="195"/>
      <c r="D84" s="194"/>
      <c r="E84" s="194"/>
      <c r="F84" s="196"/>
      <c r="G84" s="200"/>
      <c r="H84" s="199"/>
      <c r="I84" s="212"/>
      <c r="J84" s="199">
        <f t="shared" si="3"/>
        <v>0</v>
      </c>
    </row>
    <row r="85" spans="1:11">
      <c r="A85" s="194" t="s">
        <v>160</v>
      </c>
      <c r="B85" s="195" t="s">
        <v>161</v>
      </c>
      <c r="C85" s="195"/>
      <c r="D85" s="194">
        <v>0</v>
      </c>
      <c r="E85" s="194"/>
      <c r="F85" s="196"/>
      <c r="G85" s="200"/>
      <c r="H85" s="199"/>
      <c r="I85" s="212"/>
      <c r="J85" s="199">
        <f t="shared" si="3"/>
        <v>0</v>
      </c>
    </row>
    <row r="86" spans="1:11">
      <c r="A86" s="194" t="s">
        <v>162</v>
      </c>
      <c r="B86" s="195" t="s">
        <v>163</v>
      </c>
      <c r="C86" s="195"/>
      <c r="D86" s="194">
        <v>0</v>
      </c>
      <c r="E86" s="194"/>
      <c r="F86" s="196"/>
      <c r="G86" s="200"/>
      <c r="H86" s="199"/>
      <c r="I86" s="212"/>
      <c r="J86" s="199">
        <f t="shared" si="3"/>
        <v>0</v>
      </c>
    </row>
    <row r="87" spans="1:11">
      <c r="A87" s="194" t="s">
        <v>164</v>
      </c>
      <c r="B87" s="206" t="s">
        <v>165</v>
      </c>
      <c r="C87" s="195"/>
      <c r="D87" s="223">
        <v>34400000</v>
      </c>
      <c r="E87" s="194"/>
      <c r="F87" s="208">
        <v>19757000000</v>
      </c>
      <c r="G87" s="217">
        <v>19757000000</v>
      </c>
      <c r="H87" s="199"/>
      <c r="I87" s="212"/>
      <c r="J87" s="199">
        <f t="shared" si="3"/>
        <v>34400000</v>
      </c>
    </row>
    <row r="88" spans="1:11">
      <c r="A88" s="194" t="s">
        <v>166</v>
      </c>
      <c r="B88" s="195" t="s">
        <v>167</v>
      </c>
      <c r="C88" s="195"/>
      <c r="D88" s="194">
        <v>0</v>
      </c>
      <c r="E88" s="194"/>
      <c r="F88" s="196"/>
      <c r="G88" s="200"/>
      <c r="H88" s="199"/>
      <c r="I88" s="212"/>
      <c r="J88" s="199">
        <f t="shared" si="3"/>
        <v>0</v>
      </c>
    </row>
    <row r="89" spans="1:11">
      <c r="A89" s="194" t="s">
        <v>168</v>
      </c>
      <c r="B89" s="206" t="s">
        <v>169</v>
      </c>
      <c r="C89" s="195">
        <v>113046.9</v>
      </c>
      <c r="D89" s="223"/>
      <c r="E89" s="194"/>
      <c r="F89" s="196"/>
      <c r="G89" s="200"/>
      <c r="H89" s="199"/>
      <c r="I89" s="212">
        <f>C89</f>
        <v>113046.9</v>
      </c>
      <c r="J89" s="199">
        <f t="shared" si="3"/>
        <v>0</v>
      </c>
    </row>
    <row r="90" spans="1:11">
      <c r="A90" s="194" t="s">
        <v>170</v>
      </c>
      <c r="B90" s="206" t="s">
        <v>171</v>
      </c>
      <c r="C90" s="195">
        <v>50504583.119999997</v>
      </c>
      <c r="D90" s="223"/>
      <c r="E90" s="194"/>
      <c r="F90" s="196"/>
      <c r="G90" s="200"/>
      <c r="H90" s="199"/>
      <c r="I90" s="212">
        <f>C90</f>
        <v>50504583.119999997</v>
      </c>
      <c r="J90" s="199">
        <f t="shared" si="3"/>
        <v>0</v>
      </c>
    </row>
    <row r="91" spans="1:11">
      <c r="A91" s="194" t="s">
        <v>172</v>
      </c>
      <c r="B91" s="195" t="s">
        <v>173</v>
      </c>
      <c r="C91" s="195"/>
      <c r="D91" s="194">
        <v>0</v>
      </c>
      <c r="E91" s="194"/>
      <c r="F91" s="196"/>
      <c r="G91" s="200"/>
      <c r="H91" s="199"/>
      <c r="I91" s="212"/>
      <c r="J91" s="199">
        <f t="shared" si="3"/>
        <v>0</v>
      </c>
    </row>
    <row r="92" spans="1:11">
      <c r="A92" s="194" t="s">
        <v>174</v>
      </c>
      <c r="B92" s="195" t="s">
        <v>175</v>
      </c>
      <c r="C92" s="195"/>
      <c r="D92" s="194">
        <v>0</v>
      </c>
      <c r="E92" s="194"/>
      <c r="F92" s="196"/>
      <c r="G92" s="200"/>
      <c r="H92" s="199"/>
      <c r="I92" s="212"/>
      <c r="J92" s="199">
        <f t="shared" si="3"/>
        <v>0</v>
      </c>
    </row>
    <row r="93" spans="1:11">
      <c r="A93" s="194" t="s">
        <v>176</v>
      </c>
      <c r="B93" s="195" t="s">
        <v>177</v>
      </c>
      <c r="C93" s="195"/>
      <c r="D93" s="194">
        <v>0</v>
      </c>
      <c r="E93" s="194"/>
      <c r="F93" s="196"/>
      <c r="G93" s="200"/>
      <c r="H93" s="199"/>
      <c r="I93" s="212"/>
      <c r="J93" s="199">
        <f t="shared" si="3"/>
        <v>0</v>
      </c>
    </row>
    <row r="94" spans="1:11">
      <c r="A94" s="205" t="s">
        <v>178</v>
      </c>
      <c r="B94" s="206" t="s">
        <v>179</v>
      </c>
      <c r="C94" s="207"/>
      <c r="D94" s="224">
        <v>38234288282.980003</v>
      </c>
      <c r="E94" s="225">
        <v>6689663552.3900003</v>
      </c>
      <c r="F94" s="208"/>
      <c r="G94" s="226"/>
      <c r="H94" s="211"/>
      <c r="I94" s="212"/>
      <c r="J94" s="199">
        <f>D94+F94-E94</f>
        <v>31544624730.590004</v>
      </c>
    </row>
    <row r="95" spans="1:11" s="219" customFormat="1">
      <c r="A95" s="214"/>
      <c r="B95" s="215" t="s">
        <v>46</v>
      </c>
      <c r="C95" s="215">
        <f>SUM(C48:C94)</f>
        <v>73304343021.339996</v>
      </c>
      <c r="D95" s="215">
        <f>SUM(D48:D94)</f>
        <v>73304343021.339996</v>
      </c>
      <c r="E95" s="215">
        <f>SUM(E48:E94)</f>
        <v>23075447152.93</v>
      </c>
      <c r="F95" s="215">
        <f>SUM(F48:F94)</f>
        <v>23075447152.93</v>
      </c>
      <c r="G95" s="217">
        <f>SUM(G47:G94)</f>
        <v>20477051745.200001</v>
      </c>
      <c r="H95" s="218">
        <f>SUM(H47:H94)</f>
        <v>20477051745.200001</v>
      </c>
      <c r="I95" s="218">
        <f>SUM(I47:I94)</f>
        <v>69213074876.679993</v>
      </c>
      <c r="J95" s="218">
        <f>SUM(J47:J94)</f>
        <v>69213074876.680008</v>
      </c>
      <c r="K95" s="219">
        <f>G95-H95</f>
        <v>0</v>
      </c>
    </row>
    <row r="96" spans="1:11">
      <c r="A96" s="194" t="s">
        <v>180</v>
      </c>
      <c r="B96" s="199"/>
      <c r="C96" s="199"/>
      <c r="D96" s="196">
        <f>+C95-D95</f>
        <v>0</v>
      </c>
      <c r="E96" s="196">
        <f>E95-F95</f>
        <v>0</v>
      </c>
      <c r="F96" s="196"/>
      <c r="G96" s="227"/>
      <c r="H96" s="228"/>
      <c r="I96" s="199"/>
      <c r="J96" s="199"/>
    </row>
    <row r="97" spans="1:10">
      <c r="A97" s="194" t="s">
        <v>181</v>
      </c>
      <c r="B97" s="229" t="s">
        <v>182</v>
      </c>
      <c r="C97" s="229"/>
      <c r="D97" s="194">
        <v>0</v>
      </c>
      <c r="E97" s="194"/>
      <c r="F97" s="196"/>
      <c r="G97" s="200"/>
      <c r="H97" s="220"/>
      <c r="I97" s="199"/>
      <c r="J97" s="199"/>
    </row>
    <row r="98" spans="1:10">
      <c r="A98" s="194" t="s">
        <v>183</v>
      </c>
      <c r="B98" s="229" t="s">
        <v>184</v>
      </c>
      <c r="C98" s="229"/>
      <c r="D98" s="194">
        <f>D99+D104</f>
        <v>85966058782.270004</v>
      </c>
      <c r="E98" s="194"/>
      <c r="F98" s="196">
        <f>SUM(F99:F104)</f>
        <v>964147024.05999994</v>
      </c>
      <c r="G98" s="227"/>
      <c r="H98" s="228"/>
      <c r="I98" s="199"/>
      <c r="J98" s="199">
        <f>D98+F98</f>
        <v>86930205806.330002</v>
      </c>
    </row>
    <row r="99" spans="1:10" ht="18" customHeight="1">
      <c r="A99" s="194" t="s">
        <v>185</v>
      </c>
      <c r="B99" s="229" t="s">
        <v>186</v>
      </c>
      <c r="C99" s="229"/>
      <c r="D99" s="194">
        <v>84043536681.080002</v>
      </c>
      <c r="E99" s="194"/>
      <c r="F99" s="196">
        <v>964147024.05999994</v>
      </c>
      <c r="G99" s="200"/>
      <c r="H99" s="220"/>
      <c r="I99" s="199"/>
      <c r="J99" s="199">
        <f t="shared" ref="J99:J104" si="4">D99+F99</f>
        <v>85007683705.139999</v>
      </c>
    </row>
    <row r="100" spans="1:10" ht="18" customHeight="1">
      <c r="A100" s="194" t="s">
        <v>187</v>
      </c>
      <c r="B100" s="229" t="s">
        <v>188</v>
      </c>
      <c r="C100" s="229"/>
      <c r="D100" s="194"/>
      <c r="E100" s="194"/>
      <c r="F100" s="196"/>
      <c r="G100" s="200"/>
      <c r="H100" s="220"/>
      <c r="I100" s="199"/>
      <c r="J100" s="199">
        <f t="shared" si="4"/>
        <v>0</v>
      </c>
    </row>
    <row r="101" spans="1:10" ht="15.75" customHeight="1">
      <c r="A101" s="194" t="s">
        <v>189</v>
      </c>
      <c r="B101" s="229" t="s">
        <v>190</v>
      </c>
      <c r="C101" s="229"/>
      <c r="D101" s="194"/>
      <c r="E101" s="194"/>
      <c r="F101" s="196"/>
      <c r="G101" s="200"/>
      <c r="H101" s="220"/>
      <c r="I101" s="199"/>
      <c r="J101" s="199">
        <f t="shared" si="4"/>
        <v>0</v>
      </c>
    </row>
    <row r="102" spans="1:10">
      <c r="A102" s="194" t="s">
        <v>191</v>
      </c>
      <c r="B102" s="229" t="s">
        <v>192</v>
      </c>
      <c r="C102" s="229"/>
      <c r="D102" s="194"/>
      <c r="E102" s="194"/>
      <c r="F102" s="196"/>
      <c r="G102" s="200"/>
      <c r="H102" s="220"/>
      <c r="I102" s="199"/>
      <c r="J102" s="199">
        <f t="shared" si="4"/>
        <v>0</v>
      </c>
    </row>
    <row r="103" spans="1:10">
      <c r="A103" s="194" t="s">
        <v>193</v>
      </c>
      <c r="B103" s="229" t="s">
        <v>194</v>
      </c>
      <c r="C103" s="229"/>
      <c r="D103" s="194"/>
      <c r="E103" s="194"/>
      <c r="F103" s="196"/>
      <c r="G103" s="200"/>
      <c r="H103" s="220"/>
      <c r="I103" s="199"/>
      <c r="J103" s="199">
        <f t="shared" si="4"/>
        <v>0</v>
      </c>
    </row>
    <row r="104" spans="1:10">
      <c r="A104" s="194" t="s">
        <v>195</v>
      </c>
      <c r="B104" s="229" t="s">
        <v>196</v>
      </c>
      <c r="C104" s="229"/>
      <c r="D104" s="194">
        <v>1922522101.1900001</v>
      </c>
      <c r="E104" s="194"/>
      <c r="F104" s="196"/>
      <c r="G104" s="200"/>
      <c r="H104" s="220"/>
      <c r="I104" s="199"/>
      <c r="J104" s="199">
        <f t="shared" si="4"/>
        <v>1922522101.1900001</v>
      </c>
    </row>
    <row r="105" spans="1:10">
      <c r="A105" s="194" t="s">
        <v>197</v>
      </c>
      <c r="B105" s="229" t="s">
        <v>198</v>
      </c>
      <c r="C105" s="229">
        <f>C106+C107+C108+C109+C110+C111+C112+C113+C114</f>
        <v>83107498049.330017</v>
      </c>
      <c r="D105" s="194">
        <f>D106+D107+D108+D109+D110+D111+D112+D114+D113</f>
        <v>0</v>
      </c>
      <c r="E105" s="194">
        <f>E106+E107+E108+E109+E110+E112+E114</f>
        <v>1435676073.8299999</v>
      </c>
      <c r="F105" s="196">
        <f>F106+F107+F108+F112+F113+F114+F110</f>
        <v>0</v>
      </c>
      <c r="G105" s="230"/>
      <c r="H105" s="231"/>
      <c r="I105" s="199">
        <f>C105+E105</f>
        <v>84543174123.160019</v>
      </c>
      <c r="J105" s="199"/>
    </row>
    <row r="106" spans="1:10">
      <c r="A106" s="194" t="s">
        <v>199</v>
      </c>
      <c r="B106" s="229" t="s">
        <v>200</v>
      </c>
      <c r="C106" s="194">
        <v>6133152025.5699997</v>
      </c>
      <c r="D106" s="194"/>
      <c r="E106" s="194">
        <v>306860060.10000002</v>
      </c>
      <c r="F106" s="196"/>
      <c r="G106" s="200"/>
      <c r="H106" s="220"/>
      <c r="I106" s="199">
        <f t="shared" ref="I106:I114" si="5">C106+E106</f>
        <v>6440012085.6700001</v>
      </c>
      <c r="J106" s="199"/>
    </row>
    <row r="107" spans="1:10" ht="14.25" customHeight="1">
      <c r="A107" s="194" t="s">
        <v>201</v>
      </c>
      <c r="B107" s="229" t="s">
        <v>202</v>
      </c>
      <c r="C107" s="194">
        <v>882169354.30999994</v>
      </c>
      <c r="D107" s="194"/>
      <c r="E107" s="194">
        <v>44572719.520000003</v>
      </c>
      <c r="F107" s="196"/>
      <c r="G107" s="200"/>
      <c r="H107" s="220"/>
      <c r="I107" s="199">
        <f t="shared" si="5"/>
        <v>926742073.82999992</v>
      </c>
      <c r="J107" s="199"/>
    </row>
    <row r="108" spans="1:10" ht="14.25" customHeight="1">
      <c r="A108" s="194" t="s">
        <v>203</v>
      </c>
      <c r="B108" s="229" t="s">
        <v>204</v>
      </c>
      <c r="C108" s="194">
        <v>52671161412.980003</v>
      </c>
      <c r="D108" s="194"/>
      <c r="E108" s="194">
        <v>15305208</v>
      </c>
      <c r="F108" s="196"/>
      <c r="G108" s="200"/>
      <c r="H108" s="220"/>
      <c r="I108" s="199">
        <f t="shared" si="5"/>
        <v>52686466620.980003</v>
      </c>
      <c r="J108" s="199"/>
    </row>
    <row r="109" spans="1:10">
      <c r="A109" s="194" t="s">
        <v>205</v>
      </c>
      <c r="B109" s="229" t="s">
        <v>206</v>
      </c>
      <c r="C109" s="194">
        <v>1839720806.4400001</v>
      </c>
      <c r="D109" s="194"/>
      <c r="E109" s="194">
        <v>86770523</v>
      </c>
      <c r="F109" s="196"/>
      <c r="G109" s="200"/>
      <c r="H109" s="220"/>
      <c r="I109" s="199">
        <f t="shared" si="5"/>
        <v>1926491329.4400001</v>
      </c>
      <c r="J109" s="199"/>
    </row>
    <row r="110" spans="1:10" ht="30">
      <c r="A110" s="194" t="s">
        <v>207</v>
      </c>
      <c r="B110" s="229" t="s">
        <v>208</v>
      </c>
      <c r="C110" s="194">
        <v>1265684781.5</v>
      </c>
      <c r="D110" s="194"/>
      <c r="E110" s="194">
        <v>53281234.530000001</v>
      </c>
      <c r="F110" s="196"/>
      <c r="G110" s="200"/>
      <c r="H110" s="220"/>
      <c r="I110" s="199">
        <f t="shared" si="5"/>
        <v>1318966016.03</v>
      </c>
      <c r="J110" s="199"/>
    </row>
    <row r="111" spans="1:10">
      <c r="A111" s="194" t="s">
        <v>209</v>
      </c>
      <c r="B111" s="229" t="s">
        <v>210</v>
      </c>
      <c r="C111" s="194">
        <v>3054904634.5500002</v>
      </c>
      <c r="D111" s="194"/>
      <c r="E111" s="194"/>
      <c r="F111" s="196"/>
      <c r="G111" s="200"/>
      <c r="H111" s="220"/>
      <c r="I111" s="199">
        <f t="shared" si="5"/>
        <v>3054904634.5500002</v>
      </c>
      <c r="J111" s="199"/>
    </row>
    <row r="112" spans="1:10">
      <c r="A112" s="194" t="s">
        <v>211</v>
      </c>
      <c r="B112" s="229" t="s">
        <v>212</v>
      </c>
      <c r="C112" s="194">
        <v>6126919779.25</v>
      </c>
      <c r="D112" s="194"/>
      <c r="E112" s="194">
        <v>45163383.899999999</v>
      </c>
      <c r="F112" s="196"/>
      <c r="G112" s="200"/>
      <c r="H112" s="220"/>
      <c r="I112" s="199">
        <f t="shared" si="5"/>
        <v>6172083163.1499996</v>
      </c>
      <c r="J112" s="199"/>
    </row>
    <row r="113" spans="1:10">
      <c r="A113" s="194" t="s">
        <v>213</v>
      </c>
      <c r="B113" s="229" t="s">
        <v>214</v>
      </c>
      <c r="C113" s="194">
        <v>116045627.88</v>
      </c>
      <c r="D113" s="194"/>
      <c r="E113" s="194"/>
      <c r="F113" s="196"/>
      <c r="G113" s="200"/>
      <c r="H113" s="220"/>
      <c r="I113" s="199">
        <f t="shared" si="5"/>
        <v>116045627.88</v>
      </c>
      <c r="J113" s="199"/>
    </row>
    <row r="114" spans="1:10">
      <c r="A114" s="194" t="s">
        <v>215</v>
      </c>
      <c r="B114" s="229" t="s">
        <v>216</v>
      </c>
      <c r="C114" s="194">
        <v>11017739626.85</v>
      </c>
      <c r="D114" s="194"/>
      <c r="E114" s="194">
        <v>883722944.77999997</v>
      </c>
      <c r="F114" s="196"/>
      <c r="G114" s="200"/>
      <c r="H114" s="220"/>
      <c r="I114" s="199">
        <f t="shared" si="5"/>
        <v>11901462571.630001</v>
      </c>
      <c r="J114" s="199"/>
    </row>
    <row r="115" spans="1:10" ht="30">
      <c r="A115" s="194" t="s">
        <v>217</v>
      </c>
      <c r="B115" s="229" t="s">
        <v>218</v>
      </c>
      <c r="C115" s="229"/>
      <c r="D115" s="194">
        <f>D98-C105</f>
        <v>2858560732.9399872</v>
      </c>
      <c r="E115" s="214">
        <f>E105-F98</f>
        <v>471529049.76999998</v>
      </c>
      <c r="F115" s="196"/>
      <c r="G115" s="230"/>
      <c r="H115" s="231"/>
      <c r="I115" s="199">
        <f>C115-F115</f>
        <v>0</v>
      </c>
      <c r="J115" s="199"/>
    </row>
    <row r="116" spans="1:10" ht="30">
      <c r="A116" s="194" t="s">
        <v>219</v>
      </c>
      <c r="B116" s="229" t="s">
        <v>220</v>
      </c>
      <c r="C116" s="229"/>
      <c r="D116" s="196"/>
      <c r="E116" s="196"/>
      <c r="F116" s="196"/>
      <c r="G116" s="200"/>
      <c r="H116" s="220"/>
      <c r="I116" s="199"/>
      <c r="J116" s="199"/>
    </row>
    <row r="117" spans="1:10">
      <c r="A117" s="194" t="s">
        <v>221</v>
      </c>
      <c r="B117" s="229" t="s">
        <v>184</v>
      </c>
      <c r="C117" s="229"/>
      <c r="D117" s="194">
        <f>D118+D122+D123</f>
        <v>1665455580.1199999</v>
      </c>
      <c r="E117" s="194"/>
      <c r="F117" s="196">
        <f>F123+F122</f>
        <v>310980719.68000001</v>
      </c>
      <c r="G117" s="230"/>
      <c r="H117" s="231"/>
      <c r="I117" s="199"/>
      <c r="J117" s="199">
        <f>D117+F117</f>
        <v>1976436299.8</v>
      </c>
    </row>
    <row r="118" spans="1:10">
      <c r="A118" s="194" t="s">
        <v>222</v>
      </c>
      <c r="B118" s="229" t="s">
        <v>223</v>
      </c>
      <c r="C118" s="229"/>
      <c r="D118" s="194"/>
      <c r="E118" s="194"/>
      <c r="F118" s="196"/>
      <c r="G118" s="200"/>
      <c r="H118" s="220"/>
      <c r="I118" s="199"/>
      <c r="J118" s="199">
        <f t="shared" ref="J118:J123" si="6">D118+F118</f>
        <v>0</v>
      </c>
    </row>
    <row r="119" spans="1:10">
      <c r="A119" s="194" t="s">
        <v>224</v>
      </c>
      <c r="B119" s="229" t="s">
        <v>225</v>
      </c>
      <c r="C119" s="229"/>
      <c r="D119" s="194"/>
      <c r="E119" s="194"/>
      <c r="F119" s="196"/>
      <c r="G119" s="200"/>
      <c r="H119" s="220"/>
      <c r="I119" s="199"/>
      <c r="J119" s="199">
        <f t="shared" si="6"/>
        <v>0</v>
      </c>
    </row>
    <row r="120" spans="1:10">
      <c r="A120" s="194" t="s">
        <v>226</v>
      </c>
      <c r="B120" s="229" t="s">
        <v>227</v>
      </c>
      <c r="C120" s="229"/>
      <c r="D120" s="194"/>
      <c r="E120" s="194"/>
      <c r="F120" s="196"/>
      <c r="G120" s="200"/>
      <c r="H120" s="220"/>
      <c r="I120" s="199"/>
      <c r="J120" s="199">
        <f t="shared" si="6"/>
        <v>0</v>
      </c>
    </row>
    <row r="121" spans="1:10" ht="30">
      <c r="A121" s="194" t="s">
        <v>228</v>
      </c>
      <c r="B121" s="229" t="s">
        <v>229</v>
      </c>
      <c r="C121" s="229"/>
      <c r="D121" s="194"/>
      <c r="E121" s="194"/>
      <c r="F121" s="196"/>
      <c r="G121" s="200"/>
      <c r="H121" s="220"/>
      <c r="I121" s="199"/>
      <c r="J121" s="199">
        <f t="shared" si="6"/>
        <v>0</v>
      </c>
    </row>
    <row r="122" spans="1:10" ht="30">
      <c r="A122" s="194" t="s">
        <v>230</v>
      </c>
      <c r="B122" s="229" t="s">
        <v>231</v>
      </c>
      <c r="C122" s="229"/>
      <c r="D122" s="194">
        <v>1570123445.51</v>
      </c>
      <c r="E122" s="194"/>
      <c r="F122" s="196">
        <v>310845000</v>
      </c>
      <c r="G122" s="200"/>
      <c r="H122" s="220"/>
      <c r="I122" s="199"/>
      <c r="J122" s="199">
        <f t="shared" si="6"/>
        <v>1880968445.51</v>
      </c>
    </row>
    <row r="123" spans="1:10">
      <c r="A123" s="194" t="s">
        <v>232</v>
      </c>
      <c r="B123" s="229" t="s">
        <v>233</v>
      </c>
      <c r="C123" s="229"/>
      <c r="D123" s="194">
        <v>95332134.609999999</v>
      </c>
      <c r="E123" s="194"/>
      <c r="F123" s="196">
        <v>135719.67999999999</v>
      </c>
      <c r="G123" s="200"/>
      <c r="H123" s="220"/>
      <c r="I123" s="199"/>
      <c r="J123" s="199">
        <f t="shared" si="6"/>
        <v>95467854.290000007</v>
      </c>
    </row>
    <row r="124" spans="1:10">
      <c r="A124" s="194" t="s">
        <v>234</v>
      </c>
      <c r="B124" s="229" t="s">
        <v>235</v>
      </c>
      <c r="C124" s="229"/>
      <c r="D124" s="194"/>
      <c r="E124" s="194"/>
      <c r="F124" s="196"/>
      <c r="G124" s="200"/>
      <c r="H124" s="220"/>
      <c r="I124" s="199"/>
      <c r="J124" s="199">
        <f>D124+F124</f>
        <v>0</v>
      </c>
    </row>
    <row r="125" spans="1:10">
      <c r="A125" s="194" t="s">
        <v>236</v>
      </c>
      <c r="B125" s="229" t="s">
        <v>198</v>
      </c>
      <c r="C125" s="229">
        <f>C126+C127+C130</f>
        <v>3659094514.2600002</v>
      </c>
      <c r="D125" s="194"/>
      <c r="E125" s="194">
        <f>E126+E130</f>
        <v>115771251</v>
      </c>
      <c r="F125" s="194"/>
      <c r="G125" s="232"/>
      <c r="H125" s="233"/>
      <c r="I125" s="199">
        <f>C125+E125</f>
        <v>3774865765.2600002</v>
      </c>
      <c r="J125" s="199"/>
    </row>
    <row r="126" spans="1:10">
      <c r="A126" s="194" t="s">
        <v>237</v>
      </c>
      <c r="B126" s="229" t="s">
        <v>238</v>
      </c>
      <c r="C126" s="229">
        <v>2180291577.96</v>
      </c>
      <c r="D126" s="194"/>
      <c r="E126" s="194">
        <v>108971251</v>
      </c>
      <c r="F126" s="196"/>
      <c r="G126" s="200"/>
      <c r="H126" s="220"/>
      <c r="I126" s="199">
        <f t="shared" ref="I126:I130" si="7">C126+E126</f>
        <v>2289262828.96</v>
      </c>
      <c r="J126" s="199"/>
    </row>
    <row r="127" spans="1:10">
      <c r="A127" s="194" t="s">
        <v>239</v>
      </c>
      <c r="B127" s="229" t="s">
        <v>240</v>
      </c>
      <c r="C127" s="229">
        <v>62651463</v>
      </c>
      <c r="D127" s="194"/>
      <c r="E127" s="194"/>
      <c r="F127" s="196"/>
      <c r="G127" s="200"/>
      <c r="H127" s="220"/>
      <c r="I127" s="199">
        <f t="shared" si="7"/>
        <v>62651463</v>
      </c>
      <c r="J127" s="199"/>
    </row>
    <row r="128" spans="1:10">
      <c r="A128" s="194" t="s">
        <v>241</v>
      </c>
      <c r="B128" s="229" t="s">
        <v>242</v>
      </c>
      <c r="C128" s="229"/>
      <c r="D128" s="194"/>
      <c r="E128" s="194"/>
      <c r="F128" s="196"/>
      <c r="G128" s="200"/>
      <c r="H128" s="220"/>
      <c r="I128" s="199">
        <f t="shared" si="7"/>
        <v>0</v>
      </c>
      <c r="J128" s="199"/>
    </row>
    <row r="129" spans="1:10" ht="30">
      <c r="A129" s="194" t="s">
        <v>243</v>
      </c>
      <c r="B129" s="229" t="s">
        <v>244</v>
      </c>
      <c r="C129" s="229"/>
      <c r="D129" s="194"/>
      <c r="E129" s="194"/>
      <c r="F129" s="196"/>
      <c r="G129" s="200"/>
      <c r="H129" s="220"/>
      <c r="I129" s="199">
        <f t="shared" si="7"/>
        <v>0</v>
      </c>
      <c r="J129" s="199"/>
    </row>
    <row r="130" spans="1:10">
      <c r="A130" s="194" t="s">
        <v>245</v>
      </c>
      <c r="B130" s="229" t="s">
        <v>246</v>
      </c>
      <c r="C130" s="229">
        <v>1416151473.3</v>
      </c>
      <c r="D130" s="194"/>
      <c r="E130" s="194">
        <v>6800000</v>
      </c>
      <c r="F130" s="196"/>
      <c r="G130" s="200"/>
      <c r="H130" s="220"/>
      <c r="I130" s="199">
        <f t="shared" si="7"/>
        <v>1422951473.3</v>
      </c>
      <c r="J130" s="199"/>
    </row>
    <row r="131" spans="1:10" ht="30">
      <c r="A131" s="194" t="s">
        <v>247</v>
      </c>
      <c r="B131" s="229" t="s">
        <v>248</v>
      </c>
      <c r="C131" s="229">
        <f>C125-D117</f>
        <v>1993638934.1400003</v>
      </c>
      <c r="D131" s="194"/>
      <c r="E131" s="194"/>
      <c r="F131" s="216">
        <f>F117-E125</f>
        <v>195209468.68000001</v>
      </c>
      <c r="G131" s="230"/>
      <c r="H131" s="231"/>
      <c r="I131" s="199">
        <f>C131+E131</f>
        <v>1993638934.1400003</v>
      </c>
      <c r="J131" s="199"/>
    </row>
    <row r="132" spans="1:10">
      <c r="A132" s="194" t="s">
        <v>249</v>
      </c>
      <c r="B132" s="229" t="s">
        <v>250</v>
      </c>
      <c r="C132" s="229"/>
      <c r="D132" s="194"/>
      <c r="E132" s="194"/>
      <c r="F132" s="196"/>
      <c r="G132" s="200"/>
      <c r="H132" s="220"/>
      <c r="I132" s="199">
        <f t="shared" ref="I132" si="8">C132+E132</f>
        <v>0</v>
      </c>
      <c r="J132" s="199"/>
    </row>
    <row r="133" spans="1:10">
      <c r="A133" s="194" t="s">
        <v>251</v>
      </c>
      <c r="B133" s="229" t="s">
        <v>184</v>
      </c>
      <c r="C133" s="229"/>
      <c r="D133" s="194">
        <f>D134+D137</f>
        <v>9191831012.5900002</v>
      </c>
      <c r="E133" s="194"/>
      <c r="F133" s="196">
        <f>F134</f>
        <v>286964000</v>
      </c>
      <c r="G133" s="230"/>
      <c r="H133" s="231"/>
      <c r="I133" s="199"/>
      <c r="J133" s="199">
        <f>D133+F133</f>
        <v>9478795012.5900002</v>
      </c>
    </row>
    <row r="134" spans="1:10" ht="30">
      <c r="A134" s="194" t="s">
        <v>252</v>
      </c>
      <c r="B134" s="229" t="s">
        <v>253</v>
      </c>
      <c r="C134" s="229"/>
      <c r="D134" s="194">
        <v>9191831012.5900002</v>
      </c>
      <c r="E134" s="194"/>
      <c r="F134" s="196">
        <v>286964000</v>
      </c>
      <c r="G134" s="200"/>
      <c r="H134" s="220"/>
      <c r="I134" s="199"/>
      <c r="J134" s="199">
        <f t="shared" ref="J134:J137" si="9">D134+F134</f>
        <v>9478795012.5900002</v>
      </c>
    </row>
    <row r="135" spans="1:10" ht="30">
      <c r="A135" s="194" t="s">
        <v>254</v>
      </c>
      <c r="B135" s="229" t="s">
        <v>255</v>
      </c>
      <c r="C135" s="229"/>
      <c r="D135" s="194"/>
      <c r="E135" s="194"/>
      <c r="F135" s="196"/>
      <c r="G135" s="200"/>
      <c r="H135" s="220"/>
      <c r="I135" s="199"/>
      <c r="J135" s="199">
        <f t="shared" si="9"/>
        <v>0</v>
      </c>
    </row>
    <row r="136" spans="1:10">
      <c r="A136" s="194" t="s">
        <v>256</v>
      </c>
      <c r="B136" s="229" t="s">
        <v>257</v>
      </c>
      <c r="C136" s="229"/>
      <c r="D136" s="194"/>
      <c r="E136" s="194"/>
      <c r="F136" s="196"/>
      <c r="G136" s="200"/>
      <c r="H136" s="220"/>
      <c r="I136" s="199"/>
      <c r="J136" s="199">
        <f t="shared" si="9"/>
        <v>0</v>
      </c>
    </row>
    <row r="137" spans="1:10">
      <c r="A137" s="194" t="s">
        <v>258</v>
      </c>
      <c r="B137" s="229" t="s">
        <v>259</v>
      </c>
      <c r="C137" s="229"/>
      <c r="D137" s="194"/>
      <c r="E137" s="194"/>
      <c r="F137" s="196"/>
      <c r="G137" s="200"/>
      <c r="H137" s="220"/>
      <c r="I137" s="199"/>
      <c r="J137" s="199">
        <f t="shared" si="9"/>
        <v>0</v>
      </c>
    </row>
    <row r="138" spans="1:10">
      <c r="A138" s="194" t="s">
        <v>260</v>
      </c>
      <c r="B138" s="229" t="s">
        <v>198</v>
      </c>
      <c r="C138" s="229">
        <f>C139+C142</f>
        <v>15243362532.16</v>
      </c>
      <c r="D138" s="194"/>
      <c r="E138" s="194">
        <f>E139</f>
        <v>9473750.0600000005</v>
      </c>
      <c r="F138" s="196"/>
      <c r="G138" s="234"/>
      <c r="H138" s="231"/>
      <c r="I138" s="199">
        <f>C138</f>
        <v>15243362532.16</v>
      </c>
      <c r="J138" s="199"/>
    </row>
    <row r="139" spans="1:10">
      <c r="A139" s="194" t="s">
        <v>261</v>
      </c>
      <c r="B139" s="229" t="s">
        <v>262</v>
      </c>
      <c r="C139" s="229">
        <v>15152673172.66</v>
      </c>
      <c r="D139" s="194"/>
      <c r="E139" s="194">
        <v>9473750.0600000005</v>
      </c>
      <c r="F139" s="196"/>
      <c r="G139" s="200"/>
      <c r="H139" s="220"/>
      <c r="I139" s="199">
        <f>C139+E139</f>
        <v>15162146922.719999</v>
      </c>
      <c r="J139" s="199"/>
    </row>
    <row r="140" spans="1:10">
      <c r="A140" s="194" t="s">
        <v>263</v>
      </c>
      <c r="B140" s="229" t="s">
        <v>264</v>
      </c>
      <c r="C140" s="229"/>
      <c r="D140" s="194"/>
      <c r="E140" s="194"/>
      <c r="F140" s="196"/>
      <c r="G140" s="200"/>
      <c r="H140" s="220"/>
      <c r="I140" s="199"/>
      <c r="J140" s="199"/>
    </row>
    <row r="141" spans="1:10">
      <c r="A141" s="194" t="s">
        <v>265</v>
      </c>
      <c r="B141" s="229" t="s">
        <v>266</v>
      </c>
      <c r="C141" s="229"/>
      <c r="D141" s="194"/>
      <c r="E141" s="194"/>
      <c r="F141" s="196"/>
      <c r="G141" s="200"/>
      <c r="H141" s="220"/>
      <c r="I141" s="199">
        <f t="shared" ref="I141:I143" si="10">C141+E141</f>
        <v>0</v>
      </c>
      <c r="J141" s="199"/>
    </row>
    <row r="142" spans="1:10">
      <c r="A142" s="194" t="s">
        <v>267</v>
      </c>
      <c r="B142" s="229" t="s">
        <v>268</v>
      </c>
      <c r="C142" s="229">
        <v>90689359.5</v>
      </c>
      <c r="D142" s="194"/>
      <c r="E142" s="194"/>
      <c r="F142" s="196"/>
      <c r="G142" s="200"/>
      <c r="H142" s="199"/>
      <c r="I142" s="199">
        <f t="shared" si="10"/>
        <v>90689359.5</v>
      </c>
      <c r="J142" s="199"/>
    </row>
    <row r="143" spans="1:10">
      <c r="A143" s="194" t="s">
        <v>269</v>
      </c>
      <c r="B143" s="229" t="s">
        <v>270</v>
      </c>
      <c r="C143" s="229"/>
      <c r="D143" s="194"/>
      <c r="E143" s="194"/>
      <c r="F143" s="196"/>
      <c r="G143" s="200"/>
      <c r="H143" s="199"/>
      <c r="I143" s="199">
        <f t="shared" si="10"/>
        <v>0</v>
      </c>
      <c r="J143" s="199"/>
    </row>
    <row r="144" spans="1:10" ht="30">
      <c r="A144" s="194" t="s">
        <v>271</v>
      </c>
      <c r="B144" s="229" t="s">
        <v>272</v>
      </c>
      <c r="C144" s="229">
        <f>C138-D133</f>
        <v>6051531519.5699997</v>
      </c>
      <c r="D144" s="194"/>
      <c r="E144" s="194"/>
      <c r="F144" s="216">
        <f>F133-E138</f>
        <v>277490249.94</v>
      </c>
      <c r="G144" s="227"/>
      <c r="H144" s="196"/>
      <c r="I144" s="199">
        <f>C144</f>
        <v>6051531519.5699997</v>
      </c>
      <c r="J144" s="199">
        <f>D144+F144</f>
        <v>277490249.94</v>
      </c>
    </row>
    <row r="145" spans="1:10">
      <c r="A145" s="194"/>
      <c r="B145" s="229" t="s">
        <v>421</v>
      </c>
      <c r="C145" s="229">
        <v>127202405.7</v>
      </c>
      <c r="D145" s="194"/>
      <c r="E145" s="194"/>
      <c r="F145" s="196">
        <v>5799.5</v>
      </c>
      <c r="G145" s="227"/>
      <c r="H145" s="196"/>
      <c r="I145" s="199">
        <f>C145-F145</f>
        <v>127196606.2</v>
      </c>
      <c r="J145" s="199"/>
    </row>
    <row r="146" spans="1:10">
      <c r="A146" s="194" t="s">
        <v>273</v>
      </c>
      <c r="B146" s="229" t="s">
        <v>274</v>
      </c>
      <c r="C146" s="229">
        <f>C115+C131+C144+C145-C145</f>
        <v>8045170453.71</v>
      </c>
      <c r="D146" s="194">
        <f>D115+D131+D144</f>
        <v>2858560732.9399872</v>
      </c>
      <c r="E146" s="194"/>
      <c r="F146" s="196">
        <f>F131+F144-E115+F145</f>
        <v>1176468.3500000238</v>
      </c>
      <c r="G146" s="227"/>
      <c r="H146" s="196"/>
      <c r="I146" s="199">
        <f>C146-F146</f>
        <v>8043993985.3599997</v>
      </c>
      <c r="J146" s="199"/>
    </row>
    <row r="147" spans="1:10" ht="30">
      <c r="A147" s="194" t="s">
        <v>275</v>
      </c>
      <c r="B147" s="229" t="s">
        <v>276</v>
      </c>
      <c r="C147" s="229">
        <v>9121584329.6900005</v>
      </c>
      <c r="D147" s="194"/>
      <c r="E147" s="194">
        <v>1342455.68</v>
      </c>
      <c r="F147" s="196"/>
      <c r="G147" s="200"/>
      <c r="H147" s="199"/>
      <c r="I147" s="199">
        <f>C147+E147</f>
        <v>9122926785.3700008</v>
      </c>
      <c r="J147" s="199"/>
    </row>
    <row r="148" spans="1:10" ht="30">
      <c r="A148" s="194" t="s">
        <v>277</v>
      </c>
      <c r="B148" s="229" t="s">
        <v>278</v>
      </c>
      <c r="C148" s="229">
        <v>3807772203.2199998</v>
      </c>
      <c r="D148" s="194"/>
      <c r="E148" s="194">
        <f>E48</f>
        <v>2518924.0299999998</v>
      </c>
      <c r="F148" s="196"/>
      <c r="G148" s="227"/>
      <c r="H148" s="196"/>
      <c r="I148" s="199">
        <f>C148+E148</f>
        <v>3810291127.25</v>
      </c>
      <c r="J148" s="199"/>
    </row>
    <row r="149" spans="1:10">
      <c r="A149" s="196"/>
      <c r="B149" s="199"/>
      <c r="C149" s="199"/>
      <c r="D149" s="196"/>
      <c r="E149" s="196"/>
      <c r="F149" s="196"/>
      <c r="G149" s="200"/>
      <c r="H149" s="199"/>
      <c r="I149" s="199"/>
      <c r="J149" s="199"/>
    </row>
    <row r="151" spans="1:10">
      <c r="I151" s="190">
        <f>I147-I148</f>
        <v>5312635658.1200008</v>
      </c>
    </row>
  </sheetData>
  <mergeCells count="9">
    <mergeCell ref="A1:D1"/>
    <mergeCell ref="A2:J2"/>
    <mergeCell ref="G3:H3"/>
    <mergeCell ref="A4:A5"/>
    <mergeCell ref="B4:B5"/>
    <mergeCell ref="C4:D4"/>
    <mergeCell ref="E4:F4"/>
    <mergeCell ref="G4:H4"/>
    <mergeCell ref="I4:J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workbookViewId="0">
      <selection activeCell="E91" sqref="E91"/>
    </sheetView>
  </sheetViews>
  <sheetFormatPr defaultRowHeight="12"/>
  <cols>
    <col min="1" max="1" width="8.28515625" style="1" customWidth="1"/>
    <col min="2" max="2" width="41.7109375" style="2" customWidth="1"/>
    <col min="3" max="3" width="18.42578125" style="2" customWidth="1"/>
    <col min="4" max="4" width="17.7109375" style="1" customWidth="1"/>
    <col min="5" max="5" width="20" style="1" customWidth="1"/>
    <col min="6" max="6" width="21.42578125" style="1" customWidth="1"/>
    <col min="7" max="8" width="21.85546875" style="2" customWidth="1"/>
    <col min="9" max="9" width="23.7109375" style="2" customWidth="1"/>
    <col min="10" max="10" width="21.140625" style="2" customWidth="1"/>
    <col min="11" max="11" width="14.5703125" style="2" customWidth="1"/>
    <col min="12" max="13" width="9.140625" style="2"/>
    <col min="14" max="14" width="27.5703125" style="2" customWidth="1"/>
    <col min="15" max="251" width="9.140625" style="2"/>
    <col min="252" max="252" width="5.7109375" style="2" customWidth="1"/>
    <col min="253" max="253" width="51.42578125" style="2" customWidth="1"/>
    <col min="254" max="254" width="20.42578125" style="2" customWidth="1"/>
    <col min="255" max="256" width="19.85546875" style="2" customWidth="1"/>
    <col min="257" max="257" width="21.42578125" style="2" customWidth="1"/>
    <col min="258" max="258" width="26.5703125" style="2" customWidth="1"/>
    <col min="259" max="259" width="9.140625" style="2" customWidth="1"/>
    <col min="260" max="260" width="15.85546875" style="2" customWidth="1"/>
    <col min="261" max="261" width="16.5703125" style="2" customWidth="1"/>
    <col min="262" max="262" width="16.85546875" style="2" customWidth="1"/>
    <col min="263" max="263" width="23.140625" style="2" customWidth="1"/>
    <col min="264" max="507" width="9.140625" style="2"/>
    <col min="508" max="508" width="5.7109375" style="2" customWidth="1"/>
    <col min="509" max="509" width="51.42578125" style="2" customWidth="1"/>
    <col min="510" max="510" width="20.42578125" style="2" customWidth="1"/>
    <col min="511" max="512" width="19.85546875" style="2" customWidth="1"/>
    <col min="513" max="513" width="21.42578125" style="2" customWidth="1"/>
    <col min="514" max="514" width="26.5703125" style="2" customWidth="1"/>
    <col min="515" max="515" width="9.140625" style="2" customWidth="1"/>
    <col min="516" max="516" width="15.85546875" style="2" customWidth="1"/>
    <col min="517" max="517" width="16.5703125" style="2" customWidth="1"/>
    <col min="518" max="518" width="16.85546875" style="2" customWidth="1"/>
    <col min="519" max="519" width="23.140625" style="2" customWidth="1"/>
    <col min="520" max="763" width="9.140625" style="2"/>
    <col min="764" max="764" width="5.7109375" style="2" customWidth="1"/>
    <col min="765" max="765" width="51.42578125" style="2" customWidth="1"/>
    <col min="766" max="766" width="20.42578125" style="2" customWidth="1"/>
    <col min="767" max="768" width="19.85546875" style="2" customWidth="1"/>
    <col min="769" max="769" width="21.42578125" style="2" customWidth="1"/>
    <col min="770" max="770" width="26.5703125" style="2" customWidth="1"/>
    <col min="771" max="771" width="9.140625" style="2" customWidth="1"/>
    <col min="772" max="772" width="15.85546875" style="2" customWidth="1"/>
    <col min="773" max="773" width="16.5703125" style="2" customWidth="1"/>
    <col min="774" max="774" width="16.85546875" style="2" customWidth="1"/>
    <col min="775" max="775" width="23.140625" style="2" customWidth="1"/>
    <col min="776" max="1019" width="9.140625" style="2"/>
    <col min="1020" max="1020" width="5.7109375" style="2" customWidth="1"/>
    <col min="1021" max="1021" width="51.42578125" style="2" customWidth="1"/>
    <col min="1022" max="1022" width="20.42578125" style="2" customWidth="1"/>
    <col min="1023" max="1024" width="19.85546875" style="2" customWidth="1"/>
    <col min="1025" max="1025" width="21.42578125" style="2" customWidth="1"/>
    <col min="1026" max="1026" width="26.5703125" style="2" customWidth="1"/>
    <col min="1027" max="1027" width="9.140625" style="2" customWidth="1"/>
    <col min="1028" max="1028" width="15.85546875" style="2" customWidth="1"/>
    <col min="1029" max="1029" width="16.5703125" style="2" customWidth="1"/>
    <col min="1030" max="1030" width="16.85546875" style="2" customWidth="1"/>
    <col min="1031" max="1031" width="23.140625" style="2" customWidth="1"/>
    <col min="1032" max="1275" width="9.140625" style="2"/>
    <col min="1276" max="1276" width="5.7109375" style="2" customWidth="1"/>
    <col min="1277" max="1277" width="51.42578125" style="2" customWidth="1"/>
    <col min="1278" max="1278" width="20.42578125" style="2" customWidth="1"/>
    <col min="1279" max="1280" width="19.85546875" style="2" customWidth="1"/>
    <col min="1281" max="1281" width="21.42578125" style="2" customWidth="1"/>
    <col min="1282" max="1282" width="26.5703125" style="2" customWidth="1"/>
    <col min="1283" max="1283" width="9.140625" style="2" customWidth="1"/>
    <col min="1284" max="1284" width="15.85546875" style="2" customWidth="1"/>
    <col min="1285" max="1285" width="16.5703125" style="2" customWidth="1"/>
    <col min="1286" max="1286" width="16.85546875" style="2" customWidth="1"/>
    <col min="1287" max="1287" width="23.140625" style="2" customWidth="1"/>
    <col min="1288" max="1531" width="9.140625" style="2"/>
    <col min="1532" max="1532" width="5.7109375" style="2" customWidth="1"/>
    <col min="1533" max="1533" width="51.42578125" style="2" customWidth="1"/>
    <col min="1534" max="1534" width="20.42578125" style="2" customWidth="1"/>
    <col min="1535" max="1536" width="19.85546875" style="2" customWidth="1"/>
    <col min="1537" max="1537" width="21.42578125" style="2" customWidth="1"/>
    <col min="1538" max="1538" width="26.5703125" style="2" customWidth="1"/>
    <col min="1539" max="1539" width="9.140625" style="2" customWidth="1"/>
    <col min="1540" max="1540" width="15.85546875" style="2" customWidth="1"/>
    <col min="1541" max="1541" width="16.5703125" style="2" customWidth="1"/>
    <col min="1542" max="1542" width="16.85546875" style="2" customWidth="1"/>
    <col min="1543" max="1543" width="23.140625" style="2" customWidth="1"/>
    <col min="1544" max="1787" width="9.140625" style="2"/>
    <col min="1788" max="1788" width="5.7109375" style="2" customWidth="1"/>
    <col min="1789" max="1789" width="51.42578125" style="2" customWidth="1"/>
    <col min="1790" max="1790" width="20.42578125" style="2" customWidth="1"/>
    <col min="1791" max="1792" width="19.85546875" style="2" customWidth="1"/>
    <col min="1793" max="1793" width="21.42578125" style="2" customWidth="1"/>
    <col min="1794" max="1794" width="26.5703125" style="2" customWidth="1"/>
    <col min="1795" max="1795" width="9.140625" style="2" customWidth="1"/>
    <col min="1796" max="1796" width="15.85546875" style="2" customWidth="1"/>
    <col min="1797" max="1797" width="16.5703125" style="2" customWidth="1"/>
    <col min="1798" max="1798" width="16.85546875" style="2" customWidth="1"/>
    <col min="1799" max="1799" width="23.140625" style="2" customWidth="1"/>
    <col min="1800" max="2043" width="9.140625" style="2"/>
    <col min="2044" max="2044" width="5.7109375" style="2" customWidth="1"/>
    <col min="2045" max="2045" width="51.42578125" style="2" customWidth="1"/>
    <col min="2046" max="2046" width="20.42578125" style="2" customWidth="1"/>
    <col min="2047" max="2048" width="19.85546875" style="2" customWidth="1"/>
    <col min="2049" max="2049" width="21.42578125" style="2" customWidth="1"/>
    <col min="2050" max="2050" width="26.5703125" style="2" customWidth="1"/>
    <col min="2051" max="2051" width="9.140625" style="2" customWidth="1"/>
    <col min="2052" max="2052" width="15.85546875" style="2" customWidth="1"/>
    <col min="2053" max="2053" width="16.5703125" style="2" customWidth="1"/>
    <col min="2054" max="2054" width="16.85546875" style="2" customWidth="1"/>
    <col min="2055" max="2055" width="23.140625" style="2" customWidth="1"/>
    <col min="2056" max="2299" width="9.140625" style="2"/>
    <col min="2300" max="2300" width="5.7109375" style="2" customWidth="1"/>
    <col min="2301" max="2301" width="51.42578125" style="2" customWidth="1"/>
    <col min="2302" max="2302" width="20.42578125" style="2" customWidth="1"/>
    <col min="2303" max="2304" width="19.85546875" style="2" customWidth="1"/>
    <col min="2305" max="2305" width="21.42578125" style="2" customWidth="1"/>
    <col min="2306" max="2306" width="26.5703125" style="2" customWidth="1"/>
    <col min="2307" max="2307" width="9.140625" style="2" customWidth="1"/>
    <col min="2308" max="2308" width="15.85546875" style="2" customWidth="1"/>
    <col min="2309" max="2309" width="16.5703125" style="2" customWidth="1"/>
    <col min="2310" max="2310" width="16.85546875" style="2" customWidth="1"/>
    <col min="2311" max="2311" width="23.140625" style="2" customWidth="1"/>
    <col min="2312" max="2555" width="9.140625" style="2"/>
    <col min="2556" max="2556" width="5.7109375" style="2" customWidth="1"/>
    <col min="2557" max="2557" width="51.42578125" style="2" customWidth="1"/>
    <col min="2558" max="2558" width="20.42578125" style="2" customWidth="1"/>
    <col min="2559" max="2560" width="19.85546875" style="2" customWidth="1"/>
    <col min="2561" max="2561" width="21.42578125" style="2" customWidth="1"/>
    <col min="2562" max="2562" width="26.5703125" style="2" customWidth="1"/>
    <col min="2563" max="2563" width="9.140625" style="2" customWidth="1"/>
    <col min="2564" max="2564" width="15.85546875" style="2" customWidth="1"/>
    <col min="2565" max="2565" width="16.5703125" style="2" customWidth="1"/>
    <col min="2566" max="2566" width="16.85546875" style="2" customWidth="1"/>
    <col min="2567" max="2567" width="23.140625" style="2" customWidth="1"/>
    <col min="2568" max="2811" width="9.140625" style="2"/>
    <col min="2812" max="2812" width="5.7109375" style="2" customWidth="1"/>
    <col min="2813" max="2813" width="51.42578125" style="2" customWidth="1"/>
    <col min="2814" max="2814" width="20.42578125" style="2" customWidth="1"/>
    <col min="2815" max="2816" width="19.85546875" style="2" customWidth="1"/>
    <col min="2817" max="2817" width="21.42578125" style="2" customWidth="1"/>
    <col min="2818" max="2818" width="26.5703125" style="2" customWidth="1"/>
    <col min="2819" max="2819" width="9.140625" style="2" customWidth="1"/>
    <col min="2820" max="2820" width="15.85546875" style="2" customWidth="1"/>
    <col min="2821" max="2821" width="16.5703125" style="2" customWidth="1"/>
    <col min="2822" max="2822" width="16.85546875" style="2" customWidth="1"/>
    <col min="2823" max="2823" width="23.140625" style="2" customWidth="1"/>
    <col min="2824" max="3067" width="9.140625" style="2"/>
    <col min="3068" max="3068" width="5.7109375" style="2" customWidth="1"/>
    <col min="3069" max="3069" width="51.42578125" style="2" customWidth="1"/>
    <col min="3070" max="3070" width="20.42578125" style="2" customWidth="1"/>
    <col min="3071" max="3072" width="19.85546875" style="2" customWidth="1"/>
    <col min="3073" max="3073" width="21.42578125" style="2" customWidth="1"/>
    <col min="3074" max="3074" width="26.5703125" style="2" customWidth="1"/>
    <col min="3075" max="3075" width="9.140625" style="2" customWidth="1"/>
    <col min="3076" max="3076" width="15.85546875" style="2" customWidth="1"/>
    <col min="3077" max="3077" width="16.5703125" style="2" customWidth="1"/>
    <col min="3078" max="3078" width="16.85546875" style="2" customWidth="1"/>
    <col min="3079" max="3079" width="23.140625" style="2" customWidth="1"/>
    <col min="3080" max="3323" width="9.140625" style="2"/>
    <col min="3324" max="3324" width="5.7109375" style="2" customWidth="1"/>
    <col min="3325" max="3325" width="51.42578125" style="2" customWidth="1"/>
    <col min="3326" max="3326" width="20.42578125" style="2" customWidth="1"/>
    <col min="3327" max="3328" width="19.85546875" style="2" customWidth="1"/>
    <col min="3329" max="3329" width="21.42578125" style="2" customWidth="1"/>
    <col min="3330" max="3330" width="26.5703125" style="2" customWidth="1"/>
    <col min="3331" max="3331" width="9.140625" style="2" customWidth="1"/>
    <col min="3332" max="3332" width="15.85546875" style="2" customWidth="1"/>
    <col min="3333" max="3333" width="16.5703125" style="2" customWidth="1"/>
    <col min="3334" max="3334" width="16.85546875" style="2" customWidth="1"/>
    <col min="3335" max="3335" width="23.140625" style="2" customWidth="1"/>
    <col min="3336" max="3579" width="9.140625" style="2"/>
    <col min="3580" max="3580" width="5.7109375" style="2" customWidth="1"/>
    <col min="3581" max="3581" width="51.42578125" style="2" customWidth="1"/>
    <col min="3582" max="3582" width="20.42578125" style="2" customWidth="1"/>
    <col min="3583" max="3584" width="19.85546875" style="2" customWidth="1"/>
    <col min="3585" max="3585" width="21.42578125" style="2" customWidth="1"/>
    <col min="3586" max="3586" width="26.5703125" style="2" customWidth="1"/>
    <col min="3587" max="3587" width="9.140625" style="2" customWidth="1"/>
    <col min="3588" max="3588" width="15.85546875" style="2" customWidth="1"/>
    <col min="3589" max="3589" width="16.5703125" style="2" customWidth="1"/>
    <col min="3590" max="3590" width="16.85546875" style="2" customWidth="1"/>
    <col min="3591" max="3591" width="23.140625" style="2" customWidth="1"/>
    <col min="3592" max="3835" width="9.140625" style="2"/>
    <col min="3836" max="3836" width="5.7109375" style="2" customWidth="1"/>
    <col min="3837" max="3837" width="51.42578125" style="2" customWidth="1"/>
    <col min="3838" max="3838" width="20.42578125" style="2" customWidth="1"/>
    <col min="3839" max="3840" width="19.85546875" style="2" customWidth="1"/>
    <col min="3841" max="3841" width="21.42578125" style="2" customWidth="1"/>
    <col min="3842" max="3842" width="26.5703125" style="2" customWidth="1"/>
    <col min="3843" max="3843" width="9.140625" style="2" customWidth="1"/>
    <col min="3844" max="3844" width="15.85546875" style="2" customWidth="1"/>
    <col min="3845" max="3845" width="16.5703125" style="2" customWidth="1"/>
    <col min="3846" max="3846" width="16.85546875" style="2" customWidth="1"/>
    <col min="3847" max="3847" width="23.140625" style="2" customWidth="1"/>
    <col min="3848" max="4091" width="9.140625" style="2"/>
    <col min="4092" max="4092" width="5.7109375" style="2" customWidth="1"/>
    <col min="4093" max="4093" width="51.42578125" style="2" customWidth="1"/>
    <col min="4094" max="4094" width="20.42578125" style="2" customWidth="1"/>
    <col min="4095" max="4096" width="19.85546875" style="2" customWidth="1"/>
    <col min="4097" max="4097" width="21.42578125" style="2" customWidth="1"/>
    <col min="4098" max="4098" width="26.5703125" style="2" customWidth="1"/>
    <col min="4099" max="4099" width="9.140625" style="2" customWidth="1"/>
    <col min="4100" max="4100" width="15.85546875" style="2" customWidth="1"/>
    <col min="4101" max="4101" width="16.5703125" style="2" customWidth="1"/>
    <col min="4102" max="4102" width="16.85546875" style="2" customWidth="1"/>
    <col min="4103" max="4103" width="23.140625" style="2" customWidth="1"/>
    <col min="4104" max="4347" width="9.140625" style="2"/>
    <col min="4348" max="4348" width="5.7109375" style="2" customWidth="1"/>
    <col min="4349" max="4349" width="51.42578125" style="2" customWidth="1"/>
    <col min="4350" max="4350" width="20.42578125" style="2" customWidth="1"/>
    <col min="4351" max="4352" width="19.85546875" style="2" customWidth="1"/>
    <col min="4353" max="4353" width="21.42578125" style="2" customWidth="1"/>
    <col min="4354" max="4354" width="26.5703125" style="2" customWidth="1"/>
    <col min="4355" max="4355" width="9.140625" style="2" customWidth="1"/>
    <col min="4356" max="4356" width="15.85546875" style="2" customWidth="1"/>
    <col min="4357" max="4357" width="16.5703125" style="2" customWidth="1"/>
    <col min="4358" max="4358" width="16.85546875" style="2" customWidth="1"/>
    <col min="4359" max="4359" width="23.140625" style="2" customWidth="1"/>
    <col min="4360" max="4603" width="9.140625" style="2"/>
    <col min="4604" max="4604" width="5.7109375" style="2" customWidth="1"/>
    <col min="4605" max="4605" width="51.42578125" style="2" customWidth="1"/>
    <col min="4606" max="4606" width="20.42578125" style="2" customWidth="1"/>
    <col min="4607" max="4608" width="19.85546875" style="2" customWidth="1"/>
    <col min="4609" max="4609" width="21.42578125" style="2" customWidth="1"/>
    <col min="4610" max="4610" width="26.5703125" style="2" customWidth="1"/>
    <col min="4611" max="4611" width="9.140625" style="2" customWidth="1"/>
    <col min="4612" max="4612" width="15.85546875" style="2" customWidth="1"/>
    <col min="4613" max="4613" width="16.5703125" style="2" customWidth="1"/>
    <col min="4614" max="4614" width="16.85546875" style="2" customWidth="1"/>
    <col min="4615" max="4615" width="23.140625" style="2" customWidth="1"/>
    <col min="4616" max="4859" width="9.140625" style="2"/>
    <col min="4860" max="4860" width="5.7109375" style="2" customWidth="1"/>
    <col min="4861" max="4861" width="51.42578125" style="2" customWidth="1"/>
    <col min="4862" max="4862" width="20.42578125" style="2" customWidth="1"/>
    <col min="4863" max="4864" width="19.85546875" style="2" customWidth="1"/>
    <col min="4865" max="4865" width="21.42578125" style="2" customWidth="1"/>
    <col min="4866" max="4866" width="26.5703125" style="2" customWidth="1"/>
    <col min="4867" max="4867" width="9.140625" style="2" customWidth="1"/>
    <col min="4868" max="4868" width="15.85546875" style="2" customWidth="1"/>
    <col min="4869" max="4869" width="16.5703125" style="2" customWidth="1"/>
    <col min="4870" max="4870" width="16.85546875" style="2" customWidth="1"/>
    <col min="4871" max="4871" width="23.140625" style="2" customWidth="1"/>
    <col min="4872" max="5115" width="9.140625" style="2"/>
    <col min="5116" max="5116" width="5.7109375" style="2" customWidth="1"/>
    <col min="5117" max="5117" width="51.42578125" style="2" customWidth="1"/>
    <col min="5118" max="5118" width="20.42578125" style="2" customWidth="1"/>
    <col min="5119" max="5120" width="19.85546875" style="2" customWidth="1"/>
    <col min="5121" max="5121" width="21.42578125" style="2" customWidth="1"/>
    <col min="5122" max="5122" width="26.5703125" style="2" customWidth="1"/>
    <col min="5123" max="5123" width="9.140625" style="2" customWidth="1"/>
    <col min="5124" max="5124" width="15.85546875" style="2" customWidth="1"/>
    <col min="5125" max="5125" width="16.5703125" style="2" customWidth="1"/>
    <col min="5126" max="5126" width="16.85546875" style="2" customWidth="1"/>
    <col min="5127" max="5127" width="23.140625" style="2" customWidth="1"/>
    <col min="5128" max="5371" width="9.140625" style="2"/>
    <col min="5372" max="5372" width="5.7109375" style="2" customWidth="1"/>
    <col min="5373" max="5373" width="51.42578125" style="2" customWidth="1"/>
    <col min="5374" max="5374" width="20.42578125" style="2" customWidth="1"/>
    <col min="5375" max="5376" width="19.85546875" style="2" customWidth="1"/>
    <col min="5377" max="5377" width="21.42578125" style="2" customWidth="1"/>
    <col min="5378" max="5378" width="26.5703125" style="2" customWidth="1"/>
    <col min="5379" max="5379" width="9.140625" style="2" customWidth="1"/>
    <col min="5380" max="5380" width="15.85546875" style="2" customWidth="1"/>
    <col min="5381" max="5381" width="16.5703125" style="2" customWidth="1"/>
    <col min="5382" max="5382" width="16.85546875" style="2" customWidth="1"/>
    <col min="5383" max="5383" width="23.140625" style="2" customWidth="1"/>
    <col min="5384" max="5627" width="9.140625" style="2"/>
    <col min="5628" max="5628" width="5.7109375" style="2" customWidth="1"/>
    <col min="5629" max="5629" width="51.42578125" style="2" customWidth="1"/>
    <col min="5630" max="5630" width="20.42578125" style="2" customWidth="1"/>
    <col min="5631" max="5632" width="19.85546875" style="2" customWidth="1"/>
    <col min="5633" max="5633" width="21.42578125" style="2" customWidth="1"/>
    <col min="5634" max="5634" width="26.5703125" style="2" customWidth="1"/>
    <col min="5635" max="5635" width="9.140625" style="2" customWidth="1"/>
    <col min="5636" max="5636" width="15.85546875" style="2" customWidth="1"/>
    <col min="5637" max="5637" width="16.5703125" style="2" customWidth="1"/>
    <col min="5638" max="5638" width="16.85546875" style="2" customWidth="1"/>
    <col min="5639" max="5639" width="23.140625" style="2" customWidth="1"/>
    <col min="5640" max="5883" width="9.140625" style="2"/>
    <col min="5884" max="5884" width="5.7109375" style="2" customWidth="1"/>
    <col min="5885" max="5885" width="51.42578125" style="2" customWidth="1"/>
    <col min="5886" max="5886" width="20.42578125" style="2" customWidth="1"/>
    <col min="5887" max="5888" width="19.85546875" style="2" customWidth="1"/>
    <col min="5889" max="5889" width="21.42578125" style="2" customWidth="1"/>
    <col min="5890" max="5890" width="26.5703125" style="2" customWidth="1"/>
    <col min="5891" max="5891" width="9.140625" style="2" customWidth="1"/>
    <col min="5892" max="5892" width="15.85546875" style="2" customWidth="1"/>
    <col min="5893" max="5893" width="16.5703125" style="2" customWidth="1"/>
    <col min="5894" max="5894" width="16.85546875" style="2" customWidth="1"/>
    <col min="5895" max="5895" width="23.140625" style="2" customWidth="1"/>
    <col min="5896" max="6139" width="9.140625" style="2"/>
    <col min="6140" max="6140" width="5.7109375" style="2" customWidth="1"/>
    <col min="6141" max="6141" width="51.42578125" style="2" customWidth="1"/>
    <col min="6142" max="6142" width="20.42578125" style="2" customWidth="1"/>
    <col min="6143" max="6144" width="19.85546875" style="2" customWidth="1"/>
    <col min="6145" max="6145" width="21.42578125" style="2" customWidth="1"/>
    <col min="6146" max="6146" width="26.5703125" style="2" customWidth="1"/>
    <col min="6147" max="6147" width="9.140625" style="2" customWidth="1"/>
    <col min="6148" max="6148" width="15.85546875" style="2" customWidth="1"/>
    <col min="6149" max="6149" width="16.5703125" style="2" customWidth="1"/>
    <col min="6150" max="6150" width="16.85546875" style="2" customWidth="1"/>
    <col min="6151" max="6151" width="23.140625" style="2" customWidth="1"/>
    <col min="6152" max="6395" width="9.140625" style="2"/>
    <col min="6396" max="6396" width="5.7109375" style="2" customWidth="1"/>
    <col min="6397" max="6397" width="51.42578125" style="2" customWidth="1"/>
    <col min="6398" max="6398" width="20.42578125" style="2" customWidth="1"/>
    <col min="6399" max="6400" width="19.85546875" style="2" customWidth="1"/>
    <col min="6401" max="6401" width="21.42578125" style="2" customWidth="1"/>
    <col min="6402" max="6402" width="26.5703125" style="2" customWidth="1"/>
    <col min="6403" max="6403" width="9.140625" style="2" customWidth="1"/>
    <col min="6404" max="6404" width="15.85546875" style="2" customWidth="1"/>
    <col min="6405" max="6405" width="16.5703125" style="2" customWidth="1"/>
    <col min="6406" max="6406" width="16.85546875" style="2" customWidth="1"/>
    <col min="6407" max="6407" width="23.140625" style="2" customWidth="1"/>
    <col min="6408" max="6651" width="9.140625" style="2"/>
    <col min="6652" max="6652" width="5.7109375" style="2" customWidth="1"/>
    <col min="6653" max="6653" width="51.42578125" style="2" customWidth="1"/>
    <col min="6654" max="6654" width="20.42578125" style="2" customWidth="1"/>
    <col min="6655" max="6656" width="19.85546875" style="2" customWidth="1"/>
    <col min="6657" max="6657" width="21.42578125" style="2" customWidth="1"/>
    <col min="6658" max="6658" width="26.5703125" style="2" customWidth="1"/>
    <col min="6659" max="6659" width="9.140625" style="2" customWidth="1"/>
    <col min="6660" max="6660" width="15.85546875" style="2" customWidth="1"/>
    <col min="6661" max="6661" width="16.5703125" style="2" customWidth="1"/>
    <col min="6662" max="6662" width="16.85546875" style="2" customWidth="1"/>
    <col min="6663" max="6663" width="23.140625" style="2" customWidth="1"/>
    <col min="6664" max="6907" width="9.140625" style="2"/>
    <col min="6908" max="6908" width="5.7109375" style="2" customWidth="1"/>
    <col min="6909" max="6909" width="51.42578125" style="2" customWidth="1"/>
    <col min="6910" max="6910" width="20.42578125" style="2" customWidth="1"/>
    <col min="6911" max="6912" width="19.85546875" style="2" customWidth="1"/>
    <col min="6913" max="6913" width="21.42578125" style="2" customWidth="1"/>
    <col min="6914" max="6914" width="26.5703125" style="2" customWidth="1"/>
    <col min="6915" max="6915" width="9.140625" style="2" customWidth="1"/>
    <col min="6916" max="6916" width="15.85546875" style="2" customWidth="1"/>
    <col min="6917" max="6917" width="16.5703125" style="2" customWidth="1"/>
    <col min="6918" max="6918" width="16.85546875" style="2" customWidth="1"/>
    <col min="6919" max="6919" width="23.140625" style="2" customWidth="1"/>
    <col min="6920" max="7163" width="9.140625" style="2"/>
    <col min="7164" max="7164" width="5.7109375" style="2" customWidth="1"/>
    <col min="7165" max="7165" width="51.42578125" style="2" customWidth="1"/>
    <col min="7166" max="7166" width="20.42578125" style="2" customWidth="1"/>
    <col min="7167" max="7168" width="19.85546875" style="2" customWidth="1"/>
    <col min="7169" max="7169" width="21.42578125" style="2" customWidth="1"/>
    <col min="7170" max="7170" width="26.5703125" style="2" customWidth="1"/>
    <col min="7171" max="7171" width="9.140625" style="2" customWidth="1"/>
    <col min="7172" max="7172" width="15.85546875" style="2" customWidth="1"/>
    <col min="7173" max="7173" width="16.5703125" style="2" customWidth="1"/>
    <col min="7174" max="7174" width="16.85546875" style="2" customWidth="1"/>
    <col min="7175" max="7175" width="23.140625" style="2" customWidth="1"/>
    <col min="7176" max="7419" width="9.140625" style="2"/>
    <col min="7420" max="7420" width="5.7109375" style="2" customWidth="1"/>
    <col min="7421" max="7421" width="51.42578125" style="2" customWidth="1"/>
    <col min="7422" max="7422" width="20.42578125" style="2" customWidth="1"/>
    <col min="7423" max="7424" width="19.85546875" style="2" customWidth="1"/>
    <col min="7425" max="7425" width="21.42578125" style="2" customWidth="1"/>
    <col min="7426" max="7426" width="26.5703125" style="2" customWidth="1"/>
    <col min="7427" max="7427" width="9.140625" style="2" customWidth="1"/>
    <col min="7428" max="7428" width="15.85546875" style="2" customWidth="1"/>
    <col min="7429" max="7429" width="16.5703125" style="2" customWidth="1"/>
    <col min="7430" max="7430" width="16.85546875" style="2" customWidth="1"/>
    <col min="7431" max="7431" width="23.140625" style="2" customWidth="1"/>
    <col min="7432" max="7675" width="9.140625" style="2"/>
    <col min="7676" max="7676" width="5.7109375" style="2" customWidth="1"/>
    <col min="7677" max="7677" width="51.42578125" style="2" customWidth="1"/>
    <col min="7678" max="7678" width="20.42578125" style="2" customWidth="1"/>
    <col min="7679" max="7680" width="19.85546875" style="2" customWidth="1"/>
    <col min="7681" max="7681" width="21.42578125" style="2" customWidth="1"/>
    <col min="7682" max="7682" width="26.5703125" style="2" customWidth="1"/>
    <col min="7683" max="7683" width="9.140625" style="2" customWidth="1"/>
    <col min="7684" max="7684" width="15.85546875" style="2" customWidth="1"/>
    <col min="7685" max="7685" width="16.5703125" style="2" customWidth="1"/>
    <col min="7686" max="7686" width="16.85546875" style="2" customWidth="1"/>
    <col min="7687" max="7687" width="23.140625" style="2" customWidth="1"/>
    <col min="7688" max="7931" width="9.140625" style="2"/>
    <col min="7932" max="7932" width="5.7109375" style="2" customWidth="1"/>
    <col min="7933" max="7933" width="51.42578125" style="2" customWidth="1"/>
    <col min="7934" max="7934" width="20.42578125" style="2" customWidth="1"/>
    <col min="7935" max="7936" width="19.85546875" style="2" customWidth="1"/>
    <col min="7937" max="7937" width="21.42578125" style="2" customWidth="1"/>
    <col min="7938" max="7938" width="26.5703125" style="2" customWidth="1"/>
    <col min="7939" max="7939" width="9.140625" style="2" customWidth="1"/>
    <col min="7940" max="7940" width="15.85546875" style="2" customWidth="1"/>
    <col min="7941" max="7941" width="16.5703125" style="2" customWidth="1"/>
    <col min="7942" max="7942" width="16.85546875" style="2" customWidth="1"/>
    <col min="7943" max="7943" width="23.140625" style="2" customWidth="1"/>
    <col min="7944" max="8187" width="9.140625" style="2"/>
    <col min="8188" max="8188" width="5.7109375" style="2" customWidth="1"/>
    <col min="8189" max="8189" width="51.42578125" style="2" customWidth="1"/>
    <col min="8190" max="8190" width="20.42578125" style="2" customWidth="1"/>
    <col min="8191" max="8192" width="19.85546875" style="2" customWidth="1"/>
    <col min="8193" max="8193" width="21.42578125" style="2" customWidth="1"/>
    <col min="8194" max="8194" width="26.5703125" style="2" customWidth="1"/>
    <col min="8195" max="8195" width="9.140625" style="2" customWidth="1"/>
    <col min="8196" max="8196" width="15.85546875" style="2" customWidth="1"/>
    <col min="8197" max="8197" width="16.5703125" style="2" customWidth="1"/>
    <col min="8198" max="8198" width="16.85546875" style="2" customWidth="1"/>
    <col min="8199" max="8199" width="23.140625" style="2" customWidth="1"/>
    <col min="8200" max="8443" width="9.140625" style="2"/>
    <col min="8444" max="8444" width="5.7109375" style="2" customWidth="1"/>
    <col min="8445" max="8445" width="51.42578125" style="2" customWidth="1"/>
    <col min="8446" max="8446" width="20.42578125" style="2" customWidth="1"/>
    <col min="8447" max="8448" width="19.85546875" style="2" customWidth="1"/>
    <col min="8449" max="8449" width="21.42578125" style="2" customWidth="1"/>
    <col min="8450" max="8450" width="26.5703125" style="2" customWidth="1"/>
    <col min="8451" max="8451" width="9.140625" style="2" customWidth="1"/>
    <col min="8452" max="8452" width="15.85546875" style="2" customWidth="1"/>
    <col min="8453" max="8453" width="16.5703125" style="2" customWidth="1"/>
    <col min="8454" max="8454" width="16.85546875" style="2" customWidth="1"/>
    <col min="8455" max="8455" width="23.140625" style="2" customWidth="1"/>
    <col min="8456" max="8699" width="9.140625" style="2"/>
    <col min="8700" max="8700" width="5.7109375" style="2" customWidth="1"/>
    <col min="8701" max="8701" width="51.42578125" style="2" customWidth="1"/>
    <col min="8702" max="8702" width="20.42578125" style="2" customWidth="1"/>
    <col min="8703" max="8704" width="19.85546875" style="2" customWidth="1"/>
    <col min="8705" max="8705" width="21.42578125" style="2" customWidth="1"/>
    <col min="8706" max="8706" width="26.5703125" style="2" customWidth="1"/>
    <col min="8707" max="8707" width="9.140625" style="2" customWidth="1"/>
    <col min="8708" max="8708" width="15.85546875" style="2" customWidth="1"/>
    <col min="8709" max="8709" width="16.5703125" style="2" customWidth="1"/>
    <col min="8710" max="8710" width="16.85546875" style="2" customWidth="1"/>
    <col min="8711" max="8711" width="23.140625" style="2" customWidth="1"/>
    <col min="8712" max="8955" width="9.140625" style="2"/>
    <col min="8956" max="8956" width="5.7109375" style="2" customWidth="1"/>
    <col min="8957" max="8957" width="51.42578125" style="2" customWidth="1"/>
    <col min="8958" max="8958" width="20.42578125" style="2" customWidth="1"/>
    <col min="8959" max="8960" width="19.85546875" style="2" customWidth="1"/>
    <col min="8961" max="8961" width="21.42578125" style="2" customWidth="1"/>
    <col min="8962" max="8962" width="26.5703125" style="2" customWidth="1"/>
    <col min="8963" max="8963" width="9.140625" style="2" customWidth="1"/>
    <col min="8964" max="8964" width="15.85546875" style="2" customWidth="1"/>
    <col min="8965" max="8965" width="16.5703125" style="2" customWidth="1"/>
    <col min="8966" max="8966" width="16.85546875" style="2" customWidth="1"/>
    <col min="8967" max="8967" width="23.140625" style="2" customWidth="1"/>
    <col min="8968" max="9211" width="9.140625" style="2"/>
    <col min="9212" max="9212" width="5.7109375" style="2" customWidth="1"/>
    <col min="9213" max="9213" width="51.42578125" style="2" customWidth="1"/>
    <col min="9214" max="9214" width="20.42578125" style="2" customWidth="1"/>
    <col min="9215" max="9216" width="19.85546875" style="2" customWidth="1"/>
    <col min="9217" max="9217" width="21.42578125" style="2" customWidth="1"/>
    <col min="9218" max="9218" width="26.5703125" style="2" customWidth="1"/>
    <col min="9219" max="9219" width="9.140625" style="2" customWidth="1"/>
    <col min="9220" max="9220" width="15.85546875" style="2" customWidth="1"/>
    <col min="9221" max="9221" width="16.5703125" style="2" customWidth="1"/>
    <col min="9222" max="9222" width="16.85546875" style="2" customWidth="1"/>
    <col min="9223" max="9223" width="23.140625" style="2" customWidth="1"/>
    <col min="9224" max="9467" width="9.140625" style="2"/>
    <col min="9468" max="9468" width="5.7109375" style="2" customWidth="1"/>
    <col min="9469" max="9469" width="51.42578125" style="2" customWidth="1"/>
    <col min="9470" max="9470" width="20.42578125" style="2" customWidth="1"/>
    <col min="9471" max="9472" width="19.85546875" style="2" customWidth="1"/>
    <col min="9473" max="9473" width="21.42578125" style="2" customWidth="1"/>
    <col min="9474" max="9474" width="26.5703125" style="2" customWidth="1"/>
    <col min="9475" max="9475" width="9.140625" style="2" customWidth="1"/>
    <col min="9476" max="9476" width="15.85546875" style="2" customWidth="1"/>
    <col min="9477" max="9477" width="16.5703125" style="2" customWidth="1"/>
    <col min="9478" max="9478" width="16.85546875" style="2" customWidth="1"/>
    <col min="9479" max="9479" width="23.140625" style="2" customWidth="1"/>
    <col min="9480" max="9723" width="9.140625" style="2"/>
    <col min="9724" max="9724" width="5.7109375" style="2" customWidth="1"/>
    <col min="9725" max="9725" width="51.42578125" style="2" customWidth="1"/>
    <col min="9726" max="9726" width="20.42578125" style="2" customWidth="1"/>
    <col min="9727" max="9728" width="19.85546875" style="2" customWidth="1"/>
    <col min="9729" max="9729" width="21.42578125" style="2" customWidth="1"/>
    <col min="9730" max="9730" width="26.5703125" style="2" customWidth="1"/>
    <col min="9731" max="9731" width="9.140625" style="2" customWidth="1"/>
    <col min="9732" max="9732" width="15.85546875" style="2" customWidth="1"/>
    <col min="9733" max="9733" width="16.5703125" style="2" customWidth="1"/>
    <col min="9734" max="9734" width="16.85546875" style="2" customWidth="1"/>
    <col min="9735" max="9735" width="23.140625" style="2" customWidth="1"/>
    <col min="9736" max="9979" width="9.140625" style="2"/>
    <col min="9980" max="9980" width="5.7109375" style="2" customWidth="1"/>
    <col min="9981" max="9981" width="51.42578125" style="2" customWidth="1"/>
    <col min="9982" max="9982" width="20.42578125" style="2" customWidth="1"/>
    <col min="9983" max="9984" width="19.85546875" style="2" customWidth="1"/>
    <col min="9985" max="9985" width="21.42578125" style="2" customWidth="1"/>
    <col min="9986" max="9986" width="26.5703125" style="2" customWidth="1"/>
    <col min="9987" max="9987" width="9.140625" style="2" customWidth="1"/>
    <col min="9988" max="9988" width="15.85546875" style="2" customWidth="1"/>
    <col min="9989" max="9989" width="16.5703125" style="2" customWidth="1"/>
    <col min="9990" max="9990" width="16.85546875" style="2" customWidth="1"/>
    <col min="9991" max="9991" width="23.140625" style="2" customWidth="1"/>
    <col min="9992" max="10235" width="9.140625" style="2"/>
    <col min="10236" max="10236" width="5.7109375" style="2" customWidth="1"/>
    <col min="10237" max="10237" width="51.42578125" style="2" customWidth="1"/>
    <col min="10238" max="10238" width="20.42578125" style="2" customWidth="1"/>
    <col min="10239" max="10240" width="19.85546875" style="2" customWidth="1"/>
    <col min="10241" max="10241" width="21.42578125" style="2" customWidth="1"/>
    <col min="10242" max="10242" width="26.5703125" style="2" customWidth="1"/>
    <col min="10243" max="10243" width="9.140625" style="2" customWidth="1"/>
    <col min="10244" max="10244" width="15.85546875" style="2" customWidth="1"/>
    <col min="10245" max="10245" width="16.5703125" style="2" customWidth="1"/>
    <col min="10246" max="10246" width="16.85546875" style="2" customWidth="1"/>
    <col min="10247" max="10247" width="23.140625" style="2" customWidth="1"/>
    <col min="10248" max="10491" width="9.140625" style="2"/>
    <col min="10492" max="10492" width="5.7109375" style="2" customWidth="1"/>
    <col min="10493" max="10493" width="51.42578125" style="2" customWidth="1"/>
    <col min="10494" max="10494" width="20.42578125" style="2" customWidth="1"/>
    <col min="10495" max="10496" width="19.85546875" style="2" customWidth="1"/>
    <col min="10497" max="10497" width="21.42578125" style="2" customWidth="1"/>
    <col min="10498" max="10498" width="26.5703125" style="2" customWidth="1"/>
    <col min="10499" max="10499" width="9.140625" style="2" customWidth="1"/>
    <col min="10500" max="10500" width="15.85546875" style="2" customWidth="1"/>
    <col min="10501" max="10501" width="16.5703125" style="2" customWidth="1"/>
    <col min="10502" max="10502" width="16.85546875" style="2" customWidth="1"/>
    <col min="10503" max="10503" width="23.140625" style="2" customWidth="1"/>
    <col min="10504" max="10747" width="9.140625" style="2"/>
    <col min="10748" max="10748" width="5.7109375" style="2" customWidth="1"/>
    <col min="10749" max="10749" width="51.42578125" style="2" customWidth="1"/>
    <col min="10750" max="10750" width="20.42578125" style="2" customWidth="1"/>
    <col min="10751" max="10752" width="19.85546875" style="2" customWidth="1"/>
    <col min="10753" max="10753" width="21.42578125" style="2" customWidth="1"/>
    <col min="10754" max="10754" width="26.5703125" style="2" customWidth="1"/>
    <col min="10755" max="10755" width="9.140625" style="2" customWidth="1"/>
    <col min="10756" max="10756" width="15.85546875" style="2" customWidth="1"/>
    <col min="10757" max="10757" width="16.5703125" style="2" customWidth="1"/>
    <col min="10758" max="10758" width="16.85546875" style="2" customWidth="1"/>
    <col min="10759" max="10759" width="23.140625" style="2" customWidth="1"/>
    <col min="10760" max="11003" width="9.140625" style="2"/>
    <col min="11004" max="11004" width="5.7109375" style="2" customWidth="1"/>
    <col min="11005" max="11005" width="51.42578125" style="2" customWidth="1"/>
    <col min="11006" max="11006" width="20.42578125" style="2" customWidth="1"/>
    <col min="11007" max="11008" width="19.85546875" style="2" customWidth="1"/>
    <col min="11009" max="11009" width="21.42578125" style="2" customWidth="1"/>
    <col min="11010" max="11010" width="26.5703125" style="2" customWidth="1"/>
    <col min="11011" max="11011" width="9.140625" style="2" customWidth="1"/>
    <col min="11012" max="11012" width="15.85546875" style="2" customWidth="1"/>
    <col min="11013" max="11013" width="16.5703125" style="2" customWidth="1"/>
    <col min="11014" max="11014" width="16.85546875" style="2" customWidth="1"/>
    <col min="11015" max="11015" width="23.140625" style="2" customWidth="1"/>
    <col min="11016" max="11259" width="9.140625" style="2"/>
    <col min="11260" max="11260" width="5.7109375" style="2" customWidth="1"/>
    <col min="11261" max="11261" width="51.42578125" style="2" customWidth="1"/>
    <col min="11262" max="11262" width="20.42578125" style="2" customWidth="1"/>
    <col min="11263" max="11264" width="19.85546875" style="2" customWidth="1"/>
    <col min="11265" max="11265" width="21.42578125" style="2" customWidth="1"/>
    <col min="11266" max="11266" width="26.5703125" style="2" customWidth="1"/>
    <col min="11267" max="11267" width="9.140625" style="2" customWidth="1"/>
    <col min="11268" max="11268" width="15.85546875" style="2" customWidth="1"/>
    <col min="11269" max="11269" width="16.5703125" style="2" customWidth="1"/>
    <col min="11270" max="11270" width="16.85546875" style="2" customWidth="1"/>
    <col min="11271" max="11271" width="23.140625" style="2" customWidth="1"/>
    <col min="11272" max="11515" width="9.140625" style="2"/>
    <col min="11516" max="11516" width="5.7109375" style="2" customWidth="1"/>
    <col min="11517" max="11517" width="51.42578125" style="2" customWidth="1"/>
    <col min="11518" max="11518" width="20.42578125" style="2" customWidth="1"/>
    <col min="11519" max="11520" width="19.85546875" style="2" customWidth="1"/>
    <col min="11521" max="11521" width="21.42578125" style="2" customWidth="1"/>
    <col min="11522" max="11522" width="26.5703125" style="2" customWidth="1"/>
    <col min="11523" max="11523" width="9.140625" style="2" customWidth="1"/>
    <col min="11524" max="11524" width="15.85546875" style="2" customWidth="1"/>
    <col min="11525" max="11525" width="16.5703125" style="2" customWidth="1"/>
    <col min="11526" max="11526" width="16.85546875" style="2" customWidth="1"/>
    <col min="11527" max="11527" width="23.140625" style="2" customWidth="1"/>
    <col min="11528" max="11771" width="9.140625" style="2"/>
    <col min="11772" max="11772" width="5.7109375" style="2" customWidth="1"/>
    <col min="11773" max="11773" width="51.42578125" style="2" customWidth="1"/>
    <col min="11774" max="11774" width="20.42578125" style="2" customWidth="1"/>
    <col min="11775" max="11776" width="19.85546875" style="2" customWidth="1"/>
    <col min="11777" max="11777" width="21.42578125" style="2" customWidth="1"/>
    <col min="11778" max="11778" width="26.5703125" style="2" customWidth="1"/>
    <col min="11779" max="11779" width="9.140625" style="2" customWidth="1"/>
    <col min="11780" max="11780" width="15.85546875" style="2" customWidth="1"/>
    <col min="11781" max="11781" width="16.5703125" style="2" customWidth="1"/>
    <col min="11782" max="11782" width="16.85546875" style="2" customWidth="1"/>
    <col min="11783" max="11783" width="23.140625" style="2" customWidth="1"/>
    <col min="11784" max="12027" width="9.140625" style="2"/>
    <col min="12028" max="12028" width="5.7109375" style="2" customWidth="1"/>
    <col min="12029" max="12029" width="51.42578125" style="2" customWidth="1"/>
    <col min="12030" max="12030" width="20.42578125" style="2" customWidth="1"/>
    <col min="12031" max="12032" width="19.85546875" style="2" customWidth="1"/>
    <col min="12033" max="12033" width="21.42578125" style="2" customWidth="1"/>
    <col min="12034" max="12034" width="26.5703125" style="2" customWidth="1"/>
    <col min="12035" max="12035" width="9.140625" style="2" customWidth="1"/>
    <col min="12036" max="12036" width="15.85546875" style="2" customWidth="1"/>
    <col min="12037" max="12037" width="16.5703125" style="2" customWidth="1"/>
    <col min="12038" max="12038" width="16.85546875" style="2" customWidth="1"/>
    <col min="12039" max="12039" width="23.140625" style="2" customWidth="1"/>
    <col min="12040" max="12283" width="9.140625" style="2"/>
    <col min="12284" max="12284" width="5.7109375" style="2" customWidth="1"/>
    <col min="12285" max="12285" width="51.42578125" style="2" customWidth="1"/>
    <col min="12286" max="12286" width="20.42578125" style="2" customWidth="1"/>
    <col min="12287" max="12288" width="19.85546875" style="2" customWidth="1"/>
    <col min="12289" max="12289" width="21.42578125" style="2" customWidth="1"/>
    <col min="12290" max="12290" width="26.5703125" style="2" customWidth="1"/>
    <col min="12291" max="12291" width="9.140625" style="2" customWidth="1"/>
    <col min="12292" max="12292" width="15.85546875" style="2" customWidth="1"/>
    <col min="12293" max="12293" width="16.5703125" style="2" customWidth="1"/>
    <col min="12294" max="12294" width="16.85546875" style="2" customWidth="1"/>
    <col min="12295" max="12295" width="23.140625" style="2" customWidth="1"/>
    <col min="12296" max="12539" width="9.140625" style="2"/>
    <col min="12540" max="12540" width="5.7109375" style="2" customWidth="1"/>
    <col min="12541" max="12541" width="51.42578125" style="2" customWidth="1"/>
    <col min="12542" max="12542" width="20.42578125" style="2" customWidth="1"/>
    <col min="12543" max="12544" width="19.85546875" style="2" customWidth="1"/>
    <col min="12545" max="12545" width="21.42578125" style="2" customWidth="1"/>
    <col min="12546" max="12546" width="26.5703125" style="2" customWidth="1"/>
    <col min="12547" max="12547" width="9.140625" style="2" customWidth="1"/>
    <col min="12548" max="12548" width="15.85546875" style="2" customWidth="1"/>
    <col min="12549" max="12549" width="16.5703125" style="2" customWidth="1"/>
    <col min="12550" max="12550" width="16.85546875" style="2" customWidth="1"/>
    <col min="12551" max="12551" width="23.140625" style="2" customWidth="1"/>
    <col min="12552" max="12795" width="9.140625" style="2"/>
    <col min="12796" max="12796" width="5.7109375" style="2" customWidth="1"/>
    <col min="12797" max="12797" width="51.42578125" style="2" customWidth="1"/>
    <col min="12798" max="12798" width="20.42578125" style="2" customWidth="1"/>
    <col min="12799" max="12800" width="19.85546875" style="2" customWidth="1"/>
    <col min="12801" max="12801" width="21.42578125" style="2" customWidth="1"/>
    <col min="12802" max="12802" width="26.5703125" style="2" customWidth="1"/>
    <col min="12803" max="12803" width="9.140625" style="2" customWidth="1"/>
    <col min="12804" max="12804" width="15.85546875" style="2" customWidth="1"/>
    <col min="12805" max="12805" width="16.5703125" style="2" customWidth="1"/>
    <col min="12806" max="12806" width="16.85546875" style="2" customWidth="1"/>
    <col min="12807" max="12807" width="23.140625" style="2" customWidth="1"/>
    <col min="12808" max="13051" width="9.140625" style="2"/>
    <col min="13052" max="13052" width="5.7109375" style="2" customWidth="1"/>
    <col min="13053" max="13053" width="51.42578125" style="2" customWidth="1"/>
    <col min="13054" max="13054" width="20.42578125" style="2" customWidth="1"/>
    <col min="13055" max="13056" width="19.85546875" style="2" customWidth="1"/>
    <col min="13057" max="13057" width="21.42578125" style="2" customWidth="1"/>
    <col min="13058" max="13058" width="26.5703125" style="2" customWidth="1"/>
    <col min="13059" max="13059" width="9.140625" style="2" customWidth="1"/>
    <col min="13060" max="13060" width="15.85546875" style="2" customWidth="1"/>
    <col min="13061" max="13061" width="16.5703125" style="2" customWidth="1"/>
    <col min="13062" max="13062" width="16.85546875" style="2" customWidth="1"/>
    <col min="13063" max="13063" width="23.140625" style="2" customWidth="1"/>
    <col min="13064" max="13307" width="9.140625" style="2"/>
    <col min="13308" max="13308" width="5.7109375" style="2" customWidth="1"/>
    <col min="13309" max="13309" width="51.42578125" style="2" customWidth="1"/>
    <col min="13310" max="13310" width="20.42578125" style="2" customWidth="1"/>
    <col min="13311" max="13312" width="19.85546875" style="2" customWidth="1"/>
    <col min="13313" max="13313" width="21.42578125" style="2" customWidth="1"/>
    <col min="13314" max="13314" width="26.5703125" style="2" customWidth="1"/>
    <col min="13315" max="13315" width="9.140625" style="2" customWidth="1"/>
    <col min="13316" max="13316" width="15.85546875" style="2" customWidth="1"/>
    <col min="13317" max="13317" width="16.5703125" style="2" customWidth="1"/>
    <col min="13318" max="13318" width="16.85546875" style="2" customWidth="1"/>
    <col min="13319" max="13319" width="23.140625" style="2" customWidth="1"/>
    <col min="13320" max="13563" width="9.140625" style="2"/>
    <col min="13564" max="13564" width="5.7109375" style="2" customWidth="1"/>
    <col min="13565" max="13565" width="51.42578125" style="2" customWidth="1"/>
    <col min="13566" max="13566" width="20.42578125" style="2" customWidth="1"/>
    <col min="13567" max="13568" width="19.85546875" style="2" customWidth="1"/>
    <col min="13569" max="13569" width="21.42578125" style="2" customWidth="1"/>
    <col min="13570" max="13570" width="26.5703125" style="2" customWidth="1"/>
    <col min="13571" max="13571" width="9.140625" style="2" customWidth="1"/>
    <col min="13572" max="13572" width="15.85546875" style="2" customWidth="1"/>
    <col min="13573" max="13573" width="16.5703125" style="2" customWidth="1"/>
    <col min="13574" max="13574" width="16.85546875" style="2" customWidth="1"/>
    <col min="13575" max="13575" width="23.140625" style="2" customWidth="1"/>
    <col min="13576" max="13819" width="9.140625" style="2"/>
    <col min="13820" max="13820" width="5.7109375" style="2" customWidth="1"/>
    <col min="13821" max="13821" width="51.42578125" style="2" customWidth="1"/>
    <col min="13822" max="13822" width="20.42578125" style="2" customWidth="1"/>
    <col min="13823" max="13824" width="19.85546875" style="2" customWidth="1"/>
    <col min="13825" max="13825" width="21.42578125" style="2" customWidth="1"/>
    <col min="13826" max="13826" width="26.5703125" style="2" customWidth="1"/>
    <col min="13827" max="13827" width="9.140625" style="2" customWidth="1"/>
    <col min="13828" max="13828" width="15.85546875" style="2" customWidth="1"/>
    <col min="13829" max="13829" width="16.5703125" style="2" customWidth="1"/>
    <col min="13830" max="13830" width="16.85546875" style="2" customWidth="1"/>
    <col min="13831" max="13831" width="23.140625" style="2" customWidth="1"/>
    <col min="13832" max="14075" width="9.140625" style="2"/>
    <col min="14076" max="14076" width="5.7109375" style="2" customWidth="1"/>
    <col min="14077" max="14077" width="51.42578125" style="2" customWidth="1"/>
    <col min="14078" max="14078" width="20.42578125" style="2" customWidth="1"/>
    <col min="14079" max="14080" width="19.85546875" style="2" customWidth="1"/>
    <col min="14081" max="14081" width="21.42578125" style="2" customWidth="1"/>
    <col min="14082" max="14082" width="26.5703125" style="2" customWidth="1"/>
    <col min="14083" max="14083" width="9.140625" style="2" customWidth="1"/>
    <col min="14084" max="14084" width="15.85546875" style="2" customWidth="1"/>
    <col min="14085" max="14085" width="16.5703125" style="2" customWidth="1"/>
    <col min="14086" max="14086" width="16.85546875" style="2" customWidth="1"/>
    <col min="14087" max="14087" width="23.140625" style="2" customWidth="1"/>
    <col min="14088" max="14331" width="9.140625" style="2"/>
    <col min="14332" max="14332" width="5.7109375" style="2" customWidth="1"/>
    <col min="14333" max="14333" width="51.42578125" style="2" customWidth="1"/>
    <col min="14334" max="14334" width="20.42578125" style="2" customWidth="1"/>
    <col min="14335" max="14336" width="19.85546875" style="2" customWidth="1"/>
    <col min="14337" max="14337" width="21.42578125" style="2" customWidth="1"/>
    <col min="14338" max="14338" width="26.5703125" style="2" customWidth="1"/>
    <col min="14339" max="14339" width="9.140625" style="2" customWidth="1"/>
    <col min="14340" max="14340" width="15.85546875" style="2" customWidth="1"/>
    <col min="14341" max="14341" width="16.5703125" style="2" customWidth="1"/>
    <col min="14342" max="14342" width="16.85546875" style="2" customWidth="1"/>
    <col min="14343" max="14343" width="23.140625" style="2" customWidth="1"/>
    <col min="14344" max="14587" width="9.140625" style="2"/>
    <col min="14588" max="14588" width="5.7109375" style="2" customWidth="1"/>
    <col min="14589" max="14589" width="51.42578125" style="2" customWidth="1"/>
    <col min="14590" max="14590" width="20.42578125" style="2" customWidth="1"/>
    <col min="14591" max="14592" width="19.85546875" style="2" customWidth="1"/>
    <col min="14593" max="14593" width="21.42578125" style="2" customWidth="1"/>
    <col min="14594" max="14594" width="26.5703125" style="2" customWidth="1"/>
    <col min="14595" max="14595" width="9.140625" style="2" customWidth="1"/>
    <col min="14596" max="14596" width="15.85546875" style="2" customWidth="1"/>
    <col min="14597" max="14597" width="16.5703125" style="2" customWidth="1"/>
    <col min="14598" max="14598" width="16.85546875" style="2" customWidth="1"/>
    <col min="14599" max="14599" width="23.140625" style="2" customWidth="1"/>
    <col min="14600" max="14843" width="9.140625" style="2"/>
    <col min="14844" max="14844" width="5.7109375" style="2" customWidth="1"/>
    <col min="14845" max="14845" width="51.42578125" style="2" customWidth="1"/>
    <col min="14846" max="14846" width="20.42578125" style="2" customWidth="1"/>
    <col min="14847" max="14848" width="19.85546875" style="2" customWidth="1"/>
    <col min="14849" max="14849" width="21.42578125" style="2" customWidth="1"/>
    <col min="14850" max="14850" width="26.5703125" style="2" customWidth="1"/>
    <col min="14851" max="14851" width="9.140625" style="2" customWidth="1"/>
    <col min="14852" max="14852" width="15.85546875" style="2" customWidth="1"/>
    <col min="14853" max="14853" width="16.5703125" style="2" customWidth="1"/>
    <col min="14854" max="14854" width="16.85546875" style="2" customWidth="1"/>
    <col min="14855" max="14855" width="23.140625" style="2" customWidth="1"/>
    <col min="14856" max="15099" width="9.140625" style="2"/>
    <col min="15100" max="15100" width="5.7109375" style="2" customWidth="1"/>
    <col min="15101" max="15101" width="51.42578125" style="2" customWidth="1"/>
    <col min="15102" max="15102" width="20.42578125" style="2" customWidth="1"/>
    <col min="15103" max="15104" width="19.85546875" style="2" customWidth="1"/>
    <col min="15105" max="15105" width="21.42578125" style="2" customWidth="1"/>
    <col min="15106" max="15106" width="26.5703125" style="2" customWidth="1"/>
    <col min="15107" max="15107" width="9.140625" style="2" customWidth="1"/>
    <col min="15108" max="15108" width="15.85546875" style="2" customWidth="1"/>
    <col min="15109" max="15109" width="16.5703125" style="2" customWidth="1"/>
    <col min="15110" max="15110" width="16.85546875" style="2" customWidth="1"/>
    <col min="15111" max="15111" width="23.140625" style="2" customWidth="1"/>
    <col min="15112" max="15355" width="9.140625" style="2"/>
    <col min="15356" max="15356" width="5.7109375" style="2" customWidth="1"/>
    <col min="15357" max="15357" width="51.42578125" style="2" customWidth="1"/>
    <col min="15358" max="15358" width="20.42578125" style="2" customWidth="1"/>
    <col min="15359" max="15360" width="19.85546875" style="2" customWidth="1"/>
    <col min="15361" max="15361" width="21.42578125" style="2" customWidth="1"/>
    <col min="15362" max="15362" width="26.5703125" style="2" customWidth="1"/>
    <col min="15363" max="15363" width="9.140625" style="2" customWidth="1"/>
    <col min="15364" max="15364" width="15.85546875" style="2" customWidth="1"/>
    <col min="15365" max="15365" width="16.5703125" style="2" customWidth="1"/>
    <col min="15366" max="15366" width="16.85546875" style="2" customWidth="1"/>
    <col min="15367" max="15367" width="23.140625" style="2" customWidth="1"/>
    <col min="15368" max="15611" width="9.140625" style="2"/>
    <col min="15612" max="15612" width="5.7109375" style="2" customWidth="1"/>
    <col min="15613" max="15613" width="51.42578125" style="2" customWidth="1"/>
    <col min="15614" max="15614" width="20.42578125" style="2" customWidth="1"/>
    <col min="15615" max="15616" width="19.85546875" style="2" customWidth="1"/>
    <col min="15617" max="15617" width="21.42578125" style="2" customWidth="1"/>
    <col min="15618" max="15618" width="26.5703125" style="2" customWidth="1"/>
    <col min="15619" max="15619" width="9.140625" style="2" customWidth="1"/>
    <col min="15620" max="15620" width="15.85546875" style="2" customWidth="1"/>
    <col min="15621" max="15621" width="16.5703125" style="2" customWidth="1"/>
    <col min="15622" max="15622" width="16.85546875" style="2" customWidth="1"/>
    <col min="15623" max="15623" width="23.140625" style="2" customWidth="1"/>
    <col min="15624" max="15867" width="9.140625" style="2"/>
    <col min="15868" max="15868" width="5.7109375" style="2" customWidth="1"/>
    <col min="15869" max="15869" width="51.42578125" style="2" customWidth="1"/>
    <col min="15870" max="15870" width="20.42578125" style="2" customWidth="1"/>
    <col min="15871" max="15872" width="19.85546875" style="2" customWidth="1"/>
    <col min="15873" max="15873" width="21.42578125" style="2" customWidth="1"/>
    <col min="15874" max="15874" width="26.5703125" style="2" customWidth="1"/>
    <col min="15875" max="15875" width="9.140625" style="2" customWidth="1"/>
    <col min="15876" max="15876" width="15.85546875" style="2" customWidth="1"/>
    <col min="15877" max="15877" width="16.5703125" style="2" customWidth="1"/>
    <col min="15878" max="15878" width="16.85546875" style="2" customWidth="1"/>
    <col min="15879" max="15879" width="23.140625" style="2" customWidth="1"/>
    <col min="15880" max="16123" width="9.140625" style="2"/>
    <col min="16124" max="16124" width="5.7109375" style="2" customWidth="1"/>
    <col min="16125" max="16125" width="51.42578125" style="2" customWidth="1"/>
    <col min="16126" max="16126" width="20.42578125" style="2" customWidth="1"/>
    <col min="16127" max="16128" width="19.85546875" style="2" customWidth="1"/>
    <col min="16129" max="16129" width="21.42578125" style="2" customWidth="1"/>
    <col min="16130" max="16130" width="26.5703125" style="2" customWidth="1"/>
    <col min="16131" max="16131" width="9.140625" style="2" customWidth="1"/>
    <col min="16132" max="16132" width="15.85546875" style="2" customWidth="1"/>
    <col min="16133" max="16133" width="16.5703125" style="2" customWidth="1"/>
    <col min="16134" max="16134" width="16.85546875" style="2" customWidth="1"/>
    <col min="16135" max="16135" width="23.140625" style="2" customWidth="1"/>
    <col min="16136" max="16384" width="9.140625" style="2"/>
  </cols>
  <sheetData>
    <row r="1" spans="1:10">
      <c r="A1" s="301" t="s">
        <v>0</v>
      </c>
      <c r="B1" s="301"/>
      <c r="C1" s="301"/>
      <c r="D1" s="301"/>
      <c r="E1" s="236"/>
    </row>
    <row r="2" spans="1:10" ht="16.5" customHeight="1">
      <c r="A2" s="302" t="s">
        <v>1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>
      <c r="G3" s="301"/>
      <c r="H3" s="301"/>
      <c r="I3" s="3"/>
    </row>
    <row r="4" spans="1:10" ht="60" customHeight="1">
      <c r="A4" s="303" t="s">
        <v>2</v>
      </c>
      <c r="B4" s="305" t="s">
        <v>3</v>
      </c>
      <c r="C4" s="305" t="s">
        <v>4</v>
      </c>
      <c r="D4" s="305"/>
      <c r="E4" s="306" t="s">
        <v>5</v>
      </c>
      <c r="F4" s="307"/>
      <c r="G4" s="305" t="s">
        <v>7</v>
      </c>
      <c r="H4" s="305"/>
      <c r="I4" s="308" t="s">
        <v>8</v>
      </c>
      <c r="J4" s="309"/>
    </row>
    <row r="5" spans="1:10" s="157" customFormat="1" ht="20.25" customHeight="1">
      <c r="A5" s="304"/>
      <c r="B5" s="305"/>
      <c r="C5" s="237" t="s">
        <v>9</v>
      </c>
      <c r="D5" s="237" t="s">
        <v>10</v>
      </c>
      <c r="E5" s="237" t="s">
        <v>9</v>
      </c>
      <c r="F5" s="237" t="s">
        <v>10</v>
      </c>
      <c r="G5" s="237" t="s">
        <v>11</v>
      </c>
      <c r="H5" s="237" t="s">
        <v>12</v>
      </c>
      <c r="I5" s="237" t="s">
        <v>11</v>
      </c>
      <c r="J5" s="237" t="s">
        <v>12</v>
      </c>
    </row>
    <row r="6" spans="1:10">
      <c r="A6" s="118" t="s">
        <v>13</v>
      </c>
      <c r="B6" s="119" t="s">
        <v>14</v>
      </c>
      <c r="C6" s="119"/>
      <c r="D6" s="119">
        <v>38471157786.370003</v>
      </c>
      <c r="E6" s="120"/>
      <c r="F6" s="20">
        <v>357536400</v>
      </c>
      <c r="G6" s="102">
        <f>F6</f>
        <v>357536400</v>
      </c>
      <c r="H6" s="4"/>
      <c r="I6" s="4"/>
      <c r="J6" s="6">
        <f>D6</f>
        <v>38471157786.370003</v>
      </c>
    </row>
    <row r="7" spans="1:10">
      <c r="A7" s="118" t="s">
        <v>15</v>
      </c>
      <c r="B7" s="121" t="s">
        <v>16</v>
      </c>
      <c r="C7" s="118">
        <v>28642907142.540001</v>
      </c>
      <c r="D7" s="121"/>
      <c r="E7" s="118">
        <v>938902857.82000005</v>
      </c>
      <c r="F7" s="20"/>
      <c r="G7" s="103">
        <f>H7-G6</f>
        <v>581366457.82000005</v>
      </c>
      <c r="H7" s="6">
        <f>E7</f>
        <v>938902857.82000005</v>
      </c>
      <c r="I7" s="6">
        <f>C7+E7+G7-H7</f>
        <v>29224273600.360001</v>
      </c>
      <c r="J7" s="6"/>
    </row>
    <row r="8" spans="1:10">
      <c r="A8" s="118" t="s">
        <v>17</v>
      </c>
      <c r="B8" s="121" t="s">
        <v>18</v>
      </c>
      <c r="C8" s="20"/>
      <c r="D8" s="121">
        <v>681818.19</v>
      </c>
      <c r="E8" s="20"/>
      <c r="F8" s="20"/>
      <c r="G8" s="103"/>
      <c r="H8" s="6"/>
      <c r="I8" s="6"/>
      <c r="J8" s="6">
        <f>D8</f>
        <v>681818.19</v>
      </c>
    </row>
    <row r="9" spans="1:10">
      <c r="A9" s="118" t="s">
        <v>19</v>
      </c>
      <c r="B9" s="121" t="s">
        <v>20</v>
      </c>
      <c r="C9" s="20"/>
      <c r="D9" s="121">
        <v>95332134.609999999</v>
      </c>
      <c r="E9" s="20"/>
      <c r="F9" s="20">
        <v>135719.67999999999</v>
      </c>
      <c r="G9" s="103"/>
      <c r="H9" s="6"/>
      <c r="I9" s="6"/>
      <c r="J9" s="6">
        <f>D9+F9</f>
        <v>95467854.290000007</v>
      </c>
    </row>
    <row r="10" spans="1:10">
      <c r="A10" s="118" t="s">
        <v>21</v>
      </c>
      <c r="B10" s="121" t="s">
        <v>22</v>
      </c>
      <c r="C10" s="118"/>
      <c r="D10" s="121"/>
      <c r="E10" s="118"/>
      <c r="F10" s="20"/>
      <c r="G10" s="103"/>
      <c r="H10" s="6"/>
      <c r="I10" s="6">
        <f t="shared" ref="I10:I11" si="0">D10+F10</f>
        <v>0</v>
      </c>
      <c r="J10" s="6"/>
    </row>
    <row r="11" spans="1:10">
      <c r="A11" s="118" t="s">
        <v>23</v>
      </c>
      <c r="B11" s="121" t="s">
        <v>24</v>
      </c>
      <c r="C11" s="118"/>
      <c r="D11" s="121"/>
      <c r="E11" s="118"/>
      <c r="F11" s="20"/>
      <c r="G11" s="103"/>
      <c r="H11" s="6"/>
      <c r="I11" s="6">
        <f t="shared" si="0"/>
        <v>0</v>
      </c>
      <c r="J11" s="6"/>
    </row>
    <row r="12" spans="1:10">
      <c r="A12" s="118" t="s">
        <v>25</v>
      </c>
      <c r="B12" s="121" t="s">
        <v>26</v>
      </c>
      <c r="C12" s="118"/>
      <c r="D12" s="121">
        <v>304539537.08999997</v>
      </c>
      <c r="E12" s="118"/>
      <c r="F12" s="20">
        <v>340583317.05000001</v>
      </c>
      <c r="G12" s="103"/>
      <c r="H12" s="6"/>
      <c r="I12" s="6"/>
      <c r="J12" s="6">
        <f>D12+F12</f>
        <v>645122854.13999999</v>
      </c>
    </row>
    <row r="13" spans="1:10">
      <c r="A13" s="118" t="s">
        <v>27</v>
      </c>
      <c r="B13" s="121" t="s">
        <v>28</v>
      </c>
      <c r="C13" s="118">
        <v>2854386334.1999998</v>
      </c>
      <c r="D13" s="121"/>
      <c r="E13" s="118"/>
      <c r="F13" s="20"/>
      <c r="G13" s="103"/>
      <c r="H13" s="6"/>
      <c r="I13" s="6">
        <f>C13+E13</f>
        <v>2854386334.1999998</v>
      </c>
      <c r="J13" s="6"/>
    </row>
    <row r="14" spans="1:10">
      <c r="A14" s="118" t="s">
        <v>29</v>
      </c>
      <c r="B14" s="121" t="s">
        <v>30</v>
      </c>
      <c r="C14" s="118">
        <v>1740933201.3399999</v>
      </c>
      <c r="D14" s="121"/>
      <c r="E14" s="118">
        <v>625668335.32000005</v>
      </c>
      <c r="F14" s="20"/>
      <c r="G14" s="103"/>
      <c r="H14" s="6"/>
      <c r="I14" s="6">
        <f t="shared" ref="I14:I21" si="1">C14+E14</f>
        <v>2366601536.6599998</v>
      </c>
      <c r="J14" s="6"/>
    </row>
    <row r="15" spans="1:10">
      <c r="A15" s="118" t="s">
        <v>31</v>
      </c>
      <c r="B15" s="121" t="s">
        <v>32</v>
      </c>
      <c r="C15" s="118">
        <v>2059951585.3900001</v>
      </c>
      <c r="D15" s="121"/>
      <c r="E15" s="118"/>
      <c r="F15" s="20"/>
      <c r="G15" s="103"/>
      <c r="H15" s="6"/>
      <c r="I15" s="6">
        <f t="shared" si="1"/>
        <v>2059951585.3900001</v>
      </c>
      <c r="J15" s="6"/>
    </row>
    <row r="16" spans="1:10">
      <c r="A16" s="118" t="s">
        <v>33</v>
      </c>
      <c r="B16" s="121" t="s">
        <v>34</v>
      </c>
      <c r="C16" s="118">
        <v>62228256.93</v>
      </c>
      <c r="D16" s="121"/>
      <c r="E16" s="118">
        <v>1649631.95</v>
      </c>
      <c r="F16" s="20"/>
      <c r="G16" s="103"/>
      <c r="H16" s="6"/>
      <c r="I16" s="6">
        <f t="shared" si="1"/>
        <v>63877888.880000003</v>
      </c>
      <c r="J16" s="6"/>
    </row>
    <row r="17" spans="1:10">
      <c r="A17" s="118" t="s">
        <v>35</v>
      </c>
      <c r="B17" s="121" t="s">
        <v>36</v>
      </c>
      <c r="C17" s="118">
        <v>218588560.74000001</v>
      </c>
      <c r="D17" s="121"/>
      <c r="E17" s="118">
        <v>1489765.11</v>
      </c>
      <c r="F17" s="20"/>
      <c r="G17" s="103"/>
      <c r="H17" s="6"/>
      <c r="I17" s="6">
        <f t="shared" si="1"/>
        <v>220078325.85000002</v>
      </c>
      <c r="J17" s="6"/>
    </row>
    <row r="18" spans="1:10">
      <c r="A18" s="118" t="s">
        <v>37</v>
      </c>
      <c r="B18" s="121" t="s">
        <v>38</v>
      </c>
      <c r="C18" s="118"/>
      <c r="D18" s="121"/>
      <c r="E18" s="118"/>
      <c r="F18" s="20"/>
      <c r="G18" s="103"/>
      <c r="H18" s="6"/>
      <c r="I18" s="6">
        <f t="shared" si="1"/>
        <v>0</v>
      </c>
      <c r="J18" s="6"/>
    </row>
    <row r="19" spans="1:10">
      <c r="A19" s="118" t="s">
        <v>39</v>
      </c>
      <c r="B19" s="121" t="s">
        <v>40</v>
      </c>
      <c r="C19" s="121"/>
      <c r="D19" s="118"/>
      <c r="E19" s="118"/>
      <c r="F19" s="20"/>
      <c r="G19" s="103"/>
      <c r="H19" s="6"/>
      <c r="I19" s="6">
        <f t="shared" si="1"/>
        <v>0</v>
      </c>
      <c r="J19" s="6"/>
    </row>
    <row r="20" spans="1:10" ht="13.5" customHeight="1">
      <c r="A20" s="118" t="s">
        <v>41</v>
      </c>
      <c r="B20" s="121" t="s">
        <v>42</v>
      </c>
      <c r="C20" s="121"/>
      <c r="D20" s="118"/>
      <c r="E20" s="118"/>
      <c r="F20" s="20"/>
      <c r="G20" s="103"/>
      <c r="H20" s="6"/>
      <c r="I20" s="6">
        <f t="shared" si="1"/>
        <v>0</v>
      </c>
      <c r="J20" s="6"/>
    </row>
    <row r="21" spans="1:10">
      <c r="A21" s="118" t="s">
        <v>43</v>
      </c>
      <c r="B21" s="121" t="s">
        <v>44</v>
      </c>
      <c r="C21" s="121"/>
      <c r="D21" s="20"/>
      <c r="E21" s="20"/>
      <c r="F21" s="20"/>
      <c r="G21" s="103"/>
      <c r="H21" s="6"/>
      <c r="I21" s="6">
        <f t="shared" si="1"/>
        <v>0</v>
      </c>
      <c r="J21" s="6"/>
    </row>
    <row r="22" spans="1:10">
      <c r="A22" s="118"/>
      <c r="B22" s="121" t="s">
        <v>45</v>
      </c>
      <c r="C22" s="121">
        <f>E25</f>
        <v>869468725.44000006</v>
      </c>
      <c r="D22" s="20"/>
      <c r="E22" s="20"/>
      <c r="F22" s="20"/>
      <c r="G22" s="103"/>
      <c r="H22" s="6">
        <f>E25</f>
        <v>869468725.44000006</v>
      </c>
      <c r="I22" s="6"/>
      <c r="J22" s="6"/>
    </row>
    <row r="23" spans="1:10" s="8" customFormat="1">
      <c r="A23" s="122" t="s">
        <v>47</v>
      </c>
      <c r="B23" s="123" t="s">
        <v>48</v>
      </c>
      <c r="C23" s="123"/>
      <c r="D23" s="123">
        <f>D6+D8+D9+D12-C7-C13-C14-C15-C16-C17-C22</f>
        <v>2423247469.6800008</v>
      </c>
      <c r="E23" s="123">
        <f>E7+E14+E16+E17-F6-F9-F12</f>
        <v>869455153.47000003</v>
      </c>
      <c r="F23" s="123"/>
      <c r="G23" s="104"/>
      <c r="H23" s="7"/>
      <c r="I23" s="6"/>
      <c r="J23" s="7">
        <f>J6+J8+J9+J12-I7-I13-I14-I15-I16-I17</f>
        <v>2423261041.6500049</v>
      </c>
    </row>
    <row r="24" spans="1:10">
      <c r="A24" s="118" t="s">
        <v>49</v>
      </c>
      <c r="B24" s="121" t="s">
        <v>50</v>
      </c>
      <c r="C24" s="118">
        <v>344990312.38999999</v>
      </c>
      <c r="D24" s="118"/>
      <c r="E24" s="118">
        <v>13571.97</v>
      </c>
      <c r="F24" s="20"/>
      <c r="G24" s="103"/>
      <c r="H24" s="6"/>
      <c r="I24" s="6">
        <f>C24+E24</f>
        <v>345003884.36000001</v>
      </c>
      <c r="J24" s="6"/>
    </row>
    <row r="25" spans="1:10" s="8" customFormat="1">
      <c r="A25" s="122" t="s">
        <v>51</v>
      </c>
      <c r="B25" s="123" t="s">
        <v>52</v>
      </c>
      <c r="C25" s="123"/>
      <c r="D25" s="122">
        <f>D23-C24</f>
        <v>2078257157.2900009</v>
      </c>
      <c r="E25" s="122">
        <f>E23+E24</f>
        <v>869468725.44000006</v>
      </c>
      <c r="F25" s="124"/>
      <c r="G25" s="104"/>
      <c r="H25" s="7">
        <f>E25</f>
        <v>869468725.44000006</v>
      </c>
      <c r="I25" s="6"/>
      <c r="J25" s="7">
        <f>J23-I24</f>
        <v>2078257157.2900047</v>
      </c>
    </row>
    <row r="26" spans="1:10" s="8" customFormat="1">
      <c r="A26" s="122"/>
      <c r="B26" s="123"/>
      <c r="C26" s="123"/>
      <c r="D26" s="122"/>
      <c r="E26" s="122"/>
      <c r="F26" s="124"/>
      <c r="G26" s="104"/>
      <c r="H26" s="7"/>
      <c r="I26" s="6"/>
      <c r="J26" s="7"/>
    </row>
    <row r="27" spans="1:10" ht="24">
      <c r="A27" s="118" t="s">
        <v>53</v>
      </c>
      <c r="B27" s="119" t="s">
        <v>54</v>
      </c>
      <c r="C27" s="119"/>
      <c r="D27" s="120">
        <v>0</v>
      </c>
      <c r="E27" s="120"/>
      <c r="F27" s="20"/>
      <c r="G27" s="103"/>
      <c r="H27" s="6"/>
      <c r="I27" s="6"/>
      <c r="J27" s="6"/>
    </row>
    <row r="28" spans="1:10">
      <c r="A28" s="118" t="s">
        <v>55</v>
      </c>
      <c r="B28" s="125" t="s">
        <v>56</v>
      </c>
      <c r="C28" s="125"/>
      <c r="D28" s="120">
        <f>D25</f>
        <v>2078257157.2900009</v>
      </c>
      <c r="E28" s="120">
        <f>E25</f>
        <v>869468725.44000006</v>
      </c>
      <c r="F28" s="20"/>
      <c r="G28" s="103"/>
      <c r="H28" s="6">
        <f>E28</f>
        <v>869468725.44000006</v>
      </c>
      <c r="I28" s="6"/>
      <c r="J28" s="6">
        <f>J25</f>
        <v>2078257157.2900047</v>
      </c>
    </row>
    <row r="29" spans="1:10">
      <c r="A29" s="118" t="s">
        <v>57</v>
      </c>
      <c r="B29" s="121" t="s">
        <v>58</v>
      </c>
      <c r="C29" s="121"/>
      <c r="D29" s="118">
        <v>0</v>
      </c>
      <c r="E29" s="118"/>
      <c r="F29" s="20"/>
      <c r="G29" s="103"/>
      <c r="H29" s="6"/>
      <c r="I29" s="6"/>
      <c r="J29" s="6"/>
    </row>
    <row r="30" spans="1:10">
      <c r="A30" s="118" t="s">
        <v>59</v>
      </c>
      <c r="B30" s="121" t="s">
        <v>60</v>
      </c>
      <c r="C30" s="121"/>
      <c r="D30" s="118">
        <v>0</v>
      </c>
      <c r="E30" s="118"/>
      <c r="F30" s="20"/>
      <c r="G30" s="103"/>
      <c r="H30" s="6"/>
      <c r="I30" s="6"/>
      <c r="J30" s="6"/>
    </row>
    <row r="31" spans="1:10">
      <c r="A31" s="118" t="s">
        <v>61</v>
      </c>
      <c r="B31" s="121" t="s">
        <v>62</v>
      </c>
      <c r="C31" s="121"/>
      <c r="D31" s="118">
        <v>0</v>
      </c>
      <c r="E31" s="118"/>
      <c r="F31" s="20"/>
      <c r="G31" s="103"/>
      <c r="H31" s="6"/>
      <c r="I31" s="6"/>
      <c r="J31" s="6"/>
    </row>
    <row r="32" spans="1:10">
      <c r="A32" s="118" t="s">
        <v>63</v>
      </c>
      <c r="B32" s="121" t="s">
        <v>64</v>
      </c>
      <c r="C32" s="121"/>
      <c r="D32" s="20"/>
      <c r="E32" s="20"/>
      <c r="F32" s="20"/>
      <c r="G32" s="103"/>
      <c r="H32" s="6"/>
      <c r="I32" s="6"/>
      <c r="J32" s="6"/>
    </row>
    <row r="33" spans="1:10">
      <c r="A33" s="118" t="s">
        <v>65</v>
      </c>
      <c r="B33" s="125" t="s">
        <v>66</v>
      </c>
      <c r="C33" s="125"/>
      <c r="D33" s="120">
        <f>D28</f>
        <v>2078257157.2900009</v>
      </c>
      <c r="E33" s="120">
        <f>E25</f>
        <v>869468725.44000006</v>
      </c>
      <c r="F33" s="124">
        <f>F28</f>
        <v>0</v>
      </c>
      <c r="G33" s="103"/>
      <c r="H33" s="6">
        <f>E33</f>
        <v>869468725.44000006</v>
      </c>
      <c r="I33" s="6"/>
      <c r="J33" s="6">
        <f>J28</f>
        <v>2078257157.2900047</v>
      </c>
    </row>
    <row r="34" spans="1:10">
      <c r="A34" s="118" t="s">
        <v>67</v>
      </c>
      <c r="B34" s="119" t="s">
        <v>68</v>
      </c>
      <c r="C34" s="119"/>
      <c r="D34" s="120">
        <v>0</v>
      </c>
      <c r="E34" s="120"/>
      <c r="F34" s="20"/>
      <c r="G34" s="103"/>
      <c r="H34" s="6"/>
      <c r="I34" s="6"/>
      <c r="J34" s="6"/>
    </row>
    <row r="35" spans="1:10">
      <c r="A35" s="118" t="s">
        <v>69</v>
      </c>
      <c r="B35" s="6"/>
      <c r="C35" s="6"/>
      <c r="D35" s="20"/>
      <c r="E35" s="20"/>
      <c r="F35" s="20"/>
      <c r="G35" s="103"/>
      <c r="H35" s="6"/>
      <c r="I35" s="6"/>
      <c r="J35" s="6"/>
    </row>
    <row r="36" spans="1:10">
      <c r="A36" s="118" t="s">
        <v>70</v>
      </c>
      <c r="B36" s="121" t="s">
        <v>393</v>
      </c>
      <c r="C36" s="121"/>
      <c r="D36" s="118">
        <v>32063483949.689999</v>
      </c>
      <c r="E36" s="118"/>
      <c r="F36" s="20">
        <v>13055964208.67</v>
      </c>
      <c r="G36" s="103"/>
      <c r="H36" s="6"/>
      <c r="I36" s="6"/>
      <c r="J36" s="6"/>
    </row>
    <row r="37" spans="1:10" ht="24">
      <c r="A37" s="118" t="s">
        <v>72</v>
      </c>
      <c r="B37" s="121" t="s">
        <v>73</v>
      </c>
      <c r="C37" s="121"/>
      <c r="D37" s="118"/>
      <c r="E37" s="118"/>
      <c r="F37" s="20"/>
      <c r="G37" s="103"/>
      <c r="H37" s="6"/>
      <c r="I37" s="6"/>
      <c r="J37" s="6"/>
    </row>
    <row r="38" spans="1:10">
      <c r="A38" s="118" t="s">
        <v>74</v>
      </c>
      <c r="B38" s="121" t="s">
        <v>75</v>
      </c>
      <c r="C38" s="121"/>
      <c r="D38" s="118"/>
      <c r="E38" s="118"/>
      <c r="F38" s="20"/>
      <c r="G38" s="103"/>
      <c r="H38" s="6"/>
      <c r="I38" s="6"/>
      <c r="J38" s="6"/>
    </row>
    <row r="39" spans="1:10">
      <c r="A39" s="118" t="s">
        <v>76</v>
      </c>
      <c r="B39" s="121" t="s">
        <v>77</v>
      </c>
      <c r="C39" s="121"/>
      <c r="D39" s="118"/>
      <c r="E39" s="118"/>
      <c r="F39" s="20"/>
      <c r="G39" s="103"/>
      <c r="H39" s="6"/>
      <c r="I39" s="6"/>
      <c r="J39" s="6"/>
    </row>
    <row r="40" spans="1:10">
      <c r="A40" s="118" t="s">
        <v>78</v>
      </c>
      <c r="B40" s="121" t="s">
        <v>79</v>
      </c>
      <c r="C40" s="121"/>
      <c r="D40" s="118"/>
      <c r="E40" s="118"/>
      <c r="F40" s="20"/>
      <c r="G40" s="103"/>
      <c r="H40" s="6"/>
      <c r="I40" s="6"/>
      <c r="J40" s="6"/>
    </row>
    <row r="41" spans="1:10">
      <c r="A41" s="118" t="s">
        <v>80</v>
      </c>
      <c r="B41" s="121" t="s">
        <v>81</v>
      </c>
      <c r="C41" s="121"/>
      <c r="D41" s="118"/>
      <c r="E41" s="118"/>
      <c r="F41" s="20"/>
      <c r="G41" s="103"/>
      <c r="H41" s="6"/>
      <c r="I41" s="6"/>
      <c r="J41" s="6"/>
    </row>
    <row r="42" spans="1:10">
      <c r="A42" s="118" t="s">
        <v>82</v>
      </c>
      <c r="B42" s="126" t="s">
        <v>83</v>
      </c>
      <c r="C42" s="126"/>
      <c r="D42" s="118">
        <f>D25</f>
        <v>2078257157.2900009</v>
      </c>
      <c r="E42" s="118">
        <f>E25</f>
        <v>869468725.44000006</v>
      </c>
      <c r="F42" s="20"/>
      <c r="G42" s="103"/>
      <c r="H42" s="6"/>
      <c r="I42" s="6"/>
      <c r="J42" s="6"/>
    </row>
    <row r="43" spans="1:10">
      <c r="A43" s="118" t="s">
        <v>84</v>
      </c>
      <c r="B43" s="121" t="s">
        <v>85</v>
      </c>
      <c r="C43" s="121"/>
      <c r="D43" s="118">
        <v>0</v>
      </c>
      <c r="E43" s="118"/>
      <c r="F43" s="20"/>
      <c r="G43" s="103"/>
      <c r="H43" s="6"/>
      <c r="I43" s="6"/>
      <c r="J43" s="6"/>
    </row>
    <row r="44" spans="1:10" s="8" customFormat="1">
      <c r="A44" s="122" t="s">
        <v>86</v>
      </c>
      <c r="B44" s="123" t="s">
        <v>423</v>
      </c>
      <c r="C44" s="123">
        <f>SUM(C36:C43)</f>
        <v>0</v>
      </c>
      <c r="D44" s="124">
        <f>SUM(D36:D43)</f>
        <v>34141741106.98</v>
      </c>
      <c r="E44" s="124">
        <f>SUM(E36:E43)</f>
        <v>869468725.44000006</v>
      </c>
      <c r="F44" s="124">
        <f>SUM(F36:F43)</f>
        <v>13055964208.67</v>
      </c>
      <c r="G44" s="105"/>
      <c r="H44" s="9"/>
      <c r="I44" s="10"/>
      <c r="J44" s="7"/>
    </row>
    <row r="45" spans="1:10" ht="12.75" thickBot="1">
      <c r="A45" s="118" t="s">
        <v>87</v>
      </c>
      <c r="B45" s="6"/>
      <c r="C45" s="6"/>
      <c r="D45" s="20">
        <f>D44-C44</f>
        <v>34141741106.98</v>
      </c>
      <c r="E45" s="20"/>
      <c r="F45" s="20">
        <f>F44-E44</f>
        <v>12186495483.23</v>
      </c>
      <c r="G45" s="106"/>
      <c r="H45" s="11"/>
      <c r="I45" s="11"/>
      <c r="J45" s="6"/>
    </row>
    <row r="46" spans="1:10" ht="12.75" thickTop="1">
      <c r="A46" s="127" t="s">
        <v>88</v>
      </c>
      <c r="B46" s="128" t="s">
        <v>89</v>
      </c>
      <c r="C46" s="129"/>
      <c r="D46" s="130"/>
      <c r="E46" s="130"/>
      <c r="F46" s="131"/>
      <c r="G46" s="107"/>
      <c r="H46" s="12"/>
      <c r="I46" s="12"/>
      <c r="J46" s="13"/>
    </row>
    <row r="47" spans="1:10">
      <c r="A47" s="118" t="s">
        <v>90</v>
      </c>
      <c r="B47" s="119" t="s">
        <v>91</v>
      </c>
      <c r="C47" s="119"/>
      <c r="D47" s="120">
        <v>0</v>
      </c>
      <c r="E47" s="120"/>
      <c r="F47" s="20"/>
      <c r="G47" s="103"/>
      <c r="H47" s="6"/>
      <c r="I47" s="100"/>
      <c r="J47" s="6"/>
    </row>
    <row r="48" spans="1:10">
      <c r="A48" s="118" t="s">
        <v>92</v>
      </c>
      <c r="B48" s="121" t="s">
        <v>93</v>
      </c>
      <c r="C48" s="118">
        <v>2877577743.0300002</v>
      </c>
      <c r="D48" s="118"/>
      <c r="E48" s="20">
        <v>15898262.5</v>
      </c>
      <c r="F48" s="20"/>
      <c r="G48" s="103"/>
      <c r="H48" s="6"/>
      <c r="I48" s="100">
        <f>C48+E48+G48-H48</f>
        <v>2893476005.5300002</v>
      </c>
      <c r="J48" s="6"/>
    </row>
    <row r="49" spans="1:10" ht="12.75">
      <c r="A49" s="118" t="s">
        <v>94</v>
      </c>
      <c r="B49" s="121" t="s">
        <v>95</v>
      </c>
      <c r="C49" s="118">
        <v>1318836742.6800001</v>
      </c>
      <c r="D49" s="118"/>
      <c r="E49" s="20">
        <f>576177929.47-E52</f>
        <v>572673329.47000003</v>
      </c>
      <c r="F49" s="20"/>
      <c r="G49" s="103"/>
      <c r="H49" s="14"/>
      <c r="I49" s="100">
        <f t="shared" ref="I49:I65" si="2">C49+E49+G49-H49</f>
        <v>1891510072.1500001</v>
      </c>
      <c r="J49" s="6"/>
    </row>
    <row r="50" spans="1:10">
      <c r="A50" s="118" t="s">
        <v>96</v>
      </c>
      <c r="B50" s="121" t="s">
        <v>97</v>
      </c>
      <c r="C50" s="118">
        <v>8506161.4000000004</v>
      </c>
      <c r="D50" s="118"/>
      <c r="E50" s="20"/>
      <c r="F50" s="20"/>
      <c r="G50" s="103"/>
      <c r="H50" s="6"/>
      <c r="I50" s="100">
        <f t="shared" si="2"/>
        <v>8506161.4000000004</v>
      </c>
      <c r="J50" s="6"/>
    </row>
    <row r="51" spans="1:10">
      <c r="A51" s="118" t="s">
        <v>98</v>
      </c>
      <c r="B51" s="121" t="s">
        <v>99</v>
      </c>
      <c r="C51" s="118">
        <f>6625581948.1-C52</f>
        <v>6296955003.8000002</v>
      </c>
      <c r="D51" s="118"/>
      <c r="E51" s="20"/>
      <c r="F51" s="20"/>
      <c r="G51" s="103"/>
      <c r="H51" s="6"/>
      <c r="I51" s="100">
        <f t="shared" si="2"/>
        <v>6296955003.8000002</v>
      </c>
      <c r="J51" s="6"/>
    </row>
    <row r="52" spans="1:10" s="16" customFormat="1">
      <c r="A52" s="132"/>
      <c r="B52" s="133" t="s">
        <v>100</v>
      </c>
      <c r="C52" s="132">
        <v>328626944.30000001</v>
      </c>
      <c r="D52" s="132"/>
      <c r="E52" s="134">
        <v>3504600</v>
      </c>
      <c r="F52" s="134"/>
      <c r="G52" s="108"/>
      <c r="H52" s="15">
        <f>C52+E52</f>
        <v>332131544.30000001</v>
      </c>
      <c r="I52" s="15">
        <f t="shared" si="2"/>
        <v>0</v>
      </c>
      <c r="J52" s="15"/>
    </row>
    <row r="53" spans="1:10">
      <c r="A53" s="118" t="s">
        <v>101</v>
      </c>
      <c r="B53" s="121" t="s">
        <v>102</v>
      </c>
      <c r="C53" s="118"/>
      <c r="D53" s="118"/>
      <c r="E53" s="20"/>
      <c r="F53" s="20"/>
      <c r="G53" s="103"/>
      <c r="H53" s="6"/>
      <c r="I53" s="100">
        <f t="shared" si="2"/>
        <v>0</v>
      </c>
      <c r="J53" s="6"/>
    </row>
    <row r="54" spans="1:10">
      <c r="A54" s="118" t="s">
        <v>103</v>
      </c>
      <c r="B54" s="121" t="s">
        <v>104</v>
      </c>
      <c r="C54" s="118">
        <v>8041520874.6400003</v>
      </c>
      <c r="D54" s="118"/>
      <c r="E54" s="20">
        <v>483044812.61000001</v>
      </c>
      <c r="F54" s="20"/>
      <c r="G54" s="103"/>
      <c r="H54" s="17"/>
      <c r="I54" s="100">
        <f t="shared" si="2"/>
        <v>8524565687.25</v>
      </c>
      <c r="J54" s="6"/>
    </row>
    <row r="55" spans="1:10">
      <c r="A55" s="118" t="s">
        <v>105</v>
      </c>
      <c r="B55" s="121" t="s">
        <v>106</v>
      </c>
      <c r="C55" s="118">
        <v>9060672792.3899994</v>
      </c>
      <c r="D55" s="118"/>
      <c r="E55" s="20">
        <v>590743060.61000001</v>
      </c>
      <c r="F55" s="20"/>
      <c r="G55" s="103"/>
      <c r="H55" s="17"/>
      <c r="I55" s="100">
        <f t="shared" si="2"/>
        <v>9651415853</v>
      </c>
      <c r="J55" s="6"/>
    </row>
    <row r="56" spans="1:10">
      <c r="A56" s="118" t="s">
        <v>107</v>
      </c>
      <c r="B56" s="121" t="s">
        <v>108</v>
      </c>
      <c r="C56" s="118"/>
      <c r="D56" s="118"/>
      <c r="E56" s="20">
        <v>497898327.25</v>
      </c>
      <c r="F56" s="20"/>
      <c r="G56" s="103"/>
      <c r="H56" s="17"/>
      <c r="I56" s="100">
        <f t="shared" si="2"/>
        <v>497898327.25</v>
      </c>
      <c r="J56" s="6"/>
    </row>
    <row r="57" spans="1:10" ht="24">
      <c r="A57" s="118" t="s">
        <v>109</v>
      </c>
      <c r="B57" s="121" t="s">
        <v>110</v>
      </c>
      <c r="C57" s="118"/>
      <c r="D57" s="118"/>
      <c r="E57" s="20"/>
      <c r="F57" s="20"/>
      <c r="G57" s="103"/>
      <c r="H57" s="17"/>
      <c r="I57" s="100">
        <f t="shared" si="2"/>
        <v>0</v>
      </c>
      <c r="J57" s="6"/>
    </row>
    <row r="58" spans="1:10">
      <c r="A58" s="118" t="s">
        <v>111</v>
      </c>
      <c r="B58" s="121" t="s">
        <v>112</v>
      </c>
      <c r="C58" s="118">
        <v>22568225703.98</v>
      </c>
      <c r="D58" s="118"/>
      <c r="E58" s="20">
        <v>10060821738.559999</v>
      </c>
      <c r="F58" s="20"/>
      <c r="G58" s="103"/>
      <c r="H58" s="17"/>
      <c r="I58" s="100">
        <f t="shared" si="2"/>
        <v>32629047442.540001</v>
      </c>
      <c r="J58" s="6"/>
    </row>
    <row r="59" spans="1:10">
      <c r="A59" s="118" t="s">
        <v>113</v>
      </c>
      <c r="B59" s="121" t="s">
        <v>114</v>
      </c>
      <c r="C59" s="118">
        <v>282829462.92000002</v>
      </c>
      <c r="D59" s="118"/>
      <c r="E59" s="20">
        <v>85016373</v>
      </c>
      <c r="F59" s="20"/>
      <c r="G59" s="103"/>
      <c r="H59" s="17"/>
      <c r="I59" s="100">
        <f t="shared" si="2"/>
        <v>367845835.92000002</v>
      </c>
      <c r="J59" s="6"/>
    </row>
    <row r="60" spans="1:10">
      <c r="A60" s="118" t="s">
        <v>115</v>
      </c>
      <c r="B60" s="121" t="s">
        <v>116</v>
      </c>
      <c r="C60" s="118"/>
      <c r="D60" s="118"/>
      <c r="E60" s="20">
        <v>2844282741.6799998</v>
      </c>
      <c r="F60" s="20"/>
      <c r="G60" s="103"/>
      <c r="H60" s="17"/>
      <c r="I60" s="100">
        <f t="shared" si="2"/>
        <v>2844282741.6799998</v>
      </c>
      <c r="J60" s="6"/>
    </row>
    <row r="61" spans="1:10">
      <c r="A61" s="118" t="s">
        <v>117</v>
      </c>
      <c r="B61" s="121" t="s">
        <v>118</v>
      </c>
      <c r="C61" s="118">
        <v>19757000000</v>
      </c>
      <c r="D61" s="118"/>
      <c r="E61" s="20"/>
      <c r="F61" s="20"/>
      <c r="G61" s="103"/>
      <c r="H61" s="18">
        <v>19757000000</v>
      </c>
      <c r="I61" s="100">
        <f t="shared" si="2"/>
        <v>0</v>
      </c>
      <c r="J61" s="6"/>
    </row>
    <row r="62" spans="1:10">
      <c r="A62" s="118" t="s">
        <v>119</v>
      </c>
      <c r="B62" s="121" t="s">
        <v>120</v>
      </c>
      <c r="C62" s="118"/>
      <c r="D62" s="118"/>
      <c r="E62" s="20"/>
      <c r="F62" s="20"/>
      <c r="G62" s="103"/>
      <c r="H62" s="17"/>
      <c r="I62" s="100">
        <f t="shared" si="2"/>
        <v>0</v>
      </c>
      <c r="J62" s="6"/>
    </row>
    <row r="63" spans="1:10">
      <c r="A63" s="118" t="s">
        <v>121</v>
      </c>
      <c r="B63" s="121" t="s">
        <v>122</v>
      </c>
      <c r="C63" s="118"/>
      <c r="D63" s="118"/>
      <c r="E63" s="20"/>
      <c r="F63" s="20"/>
      <c r="G63" s="103"/>
      <c r="H63" s="17"/>
      <c r="I63" s="100">
        <f t="shared" si="2"/>
        <v>0</v>
      </c>
      <c r="J63" s="6"/>
    </row>
    <row r="64" spans="1:10" ht="24">
      <c r="A64" s="118" t="s">
        <v>123</v>
      </c>
      <c r="B64" s="121" t="s">
        <v>124</v>
      </c>
      <c r="C64" s="118"/>
      <c r="D64" s="118"/>
      <c r="E64" s="20"/>
      <c r="F64" s="20"/>
      <c r="G64" s="103"/>
      <c r="H64" s="17"/>
      <c r="I64" s="100">
        <f t="shared" si="2"/>
        <v>0</v>
      </c>
      <c r="J64" s="6"/>
    </row>
    <row r="65" spans="1:14">
      <c r="A65" s="118" t="s">
        <v>125</v>
      </c>
      <c r="B65" s="121" t="s">
        <v>126</v>
      </c>
      <c r="C65" s="118">
        <v>1098106229.0699999</v>
      </c>
      <c r="D65" s="118"/>
      <c r="E65" s="20"/>
      <c r="F65" s="20"/>
      <c r="G65" s="103"/>
      <c r="H65" s="17"/>
      <c r="I65" s="100">
        <f t="shared" si="2"/>
        <v>1098106229.0699999</v>
      </c>
      <c r="J65" s="6"/>
    </row>
    <row r="66" spans="1:14">
      <c r="A66" s="118" t="s">
        <v>127</v>
      </c>
      <c r="B66" s="119" t="s">
        <v>128</v>
      </c>
      <c r="C66" s="119">
        <f>C67+C68+C69+C70+C71+C72+C73+C74+C75+C76+C77+C78</f>
        <v>0</v>
      </c>
      <c r="D66" s="119"/>
      <c r="E66" s="120"/>
      <c r="F66" s="20"/>
      <c r="G66" s="103"/>
      <c r="H66" s="6"/>
      <c r="I66" s="100"/>
      <c r="J66" s="6"/>
    </row>
    <row r="67" spans="1:14">
      <c r="A67" s="118" t="s">
        <v>129</v>
      </c>
      <c r="B67" s="135" t="s">
        <v>130</v>
      </c>
      <c r="C67" s="121"/>
      <c r="D67" s="121">
        <f>621409851.41-D68</f>
        <v>617905251.40999997</v>
      </c>
      <c r="E67" s="118"/>
      <c r="F67" s="131">
        <v>739135920.74000001</v>
      </c>
      <c r="G67" s="108"/>
      <c r="H67" s="6"/>
      <c r="I67" s="100"/>
      <c r="J67" s="6">
        <f>D67+F67+H67-G67</f>
        <v>1357041172.1500001</v>
      </c>
    </row>
    <row r="68" spans="1:14" s="16" customFormat="1">
      <c r="A68" s="132"/>
      <c r="B68" s="133" t="s">
        <v>131</v>
      </c>
      <c r="C68" s="133"/>
      <c r="D68" s="133">
        <v>3504600</v>
      </c>
      <c r="E68" s="132"/>
      <c r="F68" s="136"/>
      <c r="G68" s="108">
        <f>D68</f>
        <v>3504600</v>
      </c>
      <c r="H68" s="15"/>
      <c r="I68" s="15"/>
      <c r="J68" s="15">
        <f t="shared" ref="J68:J93" si="3">D68+F68+H68-G68</f>
        <v>0</v>
      </c>
    </row>
    <row r="69" spans="1:14">
      <c r="A69" s="118" t="s">
        <v>132</v>
      </c>
      <c r="B69" s="135" t="s">
        <v>133</v>
      </c>
      <c r="C69" s="121"/>
      <c r="D69" s="121">
        <v>479820564</v>
      </c>
      <c r="E69" s="118"/>
      <c r="F69" s="131">
        <v>15833766.1</v>
      </c>
      <c r="G69" s="103"/>
      <c r="H69" s="6"/>
      <c r="I69" s="100"/>
      <c r="J69" s="6">
        <f t="shared" si="3"/>
        <v>495654330.10000002</v>
      </c>
    </row>
    <row r="70" spans="1:14">
      <c r="A70" s="118" t="s">
        <v>134</v>
      </c>
      <c r="B70" s="135" t="s">
        <v>135</v>
      </c>
      <c r="C70" s="121"/>
      <c r="D70" s="121">
        <v>338363662.50999999</v>
      </c>
      <c r="E70" s="118"/>
      <c r="F70" s="131">
        <v>79718876.810000002</v>
      </c>
      <c r="G70" s="103"/>
      <c r="H70" s="6"/>
      <c r="I70" s="100"/>
      <c r="J70" s="6">
        <f t="shared" si="3"/>
        <v>418082539.31999999</v>
      </c>
    </row>
    <row r="71" spans="1:14">
      <c r="A71" s="118" t="s">
        <v>136</v>
      </c>
      <c r="B71" s="121" t="s">
        <v>137</v>
      </c>
      <c r="C71" s="121"/>
      <c r="D71" s="121"/>
      <c r="E71" s="118"/>
      <c r="F71" s="20">
        <v>42595.33</v>
      </c>
      <c r="G71" s="103"/>
      <c r="H71" s="6"/>
      <c r="I71" s="100"/>
      <c r="J71" s="6">
        <f t="shared" si="3"/>
        <v>42595.33</v>
      </c>
    </row>
    <row r="72" spans="1:14">
      <c r="A72" s="118" t="s">
        <v>138</v>
      </c>
      <c r="B72" s="135" t="s">
        <v>139</v>
      </c>
      <c r="C72" s="121"/>
      <c r="D72" s="121">
        <v>2573307407.04</v>
      </c>
      <c r="E72" s="118"/>
      <c r="F72" s="20"/>
      <c r="G72" s="103"/>
      <c r="H72" s="6"/>
      <c r="I72" s="100"/>
      <c r="J72" s="6">
        <f t="shared" si="3"/>
        <v>2573307407.04</v>
      </c>
    </row>
    <row r="73" spans="1:14" ht="12.75">
      <c r="A73" s="118" t="s">
        <v>140</v>
      </c>
      <c r="B73" s="121" t="s">
        <v>141</v>
      </c>
      <c r="C73" s="121"/>
      <c r="D73" s="121">
        <v>833407612.38999999</v>
      </c>
      <c r="E73" s="118"/>
      <c r="F73" s="20"/>
      <c r="G73" s="103"/>
      <c r="H73" s="6"/>
      <c r="I73" s="100"/>
      <c r="J73" s="6">
        <f t="shared" si="3"/>
        <v>833407612.38999999</v>
      </c>
      <c r="N73" s="45"/>
    </row>
    <row r="74" spans="1:14" ht="12" customHeight="1">
      <c r="A74" s="118" t="s">
        <v>142</v>
      </c>
      <c r="B74" s="121" t="s">
        <v>143</v>
      </c>
      <c r="C74" s="121"/>
      <c r="D74" s="121"/>
      <c r="E74" s="118"/>
      <c r="F74" s="20"/>
      <c r="G74" s="103"/>
      <c r="H74" s="6"/>
      <c r="I74" s="100"/>
      <c r="J74" s="6">
        <f t="shared" si="3"/>
        <v>0</v>
      </c>
      <c r="N74" s="45"/>
    </row>
    <row r="75" spans="1:14">
      <c r="A75" s="118" t="s">
        <v>144</v>
      </c>
      <c r="B75" s="135" t="s">
        <v>145</v>
      </c>
      <c r="C75" s="121"/>
      <c r="D75" s="121">
        <v>38563595.32</v>
      </c>
      <c r="E75" s="118"/>
      <c r="F75" s="20"/>
      <c r="G75" s="103"/>
      <c r="H75" s="6"/>
      <c r="I75" s="100"/>
      <c r="J75" s="6">
        <f t="shared" si="3"/>
        <v>38563595.32</v>
      </c>
    </row>
    <row r="76" spans="1:14">
      <c r="A76" s="118" t="s">
        <v>146</v>
      </c>
      <c r="B76" s="121" t="s">
        <v>147</v>
      </c>
      <c r="C76" s="121"/>
      <c r="D76" s="121"/>
      <c r="E76" s="118"/>
      <c r="F76" s="137"/>
      <c r="G76" s="103"/>
      <c r="H76" s="6"/>
      <c r="I76" s="100"/>
      <c r="J76" s="6">
        <f t="shared" si="3"/>
        <v>0</v>
      </c>
    </row>
    <row r="77" spans="1:14">
      <c r="A77" s="118" t="s">
        <v>148</v>
      </c>
      <c r="B77" s="135" t="s">
        <v>149</v>
      </c>
      <c r="C77" s="121"/>
      <c r="D77" s="121">
        <v>1773445397.2</v>
      </c>
      <c r="E77" s="118"/>
      <c r="F77" s="137">
        <f>1647197254.04-F78</f>
        <v>1318570309.74</v>
      </c>
      <c r="G77" s="103"/>
      <c r="H77" s="6"/>
      <c r="I77" s="100"/>
      <c r="J77" s="6">
        <f t="shared" si="3"/>
        <v>3092015706.9400001</v>
      </c>
    </row>
    <row r="78" spans="1:14" s="16" customFormat="1">
      <c r="A78" s="132"/>
      <c r="B78" s="133" t="s">
        <v>131</v>
      </c>
      <c r="C78" s="133"/>
      <c r="D78" s="133"/>
      <c r="E78" s="132"/>
      <c r="F78" s="136">
        <v>328626944.30000001</v>
      </c>
      <c r="G78" s="108">
        <f>F78</f>
        <v>328626944.30000001</v>
      </c>
      <c r="H78" s="15"/>
      <c r="I78" s="15"/>
      <c r="J78" s="15">
        <f t="shared" si="3"/>
        <v>0</v>
      </c>
    </row>
    <row r="79" spans="1:14" ht="36">
      <c r="A79" s="118" t="s">
        <v>150</v>
      </c>
      <c r="B79" s="121" t="s">
        <v>151</v>
      </c>
      <c r="C79" s="121"/>
      <c r="D79" s="121"/>
      <c r="E79" s="118"/>
      <c r="F79" s="20"/>
      <c r="G79" s="103"/>
      <c r="H79" s="6"/>
      <c r="I79" s="100"/>
      <c r="J79" s="6">
        <f t="shared" si="3"/>
        <v>0</v>
      </c>
    </row>
    <row r="80" spans="1:14">
      <c r="A80" s="118" t="s">
        <v>152</v>
      </c>
      <c r="B80" s="135" t="s">
        <v>153</v>
      </c>
      <c r="C80" s="121"/>
      <c r="D80" s="121">
        <v>30008137543.810001</v>
      </c>
      <c r="E80" s="118"/>
      <c r="F80" s="131">
        <v>3799999.99</v>
      </c>
      <c r="G80" s="103"/>
      <c r="H80" s="6"/>
      <c r="I80" s="100"/>
      <c r="J80" s="6">
        <f t="shared" si="3"/>
        <v>30011937543.800003</v>
      </c>
    </row>
    <row r="81" spans="1:10" s="16" customFormat="1">
      <c r="A81" s="132"/>
      <c r="B81" s="133" t="s">
        <v>131</v>
      </c>
      <c r="C81" s="133"/>
      <c r="D81" s="132"/>
      <c r="E81" s="132"/>
      <c r="F81" s="136"/>
      <c r="G81" s="108"/>
      <c r="H81" s="15"/>
      <c r="I81" s="15"/>
      <c r="J81" s="15">
        <f t="shared" si="3"/>
        <v>0</v>
      </c>
    </row>
    <row r="82" spans="1:10">
      <c r="A82" s="118" t="s">
        <v>154</v>
      </c>
      <c r="B82" s="121" t="s">
        <v>155</v>
      </c>
      <c r="C82" s="121"/>
      <c r="D82" s="118"/>
      <c r="E82" s="118"/>
      <c r="F82" s="20"/>
      <c r="G82" s="103"/>
      <c r="H82" s="6"/>
      <c r="I82" s="100"/>
      <c r="J82" s="6">
        <f t="shared" si="3"/>
        <v>0</v>
      </c>
    </row>
    <row r="83" spans="1:10">
      <c r="A83" s="118" t="s">
        <v>156</v>
      </c>
      <c r="B83" s="121" t="s">
        <v>157</v>
      </c>
      <c r="C83" s="121"/>
      <c r="D83" s="118"/>
      <c r="E83" s="118"/>
      <c r="F83" s="20"/>
      <c r="G83" s="103"/>
      <c r="H83" s="6"/>
      <c r="I83" s="100"/>
      <c r="J83" s="6">
        <f t="shared" si="3"/>
        <v>0</v>
      </c>
    </row>
    <row r="84" spans="1:10">
      <c r="A84" s="118" t="s">
        <v>158</v>
      </c>
      <c r="B84" s="121" t="s">
        <v>159</v>
      </c>
      <c r="C84" s="121"/>
      <c r="D84" s="118"/>
      <c r="E84" s="118"/>
      <c r="F84" s="20">
        <v>437918866.07999998</v>
      </c>
      <c r="G84" s="103"/>
      <c r="H84" s="6"/>
      <c r="I84" s="100"/>
      <c r="J84" s="6">
        <f t="shared" si="3"/>
        <v>437918866.07999998</v>
      </c>
    </row>
    <row r="85" spans="1:10">
      <c r="A85" s="118" t="s">
        <v>160</v>
      </c>
      <c r="B85" s="121" t="s">
        <v>161</v>
      </c>
      <c r="C85" s="121"/>
      <c r="D85" s="118">
        <v>0</v>
      </c>
      <c r="E85" s="118"/>
      <c r="F85" s="20"/>
      <c r="G85" s="103"/>
      <c r="H85" s="6"/>
      <c r="I85" s="100"/>
      <c r="J85" s="6">
        <f t="shared" si="3"/>
        <v>0</v>
      </c>
    </row>
    <row r="86" spans="1:10">
      <c r="A86" s="118" t="s">
        <v>162</v>
      </c>
      <c r="B86" s="121" t="s">
        <v>163</v>
      </c>
      <c r="C86" s="121"/>
      <c r="D86" s="118">
        <v>0</v>
      </c>
      <c r="E86" s="118"/>
      <c r="F86" s="20"/>
      <c r="G86" s="103"/>
      <c r="H86" s="6"/>
      <c r="I86" s="100"/>
      <c r="J86" s="6">
        <f t="shared" si="3"/>
        <v>0</v>
      </c>
    </row>
    <row r="87" spans="1:10">
      <c r="A87" s="118" t="s">
        <v>164</v>
      </c>
      <c r="B87" s="135" t="s">
        <v>165</v>
      </c>
      <c r="C87" s="121"/>
      <c r="D87" s="138">
        <v>34400000</v>
      </c>
      <c r="E87" s="118"/>
      <c r="F87" s="131">
        <v>19757000000</v>
      </c>
      <c r="G87" s="108">
        <v>19757000000</v>
      </c>
      <c r="H87" s="6"/>
      <c r="I87" s="101"/>
      <c r="J87" s="6">
        <f t="shared" si="3"/>
        <v>34400000</v>
      </c>
    </row>
    <row r="88" spans="1:10">
      <c r="A88" s="118" t="s">
        <v>166</v>
      </c>
      <c r="B88" s="121" t="s">
        <v>167</v>
      </c>
      <c r="C88" s="121"/>
      <c r="D88" s="118">
        <v>0</v>
      </c>
      <c r="E88" s="118"/>
      <c r="F88" s="20"/>
      <c r="G88" s="103"/>
      <c r="H88" s="6"/>
      <c r="I88" s="100"/>
      <c r="J88" s="6">
        <f t="shared" si="3"/>
        <v>0</v>
      </c>
    </row>
    <row r="89" spans="1:10">
      <c r="A89" s="118" t="s">
        <v>168</v>
      </c>
      <c r="B89" s="135" t="s">
        <v>169</v>
      </c>
      <c r="C89" s="121">
        <v>113046.9</v>
      </c>
      <c r="D89" s="138"/>
      <c r="E89" s="118"/>
      <c r="F89" s="20"/>
      <c r="G89" s="103"/>
      <c r="H89" s="6"/>
      <c r="I89" s="100">
        <f>C89</f>
        <v>113046.9</v>
      </c>
      <c r="J89" s="6">
        <f t="shared" si="3"/>
        <v>0</v>
      </c>
    </row>
    <row r="90" spans="1:10">
      <c r="A90" s="118" t="s">
        <v>170</v>
      </c>
      <c r="B90" s="135" t="s">
        <v>171</v>
      </c>
      <c r="C90" s="121">
        <v>50504583.119999997</v>
      </c>
      <c r="D90" s="138"/>
      <c r="E90" s="118"/>
      <c r="F90" s="20"/>
      <c r="G90" s="103"/>
      <c r="H90" s="6"/>
      <c r="I90" s="100">
        <f>C90</f>
        <v>50504583.119999997</v>
      </c>
      <c r="J90" s="6">
        <f t="shared" si="3"/>
        <v>0</v>
      </c>
    </row>
    <row r="91" spans="1:10">
      <c r="A91" s="118" t="s">
        <v>172</v>
      </c>
      <c r="B91" s="121" t="s">
        <v>173</v>
      </c>
      <c r="C91" s="121"/>
      <c r="D91" s="118">
        <v>0</v>
      </c>
      <c r="E91" s="118"/>
      <c r="F91" s="20"/>
      <c r="G91" s="103"/>
      <c r="H91" s="6"/>
      <c r="I91" s="100"/>
      <c r="J91" s="6">
        <f t="shared" si="3"/>
        <v>0</v>
      </c>
    </row>
    <row r="92" spans="1:10">
      <c r="A92" s="118" t="s">
        <v>174</v>
      </c>
      <c r="B92" s="121" t="s">
        <v>175</v>
      </c>
      <c r="C92" s="121"/>
      <c r="D92" s="118">
        <v>0</v>
      </c>
      <c r="E92" s="118"/>
      <c r="F92" s="20"/>
      <c r="G92" s="103"/>
      <c r="H92" s="6"/>
      <c r="I92" s="100"/>
      <c r="J92" s="6">
        <f t="shared" si="3"/>
        <v>0</v>
      </c>
    </row>
    <row r="93" spans="1:10">
      <c r="A93" s="118" t="s">
        <v>176</v>
      </c>
      <c r="B93" s="121" t="s">
        <v>177</v>
      </c>
      <c r="C93" s="121"/>
      <c r="D93" s="118">
        <v>0</v>
      </c>
      <c r="E93" s="118"/>
      <c r="F93" s="20"/>
      <c r="G93" s="103"/>
      <c r="H93" s="6"/>
      <c r="I93" s="100"/>
      <c r="J93" s="6">
        <f t="shared" si="3"/>
        <v>0</v>
      </c>
    </row>
    <row r="94" spans="1:10">
      <c r="A94" s="127" t="s">
        <v>178</v>
      </c>
      <c r="B94" s="135" t="s">
        <v>179</v>
      </c>
      <c r="C94" s="139"/>
      <c r="D94" s="140">
        <v>34988619654.550003</v>
      </c>
      <c r="E94" s="141">
        <v>7526764033.4099998</v>
      </c>
      <c r="F94" s="131"/>
      <c r="G94" s="109"/>
      <c r="H94" s="13"/>
      <c r="I94" s="100"/>
      <c r="J94" s="6">
        <f>D94+F94-E94</f>
        <v>27461855621.140003</v>
      </c>
    </row>
    <row r="95" spans="1:10" s="16" customFormat="1">
      <c r="A95" s="132"/>
      <c r="B95" s="142" t="s">
        <v>46</v>
      </c>
      <c r="C95" s="142">
        <f>SUM(C48:C94)</f>
        <v>71689475288.229996</v>
      </c>
      <c r="D95" s="142">
        <f>SUM(D48:D94)</f>
        <v>71689475288.230011</v>
      </c>
      <c r="E95" s="142">
        <f>SUM(E48:E94)</f>
        <v>22680647279.09</v>
      </c>
      <c r="F95" s="142">
        <f>SUM(F48:F94)</f>
        <v>22680647279.09</v>
      </c>
      <c r="G95" s="110">
        <f>SUM(G47:G94)</f>
        <v>20089131544.299999</v>
      </c>
      <c r="H95" s="19">
        <f>SUM(H47:H94)</f>
        <v>20089131544.299999</v>
      </c>
      <c r="I95" s="19">
        <f>SUM(I47:I94)</f>
        <v>66754226989.610001</v>
      </c>
      <c r="J95" s="19">
        <f>SUM(J47:J94)</f>
        <v>66754226989.610001</v>
      </c>
    </row>
    <row r="96" spans="1:10">
      <c r="A96" s="118" t="s">
        <v>180</v>
      </c>
      <c r="B96" s="6"/>
      <c r="C96" s="6"/>
      <c r="D96" s="20">
        <f>+C95-D95</f>
        <v>0</v>
      </c>
      <c r="E96" s="20">
        <f>E95-F95</f>
        <v>0</v>
      </c>
      <c r="F96" s="20"/>
      <c r="G96" s="111"/>
      <c r="H96" s="21"/>
      <c r="I96" s="6"/>
      <c r="J96" s="6"/>
    </row>
    <row r="97" spans="1:10">
      <c r="A97" s="118" t="s">
        <v>181</v>
      </c>
      <c r="B97" s="143" t="s">
        <v>182</v>
      </c>
      <c r="C97" s="143"/>
      <c r="D97" s="118">
        <v>0</v>
      </c>
      <c r="E97" s="118"/>
      <c r="F97" s="20"/>
      <c r="G97" s="103"/>
      <c r="H97" s="17"/>
      <c r="I97" s="6"/>
      <c r="J97" s="6"/>
    </row>
    <row r="98" spans="1:10">
      <c r="A98" s="118" t="s">
        <v>183</v>
      </c>
      <c r="B98" s="143" t="s">
        <v>184</v>
      </c>
      <c r="C98" s="143"/>
      <c r="D98" s="120">
        <f>D99+D104</f>
        <v>40851935738.489998</v>
      </c>
      <c r="E98" s="120"/>
      <c r="F98" s="23">
        <f>SUM(F99:F104)</f>
        <v>760206593</v>
      </c>
      <c r="G98" s="112"/>
      <c r="H98" s="24"/>
      <c r="I98" s="6"/>
      <c r="J98" s="6">
        <f>D98+F98</f>
        <v>41612142331.489998</v>
      </c>
    </row>
    <row r="99" spans="1:10" ht="14.25" customHeight="1">
      <c r="A99" s="118" t="s">
        <v>185</v>
      </c>
      <c r="B99" s="143" t="s">
        <v>186</v>
      </c>
      <c r="C99" s="143"/>
      <c r="D99" s="118">
        <v>40843651609.489998</v>
      </c>
      <c r="E99" s="118"/>
      <c r="F99" s="20">
        <v>400171675.95999998</v>
      </c>
      <c r="G99" s="103"/>
      <c r="H99" s="17"/>
      <c r="I99" s="6"/>
      <c r="J99" s="6">
        <f t="shared" ref="J99:J104" si="4">D99+F99</f>
        <v>41243823285.449997</v>
      </c>
    </row>
    <row r="100" spans="1:10">
      <c r="A100" s="118" t="s">
        <v>187</v>
      </c>
      <c r="B100" s="143" t="s">
        <v>188</v>
      </c>
      <c r="C100" s="143"/>
      <c r="D100" s="118"/>
      <c r="E100" s="118"/>
      <c r="F100" s="20"/>
      <c r="G100" s="103"/>
      <c r="H100" s="17"/>
      <c r="I100" s="6"/>
      <c r="J100" s="6">
        <f t="shared" si="4"/>
        <v>0</v>
      </c>
    </row>
    <row r="101" spans="1:10">
      <c r="A101" s="118" t="s">
        <v>189</v>
      </c>
      <c r="B101" s="143" t="s">
        <v>190</v>
      </c>
      <c r="C101" s="143"/>
      <c r="D101" s="118"/>
      <c r="E101" s="118"/>
      <c r="F101" s="20"/>
      <c r="G101" s="103"/>
      <c r="H101" s="17"/>
      <c r="I101" s="6"/>
      <c r="J101" s="6">
        <f t="shared" si="4"/>
        <v>0</v>
      </c>
    </row>
    <row r="102" spans="1:10">
      <c r="A102" s="118" t="s">
        <v>191</v>
      </c>
      <c r="B102" s="143" t="s">
        <v>192</v>
      </c>
      <c r="C102" s="143"/>
      <c r="D102" s="118"/>
      <c r="E102" s="118"/>
      <c r="F102" s="20"/>
      <c r="G102" s="103"/>
      <c r="H102" s="17"/>
      <c r="I102" s="6"/>
      <c r="J102" s="6">
        <f t="shared" si="4"/>
        <v>0</v>
      </c>
    </row>
    <row r="103" spans="1:10">
      <c r="A103" s="118" t="s">
        <v>193</v>
      </c>
      <c r="B103" s="143" t="s">
        <v>194</v>
      </c>
      <c r="C103" s="143"/>
      <c r="D103" s="118"/>
      <c r="E103" s="118"/>
      <c r="F103" s="20">
        <v>286715845.30000001</v>
      </c>
      <c r="G103" s="103"/>
      <c r="H103" s="17"/>
      <c r="I103" s="6"/>
      <c r="J103" s="6">
        <f t="shared" si="4"/>
        <v>286715845.30000001</v>
      </c>
    </row>
    <row r="104" spans="1:10">
      <c r="A104" s="118" t="s">
        <v>195</v>
      </c>
      <c r="B104" s="143" t="s">
        <v>196</v>
      </c>
      <c r="C104" s="143"/>
      <c r="D104" s="118">
        <v>8284129</v>
      </c>
      <c r="E104" s="118"/>
      <c r="F104" s="20">
        <v>73319071.739999995</v>
      </c>
      <c r="G104" s="103"/>
      <c r="H104" s="17"/>
      <c r="I104" s="6"/>
      <c r="J104" s="6">
        <f t="shared" si="4"/>
        <v>81603200.739999995</v>
      </c>
    </row>
    <row r="105" spans="1:10">
      <c r="A105" s="118" t="s">
        <v>197</v>
      </c>
      <c r="B105" s="143" t="s">
        <v>198</v>
      </c>
      <c r="C105" s="143">
        <f>C106+C107+C108+C109+C110+C111+C112+C113+C114</f>
        <v>42047070105.93</v>
      </c>
      <c r="D105" s="120">
        <f>D106+D107+D108+D109+D110+D111+D112+D114+D113</f>
        <v>0</v>
      </c>
      <c r="E105" s="118">
        <f>E106+E107+E108+E109+E110+E112+E114</f>
        <v>742054755.11000001</v>
      </c>
      <c r="F105" s="23">
        <f>F106+F107+F108+F112+F113+F114+F110</f>
        <v>0</v>
      </c>
      <c r="G105" s="113"/>
      <c r="H105" s="22"/>
      <c r="I105" s="6">
        <f>C105+E105</f>
        <v>42789124861.040001</v>
      </c>
      <c r="J105" s="6"/>
    </row>
    <row r="106" spans="1:10">
      <c r="A106" s="118" t="s">
        <v>199</v>
      </c>
      <c r="B106" s="143" t="s">
        <v>200</v>
      </c>
      <c r="C106" s="118">
        <v>2942765669.6199999</v>
      </c>
      <c r="D106" s="118"/>
      <c r="E106" s="118">
        <v>144637937.5</v>
      </c>
      <c r="F106" s="20"/>
      <c r="G106" s="103"/>
      <c r="H106" s="17"/>
      <c r="I106" s="6">
        <f t="shared" ref="I106:I114" si="5">C106+E106</f>
        <v>3087403607.1199999</v>
      </c>
      <c r="J106" s="6"/>
    </row>
    <row r="107" spans="1:10">
      <c r="A107" s="118" t="s">
        <v>201</v>
      </c>
      <c r="B107" s="143" t="s">
        <v>202</v>
      </c>
      <c r="C107" s="118">
        <v>522169354.31</v>
      </c>
      <c r="D107" s="118"/>
      <c r="E107" s="118">
        <v>28572719.52</v>
      </c>
      <c r="F107" s="20"/>
      <c r="G107" s="103"/>
      <c r="H107" s="17"/>
      <c r="I107" s="6">
        <f t="shared" si="5"/>
        <v>550742073.83000004</v>
      </c>
      <c r="J107" s="6"/>
    </row>
    <row r="108" spans="1:10">
      <c r="A108" s="118" t="s">
        <v>203</v>
      </c>
      <c r="B108" s="143" t="s">
        <v>204</v>
      </c>
      <c r="C108" s="118">
        <v>28162858817.029999</v>
      </c>
      <c r="D108" s="118"/>
      <c r="E108" s="118">
        <v>407340981.73000002</v>
      </c>
      <c r="F108" s="20"/>
      <c r="G108" s="103"/>
      <c r="H108" s="17"/>
      <c r="I108" s="6">
        <f t="shared" si="5"/>
        <v>28570199798.759998</v>
      </c>
      <c r="J108" s="6"/>
    </row>
    <row r="109" spans="1:10">
      <c r="A109" s="118" t="s">
        <v>205</v>
      </c>
      <c r="B109" s="143" t="s">
        <v>206</v>
      </c>
      <c r="C109" s="118">
        <v>876750416.38999999</v>
      </c>
      <c r="D109" s="118"/>
      <c r="E109" s="118">
        <v>55122774</v>
      </c>
      <c r="F109" s="20"/>
      <c r="G109" s="103"/>
      <c r="H109" s="17"/>
      <c r="I109" s="6">
        <f t="shared" si="5"/>
        <v>931873190.38999999</v>
      </c>
      <c r="J109" s="6"/>
    </row>
    <row r="110" spans="1:10" ht="24">
      <c r="A110" s="118" t="s">
        <v>207</v>
      </c>
      <c r="B110" s="143" t="s">
        <v>208</v>
      </c>
      <c r="C110" s="118">
        <v>617385520.79999995</v>
      </c>
      <c r="D110" s="118"/>
      <c r="E110" s="118">
        <v>96872529</v>
      </c>
      <c r="F110" s="20"/>
      <c r="G110" s="103"/>
      <c r="H110" s="17"/>
      <c r="I110" s="6">
        <f t="shared" si="5"/>
        <v>714258049.79999995</v>
      </c>
      <c r="J110" s="6"/>
    </row>
    <row r="111" spans="1:10">
      <c r="A111" s="118" t="s">
        <v>209</v>
      </c>
      <c r="B111" s="143" t="s">
        <v>210</v>
      </c>
      <c r="C111" s="118">
        <v>1073127130.48</v>
      </c>
      <c r="D111" s="118"/>
      <c r="E111" s="118"/>
      <c r="F111" s="20"/>
      <c r="G111" s="103"/>
      <c r="H111" s="17"/>
      <c r="I111" s="6">
        <f t="shared" si="5"/>
        <v>1073127130.48</v>
      </c>
      <c r="J111" s="6"/>
    </row>
    <row r="112" spans="1:10">
      <c r="A112" s="118" t="s">
        <v>211</v>
      </c>
      <c r="B112" s="143" t="s">
        <v>212</v>
      </c>
      <c r="C112" s="118">
        <v>2980170985.5500002</v>
      </c>
      <c r="D112" s="118"/>
      <c r="E112" s="118">
        <v>7339010.2800000003</v>
      </c>
      <c r="F112" s="20"/>
      <c r="G112" s="103"/>
      <c r="H112" s="17"/>
      <c r="I112" s="6">
        <f t="shared" si="5"/>
        <v>2987509995.8300004</v>
      </c>
      <c r="J112" s="6"/>
    </row>
    <row r="113" spans="1:10">
      <c r="A113" s="118" t="s">
        <v>213</v>
      </c>
      <c r="B113" s="143" t="s">
        <v>214</v>
      </c>
      <c r="C113" s="118">
        <v>34228282.93</v>
      </c>
      <c r="D113" s="118"/>
      <c r="E113" s="118"/>
      <c r="F113" s="20"/>
      <c r="G113" s="103"/>
      <c r="H113" s="17"/>
      <c r="I113" s="6">
        <f t="shared" si="5"/>
        <v>34228282.93</v>
      </c>
      <c r="J113" s="6"/>
    </row>
    <row r="114" spans="1:10">
      <c r="A114" s="118" t="s">
        <v>215</v>
      </c>
      <c r="B114" s="143" t="s">
        <v>216</v>
      </c>
      <c r="C114" s="118">
        <v>4837613928.8199997</v>
      </c>
      <c r="D114" s="118"/>
      <c r="E114" s="118">
        <v>2168803.08</v>
      </c>
      <c r="F114" s="20"/>
      <c r="G114" s="103"/>
      <c r="H114" s="17"/>
      <c r="I114" s="6">
        <f t="shared" si="5"/>
        <v>4839782731.8999996</v>
      </c>
      <c r="J114" s="6"/>
    </row>
    <row r="115" spans="1:10" ht="24">
      <c r="A115" s="118" t="s">
        <v>217</v>
      </c>
      <c r="B115" s="143" t="s">
        <v>218</v>
      </c>
      <c r="C115" s="158">
        <f>C105-D98</f>
        <v>1195134367.4400024</v>
      </c>
      <c r="D115" s="118"/>
      <c r="E115" s="118"/>
      <c r="F115" s="23">
        <f>F98-E105</f>
        <v>18151837.889999986</v>
      </c>
      <c r="G115" s="113"/>
      <c r="H115" s="22"/>
      <c r="I115" s="26">
        <f>C115-F115</f>
        <v>1176982529.5500026</v>
      </c>
      <c r="J115" s="6"/>
    </row>
    <row r="116" spans="1:10" ht="24">
      <c r="A116" s="118" t="s">
        <v>219</v>
      </c>
      <c r="B116" s="143" t="s">
        <v>220</v>
      </c>
      <c r="C116" s="143"/>
      <c r="D116" s="20"/>
      <c r="E116" s="20"/>
      <c r="F116" s="20"/>
      <c r="G116" s="103"/>
      <c r="H116" s="17"/>
      <c r="I116" s="6"/>
      <c r="J116" s="6"/>
    </row>
    <row r="117" spans="1:10">
      <c r="A117" s="118" t="s">
        <v>221</v>
      </c>
      <c r="B117" s="143" t="s">
        <v>184</v>
      </c>
      <c r="C117" s="143"/>
      <c r="D117" s="118">
        <f>D118+D122+D123</f>
        <v>225103469.61000001</v>
      </c>
      <c r="E117" s="118"/>
      <c r="F117" s="20">
        <f>F123</f>
        <v>135719.67999999999</v>
      </c>
      <c r="G117" s="113"/>
      <c r="H117" s="22"/>
      <c r="I117" s="6"/>
      <c r="J117" s="6">
        <f>D117+F117</f>
        <v>225239189.29000002</v>
      </c>
    </row>
    <row r="118" spans="1:10">
      <c r="A118" s="118" t="s">
        <v>222</v>
      </c>
      <c r="B118" s="143" t="s">
        <v>223</v>
      </c>
      <c r="C118" s="143"/>
      <c r="D118" s="118"/>
      <c r="E118" s="118"/>
      <c r="F118" s="20"/>
      <c r="G118" s="103"/>
      <c r="H118" s="17"/>
      <c r="I118" s="6"/>
      <c r="J118" s="6">
        <f t="shared" ref="J118:J123" si="6">D118+F118</f>
        <v>0</v>
      </c>
    </row>
    <row r="119" spans="1:10">
      <c r="A119" s="118" t="s">
        <v>224</v>
      </c>
      <c r="B119" s="143" t="s">
        <v>225</v>
      </c>
      <c r="C119" s="143"/>
      <c r="D119" s="118"/>
      <c r="E119" s="118"/>
      <c r="F119" s="20"/>
      <c r="G119" s="103"/>
      <c r="H119" s="17"/>
      <c r="I119" s="6"/>
      <c r="J119" s="6">
        <f t="shared" si="6"/>
        <v>0</v>
      </c>
    </row>
    <row r="120" spans="1:10">
      <c r="A120" s="118" t="s">
        <v>226</v>
      </c>
      <c r="B120" s="143" t="s">
        <v>227</v>
      </c>
      <c r="C120" s="143"/>
      <c r="D120" s="118"/>
      <c r="E120" s="118"/>
      <c r="F120" s="20"/>
      <c r="G120" s="103"/>
      <c r="H120" s="17"/>
      <c r="I120" s="6"/>
      <c r="J120" s="6">
        <f t="shared" si="6"/>
        <v>0</v>
      </c>
    </row>
    <row r="121" spans="1:10">
      <c r="A121" s="118" t="s">
        <v>228</v>
      </c>
      <c r="B121" s="143" t="s">
        <v>229</v>
      </c>
      <c r="C121" s="143"/>
      <c r="D121" s="118"/>
      <c r="E121" s="118"/>
      <c r="F121" s="20"/>
      <c r="G121" s="103"/>
      <c r="H121" s="17"/>
      <c r="I121" s="6"/>
      <c r="J121" s="6">
        <f t="shared" si="6"/>
        <v>0</v>
      </c>
    </row>
    <row r="122" spans="1:10" ht="24">
      <c r="A122" s="118" t="s">
        <v>230</v>
      </c>
      <c r="B122" s="143" t="s">
        <v>231</v>
      </c>
      <c r="C122" s="143"/>
      <c r="D122" s="118">
        <v>129771335</v>
      </c>
      <c r="E122" s="118"/>
      <c r="F122" s="20"/>
      <c r="G122" s="103"/>
      <c r="H122" s="17"/>
      <c r="I122" s="6"/>
      <c r="J122" s="6">
        <f t="shared" si="6"/>
        <v>129771335</v>
      </c>
    </row>
    <row r="123" spans="1:10">
      <c r="A123" s="118" t="s">
        <v>232</v>
      </c>
      <c r="B123" s="143" t="s">
        <v>233</v>
      </c>
      <c r="C123" s="143"/>
      <c r="D123" s="118">
        <v>95332134.609999999</v>
      </c>
      <c r="E123" s="118"/>
      <c r="F123" s="20">
        <v>135719.67999999999</v>
      </c>
      <c r="G123" s="103"/>
      <c r="H123" s="17"/>
      <c r="I123" s="6"/>
      <c r="J123" s="6">
        <f t="shared" si="6"/>
        <v>95467854.290000007</v>
      </c>
    </row>
    <row r="124" spans="1:10">
      <c r="A124" s="118" t="s">
        <v>234</v>
      </c>
      <c r="B124" s="143" t="s">
        <v>235</v>
      </c>
      <c r="C124" s="143"/>
      <c r="D124" s="118"/>
      <c r="E124" s="118"/>
      <c r="F124" s="20"/>
      <c r="G124" s="103"/>
      <c r="H124" s="17"/>
      <c r="I124" s="6"/>
      <c r="J124" s="6">
        <f>D124+F124</f>
        <v>0</v>
      </c>
    </row>
    <row r="125" spans="1:10">
      <c r="A125" s="118" t="s">
        <v>236</v>
      </c>
      <c r="B125" s="143" t="s">
        <v>198</v>
      </c>
      <c r="C125" s="143">
        <f>C126+C127+C130</f>
        <v>2126205690.0599999</v>
      </c>
      <c r="D125" s="118"/>
      <c r="E125" s="118">
        <f>E126</f>
        <v>3736220</v>
      </c>
      <c r="F125" s="144"/>
      <c r="G125" s="114"/>
      <c r="H125" s="25"/>
      <c r="I125" s="6">
        <f>C125+E125</f>
        <v>2129941910.0599999</v>
      </c>
      <c r="J125" s="6"/>
    </row>
    <row r="126" spans="1:10">
      <c r="A126" s="118" t="s">
        <v>237</v>
      </c>
      <c r="B126" s="143" t="s">
        <v>238</v>
      </c>
      <c r="C126" s="143">
        <v>1595255557.0599999</v>
      </c>
      <c r="D126" s="118"/>
      <c r="E126" s="118">
        <v>3736220</v>
      </c>
      <c r="F126" s="20"/>
      <c r="G126" s="103"/>
      <c r="H126" s="17"/>
      <c r="I126" s="6">
        <f t="shared" ref="I126:I130" si="7">C126+E126</f>
        <v>1598991777.0599999</v>
      </c>
      <c r="J126" s="6"/>
    </row>
    <row r="127" spans="1:10">
      <c r="A127" s="118" t="s">
        <v>239</v>
      </c>
      <c r="B127" s="143" t="s">
        <v>240</v>
      </c>
      <c r="C127" s="143">
        <v>27814133</v>
      </c>
      <c r="D127" s="118"/>
      <c r="E127" s="118"/>
      <c r="F127" s="20"/>
      <c r="G127" s="103"/>
      <c r="H127" s="17"/>
      <c r="I127" s="6">
        <f t="shared" si="7"/>
        <v>27814133</v>
      </c>
      <c r="J127" s="6"/>
    </row>
    <row r="128" spans="1:10">
      <c r="A128" s="118" t="s">
        <v>241</v>
      </c>
      <c r="B128" s="143" t="s">
        <v>242</v>
      </c>
      <c r="C128" s="143"/>
      <c r="D128" s="118"/>
      <c r="E128" s="118"/>
      <c r="F128" s="20"/>
      <c r="G128" s="103"/>
      <c r="H128" s="17"/>
      <c r="I128" s="6">
        <f t="shared" si="7"/>
        <v>0</v>
      </c>
      <c r="J128" s="6"/>
    </row>
    <row r="129" spans="1:10" ht="24">
      <c r="A129" s="118" t="s">
        <v>243</v>
      </c>
      <c r="B129" s="143" t="s">
        <v>244</v>
      </c>
      <c r="C129" s="143"/>
      <c r="D129" s="118"/>
      <c r="E129" s="118"/>
      <c r="F129" s="20"/>
      <c r="G129" s="103"/>
      <c r="H129" s="17"/>
      <c r="I129" s="6">
        <f t="shared" si="7"/>
        <v>0</v>
      </c>
      <c r="J129" s="6"/>
    </row>
    <row r="130" spans="1:10">
      <c r="A130" s="118" t="s">
        <v>245</v>
      </c>
      <c r="B130" s="143" t="s">
        <v>246</v>
      </c>
      <c r="C130" s="143">
        <v>503136000</v>
      </c>
      <c r="D130" s="118"/>
      <c r="E130" s="118"/>
      <c r="F130" s="20"/>
      <c r="G130" s="103"/>
      <c r="H130" s="17"/>
      <c r="I130" s="6">
        <f t="shared" si="7"/>
        <v>503136000</v>
      </c>
      <c r="J130" s="6"/>
    </row>
    <row r="131" spans="1:10" ht="24">
      <c r="A131" s="118" t="s">
        <v>247</v>
      </c>
      <c r="B131" s="145" t="s">
        <v>248</v>
      </c>
      <c r="C131" s="145">
        <f>C125-D117</f>
        <v>1901102220.4499998</v>
      </c>
      <c r="D131" s="118"/>
      <c r="E131" s="120">
        <f>E126-F117</f>
        <v>3600500.32</v>
      </c>
      <c r="F131" s="20"/>
      <c r="G131" s="115"/>
      <c r="H131" s="5"/>
      <c r="I131" s="26">
        <f>C131+E131</f>
        <v>1904702720.7699997</v>
      </c>
      <c r="J131" s="6"/>
    </row>
    <row r="132" spans="1:10">
      <c r="A132" s="118" t="s">
        <v>249</v>
      </c>
      <c r="B132" s="143" t="s">
        <v>250</v>
      </c>
      <c r="C132" s="143"/>
      <c r="D132" s="118"/>
      <c r="E132" s="118"/>
      <c r="F132" s="20"/>
      <c r="G132" s="103"/>
      <c r="H132" s="17"/>
      <c r="I132" s="6">
        <f t="shared" ref="I132" si="8">C132+E132</f>
        <v>0</v>
      </c>
      <c r="J132" s="6"/>
    </row>
    <row r="133" spans="1:10">
      <c r="A133" s="118" t="s">
        <v>251</v>
      </c>
      <c r="B133" s="143" t="s">
        <v>184</v>
      </c>
      <c r="C133" s="143"/>
      <c r="D133" s="118">
        <f>D134+D137</f>
        <v>2609385187.7800002</v>
      </c>
      <c r="E133" s="118"/>
      <c r="F133" s="20">
        <f>F137</f>
        <v>0</v>
      </c>
      <c r="G133" s="115"/>
      <c r="H133" s="5"/>
      <c r="I133" s="6"/>
      <c r="J133" s="6">
        <f>D133+F133</f>
        <v>2609385187.7800002</v>
      </c>
    </row>
    <row r="134" spans="1:10" ht="24">
      <c r="A134" s="118" t="s">
        <v>252</v>
      </c>
      <c r="B134" s="143" t="s">
        <v>253</v>
      </c>
      <c r="C134" s="143"/>
      <c r="D134" s="118">
        <v>2609385187.7800002</v>
      </c>
      <c r="E134" s="118"/>
      <c r="F134" s="20"/>
      <c r="G134" s="103"/>
      <c r="H134" s="17"/>
      <c r="I134" s="6"/>
      <c r="J134" s="6">
        <f t="shared" ref="J134:J137" si="9">D134+F134</f>
        <v>2609385187.7800002</v>
      </c>
    </row>
    <row r="135" spans="1:10" ht="24">
      <c r="A135" s="118" t="s">
        <v>254</v>
      </c>
      <c r="B135" s="143" t="s">
        <v>255</v>
      </c>
      <c r="C135" s="143"/>
      <c r="D135" s="118"/>
      <c r="E135" s="118"/>
      <c r="F135" s="20"/>
      <c r="G135" s="103"/>
      <c r="H135" s="17"/>
      <c r="I135" s="6"/>
      <c r="J135" s="6">
        <f t="shared" si="9"/>
        <v>0</v>
      </c>
    </row>
    <row r="136" spans="1:10">
      <c r="A136" s="118" t="s">
        <v>256</v>
      </c>
      <c r="B136" s="143" t="s">
        <v>257</v>
      </c>
      <c r="C136" s="143"/>
      <c r="D136" s="118"/>
      <c r="E136" s="118"/>
      <c r="F136" s="20"/>
      <c r="G136" s="103"/>
      <c r="H136" s="17"/>
      <c r="I136" s="6"/>
      <c r="J136" s="6">
        <f t="shared" si="9"/>
        <v>0</v>
      </c>
    </row>
    <row r="137" spans="1:10">
      <c r="A137" s="118" t="s">
        <v>258</v>
      </c>
      <c r="B137" s="143" t="s">
        <v>259</v>
      </c>
      <c r="C137" s="143"/>
      <c r="D137" s="118"/>
      <c r="E137" s="118"/>
      <c r="F137" s="20"/>
      <c r="G137" s="103"/>
      <c r="H137" s="17"/>
      <c r="I137" s="6"/>
      <c r="J137" s="6">
        <f t="shared" si="9"/>
        <v>0</v>
      </c>
    </row>
    <row r="138" spans="1:10">
      <c r="A138" s="118" t="s">
        <v>260</v>
      </c>
      <c r="B138" s="143" t="s">
        <v>198</v>
      </c>
      <c r="C138" s="143">
        <f>C139</f>
        <v>5724340031.9700003</v>
      </c>
      <c r="D138" s="118"/>
      <c r="E138" s="118"/>
      <c r="F138" s="20"/>
      <c r="G138" s="116"/>
      <c r="H138" s="5"/>
      <c r="I138" s="6">
        <f>C138</f>
        <v>5724340031.9700003</v>
      </c>
      <c r="J138" s="6"/>
    </row>
    <row r="139" spans="1:10">
      <c r="A139" s="118" t="s">
        <v>261</v>
      </c>
      <c r="B139" s="143" t="s">
        <v>262</v>
      </c>
      <c r="C139" s="143">
        <v>5724340031.9700003</v>
      </c>
      <c r="D139" s="118"/>
      <c r="E139" s="118"/>
      <c r="F139" s="20"/>
      <c r="G139" s="103"/>
      <c r="H139" s="17"/>
      <c r="I139" s="6">
        <f>C139+E139</f>
        <v>5724340031.9700003</v>
      </c>
      <c r="J139" s="6"/>
    </row>
    <row r="140" spans="1:10">
      <c r="A140" s="118" t="s">
        <v>263</v>
      </c>
      <c r="B140" s="143" t="s">
        <v>264</v>
      </c>
      <c r="C140" s="143"/>
      <c r="D140" s="118"/>
      <c r="E140" s="118"/>
      <c r="F140" s="20"/>
      <c r="G140" s="103"/>
      <c r="H140" s="17"/>
      <c r="I140" s="6"/>
      <c r="J140" s="6"/>
    </row>
    <row r="141" spans="1:10">
      <c r="A141" s="118" t="s">
        <v>265</v>
      </c>
      <c r="B141" s="143" t="s">
        <v>266</v>
      </c>
      <c r="C141" s="143"/>
      <c r="D141" s="118"/>
      <c r="E141" s="118"/>
      <c r="F141" s="20"/>
      <c r="G141" s="103"/>
      <c r="H141" s="17"/>
      <c r="I141" s="6">
        <f t="shared" ref="I141:I143" si="10">C141+E141</f>
        <v>0</v>
      </c>
      <c r="J141" s="6"/>
    </row>
    <row r="142" spans="1:10">
      <c r="A142" s="118" t="s">
        <v>267</v>
      </c>
      <c r="B142" s="143" t="s">
        <v>268</v>
      </c>
      <c r="C142" s="143"/>
      <c r="D142" s="118"/>
      <c r="E142" s="118"/>
      <c r="F142" s="20"/>
      <c r="G142" s="103"/>
      <c r="H142" s="6"/>
      <c r="I142" s="6">
        <f t="shared" si="10"/>
        <v>0</v>
      </c>
      <c r="J142" s="6"/>
    </row>
    <row r="143" spans="1:10">
      <c r="A143" s="118" t="s">
        <v>269</v>
      </c>
      <c r="B143" s="143" t="s">
        <v>270</v>
      </c>
      <c r="C143" s="143"/>
      <c r="D143" s="118"/>
      <c r="E143" s="118"/>
      <c r="F143" s="20"/>
      <c r="G143" s="103"/>
      <c r="H143" s="6"/>
      <c r="I143" s="6">
        <f t="shared" si="10"/>
        <v>0</v>
      </c>
      <c r="J143" s="6"/>
    </row>
    <row r="144" spans="1:10" ht="24">
      <c r="A144" s="118" t="s">
        <v>271</v>
      </c>
      <c r="B144" s="143" t="s">
        <v>272</v>
      </c>
      <c r="C144" s="158">
        <f>C138-D133</f>
        <v>3114954844.1900001</v>
      </c>
      <c r="D144" s="118"/>
      <c r="E144" s="118"/>
      <c r="F144" s="23">
        <f>F133-F138</f>
        <v>0</v>
      </c>
      <c r="G144" s="112"/>
      <c r="H144" s="23"/>
      <c r="I144" s="26">
        <f>C144</f>
        <v>3114954844.1900001</v>
      </c>
      <c r="J144" s="6">
        <f>D144+F144</f>
        <v>0</v>
      </c>
    </row>
    <row r="145" spans="1:10">
      <c r="A145" s="118"/>
      <c r="B145" s="143" t="s">
        <v>421</v>
      </c>
      <c r="C145" s="143">
        <v>32815154.780000001</v>
      </c>
      <c r="D145" s="118"/>
      <c r="E145" s="118"/>
      <c r="F145" s="23">
        <v>4469.25</v>
      </c>
      <c r="G145" s="112"/>
      <c r="H145" s="23"/>
      <c r="I145" s="6">
        <f>C145-F145</f>
        <v>32810685.530000001</v>
      </c>
      <c r="J145" s="6"/>
    </row>
    <row r="146" spans="1:10">
      <c r="A146" s="118" t="s">
        <v>273</v>
      </c>
      <c r="B146" s="143" t="s">
        <v>274</v>
      </c>
      <c r="C146" s="158">
        <f>C115+C131+C144+C145</f>
        <v>6244006586.8600016</v>
      </c>
      <c r="D146" s="118">
        <f>D115+D131+D144</f>
        <v>0</v>
      </c>
      <c r="E146" s="118"/>
      <c r="F146" s="23">
        <f>F115-E131+F145</f>
        <v>14555806.819999985</v>
      </c>
      <c r="G146" s="112"/>
      <c r="H146" s="23"/>
      <c r="I146" s="26">
        <f>C146-F146</f>
        <v>6229450780.0400019</v>
      </c>
      <c r="J146" s="6"/>
    </row>
    <row r="147" spans="1:10">
      <c r="A147" s="118" t="s">
        <v>275</v>
      </c>
      <c r="B147" s="143" t="s">
        <v>276</v>
      </c>
      <c r="C147" s="143">
        <v>9121584329.6900005</v>
      </c>
      <c r="D147" s="118"/>
      <c r="E147" s="118">
        <v>1342455.68</v>
      </c>
      <c r="F147" s="20"/>
      <c r="G147" s="103"/>
      <c r="H147" s="6"/>
      <c r="I147" s="6">
        <f>C147+E147</f>
        <v>9122926785.3700008</v>
      </c>
      <c r="J147" s="6"/>
    </row>
    <row r="148" spans="1:10">
      <c r="A148" s="118" t="s">
        <v>277</v>
      </c>
      <c r="B148" s="143" t="s">
        <v>278</v>
      </c>
      <c r="C148" s="143">
        <v>2877577743.0300002</v>
      </c>
      <c r="D148" s="118"/>
      <c r="E148" s="118">
        <v>15898262.5</v>
      </c>
      <c r="F148" s="23"/>
      <c r="G148" s="112"/>
      <c r="H148" s="23"/>
      <c r="I148" s="6">
        <f>C148+E148</f>
        <v>2893476005.5300002</v>
      </c>
      <c r="J148" s="6"/>
    </row>
    <row r="149" spans="1:10" s="27" customFormat="1" ht="12.75">
      <c r="A149" s="23"/>
      <c r="B149" s="26"/>
      <c r="C149" s="26"/>
      <c r="D149" s="146"/>
      <c r="E149" s="146"/>
      <c r="F149" s="23"/>
      <c r="G149" s="117"/>
      <c r="H149" s="26"/>
      <c r="I149" s="6"/>
      <c r="J149" s="26"/>
    </row>
    <row r="151" spans="1:10">
      <c r="C151" s="2">
        <f>C147-C148</f>
        <v>6244006586.6599998</v>
      </c>
      <c r="E151" s="1">
        <f>E148-E147</f>
        <v>14555806.82</v>
      </c>
      <c r="I151" s="2">
        <f>I147-I148</f>
        <v>6229450779.8400002</v>
      </c>
    </row>
  </sheetData>
  <mergeCells count="9">
    <mergeCell ref="A1:D1"/>
    <mergeCell ref="A2:J2"/>
    <mergeCell ref="G3:H3"/>
    <mergeCell ref="A4:A5"/>
    <mergeCell ref="B4:B5"/>
    <mergeCell ref="C4:D4"/>
    <mergeCell ref="E4:F4"/>
    <mergeCell ref="G4:H4"/>
    <mergeCell ref="I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Sheet1</vt:lpstr>
      <vt:lpstr>Ajliin husnegt-2020</vt:lpstr>
      <vt:lpstr>balanse-2020</vt:lpstr>
      <vt:lpstr>oudt-2020</vt:lpstr>
      <vt:lpstr>umch-2020</vt:lpstr>
      <vt:lpstr>mungun guilgee-2020</vt:lpstr>
      <vt:lpstr>Sheet2</vt:lpstr>
      <vt:lpstr>Sheet3</vt:lpstr>
      <vt:lpstr>'balanse-2020'!Print_Titles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FN_Senior1 Finance</dc:creator>
  <cp:lastModifiedBy>Fn_Eco2 Finance</cp:lastModifiedBy>
  <cp:lastPrinted>2021-02-17T01:00:58Z</cp:lastPrinted>
  <dcterms:created xsi:type="dcterms:W3CDTF">2020-07-18T10:25:34Z</dcterms:created>
  <dcterms:modified xsi:type="dcterms:W3CDTF">2021-02-18T02:09:07Z</dcterms:modified>
</cp:coreProperties>
</file>