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0" windowWidth="21075" windowHeight="10050" activeTab="7"/>
  </bookViews>
  <sheets>
    <sheet name="Face" sheetId="1" r:id="rId1"/>
    <sheet name="Letter" sheetId="2" r:id="rId2"/>
    <sheet name="Balance" sheetId="3" r:id="rId3"/>
    <sheet name="IS" sheetId="4" r:id="rId4"/>
    <sheet name="Equity" sheetId="5" r:id="rId5"/>
    <sheet name="Cash flow" sheetId="7" r:id="rId6"/>
    <sheet name="Тод" sheetId="8" r:id="rId7"/>
    <sheet name="Tod2" sheetId="9" r:id="rId8"/>
  </sheets>
  <externalReferences>
    <externalReference r:id="rId9"/>
    <externalReference r:id="rId10"/>
    <externalReference r:id="rId11"/>
  </externalReferences>
  <calcPr calcId="144525"/>
</workbook>
</file>

<file path=xl/calcChain.xml><?xml version="1.0" encoding="utf-8"?>
<calcChain xmlns="http://schemas.openxmlformats.org/spreadsheetml/2006/main">
  <c r="J467" i="9" l="1"/>
  <c r="I467" i="9"/>
  <c r="H467" i="9"/>
  <c r="G467" i="9"/>
  <c r="F467" i="9"/>
  <c r="E467" i="9"/>
  <c r="D467" i="9"/>
  <c r="C467" i="9"/>
  <c r="J455" i="9"/>
  <c r="J471" i="9" s="1"/>
  <c r="I455" i="9"/>
  <c r="I471" i="9" s="1"/>
  <c r="H455" i="9"/>
  <c r="H471" i="9" s="1"/>
  <c r="G455" i="9"/>
  <c r="G471" i="9" s="1"/>
  <c r="F455" i="9"/>
  <c r="F471" i="9" s="1"/>
  <c r="E455" i="9"/>
  <c r="E471" i="9" s="1"/>
  <c r="D455" i="9"/>
  <c r="D471" i="9" s="1"/>
  <c r="C455" i="9"/>
  <c r="C471" i="9" s="1"/>
  <c r="H415" i="9"/>
  <c r="F415" i="9"/>
  <c r="E391" i="9"/>
  <c r="G389" i="9"/>
  <c r="G391" i="9" s="1"/>
  <c r="G384" i="9"/>
  <c r="F384" i="9"/>
  <c r="I383" i="9"/>
  <c r="I384" i="9" s="1"/>
  <c r="H376" i="9"/>
  <c r="H375" i="9"/>
  <c r="F375" i="9"/>
  <c r="F376" i="9" s="1"/>
  <c r="F368" i="9"/>
  <c r="I367" i="9"/>
  <c r="I366" i="9"/>
  <c r="H365" i="9"/>
  <c r="I365" i="9" s="1"/>
  <c r="I364" i="9"/>
  <c r="H363" i="9"/>
  <c r="I363" i="9" s="1"/>
  <c r="I362" i="9"/>
  <c r="H361" i="9"/>
  <c r="I361" i="9" s="1"/>
  <c r="I360" i="9"/>
  <c r="H359" i="9"/>
  <c r="I359" i="9" s="1"/>
  <c r="H358" i="9"/>
  <c r="I358" i="9" s="1"/>
  <c r="H357" i="9"/>
  <c r="I357" i="9" s="1"/>
  <c r="H356" i="9"/>
  <c r="I356" i="9" s="1"/>
  <c r="I355" i="9"/>
  <c r="I354" i="9"/>
  <c r="I353" i="9"/>
  <c r="H352" i="9"/>
  <c r="I352" i="9" s="1"/>
  <c r="H351" i="9"/>
  <c r="I351" i="9" s="1"/>
  <c r="H350" i="9"/>
  <c r="I349" i="9"/>
  <c r="I348" i="9"/>
  <c r="H347" i="9"/>
  <c r="I347" i="9" s="1"/>
  <c r="H346" i="9"/>
  <c r="I346" i="9" s="1"/>
  <c r="F339" i="9"/>
  <c r="H335" i="9"/>
  <c r="H339" i="9" s="1"/>
  <c r="K339" i="9" s="1"/>
  <c r="H329" i="9"/>
  <c r="H331" i="9" s="1"/>
  <c r="E329" i="9"/>
  <c r="G319" i="9"/>
  <c r="G324" i="9" s="1"/>
  <c r="D319" i="9"/>
  <c r="D324" i="9" s="1"/>
  <c r="F297" i="9"/>
  <c r="H297" i="9" s="1"/>
  <c r="F289" i="9"/>
  <c r="H289" i="9" s="1"/>
  <c r="H282" i="9"/>
  <c r="E281" i="9"/>
  <c r="E284" i="9" s="1"/>
  <c r="E268" i="9"/>
  <c r="G267" i="9"/>
  <c r="G268" i="9" s="1"/>
  <c r="E267" i="9"/>
  <c r="E254" i="9"/>
  <c r="G253" i="9"/>
  <c r="G254" i="9" s="1"/>
  <c r="E253" i="9"/>
  <c r="E248" i="9"/>
  <c r="G236" i="9"/>
  <c r="G240" i="9" s="1"/>
  <c r="H241" i="9" s="1"/>
  <c r="E236" i="9"/>
  <c r="E240" i="9" s="1"/>
  <c r="F241" i="9" s="1"/>
  <c r="G227" i="9"/>
  <c r="G230" i="9" s="1"/>
  <c r="E227" i="9"/>
  <c r="E230" i="9" s="1"/>
  <c r="J171" i="9"/>
  <c r="J169" i="9"/>
  <c r="D169" i="9"/>
  <c r="D172" i="9" s="1"/>
  <c r="J172" i="9" s="1"/>
  <c r="J162" i="9"/>
  <c r="J158" i="9"/>
  <c r="J150" i="9"/>
  <c r="J148" i="9"/>
  <c r="D148" i="9"/>
  <c r="I133" i="9"/>
  <c r="H133" i="9"/>
  <c r="G133" i="9"/>
  <c r="F133" i="9"/>
  <c r="E133" i="9"/>
  <c r="D133" i="9"/>
  <c r="C133" i="9"/>
  <c r="J130" i="9"/>
  <c r="I129" i="9"/>
  <c r="J129" i="9" s="1"/>
  <c r="J128" i="9"/>
  <c r="H127" i="9"/>
  <c r="H131" i="9" s="1"/>
  <c r="G127" i="9"/>
  <c r="F127" i="9"/>
  <c r="E127" i="9"/>
  <c r="D127" i="9"/>
  <c r="D131" i="9" s="1"/>
  <c r="C127" i="9"/>
  <c r="J126" i="9"/>
  <c r="J125" i="9"/>
  <c r="J124" i="9"/>
  <c r="I123" i="9"/>
  <c r="H123" i="9"/>
  <c r="G123" i="9"/>
  <c r="G131" i="9" s="1"/>
  <c r="F123" i="9"/>
  <c r="F131" i="9" s="1"/>
  <c r="E123" i="9"/>
  <c r="E131" i="9" s="1"/>
  <c r="D123" i="9"/>
  <c r="C123" i="9"/>
  <c r="C131" i="9" s="1"/>
  <c r="J122" i="9"/>
  <c r="J119" i="9"/>
  <c r="J118" i="9"/>
  <c r="J117" i="9"/>
  <c r="J116" i="9"/>
  <c r="J115" i="9"/>
  <c r="J114" i="9"/>
  <c r="I113" i="9"/>
  <c r="H113" i="9"/>
  <c r="G113" i="9"/>
  <c r="F113" i="9"/>
  <c r="J113" i="9" s="1"/>
  <c r="E113" i="9"/>
  <c r="D113" i="9"/>
  <c r="C113" i="9"/>
  <c r="J112" i="9"/>
  <c r="J111" i="9"/>
  <c r="F110" i="9"/>
  <c r="E110" i="9"/>
  <c r="J110" i="9" s="1"/>
  <c r="J109" i="9"/>
  <c r="I108" i="9"/>
  <c r="I120" i="9" s="1"/>
  <c r="H108" i="9"/>
  <c r="H120" i="9" s="1"/>
  <c r="H134" i="9" s="1"/>
  <c r="G108" i="9"/>
  <c r="G120" i="9" s="1"/>
  <c r="G134" i="9" s="1"/>
  <c r="F108" i="9"/>
  <c r="F120" i="9" s="1"/>
  <c r="F134" i="9" s="1"/>
  <c r="D108" i="9"/>
  <c r="D120" i="9" s="1"/>
  <c r="C108" i="9"/>
  <c r="C120" i="9" s="1"/>
  <c r="C134" i="9" s="1"/>
  <c r="J107" i="9"/>
  <c r="J133" i="9" s="1"/>
  <c r="K133" i="9" s="1"/>
  <c r="D101" i="9"/>
  <c r="G97" i="9"/>
  <c r="G101" i="9" s="1"/>
  <c r="D97" i="9"/>
  <c r="H72" i="9"/>
  <c r="G72" i="9"/>
  <c r="F72" i="9"/>
  <c r="E72" i="9"/>
  <c r="D72" i="9"/>
  <c r="C72" i="9"/>
  <c r="I72" i="9" s="1"/>
  <c r="I70" i="9"/>
  <c r="I69" i="9"/>
  <c r="H68" i="9"/>
  <c r="H73" i="9" s="1"/>
  <c r="F68" i="9"/>
  <c r="F73" i="9" s="1"/>
  <c r="E68" i="9"/>
  <c r="E73" i="9" s="1"/>
  <c r="D68" i="9"/>
  <c r="D73" i="9" s="1"/>
  <c r="C68" i="9"/>
  <c r="C73" i="9" s="1"/>
  <c r="I67" i="9"/>
  <c r="I66" i="9"/>
  <c r="G65" i="9"/>
  <c r="G68" i="9" s="1"/>
  <c r="G73" i="9" s="1"/>
  <c r="H57" i="9"/>
  <c r="H59" i="9" s="1"/>
  <c r="F57" i="9"/>
  <c r="F59" i="9" s="1"/>
  <c r="F45" i="9"/>
  <c r="H44" i="9"/>
  <c r="H45" i="9" s="1"/>
  <c r="G29" i="9"/>
  <c r="G33" i="9" s="1"/>
  <c r="D29" i="9"/>
  <c r="D33" i="9" s="1"/>
  <c r="D24" i="9"/>
  <c r="H24" i="9" s="1"/>
  <c r="H23" i="9"/>
  <c r="H22" i="9"/>
  <c r="D21" i="9"/>
  <c r="H21" i="9" s="1"/>
  <c r="H20" i="9"/>
  <c r="D19" i="9"/>
  <c r="H19" i="9" s="1"/>
  <c r="H8" i="9"/>
  <c r="I9" i="9" s="1"/>
  <c r="H6" i="9"/>
  <c r="F6" i="9"/>
  <c r="F5" i="9"/>
  <c r="F8" i="9" s="1"/>
  <c r="G9" i="9" s="1"/>
  <c r="A3" i="8"/>
  <c r="B66" i="7"/>
  <c r="B64" i="7"/>
  <c r="D60" i="7"/>
  <c r="K60" i="7" s="1"/>
  <c r="K59" i="7"/>
  <c r="D59" i="7"/>
  <c r="J58" i="7"/>
  <c r="I58" i="7"/>
  <c r="H58" i="7"/>
  <c r="G58" i="7"/>
  <c r="F58" i="7"/>
  <c r="E58" i="7"/>
  <c r="K57" i="7"/>
  <c r="K55" i="7"/>
  <c r="K54" i="7"/>
  <c r="K53" i="7"/>
  <c r="K52" i="7"/>
  <c r="K51" i="7"/>
  <c r="K50" i="7"/>
  <c r="D50" i="7"/>
  <c r="C50" i="7"/>
  <c r="K49" i="7"/>
  <c r="K48" i="7"/>
  <c r="K47" i="7"/>
  <c r="K46" i="7"/>
  <c r="C46" i="7"/>
  <c r="C45" i="7" s="1"/>
  <c r="C56" i="7" s="1"/>
  <c r="K45" i="7"/>
  <c r="D45" i="7"/>
  <c r="D56" i="7" s="1"/>
  <c r="K56" i="7" s="1"/>
  <c r="K44" i="7"/>
  <c r="K42" i="7"/>
  <c r="D42" i="7"/>
  <c r="C42" i="7"/>
  <c r="K41" i="7"/>
  <c r="K40" i="7"/>
  <c r="K39" i="7"/>
  <c r="J38" i="7"/>
  <c r="I38" i="7"/>
  <c r="H38" i="7"/>
  <c r="G38" i="7"/>
  <c r="F38" i="7"/>
  <c r="E38" i="7"/>
  <c r="D38" i="7"/>
  <c r="K38" i="7" s="1"/>
  <c r="C38" i="7"/>
  <c r="K37" i="7"/>
  <c r="K36" i="7"/>
  <c r="K35" i="7"/>
  <c r="D34" i="7"/>
  <c r="K34" i="7" s="1"/>
  <c r="C34" i="7"/>
  <c r="C33" i="7" s="1"/>
  <c r="C43" i="7" s="1"/>
  <c r="K32" i="7"/>
  <c r="L30" i="7"/>
  <c r="K30" i="7"/>
  <c r="C30" i="7"/>
  <c r="K29" i="7"/>
  <c r="C29" i="7"/>
  <c r="C19" i="7" s="1"/>
  <c r="K28" i="7"/>
  <c r="K27" i="7"/>
  <c r="K26" i="7"/>
  <c r="K25" i="7"/>
  <c r="K24" i="7"/>
  <c r="D24" i="7"/>
  <c r="C24" i="7"/>
  <c r="K23" i="7"/>
  <c r="K22" i="7"/>
  <c r="K21" i="7"/>
  <c r="C21" i="7"/>
  <c r="K20" i="7"/>
  <c r="K19" i="7"/>
  <c r="D19" i="7"/>
  <c r="K18" i="7"/>
  <c r="K17" i="7"/>
  <c r="K16" i="7"/>
  <c r="K15" i="7"/>
  <c r="K14" i="7"/>
  <c r="K13" i="7"/>
  <c r="K12" i="7"/>
  <c r="K11" i="7"/>
  <c r="D10" i="7"/>
  <c r="K10" i="7" s="1"/>
  <c r="C10" i="7"/>
  <c r="D9" i="7"/>
  <c r="K9" i="7" s="1"/>
  <c r="C9" i="7"/>
  <c r="D4" i="7"/>
  <c r="A4" i="7"/>
  <c r="C31" i="5"/>
  <c r="C29" i="5"/>
  <c r="J25" i="5"/>
  <c r="E24" i="5"/>
  <c r="D24" i="5"/>
  <c r="J23" i="5"/>
  <c r="J22" i="5"/>
  <c r="J21" i="5"/>
  <c r="J20" i="5"/>
  <c r="I19" i="5"/>
  <c r="J19" i="5" s="1"/>
  <c r="J17" i="5"/>
  <c r="E16" i="5"/>
  <c r="J15" i="5"/>
  <c r="J14" i="5"/>
  <c r="J13" i="5"/>
  <c r="J12" i="5"/>
  <c r="I11" i="5"/>
  <c r="I16" i="5" s="1"/>
  <c r="I18" i="5" s="1"/>
  <c r="I10" i="5"/>
  <c r="H10" i="5"/>
  <c r="H16" i="5" s="1"/>
  <c r="H18" i="5" s="1"/>
  <c r="H24" i="5" s="1"/>
  <c r="G10" i="5"/>
  <c r="G16" i="5" s="1"/>
  <c r="G18" i="5" s="1"/>
  <c r="G24" i="5" s="1"/>
  <c r="F10" i="5"/>
  <c r="F16" i="5" s="1"/>
  <c r="F18" i="5" s="1"/>
  <c r="F24" i="5" s="1"/>
  <c r="E10" i="5"/>
  <c r="D10" i="5"/>
  <c r="D16" i="5" s="1"/>
  <c r="C10" i="5"/>
  <c r="J10" i="5" s="1"/>
  <c r="J9" i="5"/>
  <c r="J5" i="5"/>
  <c r="A5" i="5"/>
  <c r="B48" i="4"/>
  <c r="B46" i="4"/>
  <c r="C34" i="4"/>
  <c r="F19" i="4"/>
  <c r="E19" i="4"/>
  <c r="F12" i="4"/>
  <c r="F32" i="4" s="1"/>
  <c r="F34" i="4" s="1"/>
  <c r="F36" i="4" s="1"/>
  <c r="F41" i="4" s="1"/>
  <c r="E12" i="4"/>
  <c r="E32" i="4" s="1"/>
  <c r="E34" i="4" s="1"/>
  <c r="E36" i="4" s="1"/>
  <c r="E41" i="4" s="1"/>
  <c r="F8" i="4"/>
  <c r="A8" i="4"/>
  <c r="B74" i="3"/>
  <c r="B72" i="3"/>
  <c r="D66" i="3"/>
  <c r="E66" i="3" s="1"/>
  <c r="C66" i="3"/>
  <c r="E65" i="3"/>
  <c r="E64" i="3"/>
  <c r="E63" i="3"/>
  <c r="E62" i="3"/>
  <c r="E61" i="3"/>
  <c r="E60" i="3"/>
  <c r="E59" i="3"/>
  <c r="E58" i="3"/>
  <c r="E57" i="3"/>
  <c r="E56" i="3"/>
  <c r="D54" i="3"/>
  <c r="E54" i="3" s="1"/>
  <c r="C54" i="3"/>
  <c r="E53" i="3"/>
  <c r="E52" i="3"/>
  <c r="E51" i="3"/>
  <c r="E50" i="3"/>
  <c r="E49" i="3"/>
  <c r="E48" i="3"/>
  <c r="D47" i="3"/>
  <c r="E47" i="3" s="1"/>
  <c r="C47" i="3"/>
  <c r="C55" i="3" s="1"/>
  <c r="C67" i="3" s="1"/>
  <c r="E46" i="3"/>
  <c r="E45" i="3"/>
  <c r="E44" i="3"/>
  <c r="E43" i="3"/>
  <c r="E42" i="3"/>
  <c r="E41" i="3"/>
  <c r="E40" i="3"/>
  <c r="E39" i="3"/>
  <c r="E38" i="3"/>
  <c r="E37" i="3"/>
  <c r="E36" i="3"/>
  <c r="E35" i="3"/>
  <c r="E34" i="3"/>
  <c r="E33" i="3"/>
  <c r="E32" i="3"/>
  <c r="D30" i="3"/>
  <c r="E30" i="3" s="1"/>
  <c r="C30" i="3"/>
  <c r="E29" i="3"/>
  <c r="E28" i="3"/>
  <c r="E27" i="3"/>
  <c r="E26" i="3"/>
  <c r="E25" i="3"/>
  <c r="E24" i="3"/>
  <c r="E23" i="3"/>
  <c r="D23" i="3"/>
  <c r="D31" i="3" s="1"/>
  <c r="C23" i="3"/>
  <c r="C31" i="3" s="1"/>
  <c r="C69" i="3" s="1"/>
  <c r="E22" i="3"/>
  <c r="E21" i="3"/>
  <c r="E20" i="3"/>
  <c r="E19" i="3"/>
  <c r="E18" i="3"/>
  <c r="E17" i="3"/>
  <c r="E16" i="3"/>
  <c r="E15" i="3"/>
  <c r="E14" i="3"/>
  <c r="E13" i="3"/>
  <c r="I24" i="5" l="1"/>
  <c r="H281" i="9"/>
  <c r="H284" i="9" s="1"/>
  <c r="I65" i="9"/>
  <c r="K350" i="9"/>
  <c r="J127" i="9"/>
  <c r="D134" i="9"/>
  <c r="I134" i="9"/>
  <c r="I131" i="9"/>
  <c r="J131" i="9" s="1"/>
  <c r="I68" i="9"/>
  <c r="I73" i="9" s="1"/>
  <c r="E108" i="9"/>
  <c r="E120" i="9" s="1"/>
  <c r="E134" i="9" s="1"/>
  <c r="I127" i="9"/>
  <c r="I350" i="9"/>
  <c r="H368" i="9"/>
  <c r="I368" i="9" s="1"/>
  <c r="J123" i="9"/>
  <c r="C31" i="7"/>
  <c r="C58" i="7" s="1"/>
  <c r="C63" i="7" s="1"/>
  <c r="D31" i="7"/>
  <c r="D33" i="7"/>
  <c r="I25" i="5"/>
  <c r="I26" i="5"/>
  <c r="J11" i="5"/>
  <c r="J16" i="5" s="1"/>
  <c r="J18" i="5" s="1"/>
  <c r="J24" i="5" s="1"/>
  <c r="J26" i="5" s="1"/>
  <c r="C16" i="5"/>
  <c r="C18" i="5" s="1"/>
  <c r="C24" i="5" s="1"/>
  <c r="E31" i="3"/>
  <c r="D55" i="3"/>
  <c r="J108" i="9" l="1"/>
  <c r="J120" i="9" s="1"/>
  <c r="J134" i="9" s="1"/>
  <c r="K134" i="9" s="1"/>
  <c r="K33" i="7"/>
  <c r="D43" i="7"/>
  <c r="K43" i="7" s="1"/>
  <c r="K31" i="7"/>
  <c r="D58" i="7"/>
  <c r="E55" i="3"/>
  <c r="D67" i="3"/>
  <c r="D63" i="7" l="1"/>
  <c r="K58" i="7"/>
  <c r="E67" i="3"/>
  <c r="D69" i="3"/>
</calcChain>
</file>

<file path=xl/comments1.xml><?xml version="1.0" encoding="utf-8"?>
<comments xmlns="http://schemas.openxmlformats.org/spreadsheetml/2006/main">
  <authors>
    <author>Gantuya</author>
  </authors>
  <commentList>
    <comment ref="D27" authorId="0">
      <text>
        <r>
          <rPr>
            <b/>
            <sz val="9"/>
            <color indexed="81"/>
            <rFont val="Tahoma"/>
            <family val="2"/>
          </rPr>
          <t xml:space="preserve">
</t>
        </r>
        <r>
          <rPr>
            <sz val="9"/>
            <color indexed="81"/>
            <rFont val="Tahoma"/>
            <family val="2"/>
          </rPr>
          <t xml:space="preserve">
</t>
        </r>
      </text>
    </comment>
    <comment ref="D31" authorId="0">
      <text>
        <r>
          <rPr>
            <sz val="9"/>
            <color indexed="81"/>
            <rFont val="Tahoma"/>
            <family val="2"/>
          </rPr>
          <t xml:space="preserve">хангамжийн материалын зардал
</t>
        </r>
      </text>
    </comment>
  </commentList>
</comments>
</file>

<file path=xl/sharedStrings.xml><?xml version="1.0" encoding="utf-8"?>
<sst xmlns="http://schemas.openxmlformats.org/spreadsheetml/2006/main" count="814" uniqueCount="577">
  <si>
    <t>Регистрийн дугаар:</t>
  </si>
  <si>
    <t xml:space="preserve">Хаяг: </t>
  </si>
  <si>
    <t xml:space="preserve">Утас:       Факс: </t>
  </si>
  <si>
    <r>
      <t xml:space="preserve">Өмчийн хэлбэр: Төрийн </t>
    </r>
    <r>
      <rPr>
        <u/>
        <sz val="10"/>
        <rFont val="Times New Roman"/>
        <family val="1"/>
      </rPr>
      <t>0</t>
    </r>
    <r>
      <rPr>
        <sz val="10"/>
        <rFont val="Times New Roman"/>
        <family val="1"/>
      </rPr>
      <t xml:space="preserve"> хувь , хувийн 0 хувь, хувьцаат 100 хувь</t>
    </r>
  </si>
  <si>
    <t>A</t>
  </si>
  <si>
    <t xml:space="preserve">"ЕВРАЗИАКАПИТАЛ ХОЛДИНГ ҮЦК" ХК-ИЙН </t>
  </si>
  <si>
    <t>2022 ОНЫ ЖИЛИЙН ЭЦСИЙН</t>
  </si>
  <si>
    <t xml:space="preserve">САНХҮҮГИЙН ТАЙЛАН </t>
  </si>
  <si>
    <t>Хянаж хүлээн авсан байгууллагын нэр</t>
  </si>
  <si>
    <t>Сар, өдөр</t>
  </si>
  <si>
    <t>Гарын үсэг</t>
  </si>
  <si>
    <t>"Евразиакапитал холдинг ҮЦК" ХК-ийн</t>
  </si>
  <si>
    <t>2022 оны 4-р улирлын санхүүгийн тайлангийн</t>
  </si>
  <si>
    <t>бодит байдлын тухай мэдэгдэл</t>
  </si>
  <si>
    <t>2022 оны 12 сарын 31 өдөр</t>
  </si>
  <si>
    <r>
      <t>Захирал Р.Отгонбат, ерөнхий нягтлан бодогч ......</t>
    </r>
    <r>
      <rPr>
        <sz val="11"/>
        <color indexed="8"/>
        <rFont val="Times New Roman"/>
        <family val="1"/>
      </rPr>
      <t xml:space="preserve">бид манай аж ахуйн нэгжийн 2022 оны 12 сарын 31-ний өдрөөр тасалбар  </t>
    </r>
  </si>
  <si>
    <t>болгон гаргасан санхүүгийн тайланд тайлант хугацааны үйл ажиллагааны үр дүн,санхүүгийн байдлыг</t>
  </si>
  <si>
    <t>“Нягтлан бодох бүртгэлийн тухай” хуулийн 17.1 дэх заалтын дагуу үнэн зөв, бүрэн тусгасан болохыг баталж байна.Үүнд:</t>
  </si>
  <si>
    <t>1. Бүх ажил гүйлгээ бодитоор гарсан бөгөөд холбогдох анхан шатны баримтыг үндэслэн нягтлан бодох бүртгэл, санхүүгийн тайланд үнэн зөв тусгасан.</t>
  </si>
  <si>
    <t>2. Санхүүгийн тайланд тусгагдсан бүх тооцоолол үнэн зөв хийгдсэн.</t>
  </si>
  <si>
    <t>3. Аж ахуйн нэгжийн үйл ажиллагааны эдийн засаг, санхүүгийн бүхий л үйл явцыг иж бүрэн хамарсан.</t>
  </si>
  <si>
    <t>4. Тайлант үеийн үр дүнд өмнөх оны ажил гүйлгээнээс шилжин тусгагдаагүй, мөн тайлант оны ажил гүйлгээнээс орхигдсон зүйл байхгүй.</t>
  </si>
  <si>
    <t>5. Бүх хөрөнгө, авлага, өр төлбөр, орлого, зардлыг холбогдох Санхүүгийн тайлагналын олон улсын стандартын дагуу үнэн зөв тусгасан.</t>
  </si>
  <si>
    <t>6. Энэ тайланд тусгагдсан бүхий л зүйл манай байгууллагын албан ёсны өмчлөлд байдаг бөгөөд орхигдсон зүйл үгүй болно.</t>
  </si>
  <si>
    <t>Гүйцэтгэх захирал________________  (Г.Оюунболд)</t>
  </si>
  <si>
    <t xml:space="preserve">   </t>
  </si>
  <si>
    <t>Ерөнхий нягтлан бодогч ________________  (....)</t>
  </si>
  <si>
    <t xml:space="preserve">  </t>
  </si>
  <si>
    <t>САНХҮҮ БАЙДЛЫН ТАЙЛАН</t>
  </si>
  <si>
    <t>"Евразиакапитал холдинг ҮЦК " ХК</t>
  </si>
  <si>
    <t xml:space="preserve">  ( Аж ахуйн нэгжийн нэр )</t>
  </si>
  <si>
    <t>/төгрөгөөр/</t>
  </si>
  <si>
    <t>Мөрийн дугаар</t>
  </si>
  <si>
    <t>Үзүүлэлт</t>
  </si>
  <si>
    <t>Үлдэгдэл</t>
  </si>
  <si>
    <t>1-р сарын 1</t>
  </si>
  <si>
    <t>12-р сарын 31</t>
  </si>
  <si>
    <t xml:space="preserve"> ХӨРӨНГӨ</t>
  </si>
  <si>
    <t>Эргэлтийн хөрөнгө</t>
  </si>
  <si>
    <t>1.1.1</t>
  </si>
  <si>
    <t>Мөнгө,түүнтэй адилтгах хөрөнгө</t>
  </si>
  <si>
    <t>1.1.2</t>
  </si>
  <si>
    <t xml:space="preserve">Дансны авлага </t>
  </si>
  <si>
    <t>1.1.3</t>
  </si>
  <si>
    <t>Татвар, НДШ – ийн авлага</t>
  </si>
  <si>
    <t>1.1.4</t>
  </si>
  <si>
    <t>Бусад авлага</t>
  </si>
  <si>
    <t>1.1.5</t>
  </si>
  <si>
    <t>Санхүүгийн хөрөнгө</t>
  </si>
  <si>
    <t>1.1.6</t>
  </si>
  <si>
    <t>Бараа материал</t>
  </si>
  <si>
    <t>1.1.7</t>
  </si>
  <si>
    <t>Урьдчилж төлсөн зардал/тооцоо</t>
  </si>
  <si>
    <t>1.1.8</t>
  </si>
  <si>
    <t>Бусад эргэлтийн хөрөнгө</t>
  </si>
  <si>
    <t>1.1.9</t>
  </si>
  <si>
    <t>Борлуулах зорилгоор эзэмшиж буй эргэлтийн бус хөрөнгө (борлуулах бүлэг хөрөнгө)</t>
  </si>
  <si>
    <t>1.1.10</t>
  </si>
  <si>
    <t>Богино хугацаат хөрөнгө оруулалт</t>
  </si>
  <si>
    <t>1.1.11</t>
  </si>
  <si>
    <t>Эргэлтийн хөрөнгийн дүн</t>
  </si>
  <si>
    <t>Эргэлтийн бус хөрөнгө</t>
  </si>
  <si>
    <t>1.2.1</t>
  </si>
  <si>
    <t>Үндсэн хөрөнгө</t>
  </si>
  <si>
    <t>1.2.2</t>
  </si>
  <si>
    <t>Биет бус хөрөнгө</t>
  </si>
  <si>
    <t>1.2.3</t>
  </si>
  <si>
    <t>Урт хугацаат  хөрөнгө оруулалт</t>
  </si>
  <si>
    <t>1.2.4</t>
  </si>
  <si>
    <t>Хойшлогдсон татварын хөрөнгө</t>
  </si>
  <si>
    <t>1.2.5</t>
  </si>
  <si>
    <t>Хөрөнгө оруулалтын зориулалттай үл хөдлөх хөрөнгө</t>
  </si>
  <si>
    <t>1.2.10</t>
  </si>
  <si>
    <t>Эргэлтийн бус хөрөнгийн дүн</t>
  </si>
  <si>
    <t>НИЙТ ХӨРӨНГИЙН ДҮН</t>
  </si>
  <si>
    <t>ӨР ТӨЛБӨР БА ЭЗДИЙН ӨМЧ</t>
  </si>
  <si>
    <t>ӨР ТӨЛБӨР</t>
  </si>
  <si>
    <t>2.1.1</t>
  </si>
  <si>
    <t>БОГИНО ХУГАЦААТ ӨР ТӨЛБӨР</t>
  </si>
  <si>
    <t>2.1.1.1</t>
  </si>
  <si>
    <t>Дансны өглөг</t>
  </si>
  <si>
    <t>2.1.1.2</t>
  </si>
  <si>
    <t>Цалингийн  өглөг</t>
  </si>
  <si>
    <t>2.1.1.3</t>
  </si>
  <si>
    <t>Татварын өр</t>
  </si>
  <si>
    <t>2.1.1.4</t>
  </si>
  <si>
    <t>НДШ - ийн  өглөг</t>
  </si>
  <si>
    <t>2.1.1.5</t>
  </si>
  <si>
    <t>Богино хугацаат зээл</t>
  </si>
  <si>
    <t>2.1.1.6</t>
  </si>
  <si>
    <t>Хүүний  өглөг</t>
  </si>
  <si>
    <t>2.1.1.7</t>
  </si>
  <si>
    <t>Ногдол ашгийн  өглөг</t>
  </si>
  <si>
    <t>2.1.1.8</t>
  </si>
  <si>
    <t>Урьдчилж орсон орлого</t>
  </si>
  <si>
    <t>2.1.1.9</t>
  </si>
  <si>
    <t>Нөөц  /өр төлбөр/</t>
  </si>
  <si>
    <t>2.1.1.10</t>
  </si>
  <si>
    <t>Бусад богино хугацаат өр төлбөр</t>
  </si>
  <si>
    <t>2.1.1.11</t>
  </si>
  <si>
    <t>Борлуулах зорилгоор эзэмшиж буй бүлэг хөрөнгөнд хамаарах өр төлбөр</t>
  </si>
  <si>
    <t>2.1.1.12</t>
  </si>
  <si>
    <t>2.1.1.13</t>
  </si>
  <si>
    <t>Богино хугацаат өр төлбөрийн дүн</t>
  </si>
  <si>
    <t>2.1.2</t>
  </si>
  <si>
    <t>УРТ ХУГАЦААТ ӨР ТӨЛБӨР</t>
  </si>
  <si>
    <t>2.1.2.1</t>
  </si>
  <si>
    <t>Урт хугацаат зээл</t>
  </si>
  <si>
    <t>2.1.2.2</t>
  </si>
  <si>
    <t>Нөөц /өр төлбөр/</t>
  </si>
  <si>
    <t>2.1.2.3</t>
  </si>
  <si>
    <t xml:space="preserve">Хойшлогдсон татварын өр </t>
  </si>
  <si>
    <t>2.1.2.4</t>
  </si>
  <si>
    <t>Бусад урт хугацаат өр төлбөр</t>
  </si>
  <si>
    <t>2.1.2.5</t>
  </si>
  <si>
    <t>2.1.2.6</t>
  </si>
  <si>
    <t>Урт хугацаат өр төлбөрийн дүн</t>
  </si>
  <si>
    <t>Өр төлбөрийн нийт дүн</t>
  </si>
  <si>
    <t>ЭЗДИЙН ӨМЧ</t>
  </si>
  <si>
    <t>2.3.1</t>
  </si>
  <si>
    <t>Өмч                                   -        төрийн</t>
  </si>
  <si>
    <t>2.3.2</t>
  </si>
  <si>
    <r>
      <t>-</t>
    </r>
    <r>
      <rPr>
        <sz val="10"/>
        <color indexed="8"/>
        <rFont val="Times New Roman"/>
        <family val="1"/>
      </rPr>
      <t>       хувийн</t>
    </r>
  </si>
  <si>
    <t>2.3.3</t>
  </si>
  <si>
    <r>
      <t>-</t>
    </r>
    <r>
      <rPr>
        <sz val="10"/>
        <color indexed="8"/>
        <rFont val="Times New Roman"/>
        <family val="1"/>
      </rPr>
      <t>       хувьцаат</t>
    </r>
  </si>
  <si>
    <t>2.3.4</t>
  </si>
  <si>
    <t>Халаасны хувьцаа</t>
  </si>
  <si>
    <t>2.3.5</t>
  </si>
  <si>
    <t>Нэмж төлөгдсөн капитал</t>
  </si>
  <si>
    <t>2.3.6</t>
  </si>
  <si>
    <t>Хөрөнгийн дахин үнэлгээний нэмэгдэл</t>
  </si>
  <si>
    <t>2.3.7</t>
  </si>
  <si>
    <t>Гадаад валютын хөрвүүлэлтийн нөөц</t>
  </si>
  <si>
    <t>2.3.8</t>
  </si>
  <si>
    <t>Эздийн өмчийн бусад хэсэг</t>
  </si>
  <si>
    <t>2.3.9</t>
  </si>
  <si>
    <t>Хуримтлагдсан ашиг</t>
  </si>
  <si>
    <t>2.3.10</t>
  </si>
  <si>
    <t>Эздийн өмчийн дүн</t>
  </si>
  <si>
    <t>ӨР ТӨЛБӨР БА ЭЗДИЙН ӨМЧИЙН ДҮН</t>
  </si>
  <si>
    <t xml:space="preserve">ОРЛОГЫН ДЭЛГЭРЭНГҮЙ ТАЙЛАН </t>
  </si>
  <si>
    <t xml:space="preserve">          Аж ахуйн нэгжийн нэр</t>
  </si>
  <si>
    <t>(төгрөгөөр)</t>
  </si>
  <si>
    <t>ҮЗҮҮЛЭЛТҮҮД</t>
  </si>
  <si>
    <t>Өмнөх оны дүн</t>
  </si>
  <si>
    <t>Тайлант оны дүн</t>
  </si>
  <si>
    <t>2021 оны 12 сарын 31</t>
  </si>
  <si>
    <t>2022 оны 12 сарын 31</t>
  </si>
  <si>
    <t>Үйл ажиллагааны орлого:</t>
  </si>
  <si>
    <t>Брокер, дилерийн үйл ажиллагааны орлого</t>
  </si>
  <si>
    <t>Андеррайтерийн үйл ажиллагааны орлого</t>
  </si>
  <si>
    <t>Үнэт цаасны арилжааны цэвэр орлого</t>
  </si>
  <si>
    <t>Үнэт цаасны үнэлгээний тэгшитгэлийн цэвэр орлого</t>
  </si>
  <si>
    <t>Түрээсийн орлого</t>
  </si>
  <si>
    <t>Хүүгийн орлого</t>
  </si>
  <si>
    <t>Ногдол ашгийн орлого</t>
  </si>
  <si>
    <t>Хувьцааны ногдол ашиг</t>
  </si>
  <si>
    <t>Хараат болон хамтарсан компаниас олсон ашиг</t>
  </si>
  <si>
    <t>Эрхийн шимтгэлийн орлого</t>
  </si>
  <si>
    <t>Бусад орлого</t>
  </si>
  <si>
    <t>Борлуулалт маркетингийн зардал</t>
  </si>
  <si>
    <t>Ерөнхий ба удирдлагын зардал</t>
  </si>
  <si>
    <t>Санхүүгийн зардал</t>
  </si>
  <si>
    <t>Бусад зардал</t>
  </si>
  <si>
    <t>Гадаад валютын ханшийн зөрүүний олз (гарз)</t>
  </si>
  <si>
    <t>Үндсэн хөрөнгө данснаас хассаны олз (гарз)</t>
  </si>
  <si>
    <t>Биет бус хөрөнгө данснаас хассаны олз (гарз)</t>
  </si>
  <si>
    <t>Бусад ашиг (алдагдал)</t>
  </si>
  <si>
    <t>Татвар төлөхийн өмнөх ашиг (алдагдал)</t>
  </si>
  <si>
    <t>Орлогын татварын зардал</t>
  </si>
  <si>
    <t>Татварын дараах ашиг (алдагдал)</t>
  </si>
  <si>
    <t>Зогсоосон үйл ажиллагааны татварын дараах ашиг (алдагдал)</t>
  </si>
  <si>
    <t>Тайлант үеийн цэвэр ашиг (алдагдал)</t>
  </si>
  <si>
    <t>Бусад дэлгэрэнгүй орлого</t>
  </si>
  <si>
    <t>Хөрөнгийн дахин үнэлгээний нэмэгдлийн зөрүү</t>
  </si>
  <si>
    <t>Гадаад валютын хөрвүүлэлтийн зөрүү</t>
  </si>
  <si>
    <t>Бусад олз (гарз)</t>
  </si>
  <si>
    <t>Орлогын нийт дүн</t>
  </si>
  <si>
    <t>Нэгж хувьцаанд ногдох суурь ашиг (алдагдал)</t>
  </si>
  <si>
    <t>ӨМЧИЙН ӨӨРЧЛӨЛТИЙН ТАЙЛАН</t>
  </si>
  <si>
    <t xml:space="preserve">               Аж ахуйн нэгжийн нэр</t>
  </si>
  <si>
    <t>Өмч</t>
  </si>
  <si>
    <t>Нийт дүн</t>
  </si>
  <si>
    <t>1</t>
  </si>
  <si>
    <t>2021 оны 01-р сарын 01-ны үлдэгдэл</t>
  </si>
  <si>
    <t>2</t>
  </si>
  <si>
    <t>Нягтлан бодох бүртгэлийн бодлогын өөрчлөлтийн нөлөө,алдааны залруулга</t>
  </si>
  <si>
    <t>3</t>
  </si>
  <si>
    <t>Залруулсан үлдэгдэл</t>
  </si>
  <si>
    <t>4</t>
  </si>
  <si>
    <t>5</t>
  </si>
  <si>
    <t>6</t>
  </si>
  <si>
    <t>Өмчид гарсан өөрчлөлт</t>
  </si>
  <si>
    <t>7</t>
  </si>
  <si>
    <t>Зарласан ногдол ашиг</t>
  </si>
  <si>
    <t>8</t>
  </si>
  <si>
    <t>Дахин үнэлгээний нэмэгдлийн дүн</t>
  </si>
  <si>
    <t>9</t>
  </si>
  <si>
    <t>2021 оны 12-р сарын 31-ний үлдэгдэл</t>
  </si>
  <si>
    <t>10</t>
  </si>
  <si>
    <t>11</t>
  </si>
  <si>
    <t>12</t>
  </si>
  <si>
    <t>13</t>
  </si>
  <si>
    <t>14</t>
  </si>
  <si>
    <t>15</t>
  </si>
  <si>
    <t>16</t>
  </si>
  <si>
    <t>17</t>
  </si>
  <si>
    <t>2022 оны 12-р сарын 31-ний үлдэгдэл</t>
  </si>
  <si>
    <t>18</t>
  </si>
  <si>
    <t xml:space="preserve">  ( Аж ахуйн нэгжийн нэр )                                                                                                                                                                                </t>
  </si>
  <si>
    <t xml:space="preserve">                   ҮЗҮҮЛЭЛТ</t>
  </si>
  <si>
    <t>ҮНДСЭН ҮЙЛ АЖИЛЛАГААНЫ МӨНГӨН ГҮЙЛГЭЭ</t>
  </si>
  <si>
    <t>Мөнгөн орлогын дүн (+)</t>
  </si>
  <si>
    <t>Бараа борлуулсан, үйлчилгээ үзүүлсний орлого</t>
  </si>
  <si>
    <t>Эрхийн шимтгэл, хураамж, төлбөрийн орлого</t>
  </si>
  <si>
    <t>Даатгалын нөхвөрөөс хүлээн авсан мөнгө</t>
  </si>
  <si>
    <t>Буцаан авсан албан татвар</t>
  </si>
  <si>
    <t>Татаас, санхүүжилтийн орлого</t>
  </si>
  <si>
    <t>Хөрөнгө оруулалт борлуулсны орлого</t>
  </si>
  <si>
    <t>Хүлээн авсан хүүний орлого</t>
  </si>
  <si>
    <t>Хүлээн авсан ногдол ашиг</t>
  </si>
  <si>
    <t>Бусад мөнгөн орлого</t>
  </si>
  <si>
    <t>Мөнгөн зарлагын дүн (-)</t>
  </si>
  <si>
    <t xml:space="preserve">Хөрөнгө оруулалт олж эзэмшихэд төлсөн </t>
  </si>
  <si>
    <t xml:space="preserve">Ажиллагчдад төлсөн </t>
  </si>
  <si>
    <t xml:space="preserve">Нийгмийн даатгалын байгууллагад төлсөн </t>
  </si>
  <si>
    <t>Бараа материал худалдан авахад төлсөн</t>
  </si>
  <si>
    <t xml:space="preserve">Ашиглалтын зардалд төлсөн </t>
  </si>
  <si>
    <t>1.2.6</t>
  </si>
  <si>
    <t xml:space="preserve">Түлш шатахуун, тээврийн хөлс, сэлбэг хэрэгсэлд төлсөн </t>
  </si>
  <si>
    <t>1.2.7</t>
  </si>
  <si>
    <t xml:space="preserve">Хүүний төлбөрт төлсөн </t>
  </si>
  <si>
    <t>1.2.8</t>
  </si>
  <si>
    <t xml:space="preserve">Татварын байгууллагад төлсөн </t>
  </si>
  <si>
    <t>1.2.9</t>
  </si>
  <si>
    <t xml:space="preserve">Даатгалын төлбөрт төлсөн </t>
  </si>
  <si>
    <t>Зохицуулалтын хөлс,шимтгэл,хураамжид төлсөн</t>
  </si>
  <si>
    <t>1.2.11</t>
  </si>
  <si>
    <t>Бусад мөнгөн зарлага</t>
  </si>
  <si>
    <t>Үндсэн үйл ажиллагааны цэвэр мөнгөн гүйлгээний дүн</t>
  </si>
  <si>
    <t>ХӨРӨНГӨ ОРУУЛАЛТЫН ҮЙЛ АЖИЛЛАГААНЫ МӨНГӨН ГҮЙЛГЭЭ</t>
  </si>
  <si>
    <t>Үндсэн хөрөнгө борлуулсны орлого</t>
  </si>
  <si>
    <t>Биет бус хөрөнгө борлуулсны орлого</t>
  </si>
  <si>
    <t>2.1.3</t>
  </si>
  <si>
    <t>Бусад урт хугацаат хөрөнгө борлуулсны орлого</t>
  </si>
  <si>
    <t>2.1.4</t>
  </si>
  <si>
    <t>Бусдад олгосон зээл, мөнгөн урьдчилгааны буцаан төлөлт</t>
  </si>
  <si>
    <t>2.2.1</t>
  </si>
  <si>
    <t xml:space="preserve">Үндсэн хөрөнгө олж эзэмшихэд төлсөн </t>
  </si>
  <si>
    <t>2.2.2</t>
  </si>
  <si>
    <t xml:space="preserve">Биет бус хөрөнгө олж эзэмшихэд төлсөн </t>
  </si>
  <si>
    <t>2.2.3</t>
  </si>
  <si>
    <t xml:space="preserve">Бусад урт хугацаат хөрөнгө олж эзэмшихэд төлсөн      </t>
  </si>
  <si>
    <t>2.2.4</t>
  </si>
  <si>
    <t>Бусдад олгосон зээл болон урьдчилгаа</t>
  </si>
  <si>
    <t>Хөрөнгө оруулалтын үйл ажиллагааны цэвэр мөнгөн гүйлгээний дүн</t>
  </si>
  <si>
    <t>САНХҮҮГИЙН ҮЙЛ АЖИЛЛАГААНЫ МӨНГӨН ГҮЙЛГЭЭ</t>
  </si>
  <si>
    <t>3.1.1</t>
  </si>
  <si>
    <t xml:space="preserve">Зээл авсан, өрийн үнэт цаас гаргаснаас хүлээн авсан </t>
  </si>
  <si>
    <t>3.1.2</t>
  </si>
  <si>
    <t>Хувьцаа болон өмчийн бусад үнэт цаас гаргаснаас хүлээн авсан</t>
  </si>
  <si>
    <t>3.1.3</t>
  </si>
  <si>
    <t>Төрөл бүрийн хандив</t>
  </si>
  <si>
    <t>3.1.4</t>
  </si>
  <si>
    <t>3.2.1</t>
  </si>
  <si>
    <t>Зээл, өрийн үнэт цаасны төлбөрт төлсөн мөнгө</t>
  </si>
  <si>
    <t>3.2.2</t>
  </si>
  <si>
    <t xml:space="preserve">Санхүүгийн түрээсийн өглөгт төлсөн  </t>
  </si>
  <si>
    <t>3.2.3</t>
  </si>
  <si>
    <t>Хувьцаа буцаан худалдаж авахад төлсөн</t>
  </si>
  <si>
    <t>3.2.4</t>
  </si>
  <si>
    <t>Төлсөн ногдол ашиг</t>
  </si>
  <si>
    <t>3.2.5</t>
  </si>
  <si>
    <t>Санхүүгийн үйл ажиллагааны цэвэр мөнгөн гүйлгээний дүн</t>
  </si>
  <si>
    <t>Валютын ханшийн зөрүү</t>
  </si>
  <si>
    <t>Бүх цэвэр мөнгөн гүйлгээ</t>
  </si>
  <si>
    <t>МӨНГӨ,ТҮҮНТЭЙ АДИЛТГАХ ХӨРӨНГИЙН ЭХНИЙ ҮЛДЭГДЭЛ</t>
  </si>
  <si>
    <t>МӨНГӨ,ТҮҮНТЭЙ АДИЛТГАХ ХӨРӨНГИЙН ЭЦСИЙН ҮЛДЭГДЭЛ</t>
  </si>
  <si>
    <t xml:space="preserve">                                        </t>
  </si>
  <si>
    <t>МӨНГӨН ГҮЙЛГЭЭНИЙ ТАЙЛАН</t>
  </si>
  <si>
    <t>САНХҮҮГИЙН ТАЙЛАНГИЙН ТОДРУУЛГА</t>
  </si>
  <si>
    <t>/Аж  ахуй нэгж байгууллагын нэр/</t>
  </si>
  <si>
    <t>2022 оны 12 дугаар сарын 31</t>
  </si>
  <si>
    <t>Үйл ажиллагааны үндсэн чиглэл /төрөл/ :</t>
  </si>
  <si>
    <t>а/</t>
  </si>
  <si>
    <t>Андеррайтер</t>
  </si>
  <si>
    <t>б/</t>
  </si>
  <si>
    <t>Үнэт цаасны зах зээлд хөрөнгө оруулалтын зөвлөх</t>
  </si>
  <si>
    <t>в/</t>
  </si>
  <si>
    <t>Брокер, дилерийн үйл ажиллагаа</t>
  </si>
  <si>
    <t>Туслах үйл ажиллагааны /төрөл/:</t>
  </si>
  <si>
    <t xml:space="preserve">Салбар төлөөлөгчийн газрын нэр байршил: </t>
  </si>
  <si>
    <t>1. ТАЙЛАН БЭЛТГЭХ ҮНДЭСЛЭЛ</t>
  </si>
  <si>
    <t>2. НЯГТЛАН БОДОХ БҮРТГЭЛИЙН БОДЛОГЫН ӨӨРЧЛӨЛТ</t>
  </si>
  <si>
    <t>3. МӨНГӨ БА ТҮҮНТЭЙ АДИЛТГАХ ХӨРӨНГӨ</t>
  </si>
  <si>
    <t>№</t>
  </si>
  <si>
    <t>Төрөл</t>
  </si>
  <si>
    <t>Эхний үлдэгдэл</t>
  </si>
  <si>
    <t>Эцсийн үлдэгдэл</t>
  </si>
  <si>
    <t>Касс дахь мөнгө</t>
  </si>
  <si>
    <t xml:space="preserve">Банкин дахь мөнгө </t>
  </si>
  <si>
    <t>Мөнгө түүнтэй адилтгах хөрөнгө</t>
  </si>
  <si>
    <t>Дүн</t>
  </si>
  <si>
    <t xml:space="preserve">Тэмдэглэл: </t>
  </si>
  <si>
    <t>(Мөнгө, түүнтэй адилтгах хөрөнгөтэй холбоотой тайлбар, тэмдэглэлийг хийнэ.)</t>
  </si>
  <si>
    <t>4. ДАНСНЫ БОЛОН БУСАД АВЛАГА</t>
  </si>
  <si>
    <t>4.1 Дансны авлага</t>
  </si>
  <si>
    <t>Дансны авлага</t>
  </si>
  <si>
    <t>Найдваргүй авлагын хасагдуулга</t>
  </si>
  <si>
    <t>Дансны авлага (цэвэр дүнгээр)</t>
  </si>
  <si>
    <t>Нэмэгдсэн</t>
  </si>
  <si>
    <t>Хасагдсан (-)</t>
  </si>
  <si>
    <t xml:space="preserve">                   Төлөгдсөн </t>
  </si>
  <si>
    <t xml:space="preserve">                   Найдваргүй болсон</t>
  </si>
  <si>
    <t>4.2 Татвар, нийгмийн даатгалын шимтгэл (НДШ)-ийн  авлага</t>
  </si>
  <si>
    <t>ААНОАТ-ын авлага</t>
  </si>
  <si>
    <t>НӨАТ-ын авлага</t>
  </si>
  <si>
    <t>НДШ-ийн авлага</t>
  </si>
  <si>
    <t>ХХОАТ-н авлага</t>
  </si>
  <si>
    <t>4.3  Бусад богино хугацаат авлага (төрлөөр ангилна)</t>
  </si>
  <si>
    <t xml:space="preserve">Төрөл </t>
  </si>
  <si>
    <t>Холбоотой талаас авлага (эргэлтийн хөрөнгөнд хамаарах дүн)</t>
  </si>
  <si>
    <t xml:space="preserve">Ажиллагчдаас авах авлага </t>
  </si>
  <si>
    <t>Ногдол ашгийн авлага</t>
  </si>
  <si>
    <t>Хүүний авлага</t>
  </si>
  <si>
    <t xml:space="preserve">Богино хугацаат авлагын бичиг </t>
  </si>
  <si>
    <t>Бусад талуудаас авах авлага</t>
  </si>
  <si>
    <t xml:space="preserve"> Нийт дүн</t>
  </si>
  <si>
    <t>Тэмдэглэл. (Дансны авлагыг төлөгдөх хугацаандаа байгаа, хугацаа хэтэрсэн, төлөгдөх найдваргүй гэж ангилна. Найдваргүй авлагын хасагдуулга байгуулсан арга, гадаад валютаар илэрхийлэгдсэн авлагын талаар болон бусад тайлбар тэмдэглэлийг хийнэ.)</t>
  </si>
  <si>
    <t>5. БУСАД САНХҮҮГИЙН ХӨРӨНГӨ</t>
  </si>
  <si>
    <t>Түргэн борлогдох үнэт цаас</t>
  </si>
  <si>
    <t>6. БАРАА МАТЕРИАЛ</t>
  </si>
  <si>
    <t>Бараа материалын төрөл</t>
  </si>
  <si>
    <t>Түүхий эд материал</t>
  </si>
  <si>
    <t>Дуусаагүй үйлдвэрлэл</t>
  </si>
  <si>
    <t>Бэлэн бүтээгдэхүүн</t>
  </si>
  <si>
    <t xml:space="preserve">Бараа </t>
  </si>
  <si>
    <t>Хангамжийн материал</t>
  </si>
  <si>
    <t>Бусад</t>
  </si>
  <si>
    <t>Эхний үлдэгдэл (өртгөөр)</t>
  </si>
  <si>
    <t>Нэмэгдсэн дүн</t>
  </si>
  <si>
    <t>Хасагдсан дүн (-)</t>
  </si>
  <si>
    <t>Эцсийн үлдэгдэл (өртгөөр)</t>
  </si>
  <si>
    <t>Үнийн бууралтын гарз (-)</t>
  </si>
  <si>
    <t>Үнийн бууралтын буцаалт</t>
  </si>
  <si>
    <t>Дансны цэвэр дүн*</t>
  </si>
  <si>
    <t>* Дансны цэвэр дүнгийн эхний, эцсийн үлдэгдлийн нийт дүн нь санхүүгийн байдлын тайлан дахь бараа материалын дансны эхний, эцсийн дүнтэй тэнцүү байна.</t>
  </si>
  <si>
    <t>Тэмдэглэл. (Бараа материалыг өртгийг тодорхойлоход ашигласан арга, бараа материалын бүртгэлийн систем, өртөг болон цэвэр боломжит үнийн аль багыг сонгох аргын талаар тайлбар, тэмдэглэл хийнэ.)</t>
  </si>
  <si>
    <t>7. БОРЛУУЛАХ ЗОРИЛГООР ЭЗЭМШИЖ БУЙ ЭРГЭЛТИЙН БУС ХӨРӨНГӨ (ЭСВЭЛ БОРЛУУЛАХ БҮЛЭГ ХӨРӨНГӨ) БОЛОН ӨР ТӨЛБӨР</t>
  </si>
  <si>
    <t>Тэмдэглэл. (Борлуулах зорилгоор эзэмшиж буй эргэлтийн бус хөрөнгө эсвэл борлуулах бүлэг хөрөнгө болон өр төлбөрийн тодорхойлолт, хэмжилтийн суурь, борлуулалт хийгдсэн аль эсвэл хийгдэхэд хүргэсэн нөхцөл байдал, борлуулах арга, хугацаа, хүлээн зөвшөөрсөн олз ба гарз болон бусад тайлбар, тэмдэглэлийг хийнэ.</t>
  </si>
  <si>
    <t>8. УРЬДЧИЛЖ ТӨЛСӨН ЗАРДАЛ/ТООЦОО</t>
  </si>
  <si>
    <t>Урьдчилж төлсөн зардал</t>
  </si>
  <si>
    <t>Урьдчилж төлсөн түрээс, даатгал</t>
  </si>
  <si>
    <t>Бэлтгэн нийлүүлэгчид төлсөн урьдчилгаа төлбөр</t>
  </si>
  <si>
    <t xml:space="preserve">9. ҮНДСЭН ХӨРӨНГӨ </t>
  </si>
  <si>
    <t>Газрын сайжруулалт</t>
  </si>
  <si>
    <t>Барилга байгууламж</t>
  </si>
  <si>
    <t>Машин, тоног төхөөрөмж</t>
  </si>
  <si>
    <t>Тээврийн хэрэгсэл</t>
  </si>
  <si>
    <t>Тавилга эд хогшил</t>
  </si>
  <si>
    <t>Компьютер, бусад хэрэгсэл</t>
  </si>
  <si>
    <t>Бусад үндсэн хөрөнгө</t>
  </si>
  <si>
    <t>ҮНДСЭН ХӨРӨНГӨ /Өртөг/</t>
  </si>
  <si>
    <t xml:space="preserve">Нэмэгдсэн дүн </t>
  </si>
  <si>
    <t>Өөрөө үйлдвэрлэсэн</t>
  </si>
  <si>
    <t>Худалдаж авсан</t>
  </si>
  <si>
    <t>Үнэ төлбөргүй авсан</t>
  </si>
  <si>
    <t>Дахин үнэлгээний нэмэгдэл</t>
  </si>
  <si>
    <t>1.3.1</t>
  </si>
  <si>
    <t>Худалдсан</t>
  </si>
  <si>
    <t>1.3.2</t>
  </si>
  <si>
    <t>Үнэгүй шилжүүлсэн</t>
  </si>
  <si>
    <t>1.3.3</t>
  </si>
  <si>
    <t>Акталсан</t>
  </si>
  <si>
    <t>1.3.4</t>
  </si>
  <si>
    <t xml:space="preserve">Үндсэн хөрөнгө дахин ангилсан </t>
  </si>
  <si>
    <t xml:space="preserve">Үндсэн хөрөнгө, ХОЗҮХХ* хооронд дахин ангилсан </t>
  </si>
  <si>
    <t>ХУРИМТЛАГДСАН ЭЛЭГДЭЛ</t>
  </si>
  <si>
    <t xml:space="preserve">Байгуулсан элэгдэл </t>
  </si>
  <si>
    <t xml:space="preserve">Дахин үнэлгээгээр нэмэгдсэн </t>
  </si>
  <si>
    <t>Үнэ цэнийн бууралтын буцаалт</t>
  </si>
  <si>
    <t>Хасагдсан дүн</t>
  </si>
  <si>
    <t>Данснаас хассан хөрөнгийн элэгдэл</t>
  </si>
  <si>
    <t xml:space="preserve">Дахин үнэлгээгээр хасагдсан </t>
  </si>
  <si>
    <t>Үнэ цэнийн бууралт</t>
  </si>
  <si>
    <t>ДАНСНЫ ЦЭВЭР ДҮН</t>
  </si>
  <si>
    <t>10. БИЕТ БУС ХӨРӨНГӨ</t>
  </si>
  <si>
    <t>Зохиогчийн эрх</t>
  </si>
  <si>
    <t>КомпьютерийнПрограмм хангамж</t>
  </si>
  <si>
    <t>Патент</t>
  </si>
  <si>
    <t>Барааны тэмдэг</t>
  </si>
  <si>
    <t>Тусгай зөвшөөрөл</t>
  </si>
  <si>
    <t>Газар эзэмших эрх</t>
  </si>
  <si>
    <t>Бусад биет бус хөрөнгө</t>
  </si>
  <si>
    <t>Бүгд</t>
  </si>
  <si>
    <t>Биет бус хөрөнгө /өртөг/</t>
  </si>
  <si>
    <t>Акталж, устгасан</t>
  </si>
  <si>
    <t>Хуримтлагдсан хорогдол</t>
  </si>
  <si>
    <t>Байгуулсан хорогдол</t>
  </si>
  <si>
    <t>Дахин үнэлгээгээр нэмэгдсэн</t>
  </si>
  <si>
    <t>Данснаас хассан хөрөнгийн хорогдол</t>
  </si>
  <si>
    <t>Эхний үлдэгдэл /1.1-2.1/</t>
  </si>
  <si>
    <t>Эцсийн үлдэгдэл /1.4-2.4/</t>
  </si>
  <si>
    <t>11. ДУУСААГҮЙ БАРИЛГА</t>
  </si>
  <si>
    <t>Дуусаагүй барилгын нэр</t>
  </si>
  <si>
    <t xml:space="preserve">Эхэлсэн он </t>
  </si>
  <si>
    <t>Дуусгалтын хувь</t>
  </si>
  <si>
    <t>Нийт төсөвт өртөг</t>
  </si>
  <si>
    <t>Ашиглалтанд орох хугацаа</t>
  </si>
  <si>
    <t>12. УРТ ХУГАЦААТ ХӨРӨНГӨ ОРУУЛАЛТ</t>
  </si>
  <si>
    <t>Хөрөнгө оруулалтын төрөл</t>
  </si>
  <si>
    <t>Хөрөнгө оруулалтын хувь</t>
  </si>
  <si>
    <t>Хөрөнгө оруулалтын дүн</t>
  </si>
  <si>
    <t xml:space="preserve">Тэмдэглэл.(Урт хугацаат хөрөнгө оруулалттай холбоотой бий болсон олз, гарзын дүн, бүртгэсэн аргыг тодруулна. Охин компани, хамтын хяналттай аж ахуйн нэгж, хараат компанид оруулсан хөрөнгө оруулалтыг НББОУС-27 Нэгтгэсэн болон тусдаа санхүүгийн тайлан -ийн дагуу тодруулна.) </t>
  </si>
  <si>
    <t>13. ХӨРӨНГӨ ОРУУЛАЛТЫН ЗОРИУЛАЛТТАЙ ҮЛ ХӨДЛӨХ ХӨРӨНГӨ</t>
  </si>
  <si>
    <t xml:space="preserve">Тэмдэглэл.(Хөрөнгө оруулалтын зориулалттай үл хөдлөх хөрөнгийн хувьд ашигласан хэмжилтийн суурь: бодит үнэ цэнийн загвар ашигладаг бол бодит үнэ цэнийн загвар ашигладаг бол бодит үнэ цэнийг тодорхойлоход ашигласан арга, бодит үнэ цэнийн тохируулгаас үүссэн олз, гарз; хэрэв түрээслэдэг бол түрээсийн орлого, түрээсэлсэн хөрөнгөтэй холбоотой гарсан зардлууд; Хэрэв өртгийн загвар ашигладаг бол хөрөнгийн ашиглалтын хугацаа, элэгдэл тооцох арга болон НББОУС-40 Хөрөнгө оруулалтын зориулалттай үл хөдлөх хөрөнгө-д заасны дагуу бусад тодруулгыг хийнэ. ) </t>
  </si>
  <si>
    <t>14. БУСАД ЭРГЭЛТИЙН БУС ХӨРӨНГӨ</t>
  </si>
  <si>
    <t xml:space="preserve">Нийт дүн </t>
  </si>
  <si>
    <t>15. ӨР ТӨЛБӨР</t>
  </si>
  <si>
    <t>15.1 Дансны өглөг</t>
  </si>
  <si>
    <t>Ангилал</t>
  </si>
  <si>
    <t xml:space="preserve">       Төлөгдөх хугацаандаа байгаа</t>
  </si>
  <si>
    <t xml:space="preserve">       Хугацаа хэтэрсэн</t>
  </si>
  <si>
    <t xml:space="preserve">15.2 Татварын өр </t>
  </si>
  <si>
    <t>Татварын өрийн төрөл</t>
  </si>
  <si>
    <t xml:space="preserve">ААНОАТ-ын өр </t>
  </si>
  <si>
    <t xml:space="preserve">НӨАТ-ын өр </t>
  </si>
  <si>
    <t xml:space="preserve">ХХОАТ-ын өр </t>
  </si>
  <si>
    <t xml:space="preserve">ОАТ-ын өр </t>
  </si>
  <si>
    <t xml:space="preserve">Бусад татварын өр </t>
  </si>
  <si>
    <t>15.3 Богино хугацаат зээл</t>
  </si>
  <si>
    <t>төгрөгөөр</t>
  </si>
  <si>
    <t>валютаар</t>
  </si>
  <si>
    <t>15.4 Бусад богино хугацаат өр төлбөр</t>
  </si>
  <si>
    <t>Тэмдэглэл. / Гадаад валютаар илэрхийлэгдсэн богино хугацаат өр төлбөрийн дүнг тусад тодруулна./</t>
  </si>
  <si>
    <t>15.5 Урт хугацаат зээл болон бусад урт хугацаат өр төлбөр</t>
  </si>
  <si>
    <t xml:space="preserve">Урт хугацаат зээлийн дүн </t>
  </si>
  <si>
    <t>Гадаадын байгууллагаас шууд авсан зээл</t>
  </si>
  <si>
    <t>Гадаадын байгууллагаас дамжуулан авсан зээл</t>
  </si>
  <si>
    <t>Дотоодын эх үүсвэрээс авсан зээл</t>
  </si>
  <si>
    <t xml:space="preserve">Бусад урт хугацаат өр төлбөрийн дүн </t>
  </si>
  <si>
    <t>Тэмдэглэл. / Урт хугацаат зээл болон бусад урт хугацаат өр төлбөрийн төрлөөр тайлбар, тэмдэглэл хийнэ./</t>
  </si>
  <si>
    <t>16. ЭЗДИЙН ӨМЧ</t>
  </si>
  <si>
    <t>16.1 Өмч</t>
  </si>
  <si>
    <t>Эргэлтэнд байгаа бүрэн төлөгдсөн энгийн хувьцаа</t>
  </si>
  <si>
    <t>Давуу эрхтэй хувьцаа</t>
  </si>
  <si>
    <t xml:space="preserve">Өмчийн дүн (төгрөгөөр) </t>
  </si>
  <si>
    <t>тоо ширхэг</t>
  </si>
  <si>
    <t xml:space="preserve">Дүн (төгрөгөөр) </t>
  </si>
  <si>
    <t xml:space="preserve">Нэмэгдсэн </t>
  </si>
  <si>
    <t>16.2 Хөрөнгийн дахин үнэлгээний нэмэгдэл</t>
  </si>
  <si>
    <t>Үндсэн хөрөнгийн дахин үнэлгээний нэмэгдэл</t>
  </si>
  <si>
    <t>Биет бус  хөрөнгийн дахин үнэлгээний нэмэгдэл</t>
  </si>
  <si>
    <t xml:space="preserve">Дахин үнэлгээний нэмэгдлийн зөрүү </t>
  </si>
  <si>
    <t>Дахин үнэлсэн хөрөнгийн үнэ цэнийн бууралтын гарзын буцаалт **</t>
  </si>
  <si>
    <t>Хасагдсан дүн /-/</t>
  </si>
  <si>
    <t>Дахин үнэлгээний нэмэгдлийн хэрэгжсэн дүн</t>
  </si>
  <si>
    <t>Дахин үнэлсэн хөрөнгийн үнэ цэнийн бууралтын гарз***</t>
  </si>
  <si>
    <t xml:space="preserve">**- Дахин үнэлсэн хөрөнгийн өмнөх тайлань хугацаанд ашиг, алдагдлаар хүлээн зөвшөөрсөн үнэ цэнийн бууралтын гарзын дүнгээс хэтэрсэн дүн </t>
  </si>
  <si>
    <t>***- Дахин үнэлсэн хөрөнгийн үнэ цэнийн бууралтын гарз нь тухайн хөрөнгийн дахин үнэлгээний нэмэгдлиын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t>
  </si>
  <si>
    <t>16.3 Гадаад валютын хөрвүүлэлтийн нөөц</t>
  </si>
  <si>
    <t>Хасагдсан /-/</t>
  </si>
  <si>
    <t>Гадаад үйл ажиллагааны хөрвүүлэлтээс үүссэн зөрүү</t>
  </si>
  <si>
    <t>Бүртгэлийн валютын толилуулгын валют руу хөрвүүлснээс үүссэн зөрүү</t>
  </si>
  <si>
    <t xml:space="preserve">16.4 Эздийн өмчийн бусад хэсэг </t>
  </si>
  <si>
    <t>Тэмдэглэл. /Эздийн өмчийн бусад хэсгийн бүрэлдэхүүн тус бүрээр тодруулж тайлбар, тэмдэглэл хийнэ./</t>
  </si>
  <si>
    <t>17. ҮЙЛ АЖИЛЛАГААНЫ ОРЛОГО</t>
  </si>
  <si>
    <t>Борлуулалтын орлого:</t>
  </si>
  <si>
    <t>Үйл ажиллагааны нийт орлого</t>
  </si>
  <si>
    <t>18. БУСАД ОРЛОГО, ОЛЗ (ГАРЗ), АШИГ (АЛДАГДАЛ)</t>
  </si>
  <si>
    <t>18.1 Бусад орлого</t>
  </si>
  <si>
    <t>Орлогын төрөл</t>
  </si>
  <si>
    <t xml:space="preserve">Өмнөх оны дүн </t>
  </si>
  <si>
    <t xml:space="preserve">Тайлант оны дүн </t>
  </si>
  <si>
    <t>18.2 Гадаад валютын ханшийн зөрүүний олз, гарз</t>
  </si>
  <si>
    <t>Мөнгөн хөрөнгийн үлдэгдэлд хийсэн ханшийн тэгшитгэлийн ханшийн зөрүү</t>
  </si>
  <si>
    <t>Эргэлийн авлага, өр төлбөртэй холбоотой үүссэн ханшийн зөрүү</t>
  </si>
  <si>
    <t>Эргэлийн бус авлага, өр төлбөртэй холбоотой үүссэн ханшийн зөрүү</t>
  </si>
  <si>
    <t>Валютын арилжаанаас үүссэн олз/гарз</t>
  </si>
  <si>
    <t>19. ЗАРДАЛ</t>
  </si>
  <si>
    <t>19.1 Борлуулалт маркетингийн болон ерөнхий удирдлагын зардлууд</t>
  </si>
  <si>
    <t>Зардлын төрөл</t>
  </si>
  <si>
    <t>БорМар</t>
  </si>
  <si>
    <t>ЕрУд</t>
  </si>
  <si>
    <t>Ажиллагчдын цалингийн зардал</t>
  </si>
  <si>
    <t>Аж ахуйн нэгжээс төлсөн НДШ-ийн зардал</t>
  </si>
  <si>
    <t xml:space="preserve">Албан татвар, төлбөр, хураамжийн зардал </t>
  </si>
  <si>
    <t>Томилолтын зардал</t>
  </si>
  <si>
    <t>Бичиг хэргийн зардал</t>
  </si>
  <si>
    <t>Шуудан холбооны зардал</t>
  </si>
  <si>
    <t>Мэргэжлийн үйлчилгээний зардал</t>
  </si>
  <si>
    <t>Сургалтын зардал</t>
  </si>
  <si>
    <t>Сонин сэтгүүл захиалгын зардал</t>
  </si>
  <si>
    <t>Даатгалын зардал</t>
  </si>
  <si>
    <t>Ашиглалтын зардал</t>
  </si>
  <si>
    <t>Засварын зардал</t>
  </si>
  <si>
    <t>Элэгдэл, хорогдлын зардал</t>
  </si>
  <si>
    <t>Түрээсийн зардал</t>
  </si>
  <si>
    <t>Харуул хамгаалалтын зардал</t>
  </si>
  <si>
    <t>Цэвэрлэгээ үйлчилгээний зардал</t>
  </si>
  <si>
    <t>Тээврийн зардал</t>
  </si>
  <si>
    <t>Шатахууны зардал</t>
  </si>
  <si>
    <t>Хүлээн авалтын зардал</t>
  </si>
  <si>
    <t>Зар сурталчилгааны зардал</t>
  </si>
  <si>
    <t xml:space="preserve">Бусад зардал, банкны шимтгэл </t>
  </si>
  <si>
    <t>19.2 Бусад зардал</t>
  </si>
  <si>
    <t>Алданги торгуулийн зардал</t>
  </si>
  <si>
    <t>Хандивын зардал</t>
  </si>
  <si>
    <t>Найдваргүй авлагын зардал</t>
  </si>
  <si>
    <t>19.3 Цалингийн зардал</t>
  </si>
  <si>
    <t>Ажиллагчдын дундаж тоо</t>
  </si>
  <si>
    <t>Цалингийн зардлын дүн</t>
  </si>
  <si>
    <t>өмнөх оны дүн</t>
  </si>
  <si>
    <t>тайлант оны дүн</t>
  </si>
  <si>
    <t>Үйлдвэрлэл, үйлчлгээний:</t>
  </si>
  <si>
    <t>Борлуулалт, маркетингийн:</t>
  </si>
  <si>
    <t>Ерөнхий ба удирдлагын:</t>
  </si>
  <si>
    <t>20. ОРЛОГЫН ТАТВАРЫН ЗАРДАЛ</t>
  </si>
  <si>
    <t>Тайлангийн үеийн орлогын татварын зардал</t>
  </si>
  <si>
    <t>Хойшлогдсон татварын зардал /орлого/</t>
  </si>
  <si>
    <t xml:space="preserve">Орлогын татварын зардал /орлого/ -ын нийт дүн </t>
  </si>
  <si>
    <t>Тэмдэглэл. /Орлогын татварын зардал  /орлого/-ын бүрэлдэхүүн тус бүрээр тайлбар, тэмдэглэл хийнэ.</t>
  </si>
  <si>
    <t>21. ХОЛБООТОЙ ТАЛУУДТАЙ ХИЙСЭН АЖИЛ ГҮЙЛГЭЭ</t>
  </si>
  <si>
    <t>21.1 Толгой компани, хамгийн дээд хяналт тавигч компани, хувь хүний талаарх мэдээлэл****</t>
  </si>
  <si>
    <t>Толгой компани</t>
  </si>
  <si>
    <t>Хамгийн дээд хяналт тавигч толгой компани</t>
  </si>
  <si>
    <t>Хамгийн дээд хяналт тавигч хувь хүн</t>
  </si>
  <si>
    <t>Тайлбар</t>
  </si>
  <si>
    <t>Нэр</t>
  </si>
  <si>
    <t>Бүртгэгдсэн /оршин суугаа/ улс</t>
  </si>
  <si>
    <t>Эзэмшлийн хувь</t>
  </si>
  <si>
    <r>
      <t xml:space="preserve">****- НББОУС- 24 </t>
    </r>
    <r>
      <rPr>
        <i/>
        <sz val="9"/>
        <color theme="1"/>
        <rFont val="Times New Roman"/>
        <family val="1"/>
      </rPr>
      <t>Холбоотой талуудын тодруулга</t>
    </r>
    <r>
      <rPr>
        <sz val="9"/>
        <color theme="1"/>
        <rFont val="Times New Roman"/>
        <family val="1"/>
      </rPr>
      <t>-д заасны дагуу тодруулна.</t>
    </r>
  </si>
  <si>
    <t>21.2 Тэргүүлэх удирдлагын бүрэлдэхүүнд олгосон нөхөн олговрын тухай мэдээлэл</t>
  </si>
  <si>
    <t>Тэргүүлэх удирдлага гэдэгт ....................................................................................................................................... бүрэлдэхүүнийг хамруулав.*****</t>
  </si>
  <si>
    <t xml:space="preserve">Нөхөн олговорын нэр </t>
  </si>
  <si>
    <t>Богино болон урт хугацааны тэтгэмж</t>
  </si>
  <si>
    <t>Ажил эрхлэлтийн дараах, ажлаас халагдсаны тэтгэмж</t>
  </si>
  <si>
    <t>Хувьцаанд суурилсан төлбөр</t>
  </si>
  <si>
    <t>*****- Тэргүүлэх удирдлагад ямар бүрэлдэхүүнийг хамруулснаа тодруулна. Тухайлбал, захирлуудын зөвлөл, удирдах зөвлөлийн гишүүд гэх мэт.</t>
  </si>
  <si>
    <t>21.3 Холбоотой талуудтай хийсэн ажил гүйлгээ</t>
  </si>
  <si>
    <t xml:space="preserve">Холбоотой талын нэр </t>
  </si>
  <si>
    <t>Ажил гүйлгээний утга</t>
  </si>
  <si>
    <t xml:space="preserve">Дүн </t>
  </si>
  <si>
    <t xml:space="preserve">22. БОЛЗОШГҮЙ ХӨРӨНГӨ БА ӨР ТӨЛБӨР </t>
  </si>
  <si>
    <t>Тэмдэглэл. (Болзошгүй хөрөнгө ба өр төлбөрийн мөн чанар, хэрэв практик боломжтой бол тэдгээрийн санхүүгийн нөлөөллийн тооцооллыг тодруулна.)</t>
  </si>
  <si>
    <t>23. ТАЙЛАГНАЛЫН ҮЕИЙН ДАРААХ ҮЙЛ ЯВЦ</t>
  </si>
  <si>
    <t>Тэмдэглэл. (Тайлагналын өдрийн дараах үл залруулагдах үйл явдлын материаллаг ангилал тус бүрийн хувьд мөн чанар, санхүүгийн нөлөөллийн тооцоолол зэргийг тодруулж бусад тайлбар, тэмдэглэл хийнэ.)</t>
  </si>
  <si>
    <t>24. ХӨРӨНГӨ ОРУУЛАЛТ</t>
  </si>
  <si>
    <t>Тайлант хугацаанд хийгдсэн хөрөнгө оруулалт (төгрөгөөр)</t>
  </si>
  <si>
    <t xml:space="preserve">Аж ахуйн нэгжийн өөрийн хөрөнгөөр </t>
  </si>
  <si>
    <t>Улсын төсвийн хөрөнгөөр</t>
  </si>
  <si>
    <t>Орон нутгийн төсвийн хөрөнгөөр</t>
  </si>
  <si>
    <t xml:space="preserve"> Банкны зээл</t>
  </si>
  <si>
    <t>Гадаадын шууд хөрөнгө оруулалт</t>
  </si>
  <si>
    <t>Гадаадын зээл</t>
  </si>
  <si>
    <t>Гадаадын буцалтгүй тусламж</t>
  </si>
  <si>
    <t>Биет хөрөнгө</t>
  </si>
  <si>
    <t>Үүнээс: Орон сууцны барилга</t>
  </si>
  <si>
    <t>Авто зам</t>
  </si>
  <si>
    <t>Машин,тоног төхөөрөмж</t>
  </si>
  <si>
    <t>Компьютер,бусад хөрөнгө</t>
  </si>
  <si>
    <t>Биологийн хөрөнгө</t>
  </si>
  <si>
    <t>Бусад биет хөрөнгө</t>
  </si>
  <si>
    <t>Үүнээс:ХОЗҮХХ</t>
  </si>
  <si>
    <t>1.1.0</t>
  </si>
  <si>
    <t>Биет хөрөнгийн дүн:</t>
  </si>
  <si>
    <t>Компьютер,программ хангамж</t>
  </si>
  <si>
    <t>Үүнээс:Прогром хангамж</t>
  </si>
  <si>
    <t>Мэдээллийн сан</t>
  </si>
  <si>
    <t>2.7.1</t>
  </si>
  <si>
    <t>Үүнээс:Зураг төсвийн ажил,ТЭЗҮ боловсруулах туршилт судалгаа</t>
  </si>
  <si>
    <t>Биет бус хөрөнгийн дүн:</t>
  </si>
  <si>
    <t>Хайгуул үнэлгээний хөрөнгө</t>
  </si>
  <si>
    <t>Үүнээс: Биет хөрөнгө</t>
  </si>
  <si>
    <t xml:space="preserve">Биет бус хөрөнгө </t>
  </si>
  <si>
    <t>Нийт хөрөнгө:</t>
  </si>
  <si>
    <t>ХОЗҮХХ-Хөрөнгө оруулалтын зориулалттай үл хөдлөх хөрөнгө</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</si>
</sst>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_(* #,##0.0_);_(* \(#,##0.0\);_(* &quot;-&quot;??_);_(@_)"/>
    <numFmt numFmtId="166" formatCode="#,##0.000000000"/>
    <numFmt numFmtId="167" formatCode="_-* #,##0.00_-;\-* #,##0.00_-;_-* &quot;-&quot;??_-;_-@_-"/>
    <numFmt numFmtId="168" formatCode="_ * #,##0.00_)_T_ ;_ * \(#,##0.00\)_T_ ;_ * &quot;-&quot;??_)_T_ ;_ @_ "/>
    <numFmt numFmtId="169" formatCode="_ * #,##0_)_T_ ;_ * \(#,##0\)_T_ ;_ * &quot;-&quot;??_)_T_ ;_ @_ "/>
  </numFmts>
  <fonts count="41" x14ac:knownFonts="1">
    <font>
      <sz val="11"/>
      <color theme="1"/>
      <name val="Calibri"/>
      <family val="2"/>
      <scheme val="minor"/>
    </font>
    <font>
      <sz val="11"/>
      <color theme="1"/>
      <name val="Calibri"/>
      <family val="2"/>
      <scheme val="minor"/>
    </font>
    <font>
      <sz val="10"/>
      <name val="Arial Mon"/>
      <family val="2"/>
    </font>
    <font>
      <sz val="10"/>
      <name val="Times New Roman"/>
      <family val="1"/>
    </font>
    <font>
      <b/>
      <sz val="10"/>
      <name val="Times New Roman"/>
      <family val="1"/>
    </font>
    <font>
      <u/>
      <sz val="10"/>
      <name val="Times New Roman"/>
      <family val="1"/>
    </font>
    <font>
      <sz val="40"/>
      <color indexed="9"/>
      <name val="Times New Roman"/>
      <family val="1"/>
    </font>
    <font>
      <sz val="14"/>
      <name val="Times New Roman"/>
      <family val="1"/>
    </font>
    <font>
      <b/>
      <sz val="16"/>
      <name val="Times New Roman"/>
      <family val="1"/>
    </font>
    <font>
      <sz val="10"/>
      <name val="Arial"/>
      <family val="2"/>
    </font>
    <font>
      <sz val="11"/>
      <name val="Times New Roman"/>
      <family val="1"/>
    </font>
    <font>
      <b/>
      <sz val="12"/>
      <color theme="1"/>
      <name val="Times New Roman"/>
      <family val="1"/>
    </font>
    <font>
      <sz val="11"/>
      <color theme="1"/>
      <name val="Times New Roman"/>
      <family val="1"/>
    </font>
    <font>
      <b/>
      <sz val="11"/>
      <color theme="1"/>
      <name val="Times New Roman"/>
      <family val="1"/>
    </font>
    <font>
      <sz val="11"/>
      <color indexed="8"/>
      <name val="Times New Roman"/>
      <family val="1"/>
    </font>
    <font>
      <sz val="10"/>
      <color theme="1"/>
      <name val="Times New Roman"/>
      <family val="1"/>
    </font>
    <font>
      <b/>
      <u/>
      <sz val="11"/>
      <name val="Times New Roman"/>
      <family val="1"/>
    </font>
    <font>
      <sz val="8"/>
      <name val="Times New Roman"/>
      <family val="1"/>
    </font>
    <font>
      <b/>
      <sz val="10"/>
      <color theme="1"/>
      <name val="Times New Roman"/>
      <family val="1"/>
    </font>
    <font>
      <sz val="10"/>
      <color indexed="8"/>
      <name val="Times New Roman"/>
      <family val="1"/>
    </font>
    <font>
      <b/>
      <sz val="12"/>
      <name val="Times New Roman"/>
      <family val="1"/>
    </font>
    <font>
      <b/>
      <sz val="9"/>
      <color indexed="81"/>
      <name val="Tahoma"/>
      <family val="2"/>
    </font>
    <font>
      <sz val="9"/>
      <color indexed="81"/>
      <name val="Tahoma"/>
      <family val="2"/>
    </font>
    <font>
      <b/>
      <sz val="14"/>
      <name val="Times New Roman"/>
      <family val="1"/>
    </font>
    <font>
      <b/>
      <u/>
      <sz val="10"/>
      <name val="Times New Roman"/>
      <family val="1"/>
    </font>
    <font>
      <b/>
      <u/>
      <sz val="14"/>
      <name val="Times New Roman"/>
      <family val="1"/>
    </font>
    <font>
      <sz val="11"/>
      <color indexed="8"/>
      <name val="Calibri"/>
      <family val="2"/>
    </font>
    <font>
      <sz val="9"/>
      <name val="Times New Roman"/>
      <family val="1"/>
    </font>
    <font>
      <sz val="9"/>
      <color theme="1"/>
      <name val="Times New Roman"/>
      <family val="1"/>
    </font>
    <font>
      <b/>
      <sz val="9"/>
      <name val="Times New Roman"/>
      <family val="1"/>
    </font>
    <font>
      <sz val="9"/>
      <color indexed="10"/>
      <name val="Times New Roman"/>
      <family val="1"/>
    </font>
    <font>
      <b/>
      <sz val="9"/>
      <color indexed="9"/>
      <name val="Times New Roman"/>
      <family val="1"/>
    </font>
    <font>
      <b/>
      <sz val="9"/>
      <color rgb="FFFFFFFF"/>
      <name val="Times New Roman"/>
      <family val="1"/>
    </font>
    <font>
      <sz val="9"/>
      <color rgb="FFFFFFFF"/>
      <name val="Times New Roman"/>
      <family val="1"/>
    </font>
    <font>
      <b/>
      <sz val="9"/>
      <color theme="1"/>
      <name val="Times New Roman"/>
      <family val="1"/>
    </font>
    <font>
      <sz val="8"/>
      <color theme="1"/>
      <name val="Times New Roman"/>
      <family val="1"/>
    </font>
    <font>
      <b/>
      <sz val="8"/>
      <color theme="1"/>
      <name val="Times New Roman"/>
      <family val="1"/>
    </font>
    <font>
      <i/>
      <u/>
      <sz val="9"/>
      <color theme="1"/>
      <name val="Times New Roman"/>
      <family val="1"/>
    </font>
    <font>
      <i/>
      <sz val="9"/>
      <color theme="1"/>
      <name val="Times New Roman"/>
      <family val="1"/>
    </font>
    <font>
      <sz val="9"/>
      <color rgb="FF000000"/>
      <name val="Times New Roman"/>
      <family val="1"/>
    </font>
    <font>
      <b/>
      <sz val="9"/>
      <color rgb="FF000000"/>
      <name val="Times New Roman"/>
      <family val="1"/>
    </font>
  </fonts>
  <fills count="7">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rgb="FFFFFFFF"/>
        <bgColor indexed="64"/>
      </patternFill>
    </fill>
    <fill>
      <patternFill patternType="solid">
        <fgColor indexed="9"/>
        <bgColor indexed="64"/>
      </patternFill>
    </fill>
    <fill>
      <patternFill patternType="solid">
        <fgColor theme="0" tint="-0.3499862666707357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thin">
        <color indexed="64"/>
      </right>
      <top/>
      <bottom/>
      <diagonal/>
    </border>
    <border>
      <left/>
      <right style="thin">
        <color indexed="63"/>
      </right>
      <top/>
      <bottom/>
      <diagonal/>
    </border>
    <border>
      <left/>
      <right/>
      <top/>
      <bottom style="medium">
        <color auto="1"/>
      </bottom>
      <diagonal/>
    </border>
    <border>
      <left/>
      <right/>
      <top style="thin">
        <color indexed="64"/>
      </top>
      <bottom/>
      <diagonal/>
    </border>
    <border>
      <left/>
      <right/>
      <top/>
      <bottom style="dotted">
        <color indexed="64"/>
      </bottom>
      <diagonal/>
    </border>
    <border>
      <left/>
      <right/>
      <top style="dotted">
        <color indexed="12"/>
      </top>
      <bottom/>
      <diagonal/>
    </border>
    <border>
      <left/>
      <right/>
      <top/>
      <bottom style="dotted">
        <color rgb="FF0000FF"/>
      </bottom>
      <diagonal/>
    </border>
    <border>
      <left/>
      <right/>
      <top style="medium">
        <color indexed="64"/>
      </top>
      <bottom/>
      <diagonal/>
    </border>
    <border>
      <left/>
      <right/>
      <top/>
      <bottom style="dotted">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style="dotted">
        <color indexed="64"/>
      </top>
      <bottom style="medium">
        <color indexed="64"/>
      </bottom>
      <diagonal/>
    </border>
  </borders>
  <cellStyleXfs count="11">
    <xf numFmtId="0" fontId="0" fillId="0" borderId="0"/>
    <xf numFmtId="43" fontId="1" fillId="0" borderId="0" applyFont="0" applyFill="0" applyBorder="0" applyAlignment="0" applyProtection="0"/>
    <xf numFmtId="0" fontId="2" fillId="0" borderId="0"/>
    <xf numFmtId="0" fontId="9" fillId="0" borderId="0"/>
    <xf numFmtId="43" fontId="26" fillId="0" borderId="0" applyFont="0" applyFill="0" applyBorder="0" applyAlignment="0" applyProtection="0"/>
    <xf numFmtId="0" fontId="9" fillId="0" borderId="0"/>
    <xf numFmtId="0" fontId="9" fillId="0" borderId="0"/>
    <xf numFmtId="0" fontId="1" fillId="0" borderId="0"/>
    <xf numFmtId="167"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cellStyleXfs>
  <cellXfs count="440">
    <xf numFmtId="0" fontId="0" fillId="0" borderId="0" xfId="0"/>
    <xf numFmtId="0" fontId="3" fillId="0" borderId="0" xfId="2" applyFont="1"/>
    <xf numFmtId="0" fontId="3" fillId="0" borderId="0" xfId="2" applyFont="1" applyAlignment="1">
      <alignment horizontal="right"/>
    </xf>
    <xf numFmtId="0" fontId="4" fillId="0" borderId="1" xfId="2" applyFont="1" applyBorder="1" applyAlignment="1">
      <alignment horizontal="center" vertical="center"/>
    </xf>
    <xf numFmtId="0" fontId="6" fillId="3" borderId="0" xfId="2" applyFont="1" applyFill="1"/>
    <xf numFmtId="0" fontId="4" fillId="0" borderId="0" xfId="2" applyFont="1" applyAlignment="1">
      <alignment horizontal="center"/>
    </xf>
    <xf numFmtId="0" fontId="7" fillId="0" borderId="0" xfId="2" applyFont="1"/>
    <xf numFmtId="0" fontId="8" fillId="0" borderId="0" xfId="2" applyFont="1" applyAlignment="1">
      <alignment horizontal="center"/>
    </xf>
    <xf numFmtId="0" fontId="10" fillId="0" borderId="0" xfId="3" applyFont="1"/>
    <xf numFmtId="0" fontId="11" fillId="0" borderId="0" xfId="0" applyFont="1" applyAlignment="1">
      <alignment horizontal="center" vertical="top"/>
    </xf>
    <xf numFmtId="0" fontId="12" fillId="0" borderId="0" xfId="0" applyFont="1"/>
    <xf numFmtId="0" fontId="13" fillId="0" borderId="0" xfId="0" applyFont="1" applyAlignment="1">
      <alignment horizontal="left" vertical="top"/>
    </xf>
    <xf numFmtId="0" fontId="12" fillId="0" borderId="0" xfId="0" applyFont="1" applyAlignment="1">
      <alignment vertical="center"/>
    </xf>
    <xf numFmtId="0" fontId="12" fillId="0" borderId="0" xfId="0" applyFont="1" applyAlignment="1">
      <alignment horizontal="center" vertical="center"/>
    </xf>
    <xf numFmtId="0" fontId="3" fillId="0" borderId="0" xfId="0" applyFont="1" applyAlignment="1">
      <alignment horizontal="right"/>
    </xf>
    <xf numFmtId="0" fontId="3" fillId="0" borderId="0" xfId="0" applyFont="1"/>
    <xf numFmtId="164" fontId="3" fillId="0" borderId="0" xfId="1" applyNumberFormat="1" applyFont="1"/>
    <xf numFmtId="164" fontId="3" fillId="2" borderId="0" xfId="1" applyNumberFormat="1" applyFont="1" applyFill="1" applyAlignment="1">
      <alignment horizontal="right"/>
    </xf>
    <xf numFmtId="165" fontId="3" fillId="2" borderId="0" xfId="1" applyNumberFormat="1" applyFont="1" applyFill="1"/>
    <xf numFmtId="164" fontId="3" fillId="2" borderId="0" xfId="1" applyNumberFormat="1" applyFont="1" applyFill="1"/>
    <xf numFmtId="0" fontId="3" fillId="2" borderId="0" xfId="0" applyFont="1" applyFill="1"/>
    <xf numFmtId="165" fontId="3" fillId="0" borderId="0" xfId="1" applyNumberFormat="1" applyFont="1"/>
    <xf numFmtId="0" fontId="15" fillId="0" borderId="0" xfId="0" applyFont="1" applyAlignment="1">
      <alignment horizontal="justify" vertical="center"/>
    </xf>
    <xf numFmtId="164" fontId="3" fillId="0" borderId="0" xfId="1" applyNumberFormat="1" applyFont="1" applyAlignment="1"/>
    <xf numFmtId="164" fontId="3" fillId="2" borderId="0" xfId="1" applyNumberFormat="1" applyFont="1" applyFill="1" applyAlignment="1"/>
    <xf numFmtId="0" fontId="16" fillId="2" borderId="0" xfId="0" applyFont="1" applyFill="1" applyAlignment="1">
      <alignment horizontal="left"/>
    </xf>
    <xf numFmtId="0" fontId="15" fillId="0" borderId="0" xfId="0" applyFont="1" applyAlignment="1">
      <alignment horizontal="left" vertical="center"/>
    </xf>
    <xf numFmtId="164" fontId="3" fillId="2" borderId="0" xfId="1" applyNumberFormat="1" applyFont="1" applyFill="1" applyAlignment="1">
      <alignment horizontal="right" vertical="center"/>
    </xf>
    <xf numFmtId="165" fontId="17" fillId="0" borderId="0" xfId="1" applyNumberFormat="1" applyFont="1"/>
    <xf numFmtId="0" fontId="17" fillId="0" borderId="0" xfId="0" applyFont="1"/>
    <xf numFmtId="164" fontId="3" fillId="0" borderId="1" xfId="1" applyNumberFormat="1" applyFont="1" applyBorder="1" applyAlignment="1">
      <alignment horizontal="center" vertical="center" wrapText="1"/>
    </xf>
    <xf numFmtId="164" fontId="3" fillId="2" borderId="1" xfId="1" applyNumberFormat="1" applyFont="1" applyFill="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vertical="center" wrapText="1"/>
    </xf>
    <xf numFmtId="164" fontId="3" fillId="2" borderId="1" xfId="1" applyNumberFormat="1" applyFont="1" applyFill="1" applyBorder="1" applyAlignment="1">
      <alignment vertical="center" wrapText="1"/>
    </xf>
    <xf numFmtId="43" fontId="3" fillId="2" borderId="1" xfId="1" applyFont="1" applyFill="1" applyBorder="1" applyAlignment="1">
      <alignment vertical="center" wrapText="1"/>
    </xf>
    <xf numFmtId="14" fontId="15" fillId="0" borderId="1" xfId="0" applyNumberFormat="1" applyFont="1" applyBorder="1" applyAlignment="1">
      <alignment horizontal="left" vertical="center" wrapText="1"/>
    </xf>
    <xf numFmtId="0" fontId="15" fillId="0" borderId="1" xfId="0" applyFont="1" applyBorder="1" applyAlignment="1">
      <alignment vertical="center" wrapText="1"/>
    </xf>
    <xf numFmtId="0" fontId="17" fillId="0" borderId="0" xfId="0" applyFont="1" applyAlignment="1">
      <alignment textRotation="90"/>
    </xf>
    <xf numFmtId="43" fontId="17" fillId="0" borderId="0" xfId="0" applyNumberFormat="1" applyFont="1"/>
    <xf numFmtId="43" fontId="4" fillId="0" borderId="1" xfId="1" applyFont="1" applyBorder="1" applyAlignment="1">
      <alignment vertical="center" wrapText="1"/>
    </xf>
    <xf numFmtId="43" fontId="4" fillId="2" borderId="1" xfId="1" applyFont="1" applyFill="1" applyBorder="1" applyAlignment="1">
      <alignment vertical="center" wrapText="1"/>
    </xf>
    <xf numFmtId="14" fontId="18" fillId="0" borderId="1" xfId="0" applyNumberFormat="1" applyFont="1" applyBorder="1" applyAlignment="1">
      <alignment horizontal="left" vertical="center" wrapText="1"/>
    </xf>
    <xf numFmtId="0" fontId="15" fillId="0" borderId="1" xfId="0" applyFont="1" applyBorder="1" applyAlignment="1">
      <alignment horizontal="left" vertical="center" wrapText="1"/>
    </xf>
    <xf numFmtId="43" fontId="3" fillId="2" borderId="1" xfId="1" applyFont="1" applyFill="1" applyBorder="1" applyAlignment="1"/>
    <xf numFmtId="2" fontId="17" fillId="0" borderId="0" xfId="0" applyNumberFormat="1" applyFont="1"/>
    <xf numFmtId="43" fontId="3" fillId="0" borderId="1" xfId="1" applyFont="1" applyBorder="1" applyAlignment="1">
      <alignment vertical="center" wrapText="1"/>
    </xf>
    <xf numFmtId="0" fontId="15" fillId="0" borderId="1" xfId="0" applyFont="1" applyBorder="1" applyAlignment="1">
      <alignment horizontal="left" vertical="center" wrapText="1" indent="11"/>
    </xf>
    <xf numFmtId="0" fontId="15" fillId="0" borderId="0" xfId="0" applyFont="1" applyAlignment="1">
      <alignment vertical="center"/>
    </xf>
    <xf numFmtId="43" fontId="3" fillId="2" borderId="0" xfId="1" applyFont="1" applyFill="1" applyAlignment="1"/>
    <xf numFmtId="0" fontId="15" fillId="2" borderId="0" xfId="0" applyFont="1" applyFill="1" applyAlignment="1">
      <alignment vertical="center"/>
    </xf>
    <xf numFmtId="0" fontId="15" fillId="0" borderId="0" xfId="0" applyFont="1" applyAlignment="1">
      <alignment horizontal="center" vertical="center"/>
    </xf>
    <xf numFmtId="164" fontId="3" fillId="0" borderId="0" xfId="1" applyNumberFormat="1" applyFont="1" applyAlignment="1">
      <alignment horizontal="right"/>
    </xf>
    <xf numFmtId="0" fontId="18" fillId="0" borderId="0" xfId="0" applyFont="1" applyAlignment="1">
      <alignment horizontal="center" vertical="center"/>
    </xf>
    <xf numFmtId="0" fontId="17" fillId="2" borderId="0" xfId="0" applyFont="1" applyFill="1"/>
    <xf numFmtId="164" fontId="17" fillId="0" borderId="0" xfId="0" applyNumberFormat="1" applyFont="1"/>
    <xf numFmtId="0" fontId="3" fillId="2" borderId="0" xfId="0" applyFont="1" applyFill="1" applyAlignment="1">
      <alignment horizontal="right"/>
    </xf>
    <xf numFmtId="43" fontId="3" fillId="2" borderId="0" xfId="1" applyFont="1" applyFill="1"/>
    <xf numFmtId="43" fontId="3" fillId="2" borderId="0" xfId="1" applyFont="1" applyFill="1" applyAlignment="1">
      <alignment horizontal="right"/>
    </xf>
    <xf numFmtId="164" fontId="17" fillId="2" borderId="0" xfId="1" applyNumberFormat="1" applyFont="1" applyFill="1"/>
    <xf numFmtId="164" fontId="17" fillId="2" borderId="0" xfId="1" applyNumberFormat="1" applyFont="1" applyFill="1" applyAlignment="1">
      <alignment horizontal="right"/>
    </xf>
    <xf numFmtId="164" fontId="3" fillId="2" borderId="1" xfId="1" applyNumberFormat="1" applyFont="1" applyFill="1" applyBorder="1" applyAlignment="1" applyProtection="1">
      <alignment horizontal="center" vertical="top"/>
    </xf>
    <xf numFmtId="0" fontId="4" fillId="2" borderId="1" xfId="0" applyFont="1" applyFill="1" applyBorder="1" applyAlignment="1">
      <alignment horizontal="center" vertical="center"/>
    </xf>
    <xf numFmtId="0" fontId="4" fillId="2" borderId="1" xfId="0" applyFont="1" applyFill="1" applyBorder="1" applyAlignment="1">
      <alignment horizontal="left" vertical="top"/>
    </xf>
    <xf numFmtId="164" fontId="4" fillId="2" borderId="1" xfId="1" applyNumberFormat="1" applyFont="1" applyFill="1" applyBorder="1" applyAlignment="1" applyProtection="1">
      <alignment horizontal="left" vertical="top"/>
    </xf>
    <xf numFmtId="165" fontId="4" fillId="2" borderId="1" xfId="1" applyNumberFormat="1" applyFont="1" applyFill="1" applyBorder="1" applyAlignment="1" applyProtection="1">
      <alignment horizontal="left" vertical="top"/>
    </xf>
    <xf numFmtId="43" fontId="4" fillId="2" borderId="1" xfId="1" applyFont="1" applyFill="1" applyBorder="1" applyAlignment="1" applyProtection="1">
      <alignment horizontal="right" vertical="top"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top"/>
    </xf>
    <xf numFmtId="164" fontId="3" fillId="2" borderId="1" xfId="1" applyNumberFormat="1" applyFont="1" applyFill="1" applyBorder="1" applyAlignment="1" applyProtection="1">
      <alignment horizontal="right" vertical="top" wrapText="1"/>
    </xf>
    <xf numFmtId="165" fontId="3" fillId="2" borderId="1" xfId="1" applyNumberFormat="1" applyFont="1" applyFill="1" applyBorder="1" applyAlignment="1" applyProtection="1">
      <alignment horizontal="right" vertical="top" wrapText="1"/>
    </xf>
    <xf numFmtId="43" fontId="3" fillId="2" borderId="1" xfId="1" applyFont="1" applyFill="1" applyBorder="1" applyAlignment="1" applyProtection="1">
      <alignment horizontal="right" vertical="top" wrapText="1"/>
    </xf>
    <xf numFmtId="0" fontId="3" fillId="2" borderId="1" xfId="0" applyFont="1" applyFill="1" applyBorder="1" applyAlignment="1">
      <alignment horizontal="left" vertical="top" wrapText="1"/>
    </xf>
    <xf numFmtId="0" fontId="3" fillId="2" borderId="1" xfId="0" applyFont="1" applyFill="1" applyBorder="1" applyAlignment="1">
      <alignment vertical="top"/>
    </xf>
    <xf numFmtId="165" fontId="3" fillId="2" borderId="1" xfId="0" applyNumberFormat="1" applyFont="1" applyFill="1" applyBorder="1" applyAlignment="1">
      <alignment vertical="top"/>
    </xf>
    <xf numFmtId="0" fontId="4" fillId="2" borderId="1" xfId="0" applyFont="1" applyFill="1" applyBorder="1" applyAlignment="1">
      <alignment vertical="top"/>
    </xf>
    <xf numFmtId="164" fontId="3" fillId="2" borderId="1" xfId="1" applyNumberFormat="1" applyFont="1" applyFill="1" applyBorder="1" applyAlignment="1" applyProtection="1">
      <alignment horizontal="left" vertical="top"/>
    </xf>
    <xf numFmtId="165" fontId="3" fillId="2" borderId="1" xfId="1" applyNumberFormat="1" applyFont="1" applyFill="1" applyBorder="1" applyAlignment="1" applyProtection="1">
      <alignment horizontal="left" vertical="top"/>
    </xf>
    <xf numFmtId="43" fontId="3" fillId="2" borderId="1" xfId="1" applyFont="1" applyFill="1" applyBorder="1" applyAlignment="1" applyProtection="1">
      <alignment vertical="top"/>
    </xf>
    <xf numFmtId="43" fontId="4" fillId="2" borderId="1" xfId="1" applyFont="1" applyFill="1" applyBorder="1" applyAlignment="1" applyProtection="1">
      <alignment vertical="top"/>
    </xf>
    <xf numFmtId="43" fontId="4" fillId="2" borderId="1" xfId="1" applyFont="1" applyFill="1" applyBorder="1" applyAlignment="1" applyProtection="1">
      <alignment horizontal="right" vertical="top"/>
    </xf>
    <xf numFmtId="43" fontId="4" fillId="2" borderId="1" xfId="1" applyFont="1" applyFill="1" applyBorder="1" applyAlignment="1" applyProtection="1">
      <alignment horizontal="left" vertical="top"/>
    </xf>
    <xf numFmtId="0" fontId="3" fillId="0" borderId="0" xfId="0" applyFont="1" applyAlignment="1">
      <alignment horizontal="center" vertical="center"/>
    </xf>
    <xf numFmtId="43" fontId="3" fillId="2" borderId="0" xfId="1" applyFont="1" applyFill="1" applyBorder="1" applyAlignment="1" applyProtection="1">
      <alignment vertical="top"/>
    </xf>
    <xf numFmtId="0" fontId="3" fillId="0" borderId="0" xfId="0" applyFont="1" applyAlignment="1">
      <alignment vertical="top"/>
    </xf>
    <xf numFmtId="164" fontId="3" fillId="0" borderId="0" xfId="1" applyNumberFormat="1" applyFont="1" applyFill="1" applyAlignment="1"/>
    <xf numFmtId="43" fontId="3" fillId="0" borderId="0" xfId="1" applyFont="1"/>
    <xf numFmtId="43" fontId="3" fillId="0" borderId="0" xfId="1" applyFont="1" applyAlignment="1">
      <alignment horizontal="right"/>
    </xf>
    <xf numFmtId="0" fontId="24" fillId="0" borderId="0" xfId="0" applyFont="1"/>
    <xf numFmtId="0" fontId="10" fillId="0" borderId="0" xfId="0" applyFont="1"/>
    <xf numFmtId="43" fontId="25" fillId="0" borderId="0" xfId="1" applyFont="1"/>
    <xf numFmtId="0" fontId="3" fillId="0" borderId="8" xfId="0" applyFont="1" applyBorder="1" applyAlignment="1">
      <alignment vertical="center" wrapText="1"/>
    </xf>
    <xf numFmtId="0" fontId="3" fillId="0" borderId="9" xfId="0" applyFont="1" applyBorder="1" applyAlignment="1">
      <alignment horizontal="center" vertical="center" wrapText="1"/>
    </xf>
    <xf numFmtId="43" fontId="3" fillId="0" borderId="9" xfId="1" applyFont="1" applyBorder="1" applyAlignment="1">
      <alignment horizontal="center" vertical="center" wrapText="1"/>
    </xf>
    <xf numFmtId="43" fontId="3" fillId="0" borderId="10" xfId="1" applyFont="1" applyBorder="1" applyAlignment="1">
      <alignment horizontal="center" vertical="center" wrapText="1"/>
    </xf>
    <xf numFmtId="0" fontId="4" fillId="0" borderId="7" xfId="0" quotePrefix="1" applyFont="1" applyBorder="1" applyAlignment="1">
      <alignment horizontal="center" vertical="center"/>
    </xf>
    <xf numFmtId="0" fontId="4" fillId="0" borderId="7" xfId="0" applyFont="1" applyBorder="1" applyAlignment="1">
      <alignment horizontal="left" vertical="center"/>
    </xf>
    <xf numFmtId="43" fontId="3" fillId="0" borderId="7" xfId="1" applyFont="1" applyBorder="1" applyAlignment="1">
      <alignment vertical="center"/>
    </xf>
    <xf numFmtId="43" fontId="3" fillId="2" borderId="7" xfId="1" applyFont="1" applyFill="1" applyBorder="1" applyAlignment="1">
      <alignment vertical="center"/>
    </xf>
    <xf numFmtId="43" fontId="4" fillId="0" borderId="7" xfId="1" applyFont="1" applyBorder="1" applyAlignment="1">
      <alignment vertical="center"/>
    </xf>
    <xf numFmtId="43" fontId="3" fillId="0" borderId="0" xfId="0" applyNumberFormat="1" applyFont="1" applyAlignment="1">
      <alignment vertical="center"/>
    </xf>
    <xf numFmtId="0" fontId="3" fillId="0" borderId="0" xfId="0" applyFont="1" applyAlignment="1">
      <alignment vertical="center"/>
    </xf>
    <xf numFmtId="0" fontId="3" fillId="0" borderId="1" xfId="0" quotePrefix="1" applyFont="1" applyBorder="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vertical="center"/>
    </xf>
    <xf numFmtId="43" fontId="3" fillId="0" borderId="1" xfId="1" applyFont="1" applyBorder="1" applyAlignment="1">
      <alignment vertical="center"/>
    </xf>
    <xf numFmtId="0" fontId="3" fillId="0" borderId="1" xfId="0" applyFont="1" applyBorder="1" applyAlignment="1">
      <alignment vertical="center"/>
    </xf>
    <xf numFmtId="0" fontId="3" fillId="0" borderId="7" xfId="0" quotePrefix="1" applyFont="1" applyBorder="1" applyAlignment="1">
      <alignment horizontal="center" vertical="center"/>
    </xf>
    <xf numFmtId="0" fontId="3" fillId="0" borderId="6" xfId="0" quotePrefix="1" applyFont="1" applyBorder="1" applyAlignment="1">
      <alignment horizontal="center" vertical="center"/>
    </xf>
    <xf numFmtId="0" fontId="3" fillId="0" borderId="6" xfId="0" applyFont="1" applyBorder="1" applyAlignment="1">
      <alignment horizontal="left" vertical="center" wrapText="1"/>
    </xf>
    <xf numFmtId="43" fontId="3" fillId="0" borderId="6" xfId="1" applyFont="1" applyBorder="1" applyAlignment="1">
      <alignment vertical="center"/>
    </xf>
    <xf numFmtId="43" fontId="4" fillId="0" borderId="11" xfId="1" applyFont="1" applyBorder="1" applyAlignment="1">
      <alignment vertical="center"/>
    </xf>
    <xf numFmtId="0" fontId="4" fillId="0" borderId="8" xfId="0" quotePrefix="1" applyFont="1" applyBorder="1" applyAlignment="1">
      <alignment horizontal="center" vertical="center"/>
    </xf>
    <xf numFmtId="0" fontId="4" fillId="0" borderId="9" xfId="0" applyFont="1" applyBorder="1" applyAlignment="1">
      <alignment horizontal="left" vertical="center"/>
    </xf>
    <xf numFmtId="43" fontId="4" fillId="0" borderId="9" xfId="1" applyFont="1" applyBorder="1" applyAlignment="1">
      <alignment vertical="center"/>
    </xf>
    <xf numFmtId="0" fontId="3" fillId="0" borderId="7" xfId="0" applyFont="1" applyBorder="1" applyAlignment="1">
      <alignment vertical="center" wrapText="1"/>
    </xf>
    <xf numFmtId="43" fontId="4" fillId="0" borderId="1" xfId="1" applyFont="1" applyBorder="1" applyAlignment="1">
      <alignment vertical="center"/>
    </xf>
    <xf numFmtId="43" fontId="4" fillId="0" borderId="6" xfId="1" applyFont="1" applyBorder="1" applyAlignment="1">
      <alignment vertical="center"/>
    </xf>
    <xf numFmtId="43" fontId="4" fillId="2" borderId="9" xfId="1" applyFont="1" applyFill="1" applyBorder="1" applyAlignment="1">
      <alignment vertical="center"/>
    </xf>
    <xf numFmtId="43" fontId="3" fillId="0" borderId="0" xfId="1" applyFont="1" applyFill="1"/>
    <xf numFmtId="43" fontId="3" fillId="0" borderId="0" xfId="1" applyFont="1" applyFill="1" applyAlignment="1">
      <alignment horizontal="right"/>
    </xf>
    <xf numFmtId="0" fontId="18" fillId="0" borderId="0" xfId="0" applyFont="1" applyAlignment="1">
      <alignment horizontal="left" vertical="center"/>
    </xf>
    <xf numFmtId="164" fontId="15" fillId="0" borderId="0" xfId="1" applyNumberFormat="1" applyFont="1" applyAlignment="1">
      <alignment vertical="center"/>
    </xf>
    <xf numFmtId="164" fontId="15" fillId="2" borderId="1" xfId="1" applyNumberFormat="1" applyFont="1" applyFill="1" applyBorder="1" applyAlignment="1">
      <alignment vertical="center"/>
    </xf>
    <xf numFmtId="164" fontId="15" fillId="2" borderId="4" xfId="1" applyNumberFormat="1" applyFont="1" applyFill="1" applyBorder="1" applyAlignment="1">
      <alignment vertical="center" wrapText="1"/>
    </xf>
    <xf numFmtId="43" fontId="18" fillId="0" borderId="4" xfId="1" applyFont="1" applyBorder="1" applyAlignment="1">
      <alignment vertical="center" wrapText="1"/>
    </xf>
    <xf numFmtId="0" fontId="15" fillId="0" borderId="1" xfId="0" applyFont="1" applyBorder="1" applyAlignment="1">
      <alignment horizontal="left" vertical="center"/>
    </xf>
    <xf numFmtId="43" fontId="15" fillId="0" borderId="4" xfId="1" applyFont="1" applyBorder="1" applyAlignment="1">
      <alignment vertical="center" wrapText="1"/>
    </xf>
    <xf numFmtId="0" fontId="18" fillId="0" borderId="1" xfId="0" applyFont="1" applyBorder="1" applyAlignment="1">
      <alignment horizontal="left" vertical="center"/>
    </xf>
    <xf numFmtId="43" fontId="18" fillId="0" borderId="1" xfId="1" applyFont="1" applyBorder="1" applyAlignment="1">
      <alignment vertical="center"/>
    </xf>
    <xf numFmtId="0" fontId="15" fillId="0" borderId="1" xfId="0" applyFont="1" applyBorder="1" applyAlignment="1">
      <alignment horizontal="left" vertical="top" wrapText="1"/>
    </xf>
    <xf numFmtId="43" fontId="18" fillId="2" borderId="4" xfId="1" applyFont="1" applyFill="1" applyBorder="1" applyAlignment="1">
      <alignment vertical="center" wrapText="1"/>
    </xf>
    <xf numFmtId="0" fontId="19" fillId="0" borderId="1" xfId="0" applyFont="1" applyBorder="1" applyAlignment="1">
      <alignment horizontal="left" vertical="center"/>
    </xf>
    <xf numFmtId="43" fontId="18" fillId="2" borderId="1" xfId="1" applyFont="1" applyFill="1" applyBorder="1" applyAlignment="1">
      <alignment vertical="center"/>
    </xf>
    <xf numFmtId="43" fontId="15" fillId="2" borderId="4" xfId="1" applyFont="1" applyFill="1" applyBorder="1" applyAlignment="1">
      <alignment vertical="center" wrapText="1"/>
    </xf>
    <xf numFmtId="43" fontId="15" fillId="0" borderId="1" xfId="1" applyFont="1" applyBorder="1" applyAlignment="1">
      <alignment horizontal="center"/>
    </xf>
    <xf numFmtId="0" fontId="15" fillId="0" borderId="1" xfId="0" applyFont="1" applyBorder="1" applyAlignment="1">
      <alignment vertical="center"/>
    </xf>
    <xf numFmtId="0" fontId="18" fillId="4" borderId="1" xfId="0" applyFont="1" applyFill="1" applyBorder="1" applyAlignment="1">
      <alignment horizontal="left" vertical="center" wrapText="1"/>
    </xf>
    <xf numFmtId="0" fontId="18" fillId="4" borderId="1" xfId="0" applyFont="1" applyFill="1" applyBorder="1" applyAlignment="1">
      <alignment vertical="center" wrapText="1"/>
    </xf>
    <xf numFmtId="43" fontId="18" fillId="4" borderId="1" xfId="1" applyFont="1" applyFill="1" applyBorder="1" applyAlignment="1">
      <alignment vertical="center"/>
    </xf>
    <xf numFmtId="43" fontId="15" fillId="0" borderId="1" xfId="1" applyFont="1" applyBorder="1" applyAlignment="1">
      <alignment horizontal="left" vertical="center" wrapText="1"/>
    </xf>
    <xf numFmtId="0" fontId="18" fillId="0" borderId="7" xfId="0" applyFont="1" applyBorder="1" applyAlignment="1">
      <alignment horizontal="left" vertical="center" wrapText="1"/>
    </xf>
    <xf numFmtId="0" fontId="18" fillId="0" borderId="7" xfId="0" applyFont="1" applyBorder="1" applyAlignment="1">
      <alignment vertical="center" wrapText="1"/>
    </xf>
    <xf numFmtId="43" fontId="18" fillId="0" borderId="7" xfId="1" applyFont="1" applyBorder="1" applyAlignment="1">
      <alignment horizontal="left" vertical="center"/>
    </xf>
    <xf numFmtId="4" fontId="4" fillId="0" borderId="12" xfId="0" applyNumberFormat="1" applyFont="1" applyBorder="1" applyAlignment="1">
      <alignment horizontal="right" vertical="center" wrapText="1"/>
    </xf>
    <xf numFmtId="164" fontId="15" fillId="0" borderId="0" xfId="4" applyNumberFormat="1" applyFont="1" applyAlignment="1">
      <alignment horizontal="left" vertical="center"/>
    </xf>
    <xf numFmtId="164" fontId="15" fillId="0" borderId="0" xfId="4" applyNumberFormat="1" applyFont="1"/>
    <xf numFmtId="43" fontId="15" fillId="0" borderId="0" xfId="1" applyFont="1" applyBorder="1" applyAlignment="1">
      <alignment vertical="center"/>
    </xf>
    <xf numFmtId="0" fontId="3" fillId="0" borderId="0" xfId="5" applyFont="1"/>
    <xf numFmtId="0" fontId="15" fillId="0" borderId="0" xfId="0" applyFont="1"/>
    <xf numFmtId="43" fontId="15" fillId="0" borderId="0" xfId="1" applyFont="1"/>
    <xf numFmtId="0" fontId="15" fillId="0" borderId="0" xfId="0" applyFont="1" applyAlignment="1">
      <alignment horizontal="center"/>
    </xf>
    <xf numFmtId="43" fontId="15" fillId="0" borderId="0" xfId="1" applyFont="1" applyAlignment="1">
      <alignment horizontal="center"/>
    </xf>
    <xf numFmtId="43" fontId="3" fillId="0" borderId="0" xfId="0" applyNumberFormat="1" applyFont="1"/>
    <xf numFmtId="43" fontId="3" fillId="0" borderId="0" xfId="1" applyFont="1" applyAlignment="1"/>
    <xf numFmtId="0" fontId="3" fillId="0" borderId="0" xfId="0" applyFont="1" applyAlignment="1">
      <alignment horizontal="left" vertical="center"/>
    </xf>
    <xf numFmtId="43" fontId="3" fillId="0" borderId="0" xfId="0" applyNumberFormat="1" applyFont="1" applyAlignment="1">
      <alignment horizontal="center"/>
    </xf>
    <xf numFmtId="0" fontId="12" fillId="0" borderId="0" xfId="0" applyFont="1" applyAlignment="1">
      <alignment horizontal="left" vertical="center"/>
    </xf>
    <xf numFmtId="0" fontId="12" fillId="0" borderId="0" xfId="0" applyFont="1" applyAlignment="1">
      <alignment horizontal="right"/>
    </xf>
    <xf numFmtId="164" fontId="12" fillId="0" borderId="0" xfId="1" applyNumberFormat="1" applyFont="1"/>
    <xf numFmtId="164" fontId="12" fillId="0" borderId="0" xfId="1" applyNumberFormat="1" applyFont="1" applyFill="1"/>
    <xf numFmtId="43" fontId="3" fillId="0" borderId="0" xfId="5" applyNumberFormat="1" applyFont="1"/>
    <xf numFmtId="43" fontId="15" fillId="0" borderId="0" xfId="0" applyNumberFormat="1" applyFont="1"/>
    <xf numFmtId="0" fontId="27" fillId="0" borderId="0" xfId="5" applyFont="1"/>
    <xf numFmtId="164" fontId="27" fillId="0" borderId="0" xfId="1" applyNumberFormat="1" applyFont="1" applyAlignment="1">
      <alignment horizontal="left" vertical="center"/>
    </xf>
    <xf numFmtId="4" fontId="27" fillId="0" borderId="0" xfId="5" applyNumberFormat="1" applyFont="1"/>
    <xf numFmtId="0" fontId="28" fillId="0" borderId="0" xfId="0" applyFont="1"/>
    <xf numFmtId="166" fontId="27" fillId="0" borderId="0" xfId="5" applyNumberFormat="1" applyFont="1"/>
    <xf numFmtId="164" fontId="4" fillId="2" borderId="0" xfId="1" applyNumberFormat="1" applyFont="1" applyFill="1" applyBorder="1" applyAlignment="1" applyProtection="1">
      <alignment horizontal="right"/>
      <protection hidden="1"/>
    </xf>
    <xf numFmtId="164" fontId="3" fillId="0" borderId="0" xfId="1" applyNumberFormat="1" applyFont="1" applyAlignment="1">
      <alignment horizontal="left" vertical="center"/>
    </xf>
    <xf numFmtId="164" fontId="27" fillId="0" borderId="0" xfId="1" applyNumberFormat="1" applyFont="1"/>
    <xf numFmtId="164" fontId="4" fillId="0" borderId="0" xfId="1" applyNumberFormat="1" applyFont="1" applyFill="1" applyBorder="1" applyAlignment="1" applyProtection="1">
      <alignment horizontal="right"/>
      <protection hidden="1"/>
    </xf>
    <xf numFmtId="0" fontId="27" fillId="5" borderId="0" xfId="6" applyFont="1" applyFill="1" applyProtection="1">
      <protection hidden="1"/>
    </xf>
    <xf numFmtId="0" fontId="3" fillId="0" borderId="0" xfId="6" applyFont="1"/>
    <xf numFmtId="4" fontId="27" fillId="5" borderId="0" xfId="6" applyNumberFormat="1" applyFont="1" applyFill="1" applyProtection="1">
      <protection hidden="1"/>
    </xf>
    <xf numFmtId="0" fontId="17" fillId="5" borderId="0" xfId="6" applyFont="1" applyFill="1" applyProtection="1">
      <protection hidden="1"/>
    </xf>
    <xf numFmtId="4" fontId="17" fillId="5" borderId="0" xfId="6" applyNumberFormat="1" applyFont="1" applyFill="1" applyProtection="1">
      <protection hidden="1"/>
    </xf>
    <xf numFmtId="0" fontId="17" fillId="5" borderId="0" xfId="6" applyFont="1" applyFill="1" applyAlignment="1" applyProtection="1">
      <alignment horizontal="center" vertical="center"/>
      <protection hidden="1"/>
    </xf>
    <xf numFmtId="0" fontId="17" fillId="5" borderId="0" xfId="6" applyFont="1" applyFill="1" applyAlignment="1" applyProtection="1">
      <alignment horizontal="center"/>
      <protection hidden="1"/>
    </xf>
    <xf numFmtId="0" fontId="29" fillId="5" borderId="0" xfId="6" applyFont="1" applyFill="1" applyAlignment="1">
      <alignment horizontal="center" vertical="center"/>
    </xf>
    <xf numFmtId="0" fontId="27" fillId="5" borderId="0" xfId="6" applyFont="1" applyFill="1"/>
    <xf numFmtId="0" fontId="27" fillId="5" borderId="0" xfId="6" applyFont="1" applyFill="1" applyAlignment="1">
      <alignment horizontal="center" vertical="center"/>
    </xf>
    <xf numFmtId="0" fontId="27" fillId="5" borderId="0" xfId="6" applyFont="1" applyFill="1" applyAlignment="1">
      <alignment horizontal="right"/>
    </xf>
    <xf numFmtId="0" fontId="27" fillId="5" borderId="5" xfId="6" applyFont="1" applyFill="1" applyBorder="1" applyAlignment="1">
      <alignment horizontal="center"/>
    </xf>
    <xf numFmtId="0" fontId="27" fillId="5" borderId="5" xfId="6" applyFont="1" applyFill="1" applyBorder="1" applyAlignment="1">
      <alignment horizontal="left"/>
    </xf>
    <xf numFmtId="0" fontId="30" fillId="2" borderId="0" xfId="6" applyFont="1" applyFill="1"/>
    <xf numFmtId="0" fontId="31" fillId="6" borderId="0" xfId="6" applyFont="1" applyFill="1" applyAlignment="1">
      <alignment horizontal="left"/>
    </xf>
    <xf numFmtId="0" fontId="31" fillId="6" borderId="0" xfId="6" applyFont="1" applyFill="1" applyAlignment="1">
      <alignment horizontal="center"/>
    </xf>
    <xf numFmtId="0" fontId="27" fillId="5" borderId="15" xfId="6" applyFont="1" applyFill="1" applyBorder="1" applyAlignment="1">
      <alignment horizontal="center"/>
    </xf>
    <xf numFmtId="0" fontId="27" fillId="5" borderId="16" xfId="6" applyFont="1" applyFill="1" applyBorder="1" applyAlignment="1">
      <alignment horizontal="left"/>
    </xf>
    <xf numFmtId="0" fontId="27" fillId="5" borderId="15" xfId="6" applyFont="1" applyFill="1" applyBorder="1"/>
    <xf numFmtId="0" fontId="32" fillId="6" borderId="0" xfId="7" applyFont="1" applyFill="1" applyAlignment="1">
      <alignment vertical="center"/>
    </xf>
    <xf numFmtId="0" fontId="33" fillId="6" borderId="0" xfId="7" applyFont="1" applyFill="1" applyAlignment="1">
      <alignment horizontal="center" vertical="center"/>
    </xf>
    <xf numFmtId="0" fontId="28" fillId="6" borderId="0" xfId="7" applyFont="1" applyFill="1" applyAlignment="1">
      <alignment horizontal="center" vertical="center"/>
    </xf>
    <xf numFmtId="43" fontId="28" fillId="6" borderId="0" xfId="1" applyFont="1" applyFill="1" applyAlignment="1">
      <alignment horizontal="center" vertical="center"/>
    </xf>
    <xf numFmtId="0" fontId="28" fillId="4" borderId="0" xfId="7" applyFont="1" applyFill="1" applyAlignment="1">
      <alignment horizontal="center" vertical="center"/>
    </xf>
    <xf numFmtId="165" fontId="12" fillId="0" borderId="0" xfId="1" applyNumberFormat="1" applyFont="1"/>
    <xf numFmtId="0" fontId="3" fillId="0" borderId="0" xfId="3" applyFont="1"/>
    <xf numFmtId="0" fontId="28" fillId="4" borderId="0" xfId="7" applyFont="1" applyFill="1" applyAlignment="1">
      <alignment vertical="center"/>
    </xf>
    <xf numFmtId="43" fontId="28" fillId="4" borderId="0" xfId="1" applyFont="1" applyFill="1" applyAlignment="1">
      <alignment vertical="center"/>
    </xf>
    <xf numFmtId="0" fontId="34" fillId="4" borderId="1" xfId="7" applyFont="1" applyFill="1" applyBorder="1" applyAlignment="1">
      <alignment horizontal="center" vertical="center"/>
    </xf>
    <xf numFmtId="0" fontId="28" fillId="4" borderId="1" xfId="7" applyFont="1" applyFill="1" applyBorder="1" applyAlignment="1">
      <alignment horizontal="center" vertical="center"/>
    </xf>
    <xf numFmtId="0" fontId="35" fillId="4" borderId="1" xfId="7" applyFont="1" applyFill="1" applyBorder="1" applyAlignment="1">
      <alignment horizontal="center" vertical="center"/>
    </xf>
    <xf numFmtId="0" fontId="35" fillId="4" borderId="0" xfId="7" applyFont="1" applyFill="1" applyAlignment="1">
      <alignment vertical="center"/>
    </xf>
    <xf numFmtId="43" fontId="28" fillId="4" borderId="0" xfId="7" applyNumberFormat="1" applyFont="1" applyFill="1" applyAlignment="1">
      <alignment vertical="center"/>
    </xf>
    <xf numFmtId="165" fontId="15" fillId="0" borderId="0" xfId="1" applyNumberFormat="1" applyFont="1" applyAlignment="1">
      <alignment vertical="center"/>
    </xf>
    <xf numFmtId="0" fontId="12" fillId="0" borderId="0" xfId="7" applyFont="1" applyAlignment="1">
      <alignment vertical="center"/>
    </xf>
    <xf numFmtId="0" fontId="28" fillId="4" borderId="14" xfId="7" applyFont="1" applyFill="1" applyBorder="1" applyAlignment="1">
      <alignment vertical="center"/>
    </xf>
    <xf numFmtId="43" fontId="35" fillId="4" borderId="0" xfId="7" applyNumberFormat="1" applyFont="1" applyFill="1" applyAlignment="1">
      <alignment vertical="center"/>
    </xf>
    <xf numFmtId="43" fontId="35" fillId="4" borderId="0" xfId="1" applyFont="1" applyFill="1" applyAlignment="1">
      <alignment vertical="center"/>
    </xf>
    <xf numFmtId="0" fontId="28" fillId="4" borderId="15" xfId="7" applyFont="1" applyFill="1" applyBorder="1" applyAlignment="1">
      <alignment horizontal="center" vertical="center"/>
    </xf>
    <xf numFmtId="43" fontId="28" fillId="4" borderId="15" xfId="1" applyFont="1" applyFill="1" applyBorder="1" applyAlignment="1">
      <alignment horizontal="center" vertical="center"/>
    </xf>
    <xf numFmtId="0" fontId="34" fillId="4" borderId="0" xfId="7" applyFont="1" applyFill="1" applyAlignment="1">
      <alignment horizontal="center" vertical="center" wrapText="1"/>
    </xf>
    <xf numFmtId="0" fontId="34" fillId="4" borderId="0" xfId="7" applyFont="1" applyFill="1" applyAlignment="1">
      <alignment vertical="center" wrapText="1"/>
    </xf>
    <xf numFmtId="0" fontId="36" fillId="4" borderId="0" xfId="7" applyFont="1" applyFill="1" applyAlignment="1">
      <alignment vertical="center"/>
    </xf>
    <xf numFmtId="43" fontId="36" fillId="4" borderId="0" xfId="1" applyFont="1" applyFill="1" applyAlignment="1">
      <alignment vertical="center"/>
    </xf>
    <xf numFmtId="0" fontId="32" fillId="6" borderId="0" xfId="7" applyFont="1" applyFill="1" applyAlignment="1">
      <alignment horizontal="center" vertical="center"/>
    </xf>
    <xf numFmtId="43" fontId="32" fillId="6" borderId="0" xfId="1" applyFont="1" applyFill="1" applyAlignment="1">
      <alignment horizontal="center" vertical="center"/>
    </xf>
    <xf numFmtId="0" fontId="32" fillId="2" borderId="0" xfId="7" applyFont="1" applyFill="1" applyAlignment="1">
      <alignment horizontal="center" vertical="center"/>
    </xf>
    <xf numFmtId="43" fontId="3" fillId="0" borderId="0" xfId="3" applyNumberFormat="1" applyFont="1"/>
    <xf numFmtId="167" fontId="28" fillId="4" borderId="0" xfId="8" applyFont="1" applyFill="1" applyAlignment="1">
      <alignment vertical="center"/>
    </xf>
    <xf numFmtId="167" fontId="28" fillId="4" borderId="0" xfId="7" applyNumberFormat="1" applyFont="1" applyFill="1" applyAlignment="1">
      <alignment vertical="center"/>
    </xf>
    <xf numFmtId="0" fontId="34" fillId="4" borderId="0" xfId="7" applyFont="1" applyFill="1" applyAlignment="1">
      <alignment horizontal="center" vertical="center"/>
    </xf>
    <xf numFmtId="43" fontId="28" fillId="4" borderId="0" xfId="1" applyFont="1" applyFill="1" applyAlignment="1">
      <alignment horizontal="center" vertical="center"/>
    </xf>
    <xf numFmtId="0" fontId="28" fillId="4" borderId="17" xfId="7" applyFont="1" applyFill="1" applyBorder="1" applyAlignment="1">
      <alignment vertical="center"/>
    </xf>
    <xf numFmtId="43" fontId="28" fillId="4" borderId="17" xfId="1" applyFont="1" applyFill="1" applyBorder="1" applyAlignment="1">
      <alignment vertical="center"/>
    </xf>
    <xf numFmtId="0" fontId="28" fillId="4" borderId="13" xfId="7" applyFont="1" applyFill="1" applyBorder="1" applyAlignment="1">
      <alignment vertical="center"/>
    </xf>
    <xf numFmtId="43" fontId="28" fillId="4" borderId="13" xfId="1" applyFont="1" applyFill="1" applyBorder="1" applyAlignment="1">
      <alignment vertical="center"/>
    </xf>
    <xf numFmtId="0" fontId="32" fillId="4" borderId="0" xfId="7" applyFont="1" applyFill="1" applyAlignment="1">
      <alignment horizontal="center" vertical="center"/>
    </xf>
    <xf numFmtId="43" fontId="32" fillId="4" borderId="0" xfId="1" applyFont="1" applyFill="1" applyAlignment="1">
      <alignment horizontal="center" vertical="center"/>
    </xf>
    <xf numFmtId="0" fontId="34" fillId="4" borderId="1" xfId="7" applyFont="1" applyFill="1" applyBorder="1" applyAlignment="1">
      <alignment horizontal="center" vertical="center" wrapText="1"/>
    </xf>
    <xf numFmtId="43" fontId="34" fillId="4" borderId="1" xfId="1" applyFont="1" applyFill="1" applyBorder="1" applyAlignment="1">
      <alignment horizontal="center" vertical="center" wrapText="1"/>
    </xf>
    <xf numFmtId="0" fontId="28" fillId="4" borderId="1" xfId="7" applyFont="1" applyFill="1" applyBorder="1" applyAlignment="1">
      <alignment vertical="center" wrapText="1"/>
    </xf>
    <xf numFmtId="167" fontId="28" fillId="4" borderId="1" xfId="8" applyFont="1" applyFill="1" applyBorder="1" applyAlignment="1">
      <alignment vertical="center"/>
    </xf>
    <xf numFmtId="167" fontId="28" fillId="4" borderId="1" xfId="8" applyFont="1" applyFill="1" applyBorder="1" applyAlignment="1">
      <alignment horizontal="center" vertical="center"/>
    </xf>
    <xf numFmtId="43" fontId="28" fillId="4" borderId="1" xfId="1" applyFont="1" applyFill="1" applyBorder="1" applyAlignment="1">
      <alignment vertical="center"/>
    </xf>
    <xf numFmtId="0" fontId="28" fillId="4" borderId="1" xfId="7" applyFont="1" applyFill="1" applyBorder="1" applyAlignment="1">
      <alignment vertical="center"/>
    </xf>
    <xf numFmtId="167" fontId="28" fillId="4" borderId="1" xfId="8" applyFont="1" applyFill="1" applyBorder="1" applyAlignment="1">
      <alignment horizontal="right" vertical="center"/>
    </xf>
    <xf numFmtId="43" fontId="28" fillId="4" borderId="1" xfId="1" applyFont="1" applyFill="1" applyBorder="1" applyAlignment="1">
      <alignment horizontal="right" vertical="center"/>
    </xf>
    <xf numFmtId="0" fontId="32" fillId="4" borderId="0" xfId="7" applyFont="1" applyFill="1" applyAlignment="1">
      <alignment horizontal="center" vertical="center" wrapText="1"/>
    </xf>
    <xf numFmtId="43" fontId="32" fillId="4" borderId="0" xfId="1" applyFont="1" applyFill="1" applyAlignment="1">
      <alignment horizontal="center" vertical="center" wrapText="1"/>
    </xf>
    <xf numFmtId="0" fontId="34" fillId="4" borderId="1" xfId="8" applyNumberFormat="1" applyFont="1" applyFill="1" applyBorder="1" applyAlignment="1">
      <alignment horizontal="center" vertical="center"/>
    </xf>
    <xf numFmtId="0" fontId="28" fillId="4" borderId="1" xfId="8" applyNumberFormat="1" applyFont="1" applyFill="1" applyBorder="1" applyAlignment="1">
      <alignment horizontal="center" vertical="center"/>
    </xf>
    <xf numFmtId="0" fontId="34" fillId="4" borderId="0" xfId="7" applyFont="1" applyFill="1" applyAlignment="1">
      <alignment vertical="center"/>
    </xf>
    <xf numFmtId="0" fontId="34" fillId="4" borderId="1" xfId="8" applyNumberFormat="1" applyFont="1" applyFill="1" applyBorder="1" applyAlignment="1">
      <alignment horizontal="center" vertical="center" wrapText="1"/>
    </xf>
    <xf numFmtId="167" fontId="34" fillId="4" borderId="1" xfId="8" applyFont="1" applyFill="1" applyBorder="1" applyAlignment="1">
      <alignment horizontal="center" vertical="center" wrapText="1"/>
    </xf>
    <xf numFmtId="167" fontId="34" fillId="4" borderId="1" xfId="8" applyFont="1" applyFill="1" applyBorder="1" applyAlignment="1">
      <alignment vertical="center" wrapText="1"/>
    </xf>
    <xf numFmtId="167" fontId="35" fillId="4" borderId="1" xfId="8" applyFont="1" applyFill="1" applyBorder="1" applyAlignment="1">
      <alignment vertical="center"/>
    </xf>
    <xf numFmtId="43" fontId="3" fillId="0" borderId="1" xfId="9" applyFont="1" applyBorder="1"/>
    <xf numFmtId="43" fontId="3" fillId="0" borderId="1" xfId="1" applyFont="1" applyBorder="1"/>
    <xf numFmtId="169" fontId="3" fillId="0" borderId="1" xfId="10" applyNumberFormat="1" applyFont="1" applyBorder="1"/>
    <xf numFmtId="43" fontId="35" fillId="4" borderId="1" xfId="1" applyFont="1" applyFill="1" applyBorder="1" applyAlignment="1">
      <alignment vertical="center"/>
    </xf>
    <xf numFmtId="167" fontId="37" fillId="4" borderId="1" xfId="8" applyFont="1" applyFill="1" applyBorder="1" applyAlignment="1">
      <alignment vertical="center"/>
    </xf>
    <xf numFmtId="167" fontId="28" fillId="4" borderId="1" xfId="8" applyFont="1" applyFill="1" applyBorder="1" applyAlignment="1">
      <alignment vertical="center" wrapText="1"/>
    </xf>
    <xf numFmtId="167" fontId="34" fillId="4" borderId="1" xfId="8" applyFont="1" applyFill="1" applyBorder="1" applyAlignment="1">
      <alignment vertical="center"/>
    </xf>
    <xf numFmtId="43" fontId="3" fillId="0" borderId="0" xfId="9" applyFont="1"/>
    <xf numFmtId="0" fontId="35" fillId="4" borderId="1" xfId="8" applyNumberFormat="1" applyFont="1" applyFill="1" applyBorder="1" applyAlignment="1">
      <alignment horizontal="center" vertical="center" wrapText="1"/>
    </xf>
    <xf numFmtId="167" fontId="35" fillId="4" borderId="1" xfId="8" applyFont="1" applyFill="1" applyBorder="1" applyAlignment="1">
      <alignment horizontal="center" vertical="center" wrapText="1"/>
    </xf>
    <xf numFmtId="43" fontId="35" fillId="4" borderId="1" xfId="1" applyFont="1" applyFill="1" applyBorder="1" applyAlignment="1">
      <alignment horizontal="center" vertical="center" wrapText="1"/>
    </xf>
    <xf numFmtId="0" fontId="18" fillId="0" borderId="1" xfId="8" applyNumberFormat="1" applyFont="1" applyBorder="1" applyAlignment="1">
      <alignment horizontal="center" vertical="center"/>
    </xf>
    <xf numFmtId="0" fontId="15" fillId="0" borderId="1" xfId="8" applyNumberFormat="1" applyFont="1" applyBorder="1" applyAlignment="1">
      <alignment horizontal="center" vertical="center"/>
    </xf>
    <xf numFmtId="167" fontId="38" fillId="4" borderId="1" xfId="8" applyFont="1" applyFill="1" applyBorder="1" applyAlignment="1">
      <alignment vertical="center"/>
    </xf>
    <xf numFmtId="167" fontId="35" fillId="4" borderId="1" xfId="8" applyFont="1" applyFill="1" applyBorder="1" applyAlignment="1">
      <alignment horizontal="center" vertical="center"/>
    </xf>
    <xf numFmtId="0" fontId="35" fillId="4" borderId="0" xfId="7" applyFont="1" applyFill="1" applyAlignment="1">
      <alignment horizontal="center" vertical="center"/>
    </xf>
    <xf numFmtId="43" fontId="35" fillId="4" borderId="0" xfId="1" applyFont="1" applyFill="1" applyBorder="1" applyAlignment="1">
      <alignment horizontal="center" vertical="center"/>
    </xf>
    <xf numFmtId="43" fontId="35" fillId="4" borderId="0" xfId="1" applyFont="1" applyFill="1" applyAlignment="1">
      <alignment horizontal="center" vertical="center"/>
    </xf>
    <xf numFmtId="0" fontId="35" fillId="4" borderId="1" xfId="7" applyFont="1" applyFill="1" applyBorder="1" applyAlignment="1">
      <alignment vertical="center"/>
    </xf>
    <xf numFmtId="0" fontId="36" fillId="4" borderId="1" xfId="7" applyFont="1" applyFill="1" applyBorder="1" applyAlignment="1">
      <alignment vertical="center"/>
    </xf>
    <xf numFmtId="43" fontId="36" fillId="4" borderId="1" xfId="1" applyFont="1" applyFill="1" applyBorder="1" applyAlignment="1">
      <alignment vertical="center"/>
    </xf>
    <xf numFmtId="43" fontId="28" fillId="4" borderId="1" xfId="1" applyFont="1" applyFill="1" applyBorder="1" applyAlignment="1">
      <alignment horizontal="center" vertical="center"/>
    </xf>
    <xf numFmtId="167" fontId="36" fillId="4" borderId="1" xfId="8" applyFont="1" applyFill="1" applyBorder="1" applyAlignment="1">
      <alignment horizontal="center" vertical="center"/>
    </xf>
    <xf numFmtId="43" fontId="35" fillId="4" borderId="1" xfId="1" applyFont="1" applyFill="1" applyBorder="1" applyAlignment="1">
      <alignment horizontal="center" vertical="center"/>
    </xf>
    <xf numFmtId="0" fontId="28" fillId="4" borderId="5" xfId="7" applyFont="1" applyFill="1" applyBorder="1" applyAlignment="1">
      <alignment vertical="center"/>
    </xf>
    <xf numFmtId="167" fontId="28" fillId="4" borderId="1" xfId="8" applyFont="1" applyFill="1" applyBorder="1" applyAlignment="1">
      <alignment horizontal="center" vertical="center" wrapText="1"/>
    </xf>
    <xf numFmtId="167" fontId="34" fillId="4" borderId="1" xfId="8" applyFont="1" applyFill="1" applyBorder="1" applyAlignment="1">
      <alignment horizontal="center" vertical="center"/>
    </xf>
    <xf numFmtId="0" fontId="28" fillId="4" borderId="1" xfId="7" applyFont="1" applyFill="1" applyBorder="1" applyAlignment="1">
      <alignment horizontal="center" vertical="center" wrapText="1"/>
    </xf>
    <xf numFmtId="0" fontId="28" fillId="4" borderId="0" xfId="7" applyFont="1" applyFill="1" applyAlignment="1">
      <alignment vertical="center" wrapText="1"/>
    </xf>
    <xf numFmtId="0" fontId="35" fillId="4" borderId="0" xfId="7" applyFont="1" applyFill="1" applyAlignment="1">
      <alignment vertical="center" wrapText="1"/>
    </xf>
    <xf numFmtId="0" fontId="28" fillId="4" borderId="24" xfId="7" applyFont="1" applyFill="1" applyBorder="1" applyAlignment="1">
      <alignment vertical="center"/>
    </xf>
    <xf numFmtId="43" fontId="28" fillId="4" borderId="24" xfId="1" applyFont="1" applyFill="1" applyBorder="1" applyAlignment="1">
      <alignment vertical="center"/>
    </xf>
    <xf numFmtId="0" fontId="28" fillId="4" borderId="15" xfId="7" applyFont="1" applyFill="1" applyBorder="1" applyAlignment="1">
      <alignment vertical="center"/>
    </xf>
    <xf numFmtId="43" fontId="28" fillId="4" borderId="15" xfId="1" applyFont="1" applyFill="1" applyBorder="1" applyAlignment="1">
      <alignment vertical="center"/>
    </xf>
    <xf numFmtId="0" fontId="32" fillId="6" borderId="25" xfId="7" applyFont="1" applyFill="1" applyBorder="1" applyAlignment="1">
      <alignment vertical="center"/>
    </xf>
    <xf numFmtId="167" fontId="28" fillId="4" borderId="2" xfId="8" applyFont="1" applyFill="1" applyBorder="1" applyAlignment="1">
      <alignment vertical="center"/>
    </xf>
    <xf numFmtId="167" fontId="28" fillId="4" borderId="4" xfId="8" applyFont="1" applyFill="1" applyBorder="1" applyAlignment="1">
      <alignment vertical="center"/>
    </xf>
    <xf numFmtId="43" fontId="34" fillId="4" borderId="0" xfId="1" applyFont="1" applyFill="1" applyAlignment="1">
      <alignment horizontal="center" vertical="center"/>
    </xf>
    <xf numFmtId="0" fontId="34" fillId="4" borderId="1" xfId="7" applyFont="1" applyFill="1" applyBorder="1" applyAlignment="1">
      <alignment vertical="center"/>
    </xf>
    <xf numFmtId="0" fontId="28" fillId="4" borderId="2" xfId="7" applyFont="1" applyFill="1" applyBorder="1" applyAlignment="1">
      <alignment horizontal="center" vertical="center"/>
    </xf>
    <xf numFmtId="0" fontId="28" fillId="4" borderId="2" xfId="7" applyFont="1" applyFill="1" applyBorder="1" applyAlignment="1">
      <alignment vertical="center"/>
    </xf>
    <xf numFmtId="165" fontId="28" fillId="4" borderId="0" xfId="1" applyNumberFormat="1" applyFont="1" applyFill="1" applyAlignment="1">
      <alignment vertical="center"/>
    </xf>
    <xf numFmtId="0" fontId="34" fillId="4" borderId="1" xfId="8" applyNumberFormat="1" applyFont="1" applyFill="1" applyBorder="1" applyAlignment="1">
      <alignment vertical="center"/>
    </xf>
    <xf numFmtId="0" fontId="34" fillId="4" borderId="1" xfId="7" applyFont="1" applyFill="1" applyBorder="1" applyAlignment="1">
      <alignment horizontal="left" vertical="center"/>
    </xf>
    <xf numFmtId="0" fontId="28" fillId="4" borderId="1" xfId="8" applyNumberFormat="1" applyFont="1" applyFill="1" applyBorder="1" applyAlignment="1">
      <alignment vertical="center"/>
    </xf>
    <xf numFmtId="43" fontId="28" fillId="4" borderId="0" xfId="1" applyFont="1" applyFill="1" applyAlignment="1">
      <alignment vertical="center" wrapText="1"/>
    </xf>
    <xf numFmtId="167" fontId="39" fillId="0" borderId="1" xfId="8" applyFont="1" applyBorder="1" applyAlignment="1">
      <alignment horizontal="center" vertical="center" wrapText="1"/>
    </xf>
    <xf numFmtId="43" fontId="39" fillId="0" borderId="1" xfId="1" applyFont="1" applyBorder="1" applyAlignment="1">
      <alignment horizontal="center" vertical="center" wrapText="1"/>
    </xf>
    <xf numFmtId="0" fontId="40" fillId="0" borderId="1" xfId="8" applyNumberFormat="1" applyFont="1" applyBorder="1" applyAlignment="1">
      <alignment vertical="center"/>
    </xf>
    <xf numFmtId="167" fontId="40" fillId="0" borderId="1" xfId="8" applyFont="1" applyBorder="1" applyAlignment="1">
      <alignment vertical="center"/>
    </xf>
    <xf numFmtId="0" fontId="39" fillId="0" borderId="1" xfId="8" applyNumberFormat="1" applyFont="1" applyBorder="1" applyAlignment="1">
      <alignment vertical="center"/>
    </xf>
    <xf numFmtId="167" fontId="39" fillId="0" borderId="1" xfId="8" applyFont="1" applyBorder="1" applyAlignment="1">
      <alignment vertical="center"/>
    </xf>
    <xf numFmtId="167" fontId="39" fillId="0" borderId="1" xfId="8" applyFont="1" applyBorder="1" applyAlignment="1">
      <alignment vertical="center" wrapText="1"/>
    </xf>
    <xf numFmtId="167" fontId="40" fillId="0" borderId="1" xfId="8" applyFont="1" applyBorder="1" applyAlignment="1">
      <alignment vertical="center" wrapText="1"/>
    </xf>
    <xf numFmtId="0" fontId="12" fillId="0" borderId="0" xfId="7" applyFont="1"/>
    <xf numFmtId="43" fontId="12" fillId="0" borderId="0" xfId="1" applyFont="1"/>
    <xf numFmtId="169" fontId="3" fillId="0" borderId="0" xfId="10" applyNumberFormat="1" applyFont="1"/>
    <xf numFmtId="0" fontId="3" fillId="0" borderId="2" xfId="2" applyFont="1" applyBorder="1" applyAlignment="1">
      <alignment horizontal="center"/>
    </xf>
    <xf numFmtId="0" fontId="3" fillId="0" borderId="3" xfId="2" applyFont="1" applyBorder="1" applyAlignment="1">
      <alignment horizontal="center"/>
    </xf>
    <xf numFmtId="0" fontId="3" fillId="0" borderId="4" xfId="2" applyFont="1" applyBorder="1" applyAlignment="1">
      <alignment horizontal="center"/>
    </xf>
    <xf numFmtId="0" fontId="3" fillId="2" borderId="0" xfId="2" applyFont="1" applyFill="1" applyAlignment="1">
      <alignment horizontal="right" wrapText="1"/>
    </xf>
    <xf numFmtId="0" fontId="4" fillId="0" borderId="1" xfId="2" applyFont="1" applyBorder="1" applyAlignment="1">
      <alignment horizontal="center" vertical="center" wrapText="1"/>
    </xf>
    <xf numFmtId="0" fontId="12" fillId="0" borderId="0" xfId="0" applyFont="1" applyAlignment="1">
      <alignment vertical="center"/>
    </xf>
    <xf numFmtId="0" fontId="12" fillId="0" borderId="0" xfId="0" applyFont="1" applyAlignment="1">
      <alignment vertical="center" wrapText="1"/>
    </xf>
    <xf numFmtId="0" fontId="11" fillId="0" borderId="0" xfId="0" applyFont="1" applyAlignment="1">
      <alignment horizontal="center" vertical="center"/>
    </xf>
    <xf numFmtId="164" fontId="3" fillId="0" borderId="0" xfId="1" applyNumberFormat="1" applyFont="1" applyAlignment="1">
      <alignment horizontal="right"/>
    </xf>
    <xf numFmtId="0" fontId="15" fillId="0" borderId="5" xfId="0" applyFont="1" applyBorder="1" applyAlignment="1">
      <alignment horizontal="left" vertical="center"/>
    </xf>
    <xf numFmtId="0" fontId="15" fillId="0" borderId="1" xfId="0" applyFont="1" applyBorder="1" applyAlignment="1">
      <alignment horizontal="center" vertical="center" wrapText="1"/>
    </xf>
    <xf numFmtId="164" fontId="3" fillId="0" borderId="1" xfId="1" applyNumberFormat="1" applyFont="1" applyBorder="1" applyAlignment="1">
      <alignment horizontal="center" vertical="center" wrapText="1"/>
    </xf>
    <xf numFmtId="0" fontId="20" fillId="2" borderId="0" xfId="0" applyFont="1" applyFill="1" applyAlignment="1">
      <alignment horizontal="center" vertical="center"/>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43" fontId="3" fillId="2" borderId="6" xfId="1" applyFont="1" applyFill="1" applyBorder="1" applyAlignment="1" applyProtection="1">
      <alignment horizontal="center" vertical="center"/>
    </xf>
    <xf numFmtId="43" fontId="3" fillId="2" borderId="7" xfId="1" applyFont="1" applyFill="1" applyBorder="1" applyAlignment="1" applyProtection="1">
      <alignment horizontal="center" vertical="center"/>
    </xf>
    <xf numFmtId="0" fontId="23" fillId="0" borderId="0" xfId="0" applyFont="1" applyAlignment="1">
      <alignment horizontal="center"/>
    </xf>
    <xf numFmtId="0" fontId="3" fillId="0" borderId="13" xfId="0" applyFont="1" applyBorder="1" applyAlignment="1">
      <alignment horizontal="left"/>
    </xf>
    <xf numFmtId="0" fontId="18" fillId="0" borderId="0" xfId="0" applyFont="1" applyAlignment="1">
      <alignment horizontal="center" vertical="center"/>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4" fillId="5" borderId="0" xfId="6" applyFont="1" applyFill="1" applyAlignment="1" applyProtection="1">
      <alignment horizontal="center" vertical="center" wrapText="1"/>
      <protection hidden="1"/>
    </xf>
    <xf numFmtId="0" fontId="29" fillId="5" borderId="5" xfId="6" applyFont="1" applyFill="1" applyBorder="1" applyAlignment="1" applyProtection="1">
      <alignment horizontal="center" vertical="center"/>
      <protection hidden="1"/>
    </xf>
    <xf numFmtId="0" fontId="17" fillId="5" borderId="14" xfId="6" applyFont="1" applyFill="1" applyBorder="1" applyAlignment="1" applyProtection="1">
      <alignment horizontal="center"/>
      <protection hidden="1"/>
    </xf>
    <xf numFmtId="0" fontId="27" fillId="5" borderId="5" xfId="6" applyFont="1" applyFill="1" applyBorder="1" applyAlignment="1">
      <alignment horizontal="left"/>
    </xf>
    <xf numFmtId="0" fontId="39" fillId="0" borderId="1" xfId="8" applyNumberFormat="1" applyFont="1" applyBorder="1" applyAlignment="1">
      <alignment horizontal="center" vertical="center"/>
    </xf>
    <xf numFmtId="167" fontId="39" fillId="0" borderId="1" xfId="8" applyFont="1" applyBorder="1" applyAlignment="1">
      <alignment horizontal="center" vertical="center"/>
    </xf>
    <xf numFmtId="167" fontId="39" fillId="0" borderId="1" xfId="8" applyFont="1" applyBorder="1" applyAlignment="1">
      <alignment horizontal="center" vertical="center" wrapText="1"/>
    </xf>
    <xf numFmtId="167" fontId="28" fillId="4" borderId="1" xfId="8" applyFont="1" applyFill="1" applyBorder="1" applyAlignment="1">
      <alignment horizontal="center" vertical="center"/>
    </xf>
    <xf numFmtId="0" fontId="39" fillId="0" borderId="0" xfId="7" applyFont="1" applyAlignment="1">
      <alignment vertical="center"/>
    </xf>
    <xf numFmtId="0" fontId="28" fillId="4" borderId="0" xfId="7" applyFont="1" applyFill="1" applyAlignment="1">
      <alignment vertical="center" wrapText="1"/>
    </xf>
    <xf numFmtId="0" fontId="28" fillId="4" borderId="15" xfId="7" applyFont="1" applyFill="1" applyBorder="1" applyAlignment="1">
      <alignment horizontal="center" vertical="center"/>
    </xf>
    <xf numFmtId="0" fontId="28" fillId="4" borderId="24" xfId="7" applyFont="1" applyFill="1" applyBorder="1" applyAlignment="1">
      <alignment horizontal="center" vertical="center"/>
    </xf>
    <xf numFmtId="0" fontId="32" fillId="6" borderId="0" xfId="7" applyFont="1" applyFill="1" applyAlignment="1">
      <alignment horizontal="center" vertical="center"/>
    </xf>
    <xf numFmtId="0" fontId="28" fillId="4" borderId="1" xfId="7" applyFont="1" applyFill="1" applyBorder="1" applyAlignment="1">
      <alignment vertical="center"/>
    </xf>
    <xf numFmtId="0" fontId="35" fillId="4" borderId="1" xfId="7" applyFont="1" applyFill="1" applyBorder="1" applyAlignment="1">
      <alignment horizontal="center" vertical="center"/>
    </xf>
    <xf numFmtId="0" fontId="28" fillId="4" borderId="1" xfId="7" applyFont="1" applyFill="1" applyBorder="1" applyAlignment="1">
      <alignment horizontal="center" vertical="center" wrapText="1"/>
    </xf>
    <xf numFmtId="167" fontId="34" fillId="4" borderId="1" xfId="8" applyFont="1" applyFill="1" applyBorder="1" applyAlignment="1">
      <alignment vertical="center"/>
    </xf>
    <xf numFmtId="0" fontId="28" fillId="4" borderId="0" xfId="7" applyFont="1" applyFill="1" applyAlignment="1">
      <alignment vertical="center"/>
    </xf>
    <xf numFmtId="0" fontId="28" fillId="4" borderId="1" xfId="7" applyFont="1" applyFill="1" applyBorder="1" applyAlignment="1">
      <alignment horizontal="center" vertical="center"/>
    </xf>
    <xf numFmtId="167" fontId="28" fillId="4" borderId="1" xfId="8" applyFont="1" applyFill="1" applyBorder="1" applyAlignment="1">
      <alignment vertical="center"/>
    </xf>
    <xf numFmtId="167" fontId="34" fillId="4" borderId="1" xfId="8" applyFont="1" applyFill="1" applyBorder="1" applyAlignment="1">
      <alignment horizontal="center" vertical="center"/>
    </xf>
    <xf numFmtId="0" fontId="34" fillId="4" borderId="1" xfId="7" applyFont="1" applyFill="1" applyBorder="1" applyAlignment="1">
      <alignment horizontal="center" vertical="center"/>
    </xf>
    <xf numFmtId="0" fontId="28" fillId="4" borderId="1" xfId="7" applyFont="1" applyFill="1" applyBorder="1" applyAlignment="1">
      <alignment vertical="center" wrapText="1"/>
    </xf>
    <xf numFmtId="0" fontId="34" fillId="4" borderId="1" xfId="7" applyFont="1" applyFill="1" applyBorder="1" applyAlignment="1">
      <alignment horizontal="center" vertical="center" wrapText="1"/>
    </xf>
    <xf numFmtId="0" fontId="28" fillId="4" borderId="26" xfId="7" applyFont="1" applyFill="1" applyBorder="1" applyAlignment="1">
      <alignment vertical="center"/>
    </xf>
    <xf numFmtId="0" fontId="32" fillId="6" borderId="18" xfId="7" applyFont="1" applyFill="1" applyBorder="1" applyAlignment="1">
      <alignment horizontal="center" vertical="center"/>
    </xf>
    <xf numFmtId="0" fontId="28" fillId="4" borderId="2" xfId="7" applyFont="1" applyFill="1" applyBorder="1" applyAlignment="1">
      <alignment horizontal="left" vertical="center"/>
    </xf>
    <xf numFmtId="0" fontId="28" fillId="4" borderId="3" xfId="7" applyFont="1" applyFill="1" applyBorder="1" applyAlignment="1">
      <alignment horizontal="left" vertical="center"/>
    </xf>
    <xf numFmtId="0" fontId="28" fillId="4" borderId="4" xfId="7" applyFont="1" applyFill="1" applyBorder="1" applyAlignment="1">
      <alignment horizontal="left" vertical="center"/>
    </xf>
    <xf numFmtId="0" fontId="35" fillId="4" borderId="0" xfId="7" applyFont="1" applyFill="1" applyAlignment="1">
      <alignment vertical="center"/>
    </xf>
    <xf numFmtId="0" fontId="34" fillId="4" borderId="2" xfId="7" applyFont="1" applyFill="1" applyBorder="1" applyAlignment="1">
      <alignment horizontal="center" vertical="center" wrapText="1"/>
    </xf>
    <xf numFmtId="0" fontId="34" fillId="4" borderId="3" xfId="7" applyFont="1" applyFill="1" applyBorder="1" applyAlignment="1">
      <alignment horizontal="center" vertical="center" wrapText="1"/>
    </xf>
    <xf numFmtId="0" fontId="34" fillId="4" borderId="4" xfId="7" applyFont="1" applyFill="1" applyBorder="1" applyAlignment="1">
      <alignment horizontal="center" vertical="center" wrapText="1"/>
    </xf>
    <xf numFmtId="167" fontId="28" fillId="4" borderId="2" xfId="8" applyFont="1" applyFill="1" applyBorder="1" applyAlignment="1">
      <alignment horizontal="left" vertical="center"/>
    </xf>
    <xf numFmtId="167" fontId="28" fillId="4" borderId="3" xfId="8" applyFont="1" applyFill="1" applyBorder="1" applyAlignment="1">
      <alignment horizontal="left" vertical="center"/>
    </xf>
    <xf numFmtId="167" fontId="28" fillId="4" borderId="4" xfId="8" applyFont="1" applyFill="1" applyBorder="1" applyAlignment="1">
      <alignment horizontal="left" vertical="center"/>
    </xf>
    <xf numFmtId="0" fontId="28" fillId="4" borderId="2" xfId="7" applyFont="1" applyFill="1" applyBorder="1" applyAlignment="1">
      <alignment horizontal="left" vertical="center" wrapText="1"/>
    </xf>
    <xf numFmtId="0" fontId="28" fillId="4" borderId="3" xfId="7" applyFont="1" applyFill="1" applyBorder="1" applyAlignment="1">
      <alignment horizontal="left" vertical="center" wrapText="1"/>
    </xf>
    <xf numFmtId="0" fontId="28" fillId="4" borderId="4" xfId="7" applyFont="1" applyFill="1" applyBorder="1" applyAlignment="1">
      <alignment horizontal="left" vertical="center" wrapText="1"/>
    </xf>
    <xf numFmtId="43" fontId="34" fillId="4" borderId="1" xfId="1" applyFont="1" applyFill="1" applyBorder="1" applyAlignment="1">
      <alignment horizontal="center" vertical="center"/>
    </xf>
    <xf numFmtId="0" fontId="32" fillId="6" borderId="0" xfId="7" applyFont="1" applyFill="1" applyAlignment="1">
      <alignment vertical="center"/>
    </xf>
    <xf numFmtId="0" fontId="28" fillId="4" borderId="6" xfId="7" applyFont="1" applyFill="1" applyBorder="1" applyAlignment="1">
      <alignment horizontal="center" vertical="center"/>
    </xf>
    <xf numFmtId="0" fontId="28" fillId="4" borderId="7" xfId="7" applyFont="1" applyFill="1" applyBorder="1" applyAlignment="1">
      <alignment horizontal="center" vertical="center"/>
    </xf>
    <xf numFmtId="0" fontId="34" fillId="4" borderId="20" xfId="7" applyFont="1" applyFill="1" applyBorder="1" applyAlignment="1">
      <alignment horizontal="center" vertical="center" wrapText="1"/>
    </xf>
    <xf numFmtId="0" fontId="34" fillId="4" borderId="14" xfId="7" applyFont="1" applyFill="1" applyBorder="1" applyAlignment="1">
      <alignment horizontal="center" vertical="center" wrapText="1"/>
    </xf>
    <xf numFmtId="0" fontId="34" fillId="4" borderId="21" xfId="7" applyFont="1" applyFill="1" applyBorder="1" applyAlignment="1">
      <alignment horizontal="center" vertical="center" wrapText="1"/>
    </xf>
    <xf numFmtId="0" fontId="34" fillId="4" borderId="22" xfId="7" applyFont="1" applyFill="1" applyBorder="1" applyAlignment="1">
      <alignment horizontal="center" vertical="center" wrapText="1"/>
    </xf>
    <xf numFmtId="0" fontId="34" fillId="4" borderId="5" xfId="7" applyFont="1" applyFill="1" applyBorder="1" applyAlignment="1">
      <alignment horizontal="center" vertical="center" wrapText="1"/>
    </xf>
    <xf numFmtId="0" fontId="34" fillId="4" borderId="23" xfId="7" applyFont="1" applyFill="1" applyBorder="1" applyAlignment="1">
      <alignment horizontal="center" vertical="center" wrapText="1"/>
    </xf>
    <xf numFmtId="43" fontId="28" fillId="4" borderId="1" xfId="1" applyFont="1" applyFill="1" applyBorder="1" applyAlignment="1">
      <alignment horizontal="right" vertical="center"/>
    </xf>
    <xf numFmtId="43" fontId="28" fillId="4" borderId="1" xfId="7" applyNumberFormat="1" applyFont="1" applyFill="1" applyBorder="1" applyAlignment="1">
      <alignment horizontal="center" vertical="center"/>
    </xf>
    <xf numFmtId="43" fontId="28" fillId="4" borderId="1" xfId="1" applyFont="1" applyFill="1" applyBorder="1" applyAlignment="1">
      <alignment horizontal="center" vertical="center"/>
    </xf>
    <xf numFmtId="43" fontId="34" fillId="4" borderId="1" xfId="7" applyNumberFormat="1" applyFont="1" applyFill="1" applyBorder="1" applyAlignment="1">
      <alignment horizontal="center" vertical="center"/>
    </xf>
    <xf numFmtId="167" fontId="28" fillId="4" borderId="1" xfId="8" applyFont="1" applyFill="1" applyBorder="1" applyAlignment="1">
      <alignment vertical="center" wrapText="1"/>
    </xf>
    <xf numFmtId="0" fontId="34" fillId="4" borderId="2" xfId="7" applyFont="1" applyFill="1" applyBorder="1" applyAlignment="1">
      <alignment horizontal="center" vertical="center"/>
    </xf>
    <xf numFmtId="0" fontId="34" fillId="4" borderId="3" xfId="7" applyFont="1" applyFill="1" applyBorder="1" applyAlignment="1">
      <alignment horizontal="center" vertical="center"/>
    </xf>
    <xf numFmtId="0" fontId="34" fillId="4" borderId="4" xfId="7" applyFont="1" applyFill="1" applyBorder="1" applyAlignment="1">
      <alignment horizontal="center" vertical="center"/>
    </xf>
    <xf numFmtId="167" fontId="34" fillId="4" borderId="2" xfId="8" applyFont="1" applyFill="1" applyBorder="1" applyAlignment="1">
      <alignment horizontal="center" vertical="center"/>
    </xf>
    <xf numFmtId="167" fontId="34" fillId="4" borderId="4" xfId="8" applyFont="1" applyFill="1" applyBorder="1" applyAlignment="1">
      <alignment horizontal="center" vertical="center"/>
    </xf>
    <xf numFmtId="167" fontId="28" fillId="4" borderId="2" xfId="8" applyFont="1" applyFill="1" applyBorder="1" applyAlignment="1">
      <alignment horizontal="left" vertical="center" wrapText="1"/>
    </xf>
    <xf numFmtId="167" fontId="28" fillId="4" borderId="4" xfId="8" applyFont="1" applyFill="1" applyBorder="1" applyAlignment="1">
      <alignment horizontal="left" vertical="center" wrapText="1"/>
    </xf>
    <xf numFmtId="0" fontId="35" fillId="4" borderId="0" xfId="7" applyFont="1" applyFill="1" applyAlignment="1">
      <alignment vertical="center" wrapText="1"/>
    </xf>
    <xf numFmtId="0" fontId="35" fillId="4" borderId="15" xfId="7" applyFont="1" applyFill="1" applyBorder="1" applyAlignment="1">
      <alignment vertical="center" wrapText="1"/>
    </xf>
    <xf numFmtId="43" fontId="28" fillId="4" borderId="1" xfId="7" applyNumberFormat="1" applyFont="1" applyFill="1" applyBorder="1" applyAlignment="1">
      <alignment horizontal="center" vertical="center" wrapText="1"/>
    </xf>
    <xf numFmtId="0" fontId="28" fillId="4" borderId="0" xfId="7" applyFont="1" applyFill="1" applyAlignment="1">
      <alignment horizontal="center" vertical="center" wrapText="1"/>
    </xf>
    <xf numFmtId="43" fontId="35" fillId="4" borderId="1" xfId="7" applyNumberFormat="1" applyFont="1" applyFill="1" applyBorder="1" applyAlignment="1">
      <alignment horizontal="center" vertical="center"/>
    </xf>
    <xf numFmtId="167" fontId="34" fillId="4" borderId="1" xfId="8" applyFont="1" applyFill="1" applyBorder="1" applyAlignment="1">
      <alignment horizontal="right" vertical="center"/>
    </xf>
    <xf numFmtId="167" fontId="28" fillId="4" borderId="1" xfId="8" applyFont="1" applyFill="1" applyBorder="1" applyAlignment="1">
      <alignment horizontal="center" vertical="center" wrapText="1"/>
    </xf>
    <xf numFmtId="167" fontId="28" fillId="4" borderId="2" xfId="8" applyFont="1" applyFill="1" applyBorder="1" applyAlignment="1">
      <alignment horizontal="center" vertical="center"/>
    </xf>
    <xf numFmtId="167" fontId="28" fillId="4" borderId="3" xfId="8" applyFont="1" applyFill="1" applyBorder="1" applyAlignment="1">
      <alignment horizontal="center" vertical="center"/>
    </xf>
    <xf numFmtId="167" fontId="28" fillId="4" borderId="4" xfId="8" applyFont="1" applyFill="1" applyBorder="1" applyAlignment="1">
      <alignment horizontal="center" vertical="center"/>
    </xf>
    <xf numFmtId="0" fontId="28" fillId="4" borderId="1" xfId="8" applyNumberFormat="1" applyFont="1" applyFill="1" applyBorder="1" applyAlignment="1">
      <alignment horizontal="center" vertical="center"/>
    </xf>
    <xf numFmtId="167" fontId="34" fillId="4" borderId="20" xfId="8" applyFont="1" applyFill="1" applyBorder="1" applyAlignment="1">
      <alignment horizontal="center" vertical="center" wrapText="1"/>
    </xf>
    <xf numFmtId="167" fontId="34" fillId="4" borderId="14" xfId="8" applyFont="1" applyFill="1" applyBorder="1" applyAlignment="1">
      <alignment horizontal="center" vertical="center" wrapText="1"/>
    </xf>
    <xf numFmtId="167" fontId="34" fillId="4" borderId="21" xfId="8" applyFont="1" applyFill="1" applyBorder="1" applyAlignment="1">
      <alignment horizontal="center" vertical="center" wrapText="1"/>
    </xf>
    <xf numFmtId="167" fontId="34" fillId="4" borderId="22" xfId="8" applyFont="1" applyFill="1" applyBorder="1" applyAlignment="1">
      <alignment horizontal="center" vertical="center" wrapText="1"/>
    </xf>
    <xf numFmtId="167" fontId="34" fillId="4" borderId="5" xfId="8" applyFont="1" applyFill="1" applyBorder="1" applyAlignment="1">
      <alignment horizontal="center" vertical="center" wrapText="1"/>
    </xf>
    <xf numFmtId="167" fontId="34" fillId="4" borderId="23" xfId="8" applyFont="1" applyFill="1" applyBorder="1" applyAlignment="1">
      <alignment horizontal="center" vertical="center" wrapText="1"/>
    </xf>
    <xf numFmtId="0" fontId="28" fillId="0" borderId="2" xfId="7" applyFont="1" applyBorder="1" applyAlignment="1">
      <alignment horizontal="left" vertical="center"/>
    </xf>
    <xf numFmtId="0" fontId="28" fillId="0" borderId="3" xfId="7" applyFont="1" applyBorder="1" applyAlignment="1">
      <alignment horizontal="left" vertical="center"/>
    </xf>
    <xf numFmtId="0" fontId="28" fillId="0" borderId="4" xfId="7" applyFont="1" applyBorder="1" applyAlignment="1">
      <alignment horizontal="left" vertical="center"/>
    </xf>
    <xf numFmtId="43" fontId="35" fillId="4" borderId="2" xfId="7" applyNumberFormat="1" applyFont="1" applyFill="1" applyBorder="1" applyAlignment="1">
      <alignment horizontal="center" vertical="center"/>
    </xf>
    <xf numFmtId="0" fontId="35" fillId="4" borderId="4" xfId="7" applyFont="1" applyFill="1" applyBorder="1" applyAlignment="1">
      <alignment horizontal="center" vertical="center"/>
    </xf>
    <xf numFmtId="0" fontId="28" fillId="4" borderId="2" xfId="7" applyFont="1" applyFill="1" applyBorder="1" applyAlignment="1">
      <alignment horizontal="center" vertical="center"/>
    </xf>
    <xf numFmtId="0" fontId="28" fillId="4" borderId="3" xfId="7" applyFont="1" applyFill="1" applyBorder="1" applyAlignment="1">
      <alignment horizontal="center" vertical="center"/>
    </xf>
    <xf numFmtId="0" fontId="28" fillId="4" borderId="4" xfId="7" applyFont="1" applyFill="1" applyBorder="1" applyAlignment="1">
      <alignment horizontal="center" vertical="center"/>
    </xf>
    <xf numFmtId="167" fontId="36" fillId="4" borderId="2" xfId="8" applyFont="1" applyFill="1" applyBorder="1" applyAlignment="1">
      <alignment horizontal="center" vertical="center"/>
    </xf>
    <xf numFmtId="167" fontId="36" fillId="4" borderId="4" xfId="8" applyFont="1" applyFill="1" applyBorder="1" applyAlignment="1">
      <alignment horizontal="center" vertical="center"/>
    </xf>
    <xf numFmtId="167" fontId="36" fillId="4" borderId="1" xfId="8" applyFont="1" applyFill="1" applyBorder="1" applyAlignment="1">
      <alignment horizontal="center" vertical="center"/>
    </xf>
    <xf numFmtId="4" fontId="28" fillId="4" borderId="1" xfId="7" applyNumberFormat="1" applyFont="1" applyFill="1" applyBorder="1" applyAlignment="1">
      <alignment horizontal="right" vertical="center"/>
    </xf>
    <xf numFmtId="0" fontId="28" fillId="4" borderId="1" xfId="7" applyFont="1" applyFill="1" applyBorder="1" applyAlignment="1">
      <alignment horizontal="right" vertical="center"/>
    </xf>
    <xf numFmtId="43" fontId="36" fillId="4" borderId="1" xfId="7" applyNumberFormat="1" applyFont="1" applyFill="1" applyBorder="1" applyAlignment="1">
      <alignment horizontal="center" vertical="center"/>
    </xf>
    <xf numFmtId="0" fontId="36" fillId="4" borderId="1" xfId="7" applyFont="1" applyFill="1" applyBorder="1" applyAlignment="1">
      <alignment horizontal="center" vertical="center"/>
    </xf>
    <xf numFmtId="0" fontId="35" fillId="4" borderId="2" xfId="7" applyFont="1" applyFill="1" applyBorder="1" applyAlignment="1">
      <alignment horizontal="center" vertical="center"/>
    </xf>
    <xf numFmtId="0" fontId="28" fillId="4" borderId="19" xfId="7" applyFont="1" applyFill="1" applyBorder="1" applyAlignment="1">
      <alignment horizontal="center" vertical="center" wrapText="1"/>
    </xf>
    <xf numFmtId="167" fontId="35" fillId="4" borderId="1" xfId="8" applyFont="1" applyFill="1" applyBorder="1" applyAlignment="1">
      <alignment horizontal="center" vertical="center"/>
    </xf>
    <xf numFmtId="167" fontId="35" fillId="4" borderId="2" xfId="8" applyFont="1" applyFill="1" applyBorder="1" applyAlignment="1">
      <alignment horizontal="center" vertical="center"/>
    </xf>
    <xf numFmtId="167" fontId="35" fillId="4" borderId="4" xfId="8" applyFont="1" applyFill="1" applyBorder="1" applyAlignment="1">
      <alignment horizontal="center" vertical="center"/>
    </xf>
    <xf numFmtId="0" fontId="28" fillId="4" borderId="0" xfId="7" applyFont="1" applyFill="1" applyAlignment="1">
      <alignment horizontal="center" vertical="center"/>
    </xf>
    <xf numFmtId="167" fontId="34" fillId="4" borderId="2" xfId="8" applyFont="1" applyFill="1" applyBorder="1" applyAlignment="1">
      <alignment horizontal="center" vertical="center" wrapText="1"/>
    </xf>
    <xf numFmtId="167" fontId="34" fillId="4" borderId="4" xfId="8" applyFont="1" applyFill="1" applyBorder="1" applyAlignment="1">
      <alignment horizontal="center" vertical="center" wrapText="1"/>
    </xf>
    <xf numFmtId="0" fontId="32" fillId="6" borderId="0" xfId="7" applyFont="1" applyFill="1" applyAlignment="1">
      <alignment vertical="center" wrapText="1"/>
    </xf>
    <xf numFmtId="43" fontId="28" fillId="4" borderId="2" xfId="7" applyNumberFormat="1" applyFont="1" applyFill="1" applyBorder="1" applyAlignment="1">
      <alignment horizontal="center" vertical="center"/>
    </xf>
    <xf numFmtId="0" fontId="32" fillId="6" borderId="18" xfId="7" applyFont="1" applyFill="1" applyBorder="1" applyAlignment="1">
      <alignment vertical="center"/>
    </xf>
    <xf numFmtId="0" fontId="28" fillId="4" borderId="1" xfId="7" applyFont="1" applyFill="1" applyBorder="1" applyAlignment="1">
      <alignment horizontal="left" vertical="center"/>
    </xf>
    <xf numFmtId="43" fontId="28" fillId="4" borderId="1" xfId="7" applyNumberFormat="1" applyFont="1" applyFill="1" applyBorder="1" applyAlignment="1">
      <alignment horizontal="right" vertical="center"/>
    </xf>
    <xf numFmtId="0" fontId="28" fillId="4" borderId="1" xfId="7" applyFont="1" applyFill="1" applyBorder="1" applyAlignment="1">
      <alignment horizontal="left" vertical="center" wrapText="1"/>
    </xf>
    <xf numFmtId="167" fontId="28" fillId="4" borderId="1" xfId="8" applyFont="1" applyFill="1" applyBorder="1" applyAlignment="1">
      <alignment horizontal="right" vertical="center"/>
    </xf>
    <xf numFmtId="167" fontId="34" fillId="4" borderId="1" xfId="8" applyFont="1" applyFill="1" applyBorder="1" applyAlignment="1">
      <alignment horizontal="center" vertical="center" wrapText="1"/>
    </xf>
  </cellXfs>
  <cellStyles count="11">
    <cellStyle name="Comma" xfId="1" builtinId="3"/>
    <cellStyle name="Comma 16 8" xfId="10"/>
    <cellStyle name="Comma 2" xfId="4"/>
    <cellStyle name="Comma 2 3 4" xfId="9"/>
    <cellStyle name="Comma 64" xfId="8"/>
    <cellStyle name="Normal" xfId="0" builtinId="0"/>
    <cellStyle name="Normal 10_Cash Flow" xfId="2"/>
    <cellStyle name="Normal 2 15" xfId="5"/>
    <cellStyle name="Normal 2 2 2" xfId="3"/>
    <cellStyle name="Normal 4 4" xfId="6"/>
    <cellStyle name="Normal 6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r/AppData/Local/Temp/Rar$DIa12324.30579/&#1057;&#1072;&#1085;&#1093;&#1199;&#1199;&#1075;&#1080;&#1081;&#1085;%20&#1090;&#1072;&#1081;&#1083;&#1072;&#1085;-2022Q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ja_final_2014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202020/2020-12-28-Onon-bridg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sheetName val="letter"/>
      <sheetName val="Balance"/>
      <sheetName val="IS"/>
      <sheetName val="Equity"/>
      <sheetName val="Cash flow"/>
      <sheetName val="Тод1"/>
      <sheetName val="тод2"/>
      <sheetName val="ГБ"/>
    </sheetNames>
    <sheetDataSet>
      <sheetData sheetId="0"/>
      <sheetData sheetId="1">
        <row r="26">
          <cell r="C26" t="str">
            <v>Гүйцэтгэх захирал________________  (Г.Оюунболд)</v>
          </cell>
        </row>
        <row r="28">
          <cell r="C28" t="str">
            <v>Ерөнхий нягтлан бодогч ________________  (....)</v>
          </cell>
        </row>
      </sheetData>
      <sheetData sheetId="2">
        <row r="7">
          <cell r="A7" t="str">
            <v>"Евразиакапитал холдинг ҮЦК " ХК</v>
          </cell>
          <cell r="C7"/>
        </row>
        <row r="13">
          <cell r="C13">
            <v>291038494.12</v>
          </cell>
          <cell r="D13">
            <v>14574645.93</v>
          </cell>
        </row>
        <row r="14">
          <cell r="C14">
            <v>378011809.33999997</v>
          </cell>
          <cell r="D14">
            <v>471964291.87</v>
          </cell>
        </row>
        <row r="15">
          <cell r="C15">
            <v>344890.11</v>
          </cell>
          <cell r="D15">
            <v>276470.23</v>
          </cell>
        </row>
        <row r="16">
          <cell r="D16">
            <v>58492208</v>
          </cell>
        </row>
        <row r="17">
          <cell r="C17">
            <v>508981007.19999999</v>
          </cell>
          <cell r="D17">
            <v>508981007.19999999</v>
          </cell>
        </row>
        <row r="18">
          <cell r="C18">
            <v>1930456.38</v>
          </cell>
        </row>
        <row r="19">
          <cell r="C19">
            <v>1849182.04</v>
          </cell>
          <cell r="D19">
            <v>8713531.6099999994</v>
          </cell>
        </row>
        <row r="25">
          <cell r="C25">
            <v>10329520.689999999</v>
          </cell>
          <cell r="D25">
            <v>720473.15</v>
          </cell>
        </row>
        <row r="35">
          <cell r="C35">
            <v>572846930.73000002</v>
          </cell>
          <cell r="D35">
            <v>453734657.06</v>
          </cell>
        </row>
        <row r="37">
          <cell r="C37">
            <v>8083840.5499999998</v>
          </cell>
          <cell r="D37">
            <v>11769657.16</v>
          </cell>
        </row>
        <row r="44">
          <cell r="C44">
            <v>90871790.75</v>
          </cell>
          <cell r="D44">
            <v>90871790.75</v>
          </cell>
        </row>
        <row r="52">
          <cell r="C52">
            <v>438736580.18000001</v>
          </cell>
          <cell r="D52">
            <v>438736580.18000001</v>
          </cell>
        </row>
        <row r="59">
          <cell r="C59">
            <v>1874229573.4400001</v>
          </cell>
        </row>
        <row r="62">
          <cell r="C62">
            <v>199260985.77000001</v>
          </cell>
          <cell r="D62">
            <v>199260985.77000001</v>
          </cell>
        </row>
        <row r="64">
          <cell r="D64">
            <v>-1954470665.23</v>
          </cell>
        </row>
        <row r="66">
          <cell r="D66">
            <v>119019893.98000002</v>
          </cell>
        </row>
        <row r="72">
          <cell r="B72" t="str">
            <v>Гүйцэтгэх захирал________________  (Г.Оюунболд)</v>
          </cell>
        </row>
        <row r="74">
          <cell r="B74" t="str">
            <v>Ерөнхий нягтлан бодогч ________________  (....)</v>
          </cell>
        </row>
      </sheetData>
      <sheetData sheetId="3">
        <row r="13">
          <cell r="E13">
            <v>127867138.7</v>
          </cell>
          <cell r="F13">
            <v>100786387.18000001</v>
          </cell>
        </row>
        <row r="23">
          <cell r="E23"/>
          <cell r="F23"/>
        </row>
        <row r="27">
          <cell r="E27">
            <v>6826811.1600000001</v>
          </cell>
          <cell r="F27">
            <v>728987.54</v>
          </cell>
        </row>
        <row r="28">
          <cell r="F28">
            <v>9949847.0600000005</v>
          </cell>
        </row>
        <row r="33">
          <cell r="F33">
            <v>68419.88</v>
          </cell>
        </row>
        <row r="41">
          <cell r="E41">
            <v>-27013328.809999987</v>
          </cell>
          <cell r="F41">
            <v>6046269.5600000098</v>
          </cell>
        </row>
      </sheetData>
      <sheetData sheetId="4"/>
      <sheetData sheetId="5">
        <row r="57">
          <cell r="D57">
            <v>9936954.2200000025</v>
          </cell>
        </row>
      </sheetData>
      <sheetData sheetId="6"/>
      <sheetData sheetId="7"/>
      <sheetData sheetId="8">
        <row r="10">
          <cell r="E10">
            <v>128489958.31999999</v>
          </cell>
        </row>
        <row r="178">
          <cell r="G178">
            <v>44316412.009999998</v>
          </cell>
        </row>
        <row r="182">
          <cell r="G182">
            <v>5983525.3300000001</v>
          </cell>
        </row>
        <row r="186">
          <cell r="G186">
            <v>507400</v>
          </cell>
        </row>
        <row r="190">
          <cell r="G190">
            <v>11011365.6</v>
          </cell>
        </row>
        <row r="194">
          <cell r="G194">
            <v>11886411.220000001</v>
          </cell>
        </row>
        <row r="200">
          <cell r="G200">
            <v>4612386.07</v>
          </cell>
        </row>
        <row r="203">
          <cell r="G203">
            <v>334620</v>
          </cell>
        </row>
        <row r="207">
          <cell r="G207">
            <v>750000</v>
          </cell>
        </row>
        <row r="221">
          <cell r="G221">
            <v>74450</v>
          </cell>
        </row>
        <row r="225">
          <cell r="G225">
            <v>29569</v>
          </cell>
        </row>
        <row r="229">
          <cell r="G229">
            <v>2058785.32</v>
          </cell>
        </row>
        <row r="235">
          <cell r="G235">
            <v>17716100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ayaa's dans"/>
      <sheetName val="tdb-82"/>
      <sheetName val="tdb-usd"/>
      <sheetName val="tdb-22"/>
      <sheetName val="tdb-23"/>
      <sheetName val="tdb-24"/>
      <sheetName val="tdb-tsalin"/>
      <sheetName val="tdb-card"/>
      <sheetName val="golomt"/>
      <sheetName val="ibank noorog"/>
      <sheetName val="tulbur batalgaa"/>
      <sheetName val="100-10643"/>
      <sheetName val="цалин"/>
      <sheetName val="dans neelt"/>
      <sheetName val="turees"/>
      <sheetName val="моби"/>
      <sheetName val="ttha hur"/>
      <sheetName val="cash-tug"/>
      <sheetName val="tdb-daaya22"/>
      <sheetName val="nom free"/>
      <sheetName val="baraa mat"/>
      <sheetName val="ug"/>
      <sheetName val="ab"/>
      <sheetName val="bhho-98"/>
      <sheetName val="tdb-setlement"/>
      <sheetName val="ariljaa"/>
      <sheetName val="uh"/>
      <sheetName val="uh dahin burt"/>
      <sheetName val="Sheet4"/>
      <sheetName val="asuudal dans"/>
      <sheetName val="hansh"/>
      <sheetName val="Journal"/>
      <sheetName val="TB"/>
      <sheetName val="Journal (2)"/>
      <sheetName val="TB-2"/>
      <sheetName val="nuur"/>
      <sheetName val="zahidal"/>
      <sheetName val="Balance"/>
      <sheetName val="orlogo"/>
      <sheetName val="umch"/>
      <sheetName val="MG"/>
      <sheetName val="Journal-MG"/>
      <sheetName val="MG noorog"/>
      <sheetName val="MG noorog (2)"/>
      <sheetName val="CIT"/>
      <sheetName val="TT-13"/>
      <sheetName val="Reconciliation"/>
      <sheetName val="PIT-11"/>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row r="14">
          <cell r="F14">
            <v>6410320.8398000179</v>
          </cell>
        </row>
        <row r="83">
          <cell r="E83">
            <v>-154401673.71732661</v>
          </cell>
        </row>
        <row r="86">
          <cell r="F86">
            <v>249734938.63267338</v>
          </cell>
        </row>
      </sheetData>
      <sheetData sheetId="38" refreshError="1"/>
      <sheetData sheetId="39" refreshError="1">
        <row r="29">
          <cell r="H29">
            <v>249734938.62788782</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CT"/>
      <sheetName val="СТ1"/>
      <sheetName val="СТ2"/>
      <sheetName val="СТ3"/>
      <sheetName val="СТ4"/>
      <sheetName val="Тод1"/>
      <sheetName val="тод2"/>
      <sheetName val="journal"/>
      <sheetName val="БМ "/>
      <sheetName val="R"/>
      <sheetName val="ED"/>
      <sheetName val="W"/>
      <sheetName val="L"/>
      <sheetName val="БМ"/>
      <sheetName val="VAT"/>
      <sheetName val="Цалин"/>
      <sheetName val="2000G"/>
      <sheetName val="2000"/>
      <sheetName val="1400G"/>
      <sheetName val="1400"/>
      <sheetName val="T"/>
      <sheetName val="info"/>
      <sheetName val="Help!"/>
      <sheetName val="S"/>
      <sheetName val="Sheet2"/>
      <sheetName val="TT-11_1"/>
      <sheetName val="Номин УОО"/>
      <sheetName val="129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6">
          <cell r="F6">
            <v>40723949.795726776</v>
          </cell>
        </row>
        <row r="37">
          <cell r="H37">
            <v>0</v>
          </cell>
        </row>
        <row r="39">
          <cell r="H39">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0"/>
  <sheetViews>
    <sheetView topLeftCell="B1" workbookViewId="0">
      <selection activeCell="W13" sqref="W13"/>
    </sheetView>
  </sheetViews>
  <sheetFormatPr defaultRowHeight="12.75" x14ac:dyDescent="0.2"/>
  <cols>
    <col min="1" max="1" width="9.140625" style="1" hidden="1" customWidth="1"/>
    <col min="2" max="2" width="3.42578125" style="1" customWidth="1"/>
    <col min="3" max="3" width="8.140625" style="1" customWidth="1"/>
    <col min="4" max="12" width="2.7109375" style="1" customWidth="1"/>
    <col min="13" max="13" width="2.85546875" style="1" customWidth="1"/>
    <col min="14" max="14" width="9.140625" style="1"/>
    <col min="15" max="15" width="9.85546875" style="1" customWidth="1"/>
    <col min="16" max="16" width="9.140625" style="1"/>
    <col min="17" max="17" width="25" style="1" customWidth="1"/>
    <col min="18" max="18" width="6.85546875" style="1" customWidth="1"/>
    <col min="19" max="257" width="9.140625" style="1"/>
    <col min="258" max="258" width="3.42578125" style="1" customWidth="1"/>
    <col min="259" max="259" width="8.140625" style="1" customWidth="1"/>
    <col min="260" max="268" width="2.7109375" style="1" customWidth="1"/>
    <col min="269" max="269" width="2.85546875" style="1" customWidth="1"/>
    <col min="270" max="270" width="9.140625" style="1"/>
    <col min="271" max="271" width="9.85546875" style="1" customWidth="1"/>
    <col min="272" max="272" width="9.140625" style="1"/>
    <col min="273" max="273" width="6.28515625" style="1" customWidth="1"/>
    <col min="274" max="274" width="12.85546875" style="1" customWidth="1"/>
    <col min="275" max="513" width="9.140625" style="1"/>
    <col min="514" max="514" width="3.42578125" style="1" customWidth="1"/>
    <col min="515" max="515" width="8.140625" style="1" customWidth="1"/>
    <col min="516" max="524" width="2.7109375" style="1" customWidth="1"/>
    <col min="525" max="525" width="2.85546875" style="1" customWidth="1"/>
    <col min="526" max="526" width="9.140625" style="1"/>
    <col min="527" max="527" width="9.85546875" style="1" customWidth="1"/>
    <col min="528" max="528" width="9.140625" style="1"/>
    <col min="529" max="529" width="6.28515625" style="1" customWidth="1"/>
    <col min="530" max="530" width="12.85546875" style="1" customWidth="1"/>
    <col min="531" max="769" width="9.140625" style="1"/>
    <col min="770" max="770" width="3.42578125" style="1" customWidth="1"/>
    <col min="771" max="771" width="8.140625" style="1" customWidth="1"/>
    <col min="772" max="780" width="2.7109375" style="1" customWidth="1"/>
    <col min="781" max="781" width="2.85546875" style="1" customWidth="1"/>
    <col min="782" max="782" width="9.140625" style="1"/>
    <col min="783" max="783" width="9.85546875" style="1" customWidth="1"/>
    <col min="784" max="784" width="9.140625" style="1"/>
    <col min="785" max="785" width="6.28515625" style="1" customWidth="1"/>
    <col min="786" max="786" width="12.85546875" style="1" customWidth="1"/>
    <col min="787" max="1025" width="9.140625" style="1"/>
    <col min="1026" max="1026" width="3.42578125" style="1" customWidth="1"/>
    <col min="1027" max="1027" width="8.140625" style="1" customWidth="1"/>
    <col min="1028" max="1036" width="2.7109375" style="1" customWidth="1"/>
    <col min="1037" max="1037" width="2.85546875" style="1" customWidth="1"/>
    <col min="1038" max="1038" width="9.140625" style="1"/>
    <col min="1039" max="1039" width="9.85546875" style="1" customWidth="1"/>
    <col min="1040" max="1040" width="9.140625" style="1"/>
    <col min="1041" max="1041" width="6.28515625" style="1" customWidth="1"/>
    <col min="1042" max="1042" width="12.85546875" style="1" customWidth="1"/>
    <col min="1043" max="1281" width="9.140625" style="1"/>
    <col min="1282" max="1282" width="3.42578125" style="1" customWidth="1"/>
    <col min="1283" max="1283" width="8.140625" style="1" customWidth="1"/>
    <col min="1284" max="1292" width="2.7109375" style="1" customWidth="1"/>
    <col min="1293" max="1293" width="2.85546875" style="1" customWidth="1"/>
    <col min="1294" max="1294" width="9.140625" style="1"/>
    <col min="1295" max="1295" width="9.85546875" style="1" customWidth="1"/>
    <col min="1296" max="1296" width="9.140625" style="1"/>
    <col min="1297" max="1297" width="6.28515625" style="1" customWidth="1"/>
    <col min="1298" max="1298" width="12.85546875" style="1" customWidth="1"/>
    <col min="1299" max="1537" width="9.140625" style="1"/>
    <col min="1538" max="1538" width="3.42578125" style="1" customWidth="1"/>
    <col min="1539" max="1539" width="8.140625" style="1" customWidth="1"/>
    <col min="1540" max="1548" width="2.7109375" style="1" customWidth="1"/>
    <col min="1549" max="1549" width="2.85546875" style="1" customWidth="1"/>
    <col min="1550" max="1550" width="9.140625" style="1"/>
    <col min="1551" max="1551" width="9.85546875" style="1" customWidth="1"/>
    <col min="1552" max="1552" width="9.140625" style="1"/>
    <col min="1553" max="1553" width="6.28515625" style="1" customWidth="1"/>
    <col min="1554" max="1554" width="12.85546875" style="1" customWidth="1"/>
    <col min="1555" max="1793" width="9.140625" style="1"/>
    <col min="1794" max="1794" width="3.42578125" style="1" customWidth="1"/>
    <col min="1795" max="1795" width="8.140625" style="1" customWidth="1"/>
    <col min="1796" max="1804" width="2.7109375" style="1" customWidth="1"/>
    <col min="1805" max="1805" width="2.85546875" style="1" customWidth="1"/>
    <col min="1806" max="1806" width="9.140625" style="1"/>
    <col min="1807" max="1807" width="9.85546875" style="1" customWidth="1"/>
    <col min="1808" max="1808" width="9.140625" style="1"/>
    <col min="1809" max="1809" width="6.28515625" style="1" customWidth="1"/>
    <col min="1810" max="1810" width="12.85546875" style="1" customWidth="1"/>
    <col min="1811" max="2049" width="9.140625" style="1"/>
    <col min="2050" max="2050" width="3.42578125" style="1" customWidth="1"/>
    <col min="2051" max="2051" width="8.140625" style="1" customWidth="1"/>
    <col min="2052" max="2060" width="2.7109375" style="1" customWidth="1"/>
    <col min="2061" max="2061" width="2.85546875" style="1" customWidth="1"/>
    <col min="2062" max="2062" width="9.140625" style="1"/>
    <col min="2063" max="2063" width="9.85546875" style="1" customWidth="1"/>
    <col min="2064" max="2064" width="9.140625" style="1"/>
    <col min="2065" max="2065" width="6.28515625" style="1" customWidth="1"/>
    <col min="2066" max="2066" width="12.85546875" style="1" customWidth="1"/>
    <col min="2067" max="2305" width="9.140625" style="1"/>
    <col min="2306" max="2306" width="3.42578125" style="1" customWidth="1"/>
    <col min="2307" max="2307" width="8.140625" style="1" customWidth="1"/>
    <col min="2308" max="2316" width="2.7109375" style="1" customWidth="1"/>
    <col min="2317" max="2317" width="2.85546875" style="1" customWidth="1"/>
    <col min="2318" max="2318" width="9.140625" style="1"/>
    <col min="2319" max="2319" width="9.85546875" style="1" customWidth="1"/>
    <col min="2320" max="2320" width="9.140625" style="1"/>
    <col min="2321" max="2321" width="6.28515625" style="1" customWidth="1"/>
    <col min="2322" max="2322" width="12.85546875" style="1" customWidth="1"/>
    <col min="2323" max="2561" width="9.140625" style="1"/>
    <col min="2562" max="2562" width="3.42578125" style="1" customWidth="1"/>
    <col min="2563" max="2563" width="8.140625" style="1" customWidth="1"/>
    <col min="2564" max="2572" width="2.7109375" style="1" customWidth="1"/>
    <col min="2573" max="2573" width="2.85546875" style="1" customWidth="1"/>
    <col min="2574" max="2574" width="9.140625" style="1"/>
    <col min="2575" max="2575" width="9.85546875" style="1" customWidth="1"/>
    <col min="2576" max="2576" width="9.140625" style="1"/>
    <col min="2577" max="2577" width="6.28515625" style="1" customWidth="1"/>
    <col min="2578" max="2578" width="12.85546875" style="1" customWidth="1"/>
    <col min="2579" max="2817" width="9.140625" style="1"/>
    <col min="2818" max="2818" width="3.42578125" style="1" customWidth="1"/>
    <col min="2819" max="2819" width="8.140625" style="1" customWidth="1"/>
    <col min="2820" max="2828" width="2.7109375" style="1" customWidth="1"/>
    <col min="2829" max="2829" width="2.85546875" style="1" customWidth="1"/>
    <col min="2830" max="2830" width="9.140625" style="1"/>
    <col min="2831" max="2831" width="9.85546875" style="1" customWidth="1"/>
    <col min="2832" max="2832" width="9.140625" style="1"/>
    <col min="2833" max="2833" width="6.28515625" style="1" customWidth="1"/>
    <col min="2834" max="2834" width="12.85546875" style="1" customWidth="1"/>
    <col min="2835" max="3073" width="9.140625" style="1"/>
    <col min="3074" max="3074" width="3.42578125" style="1" customWidth="1"/>
    <col min="3075" max="3075" width="8.140625" style="1" customWidth="1"/>
    <col min="3076" max="3084" width="2.7109375" style="1" customWidth="1"/>
    <col min="3085" max="3085" width="2.85546875" style="1" customWidth="1"/>
    <col min="3086" max="3086" width="9.140625" style="1"/>
    <col min="3087" max="3087" width="9.85546875" style="1" customWidth="1"/>
    <col min="3088" max="3088" width="9.140625" style="1"/>
    <col min="3089" max="3089" width="6.28515625" style="1" customWidth="1"/>
    <col min="3090" max="3090" width="12.85546875" style="1" customWidth="1"/>
    <col min="3091" max="3329" width="9.140625" style="1"/>
    <col min="3330" max="3330" width="3.42578125" style="1" customWidth="1"/>
    <col min="3331" max="3331" width="8.140625" style="1" customWidth="1"/>
    <col min="3332" max="3340" width="2.7109375" style="1" customWidth="1"/>
    <col min="3341" max="3341" width="2.85546875" style="1" customWidth="1"/>
    <col min="3342" max="3342" width="9.140625" style="1"/>
    <col min="3343" max="3343" width="9.85546875" style="1" customWidth="1"/>
    <col min="3344" max="3344" width="9.140625" style="1"/>
    <col min="3345" max="3345" width="6.28515625" style="1" customWidth="1"/>
    <col min="3346" max="3346" width="12.85546875" style="1" customWidth="1"/>
    <col min="3347" max="3585" width="9.140625" style="1"/>
    <col min="3586" max="3586" width="3.42578125" style="1" customWidth="1"/>
    <col min="3587" max="3587" width="8.140625" style="1" customWidth="1"/>
    <col min="3588" max="3596" width="2.7109375" style="1" customWidth="1"/>
    <col min="3597" max="3597" width="2.85546875" style="1" customWidth="1"/>
    <col min="3598" max="3598" width="9.140625" style="1"/>
    <col min="3599" max="3599" width="9.85546875" style="1" customWidth="1"/>
    <col min="3600" max="3600" width="9.140625" style="1"/>
    <col min="3601" max="3601" width="6.28515625" style="1" customWidth="1"/>
    <col min="3602" max="3602" width="12.85546875" style="1" customWidth="1"/>
    <col min="3603" max="3841" width="9.140625" style="1"/>
    <col min="3842" max="3842" width="3.42578125" style="1" customWidth="1"/>
    <col min="3843" max="3843" width="8.140625" style="1" customWidth="1"/>
    <col min="3844" max="3852" width="2.7109375" style="1" customWidth="1"/>
    <col min="3853" max="3853" width="2.85546875" style="1" customWidth="1"/>
    <col min="3854" max="3854" width="9.140625" style="1"/>
    <col min="3855" max="3855" width="9.85546875" style="1" customWidth="1"/>
    <col min="3856" max="3856" width="9.140625" style="1"/>
    <col min="3857" max="3857" width="6.28515625" style="1" customWidth="1"/>
    <col min="3858" max="3858" width="12.85546875" style="1" customWidth="1"/>
    <col min="3859" max="4097" width="9.140625" style="1"/>
    <col min="4098" max="4098" width="3.42578125" style="1" customWidth="1"/>
    <col min="4099" max="4099" width="8.140625" style="1" customWidth="1"/>
    <col min="4100" max="4108" width="2.7109375" style="1" customWidth="1"/>
    <col min="4109" max="4109" width="2.85546875" style="1" customWidth="1"/>
    <col min="4110" max="4110" width="9.140625" style="1"/>
    <col min="4111" max="4111" width="9.85546875" style="1" customWidth="1"/>
    <col min="4112" max="4112" width="9.140625" style="1"/>
    <col min="4113" max="4113" width="6.28515625" style="1" customWidth="1"/>
    <col min="4114" max="4114" width="12.85546875" style="1" customWidth="1"/>
    <col min="4115" max="4353" width="9.140625" style="1"/>
    <col min="4354" max="4354" width="3.42578125" style="1" customWidth="1"/>
    <col min="4355" max="4355" width="8.140625" style="1" customWidth="1"/>
    <col min="4356" max="4364" width="2.7109375" style="1" customWidth="1"/>
    <col min="4365" max="4365" width="2.85546875" style="1" customWidth="1"/>
    <col min="4366" max="4366" width="9.140625" style="1"/>
    <col min="4367" max="4367" width="9.85546875" style="1" customWidth="1"/>
    <col min="4368" max="4368" width="9.140625" style="1"/>
    <col min="4369" max="4369" width="6.28515625" style="1" customWidth="1"/>
    <col min="4370" max="4370" width="12.85546875" style="1" customWidth="1"/>
    <col min="4371" max="4609" width="9.140625" style="1"/>
    <col min="4610" max="4610" width="3.42578125" style="1" customWidth="1"/>
    <col min="4611" max="4611" width="8.140625" style="1" customWidth="1"/>
    <col min="4612" max="4620" width="2.7109375" style="1" customWidth="1"/>
    <col min="4621" max="4621" width="2.85546875" style="1" customWidth="1"/>
    <col min="4622" max="4622" width="9.140625" style="1"/>
    <col min="4623" max="4623" width="9.85546875" style="1" customWidth="1"/>
    <col min="4624" max="4624" width="9.140625" style="1"/>
    <col min="4625" max="4625" width="6.28515625" style="1" customWidth="1"/>
    <col min="4626" max="4626" width="12.85546875" style="1" customWidth="1"/>
    <col min="4627" max="4865" width="9.140625" style="1"/>
    <col min="4866" max="4866" width="3.42578125" style="1" customWidth="1"/>
    <col min="4867" max="4867" width="8.140625" style="1" customWidth="1"/>
    <col min="4868" max="4876" width="2.7109375" style="1" customWidth="1"/>
    <col min="4877" max="4877" width="2.85546875" style="1" customWidth="1"/>
    <col min="4878" max="4878" width="9.140625" style="1"/>
    <col min="4879" max="4879" width="9.85546875" style="1" customWidth="1"/>
    <col min="4880" max="4880" width="9.140625" style="1"/>
    <col min="4881" max="4881" width="6.28515625" style="1" customWidth="1"/>
    <col min="4882" max="4882" width="12.85546875" style="1" customWidth="1"/>
    <col min="4883" max="5121" width="9.140625" style="1"/>
    <col min="5122" max="5122" width="3.42578125" style="1" customWidth="1"/>
    <col min="5123" max="5123" width="8.140625" style="1" customWidth="1"/>
    <col min="5124" max="5132" width="2.7109375" style="1" customWidth="1"/>
    <col min="5133" max="5133" width="2.85546875" style="1" customWidth="1"/>
    <col min="5134" max="5134" width="9.140625" style="1"/>
    <col min="5135" max="5135" width="9.85546875" style="1" customWidth="1"/>
    <col min="5136" max="5136" width="9.140625" style="1"/>
    <col min="5137" max="5137" width="6.28515625" style="1" customWidth="1"/>
    <col min="5138" max="5138" width="12.85546875" style="1" customWidth="1"/>
    <col min="5139" max="5377" width="9.140625" style="1"/>
    <col min="5378" max="5378" width="3.42578125" style="1" customWidth="1"/>
    <col min="5379" max="5379" width="8.140625" style="1" customWidth="1"/>
    <col min="5380" max="5388" width="2.7109375" style="1" customWidth="1"/>
    <col min="5389" max="5389" width="2.85546875" style="1" customWidth="1"/>
    <col min="5390" max="5390" width="9.140625" style="1"/>
    <col min="5391" max="5391" width="9.85546875" style="1" customWidth="1"/>
    <col min="5392" max="5392" width="9.140625" style="1"/>
    <col min="5393" max="5393" width="6.28515625" style="1" customWidth="1"/>
    <col min="5394" max="5394" width="12.85546875" style="1" customWidth="1"/>
    <col min="5395" max="5633" width="9.140625" style="1"/>
    <col min="5634" max="5634" width="3.42578125" style="1" customWidth="1"/>
    <col min="5635" max="5635" width="8.140625" style="1" customWidth="1"/>
    <col min="5636" max="5644" width="2.7109375" style="1" customWidth="1"/>
    <col min="5645" max="5645" width="2.85546875" style="1" customWidth="1"/>
    <col min="5646" max="5646" width="9.140625" style="1"/>
    <col min="5647" max="5647" width="9.85546875" style="1" customWidth="1"/>
    <col min="5648" max="5648" width="9.140625" style="1"/>
    <col min="5649" max="5649" width="6.28515625" style="1" customWidth="1"/>
    <col min="5650" max="5650" width="12.85546875" style="1" customWidth="1"/>
    <col min="5651" max="5889" width="9.140625" style="1"/>
    <col min="5890" max="5890" width="3.42578125" style="1" customWidth="1"/>
    <col min="5891" max="5891" width="8.140625" style="1" customWidth="1"/>
    <col min="5892" max="5900" width="2.7109375" style="1" customWidth="1"/>
    <col min="5901" max="5901" width="2.85546875" style="1" customWidth="1"/>
    <col min="5902" max="5902" width="9.140625" style="1"/>
    <col min="5903" max="5903" width="9.85546875" style="1" customWidth="1"/>
    <col min="5904" max="5904" width="9.140625" style="1"/>
    <col min="5905" max="5905" width="6.28515625" style="1" customWidth="1"/>
    <col min="5906" max="5906" width="12.85546875" style="1" customWidth="1"/>
    <col min="5907" max="6145" width="9.140625" style="1"/>
    <col min="6146" max="6146" width="3.42578125" style="1" customWidth="1"/>
    <col min="6147" max="6147" width="8.140625" style="1" customWidth="1"/>
    <col min="6148" max="6156" width="2.7109375" style="1" customWidth="1"/>
    <col min="6157" max="6157" width="2.85546875" style="1" customWidth="1"/>
    <col min="6158" max="6158" width="9.140625" style="1"/>
    <col min="6159" max="6159" width="9.85546875" style="1" customWidth="1"/>
    <col min="6160" max="6160" width="9.140625" style="1"/>
    <col min="6161" max="6161" width="6.28515625" style="1" customWidth="1"/>
    <col min="6162" max="6162" width="12.85546875" style="1" customWidth="1"/>
    <col min="6163" max="6401" width="9.140625" style="1"/>
    <col min="6402" max="6402" width="3.42578125" style="1" customWidth="1"/>
    <col min="6403" max="6403" width="8.140625" style="1" customWidth="1"/>
    <col min="6404" max="6412" width="2.7109375" style="1" customWidth="1"/>
    <col min="6413" max="6413" width="2.85546875" style="1" customWidth="1"/>
    <col min="6414" max="6414" width="9.140625" style="1"/>
    <col min="6415" max="6415" width="9.85546875" style="1" customWidth="1"/>
    <col min="6416" max="6416" width="9.140625" style="1"/>
    <col min="6417" max="6417" width="6.28515625" style="1" customWidth="1"/>
    <col min="6418" max="6418" width="12.85546875" style="1" customWidth="1"/>
    <col min="6419" max="6657" width="9.140625" style="1"/>
    <col min="6658" max="6658" width="3.42578125" style="1" customWidth="1"/>
    <col min="6659" max="6659" width="8.140625" style="1" customWidth="1"/>
    <col min="6660" max="6668" width="2.7109375" style="1" customWidth="1"/>
    <col min="6669" max="6669" width="2.85546875" style="1" customWidth="1"/>
    <col min="6670" max="6670" width="9.140625" style="1"/>
    <col min="6671" max="6671" width="9.85546875" style="1" customWidth="1"/>
    <col min="6672" max="6672" width="9.140625" style="1"/>
    <col min="6673" max="6673" width="6.28515625" style="1" customWidth="1"/>
    <col min="6674" max="6674" width="12.85546875" style="1" customWidth="1"/>
    <col min="6675" max="6913" width="9.140625" style="1"/>
    <col min="6914" max="6914" width="3.42578125" style="1" customWidth="1"/>
    <col min="6915" max="6915" width="8.140625" style="1" customWidth="1"/>
    <col min="6916" max="6924" width="2.7109375" style="1" customWidth="1"/>
    <col min="6925" max="6925" width="2.85546875" style="1" customWidth="1"/>
    <col min="6926" max="6926" width="9.140625" style="1"/>
    <col min="6927" max="6927" width="9.85546875" style="1" customWidth="1"/>
    <col min="6928" max="6928" width="9.140625" style="1"/>
    <col min="6929" max="6929" width="6.28515625" style="1" customWidth="1"/>
    <col min="6930" max="6930" width="12.85546875" style="1" customWidth="1"/>
    <col min="6931" max="7169" width="9.140625" style="1"/>
    <col min="7170" max="7170" width="3.42578125" style="1" customWidth="1"/>
    <col min="7171" max="7171" width="8.140625" style="1" customWidth="1"/>
    <col min="7172" max="7180" width="2.7109375" style="1" customWidth="1"/>
    <col min="7181" max="7181" width="2.85546875" style="1" customWidth="1"/>
    <col min="7182" max="7182" width="9.140625" style="1"/>
    <col min="7183" max="7183" width="9.85546875" style="1" customWidth="1"/>
    <col min="7184" max="7184" width="9.140625" style="1"/>
    <col min="7185" max="7185" width="6.28515625" style="1" customWidth="1"/>
    <col min="7186" max="7186" width="12.85546875" style="1" customWidth="1"/>
    <col min="7187" max="7425" width="9.140625" style="1"/>
    <col min="7426" max="7426" width="3.42578125" style="1" customWidth="1"/>
    <col min="7427" max="7427" width="8.140625" style="1" customWidth="1"/>
    <col min="7428" max="7436" width="2.7109375" style="1" customWidth="1"/>
    <col min="7437" max="7437" width="2.85546875" style="1" customWidth="1"/>
    <col min="7438" max="7438" width="9.140625" style="1"/>
    <col min="7439" max="7439" width="9.85546875" style="1" customWidth="1"/>
    <col min="7440" max="7440" width="9.140625" style="1"/>
    <col min="7441" max="7441" width="6.28515625" style="1" customWidth="1"/>
    <col min="7442" max="7442" width="12.85546875" style="1" customWidth="1"/>
    <col min="7443" max="7681" width="9.140625" style="1"/>
    <col min="7682" max="7682" width="3.42578125" style="1" customWidth="1"/>
    <col min="7683" max="7683" width="8.140625" style="1" customWidth="1"/>
    <col min="7684" max="7692" width="2.7109375" style="1" customWidth="1"/>
    <col min="7693" max="7693" width="2.85546875" style="1" customWidth="1"/>
    <col min="7694" max="7694" width="9.140625" style="1"/>
    <col min="7695" max="7695" width="9.85546875" style="1" customWidth="1"/>
    <col min="7696" max="7696" width="9.140625" style="1"/>
    <col min="7697" max="7697" width="6.28515625" style="1" customWidth="1"/>
    <col min="7698" max="7698" width="12.85546875" style="1" customWidth="1"/>
    <col min="7699" max="7937" width="9.140625" style="1"/>
    <col min="7938" max="7938" width="3.42578125" style="1" customWidth="1"/>
    <col min="7939" max="7939" width="8.140625" style="1" customWidth="1"/>
    <col min="7940" max="7948" width="2.7109375" style="1" customWidth="1"/>
    <col min="7949" max="7949" width="2.85546875" style="1" customWidth="1"/>
    <col min="7950" max="7950" width="9.140625" style="1"/>
    <col min="7951" max="7951" width="9.85546875" style="1" customWidth="1"/>
    <col min="7952" max="7952" width="9.140625" style="1"/>
    <col min="7953" max="7953" width="6.28515625" style="1" customWidth="1"/>
    <col min="7954" max="7954" width="12.85546875" style="1" customWidth="1"/>
    <col min="7955" max="8193" width="9.140625" style="1"/>
    <col min="8194" max="8194" width="3.42578125" style="1" customWidth="1"/>
    <col min="8195" max="8195" width="8.140625" style="1" customWidth="1"/>
    <col min="8196" max="8204" width="2.7109375" style="1" customWidth="1"/>
    <col min="8205" max="8205" width="2.85546875" style="1" customWidth="1"/>
    <col min="8206" max="8206" width="9.140625" style="1"/>
    <col min="8207" max="8207" width="9.85546875" style="1" customWidth="1"/>
    <col min="8208" max="8208" width="9.140625" style="1"/>
    <col min="8209" max="8209" width="6.28515625" style="1" customWidth="1"/>
    <col min="8210" max="8210" width="12.85546875" style="1" customWidth="1"/>
    <col min="8211" max="8449" width="9.140625" style="1"/>
    <col min="8450" max="8450" width="3.42578125" style="1" customWidth="1"/>
    <col min="8451" max="8451" width="8.140625" style="1" customWidth="1"/>
    <col min="8452" max="8460" width="2.7109375" style="1" customWidth="1"/>
    <col min="8461" max="8461" width="2.85546875" style="1" customWidth="1"/>
    <col min="8462" max="8462" width="9.140625" style="1"/>
    <col min="8463" max="8463" width="9.85546875" style="1" customWidth="1"/>
    <col min="8464" max="8464" width="9.140625" style="1"/>
    <col min="8465" max="8465" width="6.28515625" style="1" customWidth="1"/>
    <col min="8466" max="8466" width="12.85546875" style="1" customWidth="1"/>
    <col min="8467" max="8705" width="9.140625" style="1"/>
    <col min="8706" max="8706" width="3.42578125" style="1" customWidth="1"/>
    <col min="8707" max="8707" width="8.140625" style="1" customWidth="1"/>
    <col min="8708" max="8716" width="2.7109375" style="1" customWidth="1"/>
    <col min="8717" max="8717" width="2.85546875" style="1" customWidth="1"/>
    <col min="8718" max="8718" width="9.140625" style="1"/>
    <col min="8719" max="8719" width="9.85546875" style="1" customWidth="1"/>
    <col min="8720" max="8720" width="9.140625" style="1"/>
    <col min="8721" max="8721" width="6.28515625" style="1" customWidth="1"/>
    <col min="8722" max="8722" width="12.85546875" style="1" customWidth="1"/>
    <col min="8723" max="8961" width="9.140625" style="1"/>
    <col min="8962" max="8962" width="3.42578125" style="1" customWidth="1"/>
    <col min="8963" max="8963" width="8.140625" style="1" customWidth="1"/>
    <col min="8964" max="8972" width="2.7109375" style="1" customWidth="1"/>
    <col min="8973" max="8973" width="2.85546875" style="1" customWidth="1"/>
    <col min="8974" max="8974" width="9.140625" style="1"/>
    <col min="8975" max="8975" width="9.85546875" style="1" customWidth="1"/>
    <col min="8976" max="8976" width="9.140625" style="1"/>
    <col min="8977" max="8977" width="6.28515625" style="1" customWidth="1"/>
    <col min="8978" max="8978" width="12.85546875" style="1" customWidth="1"/>
    <col min="8979" max="9217" width="9.140625" style="1"/>
    <col min="9218" max="9218" width="3.42578125" style="1" customWidth="1"/>
    <col min="9219" max="9219" width="8.140625" style="1" customWidth="1"/>
    <col min="9220" max="9228" width="2.7109375" style="1" customWidth="1"/>
    <col min="9229" max="9229" width="2.85546875" style="1" customWidth="1"/>
    <col min="9230" max="9230" width="9.140625" style="1"/>
    <col min="9231" max="9231" width="9.85546875" style="1" customWidth="1"/>
    <col min="9232" max="9232" width="9.140625" style="1"/>
    <col min="9233" max="9233" width="6.28515625" style="1" customWidth="1"/>
    <col min="9234" max="9234" width="12.85546875" style="1" customWidth="1"/>
    <col min="9235" max="9473" width="9.140625" style="1"/>
    <col min="9474" max="9474" width="3.42578125" style="1" customWidth="1"/>
    <col min="9475" max="9475" width="8.140625" style="1" customWidth="1"/>
    <col min="9476" max="9484" width="2.7109375" style="1" customWidth="1"/>
    <col min="9485" max="9485" width="2.85546875" style="1" customWidth="1"/>
    <col min="9486" max="9486" width="9.140625" style="1"/>
    <col min="9487" max="9487" width="9.85546875" style="1" customWidth="1"/>
    <col min="9488" max="9488" width="9.140625" style="1"/>
    <col min="9489" max="9489" width="6.28515625" style="1" customWidth="1"/>
    <col min="9490" max="9490" width="12.85546875" style="1" customWidth="1"/>
    <col min="9491" max="9729" width="9.140625" style="1"/>
    <col min="9730" max="9730" width="3.42578125" style="1" customWidth="1"/>
    <col min="9731" max="9731" width="8.140625" style="1" customWidth="1"/>
    <col min="9732" max="9740" width="2.7109375" style="1" customWidth="1"/>
    <col min="9741" max="9741" width="2.85546875" style="1" customWidth="1"/>
    <col min="9742" max="9742" width="9.140625" style="1"/>
    <col min="9743" max="9743" width="9.85546875" style="1" customWidth="1"/>
    <col min="9744" max="9744" width="9.140625" style="1"/>
    <col min="9745" max="9745" width="6.28515625" style="1" customWidth="1"/>
    <col min="9746" max="9746" width="12.85546875" style="1" customWidth="1"/>
    <col min="9747" max="9985" width="9.140625" style="1"/>
    <col min="9986" max="9986" width="3.42578125" style="1" customWidth="1"/>
    <col min="9987" max="9987" width="8.140625" style="1" customWidth="1"/>
    <col min="9988" max="9996" width="2.7109375" style="1" customWidth="1"/>
    <col min="9997" max="9997" width="2.85546875" style="1" customWidth="1"/>
    <col min="9998" max="9998" width="9.140625" style="1"/>
    <col min="9999" max="9999" width="9.85546875" style="1" customWidth="1"/>
    <col min="10000" max="10000" width="9.140625" style="1"/>
    <col min="10001" max="10001" width="6.28515625" style="1" customWidth="1"/>
    <col min="10002" max="10002" width="12.85546875" style="1" customWidth="1"/>
    <col min="10003" max="10241" width="9.140625" style="1"/>
    <col min="10242" max="10242" width="3.42578125" style="1" customWidth="1"/>
    <col min="10243" max="10243" width="8.140625" style="1" customWidth="1"/>
    <col min="10244" max="10252" width="2.7109375" style="1" customWidth="1"/>
    <col min="10253" max="10253" width="2.85546875" style="1" customWidth="1"/>
    <col min="10254" max="10254" width="9.140625" style="1"/>
    <col min="10255" max="10255" width="9.85546875" style="1" customWidth="1"/>
    <col min="10256" max="10256" width="9.140625" style="1"/>
    <col min="10257" max="10257" width="6.28515625" style="1" customWidth="1"/>
    <col min="10258" max="10258" width="12.85546875" style="1" customWidth="1"/>
    <col min="10259" max="10497" width="9.140625" style="1"/>
    <col min="10498" max="10498" width="3.42578125" style="1" customWidth="1"/>
    <col min="10499" max="10499" width="8.140625" style="1" customWidth="1"/>
    <col min="10500" max="10508" width="2.7109375" style="1" customWidth="1"/>
    <col min="10509" max="10509" width="2.85546875" style="1" customWidth="1"/>
    <col min="10510" max="10510" width="9.140625" style="1"/>
    <col min="10511" max="10511" width="9.85546875" style="1" customWidth="1"/>
    <col min="10512" max="10512" width="9.140625" style="1"/>
    <col min="10513" max="10513" width="6.28515625" style="1" customWidth="1"/>
    <col min="10514" max="10514" width="12.85546875" style="1" customWidth="1"/>
    <col min="10515" max="10753" width="9.140625" style="1"/>
    <col min="10754" max="10754" width="3.42578125" style="1" customWidth="1"/>
    <col min="10755" max="10755" width="8.140625" style="1" customWidth="1"/>
    <col min="10756" max="10764" width="2.7109375" style="1" customWidth="1"/>
    <col min="10765" max="10765" width="2.85546875" style="1" customWidth="1"/>
    <col min="10766" max="10766" width="9.140625" style="1"/>
    <col min="10767" max="10767" width="9.85546875" style="1" customWidth="1"/>
    <col min="10768" max="10768" width="9.140625" style="1"/>
    <col min="10769" max="10769" width="6.28515625" style="1" customWidth="1"/>
    <col min="10770" max="10770" width="12.85546875" style="1" customWidth="1"/>
    <col min="10771" max="11009" width="9.140625" style="1"/>
    <col min="11010" max="11010" width="3.42578125" style="1" customWidth="1"/>
    <col min="11011" max="11011" width="8.140625" style="1" customWidth="1"/>
    <col min="11012" max="11020" width="2.7109375" style="1" customWidth="1"/>
    <col min="11021" max="11021" width="2.85546875" style="1" customWidth="1"/>
    <col min="11022" max="11022" width="9.140625" style="1"/>
    <col min="11023" max="11023" width="9.85546875" style="1" customWidth="1"/>
    <col min="11024" max="11024" width="9.140625" style="1"/>
    <col min="11025" max="11025" width="6.28515625" style="1" customWidth="1"/>
    <col min="11026" max="11026" width="12.85546875" style="1" customWidth="1"/>
    <col min="11027" max="11265" width="9.140625" style="1"/>
    <col min="11266" max="11266" width="3.42578125" style="1" customWidth="1"/>
    <col min="11267" max="11267" width="8.140625" style="1" customWidth="1"/>
    <col min="11268" max="11276" width="2.7109375" style="1" customWidth="1"/>
    <col min="11277" max="11277" width="2.85546875" style="1" customWidth="1"/>
    <col min="11278" max="11278" width="9.140625" style="1"/>
    <col min="11279" max="11279" width="9.85546875" style="1" customWidth="1"/>
    <col min="11280" max="11280" width="9.140625" style="1"/>
    <col min="11281" max="11281" width="6.28515625" style="1" customWidth="1"/>
    <col min="11282" max="11282" width="12.85546875" style="1" customWidth="1"/>
    <col min="11283" max="11521" width="9.140625" style="1"/>
    <col min="11522" max="11522" width="3.42578125" style="1" customWidth="1"/>
    <col min="11523" max="11523" width="8.140625" style="1" customWidth="1"/>
    <col min="11524" max="11532" width="2.7109375" style="1" customWidth="1"/>
    <col min="11533" max="11533" width="2.85546875" style="1" customWidth="1"/>
    <col min="11534" max="11534" width="9.140625" style="1"/>
    <col min="11535" max="11535" width="9.85546875" style="1" customWidth="1"/>
    <col min="11536" max="11536" width="9.140625" style="1"/>
    <col min="11537" max="11537" width="6.28515625" style="1" customWidth="1"/>
    <col min="11538" max="11538" width="12.85546875" style="1" customWidth="1"/>
    <col min="11539" max="11777" width="9.140625" style="1"/>
    <col min="11778" max="11778" width="3.42578125" style="1" customWidth="1"/>
    <col min="11779" max="11779" width="8.140625" style="1" customWidth="1"/>
    <col min="11780" max="11788" width="2.7109375" style="1" customWidth="1"/>
    <col min="11789" max="11789" width="2.85546875" style="1" customWidth="1"/>
    <col min="11790" max="11790" width="9.140625" style="1"/>
    <col min="11791" max="11791" width="9.85546875" style="1" customWidth="1"/>
    <col min="11792" max="11792" width="9.140625" style="1"/>
    <col min="11793" max="11793" width="6.28515625" style="1" customWidth="1"/>
    <col min="11794" max="11794" width="12.85546875" style="1" customWidth="1"/>
    <col min="11795" max="12033" width="9.140625" style="1"/>
    <col min="12034" max="12034" width="3.42578125" style="1" customWidth="1"/>
    <col min="12035" max="12035" width="8.140625" style="1" customWidth="1"/>
    <col min="12036" max="12044" width="2.7109375" style="1" customWidth="1"/>
    <col min="12045" max="12045" width="2.85546875" style="1" customWidth="1"/>
    <col min="12046" max="12046" width="9.140625" style="1"/>
    <col min="12047" max="12047" width="9.85546875" style="1" customWidth="1"/>
    <col min="12048" max="12048" width="9.140625" style="1"/>
    <col min="12049" max="12049" width="6.28515625" style="1" customWidth="1"/>
    <col min="12050" max="12050" width="12.85546875" style="1" customWidth="1"/>
    <col min="12051" max="12289" width="9.140625" style="1"/>
    <col min="12290" max="12290" width="3.42578125" style="1" customWidth="1"/>
    <col min="12291" max="12291" width="8.140625" style="1" customWidth="1"/>
    <col min="12292" max="12300" width="2.7109375" style="1" customWidth="1"/>
    <col min="12301" max="12301" width="2.85546875" style="1" customWidth="1"/>
    <col min="12302" max="12302" width="9.140625" style="1"/>
    <col min="12303" max="12303" width="9.85546875" style="1" customWidth="1"/>
    <col min="12304" max="12304" width="9.140625" style="1"/>
    <col min="12305" max="12305" width="6.28515625" style="1" customWidth="1"/>
    <col min="12306" max="12306" width="12.85546875" style="1" customWidth="1"/>
    <col min="12307" max="12545" width="9.140625" style="1"/>
    <col min="12546" max="12546" width="3.42578125" style="1" customWidth="1"/>
    <col min="12547" max="12547" width="8.140625" style="1" customWidth="1"/>
    <col min="12548" max="12556" width="2.7109375" style="1" customWidth="1"/>
    <col min="12557" max="12557" width="2.85546875" style="1" customWidth="1"/>
    <col min="12558" max="12558" width="9.140625" style="1"/>
    <col min="12559" max="12559" width="9.85546875" style="1" customWidth="1"/>
    <col min="12560" max="12560" width="9.140625" style="1"/>
    <col min="12561" max="12561" width="6.28515625" style="1" customWidth="1"/>
    <col min="12562" max="12562" width="12.85546875" style="1" customWidth="1"/>
    <col min="12563" max="12801" width="9.140625" style="1"/>
    <col min="12802" max="12802" width="3.42578125" style="1" customWidth="1"/>
    <col min="12803" max="12803" width="8.140625" style="1" customWidth="1"/>
    <col min="12804" max="12812" width="2.7109375" style="1" customWidth="1"/>
    <col min="12813" max="12813" width="2.85546875" style="1" customWidth="1"/>
    <col min="12814" max="12814" width="9.140625" style="1"/>
    <col min="12815" max="12815" width="9.85546875" style="1" customWidth="1"/>
    <col min="12816" max="12816" width="9.140625" style="1"/>
    <col min="12817" max="12817" width="6.28515625" style="1" customWidth="1"/>
    <col min="12818" max="12818" width="12.85546875" style="1" customWidth="1"/>
    <col min="12819" max="13057" width="9.140625" style="1"/>
    <col min="13058" max="13058" width="3.42578125" style="1" customWidth="1"/>
    <col min="13059" max="13059" width="8.140625" style="1" customWidth="1"/>
    <col min="13060" max="13068" width="2.7109375" style="1" customWidth="1"/>
    <col min="13069" max="13069" width="2.85546875" style="1" customWidth="1"/>
    <col min="13070" max="13070" width="9.140625" style="1"/>
    <col min="13071" max="13071" width="9.85546875" style="1" customWidth="1"/>
    <col min="13072" max="13072" width="9.140625" style="1"/>
    <col min="13073" max="13073" width="6.28515625" style="1" customWidth="1"/>
    <col min="13074" max="13074" width="12.85546875" style="1" customWidth="1"/>
    <col min="13075" max="13313" width="9.140625" style="1"/>
    <col min="13314" max="13314" width="3.42578125" style="1" customWidth="1"/>
    <col min="13315" max="13315" width="8.140625" style="1" customWidth="1"/>
    <col min="13316" max="13324" width="2.7109375" style="1" customWidth="1"/>
    <col min="13325" max="13325" width="2.85546875" style="1" customWidth="1"/>
    <col min="13326" max="13326" width="9.140625" style="1"/>
    <col min="13327" max="13327" width="9.85546875" style="1" customWidth="1"/>
    <col min="13328" max="13328" width="9.140625" style="1"/>
    <col min="13329" max="13329" width="6.28515625" style="1" customWidth="1"/>
    <col min="13330" max="13330" width="12.85546875" style="1" customWidth="1"/>
    <col min="13331" max="13569" width="9.140625" style="1"/>
    <col min="13570" max="13570" width="3.42578125" style="1" customWidth="1"/>
    <col min="13571" max="13571" width="8.140625" style="1" customWidth="1"/>
    <col min="13572" max="13580" width="2.7109375" style="1" customWidth="1"/>
    <col min="13581" max="13581" width="2.85546875" style="1" customWidth="1"/>
    <col min="13582" max="13582" width="9.140625" style="1"/>
    <col min="13583" max="13583" width="9.85546875" style="1" customWidth="1"/>
    <col min="13584" max="13584" width="9.140625" style="1"/>
    <col min="13585" max="13585" width="6.28515625" style="1" customWidth="1"/>
    <col min="13586" max="13586" width="12.85546875" style="1" customWidth="1"/>
    <col min="13587" max="13825" width="9.140625" style="1"/>
    <col min="13826" max="13826" width="3.42578125" style="1" customWidth="1"/>
    <col min="13827" max="13827" width="8.140625" style="1" customWidth="1"/>
    <col min="13828" max="13836" width="2.7109375" style="1" customWidth="1"/>
    <col min="13837" max="13837" width="2.85546875" style="1" customWidth="1"/>
    <col min="13838" max="13838" width="9.140625" style="1"/>
    <col min="13839" max="13839" width="9.85546875" style="1" customWidth="1"/>
    <col min="13840" max="13840" width="9.140625" style="1"/>
    <col min="13841" max="13841" width="6.28515625" style="1" customWidth="1"/>
    <col min="13842" max="13842" width="12.85546875" style="1" customWidth="1"/>
    <col min="13843" max="14081" width="9.140625" style="1"/>
    <col min="14082" max="14082" width="3.42578125" style="1" customWidth="1"/>
    <col min="14083" max="14083" width="8.140625" style="1" customWidth="1"/>
    <col min="14084" max="14092" width="2.7109375" style="1" customWidth="1"/>
    <col min="14093" max="14093" width="2.85546875" style="1" customWidth="1"/>
    <col min="14094" max="14094" width="9.140625" style="1"/>
    <col min="14095" max="14095" width="9.85546875" style="1" customWidth="1"/>
    <col min="14096" max="14096" width="9.140625" style="1"/>
    <col min="14097" max="14097" width="6.28515625" style="1" customWidth="1"/>
    <col min="14098" max="14098" width="12.85546875" style="1" customWidth="1"/>
    <col min="14099" max="14337" width="9.140625" style="1"/>
    <col min="14338" max="14338" width="3.42578125" style="1" customWidth="1"/>
    <col min="14339" max="14339" width="8.140625" style="1" customWidth="1"/>
    <col min="14340" max="14348" width="2.7109375" style="1" customWidth="1"/>
    <col min="14349" max="14349" width="2.85546875" style="1" customWidth="1"/>
    <col min="14350" max="14350" width="9.140625" style="1"/>
    <col min="14351" max="14351" width="9.85546875" style="1" customWidth="1"/>
    <col min="14352" max="14352" width="9.140625" style="1"/>
    <col min="14353" max="14353" width="6.28515625" style="1" customWidth="1"/>
    <col min="14354" max="14354" width="12.85546875" style="1" customWidth="1"/>
    <col min="14355" max="14593" width="9.140625" style="1"/>
    <col min="14594" max="14594" width="3.42578125" style="1" customWidth="1"/>
    <col min="14595" max="14595" width="8.140625" style="1" customWidth="1"/>
    <col min="14596" max="14604" width="2.7109375" style="1" customWidth="1"/>
    <col min="14605" max="14605" width="2.85546875" style="1" customWidth="1"/>
    <col min="14606" max="14606" width="9.140625" style="1"/>
    <col min="14607" max="14607" width="9.85546875" style="1" customWidth="1"/>
    <col min="14608" max="14608" width="9.140625" style="1"/>
    <col min="14609" max="14609" width="6.28515625" style="1" customWidth="1"/>
    <col min="14610" max="14610" width="12.85546875" style="1" customWidth="1"/>
    <col min="14611" max="14849" width="9.140625" style="1"/>
    <col min="14850" max="14850" width="3.42578125" style="1" customWidth="1"/>
    <col min="14851" max="14851" width="8.140625" style="1" customWidth="1"/>
    <col min="14852" max="14860" width="2.7109375" style="1" customWidth="1"/>
    <col min="14861" max="14861" width="2.85546875" style="1" customWidth="1"/>
    <col min="14862" max="14862" width="9.140625" style="1"/>
    <col min="14863" max="14863" width="9.85546875" style="1" customWidth="1"/>
    <col min="14864" max="14864" width="9.140625" style="1"/>
    <col min="14865" max="14865" width="6.28515625" style="1" customWidth="1"/>
    <col min="14866" max="14866" width="12.85546875" style="1" customWidth="1"/>
    <col min="14867" max="15105" width="9.140625" style="1"/>
    <col min="15106" max="15106" width="3.42578125" style="1" customWidth="1"/>
    <col min="15107" max="15107" width="8.140625" style="1" customWidth="1"/>
    <col min="15108" max="15116" width="2.7109375" style="1" customWidth="1"/>
    <col min="15117" max="15117" width="2.85546875" style="1" customWidth="1"/>
    <col min="15118" max="15118" width="9.140625" style="1"/>
    <col min="15119" max="15119" width="9.85546875" style="1" customWidth="1"/>
    <col min="15120" max="15120" width="9.140625" style="1"/>
    <col min="15121" max="15121" width="6.28515625" style="1" customWidth="1"/>
    <col min="15122" max="15122" width="12.85546875" style="1" customWidth="1"/>
    <col min="15123" max="15361" width="9.140625" style="1"/>
    <col min="15362" max="15362" width="3.42578125" style="1" customWidth="1"/>
    <col min="15363" max="15363" width="8.140625" style="1" customWidth="1"/>
    <col min="15364" max="15372" width="2.7109375" style="1" customWidth="1"/>
    <col min="15373" max="15373" width="2.85546875" style="1" customWidth="1"/>
    <col min="15374" max="15374" width="9.140625" style="1"/>
    <col min="15375" max="15375" width="9.85546875" style="1" customWidth="1"/>
    <col min="15376" max="15376" width="9.140625" style="1"/>
    <col min="15377" max="15377" width="6.28515625" style="1" customWidth="1"/>
    <col min="15378" max="15378" width="12.85546875" style="1" customWidth="1"/>
    <col min="15379" max="15617" width="9.140625" style="1"/>
    <col min="15618" max="15618" width="3.42578125" style="1" customWidth="1"/>
    <col min="15619" max="15619" width="8.140625" style="1" customWidth="1"/>
    <col min="15620" max="15628" width="2.7109375" style="1" customWidth="1"/>
    <col min="15629" max="15629" width="2.85546875" style="1" customWidth="1"/>
    <col min="15630" max="15630" width="9.140625" style="1"/>
    <col min="15631" max="15631" width="9.85546875" style="1" customWidth="1"/>
    <col min="15632" max="15632" width="9.140625" style="1"/>
    <col min="15633" max="15633" width="6.28515625" style="1" customWidth="1"/>
    <col min="15634" max="15634" width="12.85546875" style="1" customWidth="1"/>
    <col min="15635" max="15873" width="9.140625" style="1"/>
    <col min="15874" max="15874" width="3.42578125" style="1" customWidth="1"/>
    <col min="15875" max="15875" width="8.140625" style="1" customWidth="1"/>
    <col min="15876" max="15884" width="2.7109375" style="1" customWidth="1"/>
    <col min="15885" max="15885" width="2.85546875" style="1" customWidth="1"/>
    <col min="15886" max="15886" width="9.140625" style="1"/>
    <col min="15887" max="15887" width="9.85546875" style="1" customWidth="1"/>
    <col min="15888" max="15888" width="9.140625" style="1"/>
    <col min="15889" max="15889" width="6.28515625" style="1" customWidth="1"/>
    <col min="15890" max="15890" width="12.85546875" style="1" customWidth="1"/>
    <col min="15891" max="16129" width="9.140625" style="1"/>
    <col min="16130" max="16130" width="3.42578125" style="1" customWidth="1"/>
    <col min="16131" max="16131" width="8.140625" style="1" customWidth="1"/>
    <col min="16132" max="16140" width="2.7109375" style="1" customWidth="1"/>
    <col min="16141" max="16141" width="2.85546875" style="1" customWidth="1"/>
    <col min="16142" max="16142" width="9.140625" style="1"/>
    <col min="16143" max="16143" width="9.85546875" style="1" customWidth="1"/>
    <col min="16144" max="16144" width="9.140625" style="1"/>
    <col min="16145" max="16145" width="6.28515625" style="1" customWidth="1"/>
    <col min="16146" max="16146" width="12.85546875" style="1" customWidth="1"/>
    <col min="16147" max="16384" width="9.140625" style="1"/>
  </cols>
  <sheetData>
    <row r="2" spans="3:18" x14ac:dyDescent="0.2">
      <c r="P2" s="308"/>
      <c r="Q2" s="308"/>
      <c r="R2" s="308"/>
    </row>
    <row r="3" spans="3:18" x14ac:dyDescent="0.2">
      <c r="R3" s="2"/>
    </row>
    <row r="4" spans="3:18" x14ac:dyDescent="0.2">
      <c r="R4" s="2"/>
    </row>
    <row r="6" spans="3:18" x14ac:dyDescent="0.2">
      <c r="C6" s="1" t="s">
        <v>0</v>
      </c>
      <c r="G6" s="3">
        <v>2</v>
      </c>
      <c r="H6" s="3">
        <v>0</v>
      </c>
      <c r="I6" s="3">
        <v>3</v>
      </c>
      <c r="J6" s="3">
        <v>2</v>
      </c>
      <c r="K6" s="3">
        <v>4</v>
      </c>
      <c r="L6" s="3">
        <v>6</v>
      </c>
      <c r="M6" s="3">
        <v>5</v>
      </c>
    </row>
    <row r="7" spans="3:18" x14ac:dyDescent="0.2">
      <c r="C7" s="1" t="s">
        <v>1</v>
      </c>
    </row>
    <row r="9" spans="3:18" x14ac:dyDescent="0.2">
      <c r="C9" s="1" t="s">
        <v>2</v>
      </c>
    </row>
    <row r="10" spans="3:18" x14ac:dyDescent="0.2">
      <c r="C10" s="1" t="s">
        <v>3</v>
      </c>
    </row>
    <row r="14" spans="3:18" ht="50.25" x14ac:dyDescent="0.7">
      <c r="C14" s="4" t="s">
        <v>4</v>
      </c>
    </row>
    <row r="21" spans="13:16" x14ac:dyDescent="0.2">
      <c r="N21" s="5"/>
      <c r="O21" s="5"/>
      <c r="P21" s="5"/>
    </row>
    <row r="22" spans="13:16" ht="20.25" x14ac:dyDescent="0.3">
      <c r="M22" s="6"/>
      <c r="N22" s="7" t="s">
        <v>5</v>
      </c>
      <c r="O22" s="5"/>
      <c r="P22" s="5"/>
    </row>
    <row r="23" spans="13:16" ht="20.25" x14ac:dyDescent="0.3">
      <c r="M23" s="6"/>
      <c r="N23" s="7" t="s">
        <v>6</v>
      </c>
      <c r="O23" s="5"/>
      <c r="P23" s="5"/>
    </row>
    <row r="24" spans="13:16" ht="20.25" x14ac:dyDescent="0.3">
      <c r="M24" s="6"/>
      <c r="N24" s="7" t="s">
        <v>7</v>
      </c>
      <c r="O24" s="5"/>
      <c r="P24" s="5"/>
    </row>
    <row r="25" spans="13:16" x14ac:dyDescent="0.2">
      <c r="N25" s="5"/>
      <c r="O25" s="5"/>
      <c r="P25" s="5"/>
    </row>
    <row r="26" spans="13:16" x14ac:dyDescent="0.2">
      <c r="N26" s="5"/>
      <c r="O26" s="5"/>
      <c r="P26" s="5"/>
    </row>
    <row r="37" spans="2:18" x14ac:dyDescent="0.2">
      <c r="B37" s="309" t="s">
        <v>8</v>
      </c>
      <c r="C37" s="309"/>
      <c r="D37" s="309"/>
      <c r="E37" s="309"/>
      <c r="F37" s="309"/>
      <c r="G37" s="309"/>
      <c r="H37" s="309"/>
      <c r="I37" s="309"/>
      <c r="J37" s="309"/>
      <c r="K37" s="309"/>
      <c r="L37" s="309"/>
      <c r="M37" s="309"/>
      <c r="N37" s="309" t="s">
        <v>9</v>
      </c>
      <c r="O37" s="309"/>
      <c r="P37" s="309" t="s">
        <v>10</v>
      </c>
      <c r="Q37" s="309"/>
      <c r="R37" s="309"/>
    </row>
    <row r="38" spans="2:18" x14ac:dyDescent="0.2">
      <c r="B38" s="305"/>
      <c r="C38" s="306"/>
      <c r="D38" s="306"/>
      <c r="E38" s="306"/>
      <c r="F38" s="306"/>
      <c r="G38" s="306"/>
      <c r="H38" s="306"/>
      <c r="I38" s="306"/>
      <c r="J38" s="306"/>
      <c r="K38" s="306"/>
      <c r="L38" s="306"/>
      <c r="M38" s="307"/>
      <c r="N38" s="305"/>
      <c r="O38" s="307"/>
      <c r="P38" s="305"/>
      <c r="Q38" s="306"/>
      <c r="R38" s="307"/>
    </row>
    <row r="39" spans="2:18" x14ac:dyDescent="0.2">
      <c r="B39" s="305"/>
      <c r="C39" s="306"/>
      <c r="D39" s="306"/>
      <c r="E39" s="306"/>
      <c r="F39" s="306"/>
      <c r="G39" s="306"/>
      <c r="H39" s="306"/>
      <c r="I39" s="306"/>
      <c r="J39" s="306"/>
      <c r="K39" s="306"/>
      <c r="L39" s="306"/>
      <c r="M39" s="307"/>
      <c r="N39" s="305"/>
      <c r="O39" s="307"/>
      <c r="P39" s="305"/>
      <c r="Q39" s="306"/>
      <c r="R39" s="307"/>
    </row>
    <row r="40" spans="2:18" x14ac:dyDescent="0.2">
      <c r="B40" s="305"/>
      <c r="C40" s="306"/>
      <c r="D40" s="306"/>
      <c r="E40" s="306"/>
      <c r="F40" s="306"/>
      <c r="G40" s="306"/>
      <c r="H40" s="306"/>
      <c r="I40" s="306"/>
      <c r="J40" s="306"/>
      <c r="K40" s="306"/>
      <c r="L40" s="306"/>
      <c r="M40" s="307"/>
      <c r="N40" s="305"/>
      <c r="O40" s="307"/>
      <c r="P40" s="305"/>
      <c r="Q40" s="306"/>
      <c r="R40" s="307"/>
    </row>
  </sheetData>
  <mergeCells count="13">
    <mergeCell ref="P2:R2"/>
    <mergeCell ref="B37:M37"/>
    <mergeCell ref="N37:O37"/>
    <mergeCell ref="P37:R37"/>
    <mergeCell ref="B38:M38"/>
    <mergeCell ref="N38:O38"/>
    <mergeCell ref="P38:R38"/>
    <mergeCell ref="B39:M39"/>
    <mergeCell ref="N39:O39"/>
    <mergeCell ref="P39:R39"/>
    <mergeCell ref="B40:M40"/>
    <mergeCell ref="N40:O40"/>
    <mergeCell ref="P40:R4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D32"/>
  <sheetViews>
    <sheetView workbookViewId="0">
      <selection activeCell="C28" sqref="C28"/>
    </sheetView>
  </sheetViews>
  <sheetFormatPr defaultRowHeight="15" x14ac:dyDescent="0.25"/>
  <cols>
    <col min="1" max="1" width="9.140625" style="10"/>
    <col min="2" max="2" width="12.5703125" style="10" customWidth="1"/>
    <col min="3" max="3" width="64.28515625" style="10" customWidth="1"/>
    <col min="4" max="4" width="51.28515625" style="10" customWidth="1"/>
    <col min="5" max="257" width="9.140625" style="10"/>
    <col min="258" max="258" width="12.5703125" style="10" customWidth="1"/>
    <col min="259" max="259" width="9.140625" style="10"/>
    <col min="260" max="260" width="68.42578125" style="10" customWidth="1"/>
    <col min="261" max="513" width="9.140625" style="10"/>
    <col min="514" max="514" width="12.5703125" style="10" customWidth="1"/>
    <col min="515" max="515" width="9.140625" style="10"/>
    <col min="516" max="516" width="68.42578125" style="10" customWidth="1"/>
    <col min="517" max="769" width="9.140625" style="10"/>
    <col min="770" max="770" width="12.5703125" style="10" customWidth="1"/>
    <col min="771" max="771" width="9.140625" style="10"/>
    <col min="772" max="772" width="68.42578125" style="10" customWidth="1"/>
    <col min="773" max="1025" width="9.140625" style="10"/>
    <col min="1026" max="1026" width="12.5703125" style="10" customWidth="1"/>
    <col min="1027" max="1027" width="9.140625" style="10"/>
    <col min="1028" max="1028" width="68.42578125" style="10" customWidth="1"/>
    <col min="1029" max="1281" width="9.140625" style="10"/>
    <col min="1282" max="1282" width="12.5703125" style="10" customWidth="1"/>
    <col min="1283" max="1283" width="9.140625" style="10"/>
    <col min="1284" max="1284" width="68.42578125" style="10" customWidth="1"/>
    <col min="1285" max="1537" width="9.140625" style="10"/>
    <col min="1538" max="1538" width="12.5703125" style="10" customWidth="1"/>
    <col min="1539" max="1539" width="9.140625" style="10"/>
    <col min="1540" max="1540" width="68.42578125" style="10" customWidth="1"/>
    <col min="1541" max="1793" width="9.140625" style="10"/>
    <col min="1794" max="1794" width="12.5703125" style="10" customWidth="1"/>
    <col min="1795" max="1795" width="9.140625" style="10"/>
    <col min="1796" max="1796" width="68.42578125" style="10" customWidth="1"/>
    <col min="1797" max="2049" width="9.140625" style="10"/>
    <col min="2050" max="2050" width="12.5703125" style="10" customWidth="1"/>
    <col min="2051" max="2051" width="9.140625" style="10"/>
    <col min="2052" max="2052" width="68.42578125" style="10" customWidth="1"/>
    <col min="2053" max="2305" width="9.140625" style="10"/>
    <col min="2306" max="2306" width="12.5703125" style="10" customWidth="1"/>
    <col min="2307" max="2307" width="9.140625" style="10"/>
    <col min="2308" max="2308" width="68.42578125" style="10" customWidth="1"/>
    <col min="2309" max="2561" width="9.140625" style="10"/>
    <col min="2562" max="2562" width="12.5703125" style="10" customWidth="1"/>
    <col min="2563" max="2563" width="9.140625" style="10"/>
    <col min="2564" max="2564" width="68.42578125" style="10" customWidth="1"/>
    <col min="2565" max="2817" width="9.140625" style="10"/>
    <col min="2818" max="2818" width="12.5703125" style="10" customWidth="1"/>
    <col min="2819" max="2819" width="9.140625" style="10"/>
    <col min="2820" max="2820" width="68.42578125" style="10" customWidth="1"/>
    <col min="2821" max="3073" width="9.140625" style="10"/>
    <col min="3074" max="3074" width="12.5703125" style="10" customWidth="1"/>
    <col min="3075" max="3075" width="9.140625" style="10"/>
    <col min="3076" max="3076" width="68.42578125" style="10" customWidth="1"/>
    <col min="3077" max="3329" width="9.140625" style="10"/>
    <col min="3330" max="3330" width="12.5703125" style="10" customWidth="1"/>
    <col min="3331" max="3331" width="9.140625" style="10"/>
    <col min="3332" max="3332" width="68.42578125" style="10" customWidth="1"/>
    <col min="3333" max="3585" width="9.140625" style="10"/>
    <col min="3586" max="3586" width="12.5703125" style="10" customWidth="1"/>
    <col min="3587" max="3587" width="9.140625" style="10"/>
    <col min="3588" max="3588" width="68.42578125" style="10" customWidth="1"/>
    <col min="3589" max="3841" width="9.140625" style="10"/>
    <col min="3842" max="3842" width="12.5703125" style="10" customWidth="1"/>
    <col min="3843" max="3843" width="9.140625" style="10"/>
    <col min="3844" max="3844" width="68.42578125" style="10" customWidth="1"/>
    <col min="3845" max="4097" width="9.140625" style="10"/>
    <col min="4098" max="4098" width="12.5703125" style="10" customWidth="1"/>
    <col min="4099" max="4099" width="9.140625" style="10"/>
    <col min="4100" max="4100" width="68.42578125" style="10" customWidth="1"/>
    <col min="4101" max="4353" width="9.140625" style="10"/>
    <col min="4354" max="4354" width="12.5703125" style="10" customWidth="1"/>
    <col min="4355" max="4355" width="9.140625" style="10"/>
    <col min="4356" max="4356" width="68.42578125" style="10" customWidth="1"/>
    <col min="4357" max="4609" width="9.140625" style="10"/>
    <col min="4610" max="4610" width="12.5703125" style="10" customWidth="1"/>
    <col min="4611" max="4611" width="9.140625" style="10"/>
    <col min="4612" max="4612" width="68.42578125" style="10" customWidth="1"/>
    <col min="4613" max="4865" width="9.140625" style="10"/>
    <col min="4866" max="4866" width="12.5703125" style="10" customWidth="1"/>
    <col min="4867" max="4867" width="9.140625" style="10"/>
    <col min="4868" max="4868" width="68.42578125" style="10" customWidth="1"/>
    <col min="4869" max="5121" width="9.140625" style="10"/>
    <col min="5122" max="5122" width="12.5703125" style="10" customWidth="1"/>
    <col min="5123" max="5123" width="9.140625" style="10"/>
    <col min="5124" max="5124" width="68.42578125" style="10" customWidth="1"/>
    <col min="5125" max="5377" width="9.140625" style="10"/>
    <col min="5378" max="5378" width="12.5703125" style="10" customWidth="1"/>
    <col min="5379" max="5379" width="9.140625" style="10"/>
    <col min="5380" max="5380" width="68.42578125" style="10" customWidth="1"/>
    <col min="5381" max="5633" width="9.140625" style="10"/>
    <col min="5634" max="5634" width="12.5703125" style="10" customWidth="1"/>
    <col min="5635" max="5635" width="9.140625" style="10"/>
    <col min="5636" max="5636" width="68.42578125" style="10" customWidth="1"/>
    <col min="5637" max="5889" width="9.140625" style="10"/>
    <col min="5890" max="5890" width="12.5703125" style="10" customWidth="1"/>
    <col min="5891" max="5891" width="9.140625" style="10"/>
    <col min="5892" max="5892" width="68.42578125" style="10" customWidth="1"/>
    <col min="5893" max="6145" width="9.140625" style="10"/>
    <col min="6146" max="6146" width="12.5703125" style="10" customWidth="1"/>
    <col min="6147" max="6147" width="9.140625" style="10"/>
    <col min="6148" max="6148" width="68.42578125" style="10" customWidth="1"/>
    <col min="6149" max="6401" width="9.140625" style="10"/>
    <col min="6402" max="6402" width="12.5703125" style="10" customWidth="1"/>
    <col min="6403" max="6403" width="9.140625" style="10"/>
    <col min="6404" max="6404" width="68.42578125" style="10" customWidth="1"/>
    <col min="6405" max="6657" width="9.140625" style="10"/>
    <col min="6658" max="6658" width="12.5703125" style="10" customWidth="1"/>
    <col min="6659" max="6659" width="9.140625" style="10"/>
    <col min="6660" max="6660" width="68.42578125" style="10" customWidth="1"/>
    <col min="6661" max="6913" width="9.140625" style="10"/>
    <col min="6914" max="6914" width="12.5703125" style="10" customWidth="1"/>
    <col min="6915" max="6915" width="9.140625" style="10"/>
    <col min="6916" max="6916" width="68.42578125" style="10" customWidth="1"/>
    <col min="6917" max="7169" width="9.140625" style="10"/>
    <col min="7170" max="7170" width="12.5703125" style="10" customWidth="1"/>
    <col min="7171" max="7171" width="9.140625" style="10"/>
    <col min="7172" max="7172" width="68.42578125" style="10" customWidth="1"/>
    <col min="7173" max="7425" width="9.140625" style="10"/>
    <col min="7426" max="7426" width="12.5703125" style="10" customWidth="1"/>
    <col min="7427" max="7427" width="9.140625" style="10"/>
    <col min="7428" max="7428" width="68.42578125" style="10" customWidth="1"/>
    <col min="7429" max="7681" width="9.140625" style="10"/>
    <col min="7682" max="7682" width="12.5703125" style="10" customWidth="1"/>
    <col min="7683" max="7683" width="9.140625" style="10"/>
    <col min="7684" max="7684" width="68.42578125" style="10" customWidth="1"/>
    <col min="7685" max="7937" width="9.140625" style="10"/>
    <col min="7938" max="7938" width="12.5703125" style="10" customWidth="1"/>
    <col min="7939" max="7939" width="9.140625" style="10"/>
    <col min="7940" max="7940" width="68.42578125" style="10" customWidth="1"/>
    <col min="7941" max="8193" width="9.140625" style="10"/>
    <col min="8194" max="8194" width="12.5703125" style="10" customWidth="1"/>
    <col min="8195" max="8195" width="9.140625" style="10"/>
    <col min="8196" max="8196" width="68.42578125" style="10" customWidth="1"/>
    <col min="8197" max="8449" width="9.140625" style="10"/>
    <col min="8450" max="8450" width="12.5703125" style="10" customWidth="1"/>
    <col min="8451" max="8451" width="9.140625" style="10"/>
    <col min="8452" max="8452" width="68.42578125" style="10" customWidth="1"/>
    <col min="8453" max="8705" width="9.140625" style="10"/>
    <col min="8706" max="8706" width="12.5703125" style="10" customWidth="1"/>
    <col min="8707" max="8707" width="9.140625" style="10"/>
    <col min="8708" max="8708" width="68.42578125" style="10" customWidth="1"/>
    <col min="8709" max="8961" width="9.140625" style="10"/>
    <col min="8962" max="8962" width="12.5703125" style="10" customWidth="1"/>
    <col min="8963" max="8963" width="9.140625" style="10"/>
    <col min="8964" max="8964" width="68.42578125" style="10" customWidth="1"/>
    <col min="8965" max="9217" width="9.140625" style="10"/>
    <col min="9218" max="9218" width="12.5703125" style="10" customWidth="1"/>
    <col min="9219" max="9219" width="9.140625" style="10"/>
    <col min="9220" max="9220" width="68.42578125" style="10" customWidth="1"/>
    <col min="9221" max="9473" width="9.140625" style="10"/>
    <col min="9474" max="9474" width="12.5703125" style="10" customWidth="1"/>
    <col min="9475" max="9475" width="9.140625" style="10"/>
    <col min="9476" max="9476" width="68.42578125" style="10" customWidth="1"/>
    <col min="9477" max="9729" width="9.140625" style="10"/>
    <col min="9730" max="9730" width="12.5703125" style="10" customWidth="1"/>
    <col min="9731" max="9731" width="9.140625" style="10"/>
    <col min="9732" max="9732" width="68.42578125" style="10" customWidth="1"/>
    <col min="9733" max="9985" width="9.140625" style="10"/>
    <col min="9986" max="9986" width="12.5703125" style="10" customWidth="1"/>
    <col min="9987" max="9987" width="9.140625" style="10"/>
    <col min="9988" max="9988" width="68.42578125" style="10" customWidth="1"/>
    <col min="9989" max="10241" width="9.140625" style="10"/>
    <col min="10242" max="10242" width="12.5703125" style="10" customWidth="1"/>
    <col min="10243" max="10243" width="9.140625" style="10"/>
    <col min="10244" max="10244" width="68.42578125" style="10" customWidth="1"/>
    <col min="10245" max="10497" width="9.140625" style="10"/>
    <col min="10498" max="10498" width="12.5703125" style="10" customWidth="1"/>
    <col min="10499" max="10499" width="9.140625" style="10"/>
    <col min="10500" max="10500" width="68.42578125" style="10" customWidth="1"/>
    <col min="10501" max="10753" width="9.140625" style="10"/>
    <col min="10754" max="10754" width="12.5703125" style="10" customWidth="1"/>
    <col min="10755" max="10755" width="9.140625" style="10"/>
    <col min="10756" max="10756" width="68.42578125" style="10" customWidth="1"/>
    <col min="10757" max="11009" width="9.140625" style="10"/>
    <col min="11010" max="11010" width="12.5703125" style="10" customWidth="1"/>
    <col min="11011" max="11011" width="9.140625" style="10"/>
    <col min="11012" max="11012" width="68.42578125" style="10" customWidth="1"/>
    <col min="11013" max="11265" width="9.140625" style="10"/>
    <col min="11266" max="11266" width="12.5703125" style="10" customWidth="1"/>
    <col min="11267" max="11267" width="9.140625" style="10"/>
    <col min="11268" max="11268" width="68.42578125" style="10" customWidth="1"/>
    <col min="11269" max="11521" width="9.140625" style="10"/>
    <col min="11522" max="11522" width="12.5703125" style="10" customWidth="1"/>
    <col min="11523" max="11523" width="9.140625" style="10"/>
    <col min="11524" max="11524" width="68.42578125" style="10" customWidth="1"/>
    <col min="11525" max="11777" width="9.140625" style="10"/>
    <col min="11778" max="11778" width="12.5703125" style="10" customWidth="1"/>
    <col min="11779" max="11779" width="9.140625" style="10"/>
    <col min="11780" max="11780" width="68.42578125" style="10" customWidth="1"/>
    <col min="11781" max="12033" width="9.140625" style="10"/>
    <col min="12034" max="12034" width="12.5703125" style="10" customWidth="1"/>
    <col min="12035" max="12035" width="9.140625" style="10"/>
    <col min="12036" max="12036" width="68.42578125" style="10" customWidth="1"/>
    <col min="12037" max="12289" width="9.140625" style="10"/>
    <col min="12290" max="12290" width="12.5703125" style="10" customWidth="1"/>
    <col min="12291" max="12291" width="9.140625" style="10"/>
    <col min="12292" max="12292" width="68.42578125" style="10" customWidth="1"/>
    <col min="12293" max="12545" width="9.140625" style="10"/>
    <col min="12546" max="12546" width="12.5703125" style="10" customWidth="1"/>
    <col min="12547" max="12547" width="9.140625" style="10"/>
    <col min="12548" max="12548" width="68.42578125" style="10" customWidth="1"/>
    <col min="12549" max="12801" width="9.140625" style="10"/>
    <col min="12802" max="12802" width="12.5703125" style="10" customWidth="1"/>
    <col min="12803" max="12803" width="9.140625" style="10"/>
    <col min="12804" max="12804" width="68.42578125" style="10" customWidth="1"/>
    <col min="12805" max="13057" width="9.140625" style="10"/>
    <col min="13058" max="13058" width="12.5703125" style="10" customWidth="1"/>
    <col min="13059" max="13059" width="9.140625" style="10"/>
    <col min="13060" max="13060" width="68.42578125" style="10" customWidth="1"/>
    <col min="13061" max="13313" width="9.140625" style="10"/>
    <col min="13314" max="13314" width="12.5703125" style="10" customWidth="1"/>
    <col min="13315" max="13315" width="9.140625" style="10"/>
    <col min="13316" max="13316" width="68.42578125" style="10" customWidth="1"/>
    <col min="13317" max="13569" width="9.140625" style="10"/>
    <col min="13570" max="13570" width="12.5703125" style="10" customWidth="1"/>
    <col min="13571" max="13571" width="9.140625" style="10"/>
    <col min="13572" max="13572" width="68.42578125" style="10" customWidth="1"/>
    <col min="13573" max="13825" width="9.140625" style="10"/>
    <col min="13826" max="13826" width="12.5703125" style="10" customWidth="1"/>
    <col min="13827" max="13827" width="9.140625" style="10"/>
    <col min="13828" max="13828" width="68.42578125" style="10" customWidth="1"/>
    <col min="13829" max="14081" width="9.140625" style="10"/>
    <col min="14082" max="14082" width="12.5703125" style="10" customWidth="1"/>
    <col min="14083" max="14083" width="9.140625" style="10"/>
    <col min="14084" max="14084" width="68.42578125" style="10" customWidth="1"/>
    <col min="14085" max="14337" width="9.140625" style="10"/>
    <col min="14338" max="14338" width="12.5703125" style="10" customWidth="1"/>
    <col min="14339" max="14339" width="9.140625" style="10"/>
    <col min="14340" max="14340" width="68.42578125" style="10" customWidth="1"/>
    <col min="14341" max="14593" width="9.140625" style="10"/>
    <col min="14594" max="14594" width="12.5703125" style="10" customWidth="1"/>
    <col min="14595" max="14595" width="9.140625" style="10"/>
    <col min="14596" max="14596" width="68.42578125" style="10" customWidth="1"/>
    <col min="14597" max="14849" width="9.140625" style="10"/>
    <col min="14850" max="14850" width="12.5703125" style="10" customWidth="1"/>
    <col min="14851" max="14851" width="9.140625" style="10"/>
    <col min="14852" max="14852" width="68.42578125" style="10" customWidth="1"/>
    <col min="14853" max="15105" width="9.140625" style="10"/>
    <col min="15106" max="15106" width="12.5703125" style="10" customWidth="1"/>
    <col min="15107" max="15107" width="9.140625" style="10"/>
    <col min="15108" max="15108" width="68.42578125" style="10" customWidth="1"/>
    <col min="15109" max="15361" width="9.140625" style="10"/>
    <col min="15362" max="15362" width="12.5703125" style="10" customWidth="1"/>
    <col min="15363" max="15363" width="9.140625" style="10"/>
    <col min="15364" max="15364" width="68.42578125" style="10" customWidth="1"/>
    <col min="15365" max="15617" width="9.140625" style="10"/>
    <col min="15618" max="15618" width="12.5703125" style="10" customWidth="1"/>
    <col min="15619" max="15619" width="9.140625" style="10"/>
    <col min="15620" max="15620" width="68.42578125" style="10" customWidth="1"/>
    <col min="15621" max="15873" width="9.140625" style="10"/>
    <col min="15874" max="15874" width="12.5703125" style="10" customWidth="1"/>
    <col min="15875" max="15875" width="9.140625" style="10"/>
    <col min="15876" max="15876" width="68.42578125" style="10" customWidth="1"/>
    <col min="15877" max="16129" width="9.140625" style="10"/>
    <col min="16130" max="16130" width="12.5703125" style="10" customWidth="1"/>
    <col min="16131" max="16131" width="9.140625" style="10"/>
    <col min="16132" max="16132" width="68.42578125" style="10" customWidth="1"/>
    <col min="16133" max="16384" width="9.140625" style="10"/>
  </cols>
  <sheetData>
    <row r="5" spans="1:4" ht="15.75" x14ac:dyDescent="0.25">
      <c r="A5" s="8"/>
      <c r="B5" s="8"/>
      <c r="C5" s="9" t="s">
        <v>11</v>
      </c>
    </row>
    <row r="6" spans="1:4" ht="15.75" x14ac:dyDescent="0.25">
      <c r="A6" s="8"/>
      <c r="B6" s="8"/>
      <c r="C6" s="9" t="s">
        <v>12</v>
      </c>
      <c r="D6" s="11"/>
    </row>
    <row r="7" spans="1:4" ht="15.75" x14ac:dyDescent="0.25">
      <c r="A7" s="8"/>
      <c r="B7" s="8"/>
      <c r="C7" s="9" t="s">
        <v>13</v>
      </c>
      <c r="D7" s="11"/>
    </row>
    <row r="8" spans="1:4" x14ac:dyDescent="0.25">
      <c r="A8" s="8"/>
      <c r="B8" s="8"/>
      <c r="C8" s="12"/>
    </row>
    <row r="9" spans="1:4" x14ac:dyDescent="0.25">
      <c r="A9" s="8"/>
      <c r="B9" s="8"/>
      <c r="C9" s="12"/>
    </row>
    <row r="10" spans="1:4" x14ac:dyDescent="0.25">
      <c r="A10" s="8"/>
      <c r="B10" s="8"/>
      <c r="C10" s="13" t="s">
        <v>14</v>
      </c>
    </row>
    <row r="11" spans="1:4" x14ac:dyDescent="0.25">
      <c r="A11" s="8"/>
      <c r="B11" s="8"/>
      <c r="C11" s="12"/>
    </row>
    <row r="12" spans="1:4" x14ac:dyDescent="0.25">
      <c r="A12" s="12"/>
    </row>
    <row r="13" spans="1:4" x14ac:dyDescent="0.25">
      <c r="A13" s="12"/>
    </row>
    <row r="14" spans="1:4" ht="15" customHeight="1" x14ac:dyDescent="0.25">
      <c r="A14" s="311" t="s">
        <v>15</v>
      </c>
      <c r="B14" s="311"/>
      <c r="C14" s="311"/>
      <c r="D14" s="311"/>
    </row>
    <row r="15" spans="1:4" ht="15" customHeight="1" x14ac:dyDescent="0.25">
      <c r="A15" s="311" t="s">
        <v>16</v>
      </c>
      <c r="B15" s="311"/>
      <c r="C15" s="311"/>
      <c r="D15" s="311"/>
    </row>
    <row r="16" spans="1:4" ht="15" customHeight="1" x14ac:dyDescent="0.25">
      <c r="A16" s="311" t="s">
        <v>17</v>
      </c>
      <c r="B16" s="311"/>
      <c r="C16" s="311"/>
      <c r="D16" s="311"/>
    </row>
    <row r="17" spans="1:4" x14ac:dyDescent="0.25">
      <c r="A17" s="310" t="s">
        <v>18</v>
      </c>
      <c r="B17" s="310"/>
      <c r="C17" s="310"/>
      <c r="D17" s="310"/>
    </row>
    <row r="18" spans="1:4" x14ac:dyDescent="0.25">
      <c r="A18" s="310" t="s">
        <v>19</v>
      </c>
      <c r="B18" s="310"/>
      <c r="C18" s="310"/>
      <c r="D18" s="310"/>
    </row>
    <row r="19" spans="1:4" x14ac:dyDescent="0.25">
      <c r="A19" s="310" t="s">
        <v>20</v>
      </c>
      <c r="B19" s="310"/>
      <c r="C19" s="310"/>
      <c r="D19" s="310"/>
    </row>
    <row r="20" spans="1:4" x14ac:dyDescent="0.25">
      <c r="A20" s="310" t="s">
        <v>21</v>
      </c>
      <c r="B20" s="310"/>
      <c r="C20" s="310"/>
      <c r="D20" s="310"/>
    </row>
    <row r="21" spans="1:4" x14ac:dyDescent="0.25">
      <c r="A21" s="310" t="s">
        <v>22</v>
      </c>
      <c r="B21" s="310"/>
      <c r="C21" s="310"/>
      <c r="D21" s="310"/>
    </row>
    <row r="22" spans="1:4" x14ac:dyDescent="0.25">
      <c r="A22" s="310" t="s">
        <v>23</v>
      </c>
      <c r="B22" s="310"/>
      <c r="C22" s="310"/>
      <c r="D22" s="310"/>
    </row>
    <row r="23" spans="1:4" x14ac:dyDescent="0.25">
      <c r="A23" s="12"/>
    </row>
    <row r="24" spans="1:4" x14ac:dyDescent="0.25">
      <c r="A24" s="12"/>
    </row>
    <row r="25" spans="1:4" x14ac:dyDescent="0.25">
      <c r="A25" s="12"/>
    </row>
    <row r="26" spans="1:4" x14ac:dyDescent="0.25">
      <c r="C26" s="12" t="s">
        <v>24</v>
      </c>
      <c r="D26" s="12" t="s">
        <v>25</v>
      </c>
    </row>
    <row r="27" spans="1:4" x14ac:dyDescent="0.25">
      <c r="C27" s="12"/>
    </row>
    <row r="28" spans="1:4" x14ac:dyDescent="0.25">
      <c r="C28" s="12" t="s">
        <v>26</v>
      </c>
      <c r="D28" s="12" t="s">
        <v>27</v>
      </c>
    </row>
    <row r="29" spans="1:4" x14ac:dyDescent="0.25">
      <c r="A29" s="12"/>
      <c r="B29" s="12"/>
      <c r="C29" s="12"/>
    </row>
    <row r="30" spans="1:4" x14ac:dyDescent="0.25">
      <c r="A30" s="12"/>
      <c r="B30" s="12"/>
      <c r="C30" s="12"/>
    </row>
    <row r="31" spans="1:4" x14ac:dyDescent="0.25">
      <c r="A31" s="12"/>
      <c r="B31" s="12"/>
      <c r="C31" s="12"/>
    </row>
    <row r="32" spans="1:4" x14ac:dyDescent="0.25">
      <c r="A32" s="12"/>
      <c r="B32" s="12"/>
      <c r="C32" s="12"/>
    </row>
  </sheetData>
  <mergeCells count="9">
    <mergeCell ref="A20:D20"/>
    <mergeCell ref="A21:D21"/>
    <mergeCell ref="A22:D22"/>
    <mergeCell ref="A14:D14"/>
    <mergeCell ref="A15:D15"/>
    <mergeCell ref="A16:D16"/>
    <mergeCell ref="A17:D17"/>
    <mergeCell ref="A18:D18"/>
    <mergeCell ref="A19:D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workbookViewId="0">
      <selection sqref="A1:XFD1048576"/>
    </sheetView>
  </sheetViews>
  <sheetFormatPr defaultRowHeight="12.75" x14ac:dyDescent="0.2"/>
  <cols>
    <col min="1" max="1" width="8.42578125" style="14" customWidth="1"/>
    <col min="2" max="2" width="48.7109375" style="15" customWidth="1"/>
    <col min="3" max="3" width="16.85546875" style="16" customWidth="1"/>
    <col min="4" max="4" width="20" style="19" customWidth="1"/>
    <col min="5" max="5" width="18.28515625" style="18" customWidth="1"/>
    <col min="6" max="6" width="26.140625" style="16" customWidth="1"/>
    <col min="7" max="7" width="23.42578125" style="15" customWidth="1"/>
    <col min="8" max="8" width="9.85546875" style="15" bestFit="1" customWidth="1"/>
    <col min="9" max="247" width="9.140625" style="15"/>
    <col min="248" max="248" width="7" style="15" customWidth="1"/>
    <col min="249" max="249" width="44.5703125" style="15" customWidth="1"/>
    <col min="250" max="250" width="13.85546875" style="15" customWidth="1"/>
    <col min="251" max="251" width="14.28515625" style="15" customWidth="1"/>
    <col min="252" max="252" width="15.5703125" style="15" customWidth="1"/>
    <col min="253" max="253" width="14" style="15" customWidth="1"/>
    <col min="254" max="254" width="15.140625" style="15" customWidth="1"/>
    <col min="255" max="503" width="9.140625" style="15"/>
    <col min="504" max="504" width="7" style="15" customWidth="1"/>
    <col min="505" max="505" width="44.5703125" style="15" customWidth="1"/>
    <col min="506" max="506" width="13.85546875" style="15" customWidth="1"/>
    <col min="507" max="507" width="14.28515625" style="15" customWidth="1"/>
    <col min="508" max="508" width="15.5703125" style="15" customWidth="1"/>
    <col min="509" max="509" width="14" style="15" customWidth="1"/>
    <col min="510" max="510" width="15.140625" style="15" customWidth="1"/>
    <col min="511" max="759" width="9.140625" style="15"/>
    <col min="760" max="760" width="7" style="15" customWidth="1"/>
    <col min="761" max="761" width="44.5703125" style="15" customWidth="1"/>
    <col min="762" max="762" width="13.85546875" style="15" customWidth="1"/>
    <col min="763" max="763" width="14.28515625" style="15" customWidth="1"/>
    <col min="764" max="764" width="15.5703125" style="15" customWidth="1"/>
    <col min="765" max="765" width="14" style="15" customWidth="1"/>
    <col min="766" max="766" width="15.140625" style="15" customWidth="1"/>
    <col min="767" max="1015" width="9.140625" style="15"/>
    <col min="1016" max="1016" width="7" style="15" customWidth="1"/>
    <col min="1017" max="1017" width="44.5703125" style="15" customWidth="1"/>
    <col min="1018" max="1018" width="13.85546875" style="15" customWidth="1"/>
    <col min="1019" max="1019" width="14.28515625" style="15" customWidth="1"/>
    <col min="1020" max="1020" width="15.5703125" style="15" customWidth="1"/>
    <col min="1021" max="1021" width="14" style="15" customWidth="1"/>
    <col min="1022" max="1022" width="15.140625" style="15" customWidth="1"/>
    <col min="1023" max="1271" width="9.140625" style="15"/>
    <col min="1272" max="1272" width="7" style="15" customWidth="1"/>
    <col min="1273" max="1273" width="44.5703125" style="15" customWidth="1"/>
    <col min="1274" max="1274" width="13.85546875" style="15" customWidth="1"/>
    <col min="1275" max="1275" width="14.28515625" style="15" customWidth="1"/>
    <col min="1276" max="1276" width="15.5703125" style="15" customWidth="1"/>
    <col min="1277" max="1277" width="14" style="15" customWidth="1"/>
    <col min="1278" max="1278" width="15.140625" style="15" customWidth="1"/>
    <col min="1279" max="1527" width="9.140625" style="15"/>
    <col min="1528" max="1528" width="7" style="15" customWidth="1"/>
    <col min="1529" max="1529" width="44.5703125" style="15" customWidth="1"/>
    <col min="1530" max="1530" width="13.85546875" style="15" customWidth="1"/>
    <col min="1531" max="1531" width="14.28515625" style="15" customWidth="1"/>
    <col min="1532" max="1532" width="15.5703125" style="15" customWidth="1"/>
    <col min="1533" max="1533" width="14" style="15" customWidth="1"/>
    <col min="1534" max="1534" width="15.140625" style="15" customWidth="1"/>
    <col min="1535" max="1783" width="9.140625" style="15"/>
    <col min="1784" max="1784" width="7" style="15" customWidth="1"/>
    <col min="1785" max="1785" width="44.5703125" style="15" customWidth="1"/>
    <col min="1786" max="1786" width="13.85546875" style="15" customWidth="1"/>
    <col min="1787" max="1787" width="14.28515625" style="15" customWidth="1"/>
    <col min="1788" max="1788" width="15.5703125" style="15" customWidth="1"/>
    <col min="1789" max="1789" width="14" style="15" customWidth="1"/>
    <col min="1790" max="1790" width="15.140625" style="15" customWidth="1"/>
    <col min="1791" max="2039" width="9.140625" style="15"/>
    <col min="2040" max="2040" width="7" style="15" customWidth="1"/>
    <col min="2041" max="2041" width="44.5703125" style="15" customWidth="1"/>
    <col min="2042" max="2042" width="13.85546875" style="15" customWidth="1"/>
    <col min="2043" max="2043" width="14.28515625" style="15" customWidth="1"/>
    <col min="2044" max="2044" width="15.5703125" style="15" customWidth="1"/>
    <col min="2045" max="2045" width="14" style="15" customWidth="1"/>
    <col min="2046" max="2046" width="15.140625" style="15" customWidth="1"/>
    <col min="2047" max="2295" width="9.140625" style="15"/>
    <col min="2296" max="2296" width="7" style="15" customWidth="1"/>
    <col min="2297" max="2297" width="44.5703125" style="15" customWidth="1"/>
    <col min="2298" max="2298" width="13.85546875" style="15" customWidth="1"/>
    <col min="2299" max="2299" width="14.28515625" style="15" customWidth="1"/>
    <col min="2300" max="2300" width="15.5703125" style="15" customWidth="1"/>
    <col min="2301" max="2301" width="14" style="15" customWidth="1"/>
    <col min="2302" max="2302" width="15.140625" style="15" customWidth="1"/>
    <col min="2303" max="2551" width="9.140625" style="15"/>
    <col min="2552" max="2552" width="7" style="15" customWidth="1"/>
    <col min="2553" max="2553" width="44.5703125" style="15" customWidth="1"/>
    <col min="2554" max="2554" width="13.85546875" style="15" customWidth="1"/>
    <col min="2555" max="2555" width="14.28515625" style="15" customWidth="1"/>
    <col min="2556" max="2556" width="15.5703125" style="15" customWidth="1"/>
    <col min="2557" max="2557" width="14" style="15" customWidth="1"/>
    <col min="2558" max="2558" width="15.140625" style="15" customWidth="1"/>
    <col min="2559" max="2807" width="9.140625" style="15"/>
    <col min="2808" max="2808" width="7" style="15" customWidth="1"/>
    <col min="2809" max="2809" width="44.5703125" style="15" customWidth="1"/>
    <col min="2810" max="2810" width="13.85546875" style="15" customWidth="1"/>
    <col min="2811" max="2811" width="14.28515625" style="15" customWidth="1"/>
    <col min="2812" max="2812" width="15.5703125" style="15" customWidth="1"/>
    <col min="2813" max="2813" width="14" style="15" customWidth="1"/>
    <col min="2814" max="2814" width="15.140625" style="15" customWidth="1"/>
    <col min="2815" max="3063" width="9.140625" style="15"/>
    <col min="3064" max="3064" width="7" style="15" customWidth="1"/>
    <col min="3065" max="3065" width="44.5703125" style="15" customWidth="1"/>
    <col min="3066" max="3066" width="13.85546875" style="15" customWidth="1"/>
    <col min="3067" max="3067" width="14.28515625" style="15" customWidth="1"/>
    <col min="3068" max="3068" width="15.5703125" style="15" customWidth="1"/>
    <col min="3069" max="3069" width="14" style="15" customWidth="1"/>
    <col min="3070" max="3070" width="15.140625" style="15" customWidth="1"/>
    <col min="3071" max="3319" width="9.140625" style="15"/>
    <col min="3320" max="3320" width="7" style="15" customWidth="1"/>
    <col min="3321" max="3321" width="44.5703125" style="15" customWidth="1"/>
    <col min="3322" max="3322" width="13.85546875" style="15" customWidth="1"/>
    <col min="3323" max="3323" width="14.28515625" style="15" customWidth="1"/>
    <col min="3324" max="3324" width="15.5703125" style="15" customWidth="1"/>
    <col min="3325" max="3325" width="14" style="15" customWidth="1"/>
    <col min="3326" max="3326" width="15.140625" style="15" customWidth="1"/>
    <col min="3327" max="3575" width="9.140625" style="15"/>
    <col min="3576" max="3576" width="7" style="15" customWidth="1"/>
    <col min="3577" max="3577" width="44.5703125" style="15" customWidth="1"/>
    <col min="3578" max="3578" width="13.85546875" style="15" customWidth="1"/>
    <col min="3579" max="3579" width="14.28515625" style="15" customWidth="1"/>
    <col min="3580" max="3580" width="15.5703125" style="15" customWidth="1"/>
    <col min="3581" max="3581" width="14" style="15" customWidth="1"/>
    <col min="3582" max="3582" width="15.140625" style="15" customWidth="1"/>
    <col min="3583" max="3831" width="9.140625" style="15"/>
    <col min="3832" max="3832" width="7" style="15" customWidth="1"/>
    <col min="3833" max="3833" width="44.5703125" style="15" customWidth="1"/>
    <col min="3834" max="3834" width="13.85546875" style="15" customWidth="1"/>
    <col min="3835" max="3835" width="14.28515625" style="15" customWidth="1"/>
    <col min="3836" max="3836" width="15.5703125" style="15" customWidth="1"/>
    <col min="3837" max="3837" width="14" style="15" customWidth="1"/>
    <col min="3838" max="3838" width="15.140625" style="15" customWidth="1"/>
    <col min="3839" max="4087" width="9.140625" style="15"/>
    <col min="4088" max="4088" width="7" style="15" customWidth="1"/>
    <col min="4089" max="4089" width="44.5703125" style="15" customWidth="1"/>
    <col min="4090" max="4090" width="13.85546875" style="15" customWidth="1"/>
    <col min="4091" max="4091" width="14.28515625" style="15" customWidth="1"/>
    <col min="4092" max="4092" width="15.5703125" style="15" customWidth="1"/>
    <col min="4093" max="4093" width="14" style="15" customWidth="1"/>
    <col min="4094" max="4094" width="15.140625" style="15" customWidth="1"/>
    <col min="4095" max="4343" width="9.140625" style="15"/>
    <col min="4344" max="4344" width="7" style="15" customWidth="1"/>
    <col min="4345" max="4345" width="44.5703125" style="15" customWidth="1"/>
    <col min="4346" max="4346" width="13.85546875" style="15" customWidth="1"/>
    <col min="4347" max="4347" width="14.28515625" style="15" customWidth="1"/>
    <col min="4348" max="4348" width="15.5703125" style="15" customWidth="1"/>
    <col min="4349" max="4349" width="14" style="15" customWidth="1"/>
    <col min="4350" max="4350" width="15.140625" style="15" customWidth="1"/>
    <col min="4351" max="4599" width="9.140625" style="15"/>
    <col min="4600" max="4600" width="7" style="15" customWidth="1"/>
    <col min="4601" max="4601" width="44.5703125" style="15" customWidth="1"/>
    <col min="4602" max="4602" width="13.85546875" style="15" customWidth="1"/>
    <col min="4603" max="4603" width="14.28515625" style="15" customWidth="1"/>
    <col min="4604" max="4604" width="15.5703125" style="15" customWidth="1"/>
    <col min="4605" max="4605" width="14" style="15" customWidth="1"/>
    <col min="4606" max="4606" width="15.140625" style="15" customWidth="1"/>
    <col min="4607" max="4855" width="9.140625" style="15"/>
    <col min="4856" max="4856" width="7" style="15" customWidth="1"/>
    <col min="4857" max="4857" width="44.5703125" style="15" customWidth="1"/>
    <col min="4858" max="4858" width="13.85546875" style="15" customWidth="1"/>
    <col min="4859" max="4859" width="14.28515625" style="15" customWidth="1"/>
    <col min="4860" max="4860" width="15.5703125" style="15" customWidth="1"/>
    <col min="4861" max="4861" width="14" style="15" customWidth="1"/>
    <col min="4862" max="4862" width="15.140625" style="15" customWidth="1"/>
    <col min="4863" max="5111" width="9.140625" style="15"/>
    <col min="5112" max="5112" width="7" style="15" customWidth="1"/>
    <col min="5113" max="5113" width="44.5703125" style="15" customWidth="1"/>
    <col min="5114" max="5114" width="13.85546875" style="15" customWidth="1"/>
    <col min="5115" max="5115" width="14.28515625" style="15" customWidth="1"/>
    <col min="5116" max="5116" width="15.5703125" style="15" customWidth="1"/>
    <col min="5117" max="5117" width="14" style="15" customWidth="1"/>
    <col min="5118" max="5118" width="15.140625" style="15" customWidth="1"/>
    <col min="5119" max="5367" width="9.140625" style="15"/>
    <col min="5368" max="5368" width="7" style="15" customWidth="1"/>
    <col min="5369" max="5369" width="44.5703125" style="15" customWidth="1"/>
    <col min="5370" max="5370" width="13.85546875" style="15" customWidth="1"/>
    <col min="5371" max="5371" width="14.28515625" style="15" customWidth="1"/>
    <col min="5372" max="5372" width="15.5703125" style="15" customWidth="1"/>
    <col min="5373" max="5373" width="14" style="15" customWidth="1"/>
    <col min="5374" max="5374" width="15.140625" style="15" customWidth="1"/>
    <col min="5375" max="5623" width="9.140625" style="15"/>
    <col min="5624" max="5624" width="7" style="15" customWidth="1"/>
    <col min="5625" max="5625" width="44.5703125" style="15" customWidth="1"/>
    <col min="5626" max="5626" width="13.85546875" style="15" customWidth="1"/>
    <col min="5627" max="5627" width="14.28515625" style="15" customWidth="1"/>
    <col min="5628" max="5628" width="15.5703125" style="15" customWidth="1"/>
    <col min="5629" max="5629" width="14" style="15" customWidth="1"/>
    <col min="5630" max="5630" width="15.140625" style="15" customWidth="1"/>
    <col min="5631" max="5879" width="9.140625" style="15"/>
    <col min="5880" max="5880" width="7" style="15" customWidth="1"/>
    <col min="5881" max="5881" width="44.5703125" style="15" customWidth="1"/>
    <col min="5882" max="5882" width="13.85546875" style="15" customWidth="1"/>
    <col min="5883" max="5883" width="14.28515625" style="15" customWidth="1"/>
    <col min="5884" max="5884" width="15.5703125" style="15" customWidth="1"/>
    <col min="5885" max="5885" width="14" style="15" customWidth="1"/>
    <col min="5886" max="5886" width="15.140625" style="15" customWidth="1"/>
    <col min="5887" max="6135" width="9.140625" style="15"/>
    <col min="6136" max="6136" width="7" style="15" customWidth="1"/>
    <col min="6137" max="6137" width="44.5703125" style="15" customWidth="1"/>
    <col min="6138" max="6138" width="13.85546875" style="15" customWidth="1"/>
    <col min="6139" max="6139" width="14.28515625" style="15" customWidth="1"/>
    <col min="6140" max="6140" width="15.5703125" style="15" customWidth="1"/>
    <col min="6141" max="6141" width="14" style="15" customWidth="1"/>
    <col min="6142" max="6142" width="15.140625" style="15" customWidth="1"/>
    <col min="6143" max="6391" width="9.140625" style="15"/>
    <col min="6392" max="6392" width="7" style="15" customWidth="1"/>
    <col min="6393" max="6393" width="44.5703125" style="15" customWidth="1"/>
    <col min="6394" max="6394" width="13.85546875" style="15" customWidth="1"/>
    <col min="6395" max="6395" width="14.28515625" style="15" customWidth="1"/>
    <col min="6396" max="6396" width="15.5703125" style="15" customWidth="1"/>
    <col min="6397" max="6397" width="14" style="15" customWidth="1"/>
    <col min="6398" max="6398" width="15.140625" style="15" customWidth="1"/>
    <col min="6399" max="6647" width="9.140625" style="15"/>
    <col min="6648" max="6648" width="7" style="15" customWidth="1"/>
    <col min="6649" max="6649" width="44.5703125" style="15" customWidth="1"/>
    <col min="6650" max="6650" width="13.85546875" style="15" customWidth="1"/>
    <col min="6651" max="6651" width="14.28515625" style="15" customWidth="1"/>
    <col min="6652" max="6652" width="15.5703125" style="15" customWidth="1"/>
    <col min="6653" max="6653" width="14" style="15" customWidth="1"/>
    <col min="6654" max="6654" width="15.140625" style="15" customWidth="1"/>
    <col min="6655" max="6903" width="9.140625" style="15"/>
    <col min="6904" max="6904" width="7" style="15" customWidth="1"/>
    <col min="6905" max="6905" width="44.5703125" style="15" customWidth="1"/>
    <col min="6906" max="6906" width="13.85546875" style="15" customWidth="1"/>
    <col min="6907" max="6907" width="14.28515625" style="15" customWidth="1"/>
    <col min="6908" max="6908" width="15.5703125" style="15" customWidth="1"/>
    <col min="6909" max="6909" width="14" style="15" customWidth="1"/>
    <col min="6910" max="6910" width="15.140625" style="15" customWidth="1"/>
    <col min="6911" max="7159" width="9.140625" style="15"/>
    <col min="7160" max="7160" width="7" style="15" customWidth="1"/>
    <col min="7161" max="7161" width="44.5703125" style="15" customWidth="1"/>
    <col min="7162" max="7162" width="13.85546875" style="15" customWidth="1"/>
    <col min="7163" max="7163" width="14.28515625" style="15" customWidth="1"/>
    <col min="7164" max="7164" width="15.5703125" style="15" customWidth="1"/>
    <col min="7165" max="7165" width="14" style="15" customWidth="1"/>
    <col min="7166" max="7166" width="15.140625" style="15" customWidth="1"/>
    <col min="7167" max="7415" width="9.140625" style="15"/>
    <col min="7416" max="7416" width="7" style="15" customWidth="1"/>
    <col min="7417" max="7417" width="44.5703125" style="15" customWidth="1"/>
    <col min="7418" max="7418" width="13.85546875" style="15" customWidth="1"/>
    <col min="7419" max="7419" width="14.28515625" style="15" customWidth="1"/>
    <col min="7420" max="7420" width="15.5703125" style="15" customWidth="1"/>
    <col min="7421" max="7421" width="14" style="15" customWidth="1"/>
    <col min="7422" max="7422" width="15.140625" style="15" customWidth="1"/>
    <col min="7423" max="7671" width="9.140625" style="15"/>
    <col min="7672" max="7672" width="7" style="15" customWidth="1"/>
    <col min="7673" max="7673" width="44.5703125" style="15" customWidth="1"/>
    <col min="7674" max="7674" width="13.85546875" style="15" customWidth="1"/>
    <col min="7675" max="7675" width="14.28515625" style="15" customWidth="1"/>
    <col min="7676" max="7676" width="15.5703125" style="15" customWidth="1"/>
    <col min="7677" max="7677" width="14" style="15" customWidth="1"/>
    <col min="7678" max="7678" width="15.140625" style="15" customWidth="1"/>
    <col min="7679" max="7927" width="9.140625" style="15"/>
    <col min="7928" max="7928" width="7" style="15" customWidth="1"/>
    <col min="7929" max="7929" width="44.5703125" style="15" customWidth="1"/>
    <col min="7930" max="7930" width="13.85546875" style="15" customWidth="1"/>
    <col min="7931" max="7931" width="14.28515625" style="15" customWidth="1"/>
    <col min="7932" max="7932" width="15.5703125" style="15" customWidth="1"/>
    <col min="7933" max="7933" width="14" style="15" customWidth="1"/>
    <col min="7934" max="7934" width="15.140625" style="15" customWidth="1"/>
    <col min="7935" max="8183" width="9.140625" style="15"/>
    <col min="8184" max="8184" width="7" style="15" customWidth="1"/>
    <col min="8185" max="8185" width="44.5703125" style="15" customWidth="1"/>
    <col min="8186" max="8186" width="13.85546875" style="15" customWidth="1"/>
    <col min="8187" max="8187" width="14.28515625" style="15" customWidth="1"/>
    <col min="8188" max="8188" width="15.5703125" style="15" customWidth="1"/>
    <col min="8189" max="8189" width="14" style="15" customWidth="1"/>
    <col min="8190" max="8190" width="15.140625" style="15" customWidth="1"/>
    <col min="8191" max="8439" width="9.140625" style="15"/>
    <col min="8440" max="8440" width="7" style="15" customWidth="1"/>
    <col min="8441" max="8441" width="44.5703125" style="15" customWidth="1"/>
    <col min="8442" max="8442" width="13.85546875" style="15" customWidth="1"/>
    <col min="8443" max="8443" width="14.28515625" style="15" customWidth="1"/>
    <col min="8444" max="8444" width="15.5703125" style="15" customWidth="1"/>
    <col min="8445" max="8445" width="14" style="15" customWidth="1"/>
    <col min="8446" max="8446" width="15.140625" style="15" customWidth="1"/>
    <col min="8447" max="8695" width="9.140625" style="15"/>
    <col min="8696" max="8696" width="7" style="15" customWidth="1"/>
    <col min="8697" max="8697" width="44.5703125" style="15" customWidth="1"/>
    <col min="8698" max="8698" width="13.85546875" style="15" customWidth="1"/>
    <col min="8699" max="8699" width="14.28515625" style="15" customWidth="1"/>
    <col min="8700" max="8700" width="15.5703125" style="15" customWidth="1"/>
    <col min="8701" max="8701" width="14" style="15" customWidth="1"/>
    <col min="8702" max="8702" width="15.140625" style="15" customWidth="1"/>
    <col min="8703" max="8951" width="9.140625" style="15"/>
    <col min="8952" max="8952" width="7" style="15" customWidth="1"/>
    <col min="8953" max="8953" width="44.5703125" style="15" customWidth="1"/>
    <col min="8954" max="8954" width="13.85546875" style="15" customWidth="1"/>
    <col min="8955" max="8955" width="14.28515625" style="15" customWidth="1"/>
    <col min="8956" max="8956" width="15.5703125" style="15" customWidth="1"/>
    <col min="8957" max="8957" width="14" style="15" customWidth="1"/>
    <col min="8958" max="8958" width="15.140625" style="15" customWidth="1"/>
    <col min="8959" max="9207" width="9.140625" style="15"/>
    <col min="9208" max="9208" width="7" style="15" customWidth="1"/>
    <col min="9209" max="9209" width="44.5703125" style="15" customWidth="1"/>
    <col min="9210" max="9210" width="13.85546875" style="15" customWidth="1"/>
    <col min="9211" max="9211" width="14.28515625" style="15" customWidth="1"/>
    <col min="9212" max="9212" width="15.5703125" style="15" customWidth="1"/>
    <col min="9213" max="9213" width="14" style="15" customWidth="1"/>
    <col min="9214" max="9214" width="15.140625" style="15" customWidth="1"/>
    <col min="9215" max="9463" width="9.140625" style="15"/>
    <col min="9464" max="9464" width="7" style="15" customWidth="1"/>
    <col min="9465" max="9465" width="44.5703125" style="15" customWidth="1"/>
    <col min="9466" max="9466" width="13.85546875" style="15" customWidth="1"/>
    <col min="9467" max="9467" width="14.28515625" style="15" customWidth="1"/>
    <col min="9468" max="9468" width="15.5703125" style="15" customWidth="1"/>
    <col min="9469" max="9469" width="14" style="15" customWidth="1"/>
    <col min="9470" max="9470" width="15.140625" style="15" customWidth="1"/>
    <col min="9471" max="9719" width="9.140625" style="15"/>
    <col min="9720" max="9720" width="7" style="15" customWidth="1"/>
    <col min="9721" max="9721" width="44.5703125" style="15" customWidth="1"/>
    <col min="9722" max="9722" width="13.85546875" style="15" customWidth="1"/>
    <col min="9723" max="9723" width="14.28515625" style="15" customWidth="1"/>
    <col min="9724" max="9724" width="15.5703125" style="15" customWidth="1"/>
    <col min="9725" max="9725" width="14" style="15" customWidth="1"/>
    <col min="9726" max="9726" width="15.140625" style="15" customWidth="1"/>
    <col min="9727" max="9975" width="9.140625" style="15"/>
    <col min="9976" max="9976" width="7" style="15" customWidth="1"/>
    <col min="9977" max="9977" width="44.5703125" style="15" customWidth="1"/>
    <col min="9978" max="9978" width="13.85546875" style="15" customWidth="1"/>
    <col min="9979" max="9979" width="14.28515625" style="15" customWidth="1"/>
    <col min="9980" max="9980" width="15.5703125" style="15" customWidth="1"/>
    <col min="9981" max="9981" width="14" style="15" customWidth="1"/>
    <col min="9982" max="9982" width="15.140625" style="15" customWidth="1"/>
    <col min="9983" max="10231" width="9.140625" style="15"/>
    <col min="10232" max="10232" width="7" style="15" customWidth="1"/>
    <col min="10233" max="10233" width="44.5703125" style="15" customWidth="1"/>
    <col min="10234" max="10234" width="13.85546875" style="15" customWidth="1"/>
    <col min="10235" max="10235" width="14.28515625" style="15" customWidth="1"/>
    <col min="10236" max="10236" width="15.5703125" style="15" customWidth="1"/>
    <col min="10237" max="10237" width="14" style="15" customWidth="1"/>
    <col min="10238" max="10238" width="15.140625" style="15" customWidth="1"/>
    <col min="10239" max="10487" width="9.140625" style="15"/>
    <col min="10488" max="10488" width="7" style="15" customWidth="1"/>
    <col min="10489" max="10489" width="44.5703125" style="15" customWidth="1"/>
    <col min="10490" max="10490" width="13.85546875" style="15" customWidth="1"/>
    <col min="10491" max="10491" width="14.28515625" style="15" customWidth="1"/>
    <col min="10492" max="10492" width="15.5703125" style="15" customWidth="1"/>
    <col min="10493" max="10493" width="14" style="15" customWidth="1"/>
    <col min="10494" max="10494" width="15.140625" style="15" customWidth="1"/>
    <col min="10495" max="10743" width="9.140625" style="15"/>
    <col min="10744" max="10744" width="7" style="15" customWidth="1"/>
    <col min="10745" max="10745" width="44.5703125" style="15" customWidth="1"/>
    <col min="10746" max="10746" width="13.85546875" style="15" customWidth="1"/>
    <col min="10747" max="10747" width="14.28515625" style="15" customWidth="1"/>
    <col min="10748" max="10748" width="15.5703125" style="15" customWidth="1"/>
    <col min="10749" max="10749" width="14" style="15" customWidth="1"/>
    <col min="10750" max="10750" width="15.140625" style="15" customWidth="1"/>
    <col min="10751" max="10999" width="9.140625" style="15"/>
    <col min="11000" max="11000" width="7" style="15" customWidth="1"/>
    <col min="11001" max="11001" width="44.5703125" style="15" customWidth="1"/>
    <col min="11002" max="11002" width="13.85546875" style="15" customWidth="1"/>
    <col min="11003" max="11003" width="14.28515625" style="15" customWidth="1"/>
    <col min="11004" max="11004" width="15.5703125" style="15" customWidth="1"/>
    <col min="11005" max="11005" width="14" style="15" customWidth="1"/>
    <col min="11006" max="11006" width="15.140625" style="15" customWidth="1"/>
    <col min="11007" max="11255" width="9.140625" style="15"/>
    <col min="11256" max="11256" width="7" style="15" customWidth="1"/>
    <col min="11257" max="11257" width="44.5703125" style="15" customWidth="1"/>
    <col min="11258" max="11258" width="13.85546875" style="15" customWidth="1"/>
    <col min="11259" max="11259" width="14.28515625" style="15" customWidth="1"/>
    <col min="11260" max="11260" width="15.5703125" style="15" customWidth="1"/>
    <col min="11261" max="11261" width="14" style="15" customWidth="1"/>
    <col min="11262" max="11262" width="15.140625" style="15" customWidth="1"/>
    <col min="11263" max="11511" width="9.140625" style="15"/>
    <col min="11512" max="11512" width="7" style="15" customWidth="1"/>
    <col min="11513" max="11513" width="44.5703125" style="15" customWidth="1"/>
    <col min="11514" max="11514" width="13.85546875" style="15" customWidth="1"/>
    <col min="11515" max="11515" width="14.28515625" style="15" customWidth="1"/>
    <col min="11516" max="11516" width="15.5703125" style="15" customWidth="1"/>
    <col min="11517" max="11517" width="14" style="15" customWidth="1"/>
    <col min="11518" max="11518" width="15.140625" style="15" customWidth="1"/>
    <col min="11519" max="11767" width="9.140625" style="15"/>
    <col min="11768" max="11768" width="7" style="15" customWidth="1"/>
    <col min="11769" max="11769" width="44.5703125" style="15" customWidth="1"/>
    <col min="11770" max="11770" width="13.85546875" style="15" customWidth="1"/>
    <col min="11771" max="11771" width="14.28515625" style="15" customWidth="1"/>
    <col min="11772" max="11772" width="15.5703125" style="15" customWidth="1"/>
    <col min="11773" max="11773" width="14" style="15" customWidth="1"/>
    <col min="11774" max="11774" width="15.140625" style="15" customWidth="1"/>
    <col min="11775" max="12023" width="9.140625" style="15"/>
    <col min="12024" max="12024" width="7" style="15" customWidth="1"/>
    <col min="12025" max="12025" width="44.5703125" style="15" customWidth="1"/>
    <col min="12026" max="12026" width="13.85546875" style="15" customWidth="1"/>
    <col min="12027" max="12027" width="14.28515625" style="15" customWidth="1"/>
    <col min="12028" max="12028" width="15.5703125" style="15" customWidth="1"/>
    <col min="12029" max="12029" width="14" style="15" customWidth="1"/>
    <col min="12030" max="12030" width="15.140625" style="15" customWidth="1"/>
    <col min="12031" max="12279" width="9.140625" style="15"/>
    <col min="12280" max="12280" width="7" style="15" customWidth="1"/>
    <col min="12281" max="12281" width="44.5703125" style="15" customWidth="1"/>
    <col min="12282" max="12282" width="13.85546875" style="15" customWidth="1"/>
    <col min="12283" max="12283" width="14.28515625" style="15" customWidth="1"/>
    <col min="12284" max="12284" width="15.5703125" style="15" customWidth="1"/>
    <col min="12285" max="12285" width="14" style="15" customWidth="1"/>
    <col min="12286" max="12286" width="15.140625" style="15" customWidth="1"/>
    <col min="12287" max="12535" width="9.140625" style="15"/>
    <col min="12536" max="12536" width="7" style="15" customWidth="1"/>
    <col min="12537" max="12537" width="44.5703125" style="15" customWidth="1"/>
    <col min="12538" max="12538" width="13.85546875" style="15" customWidth="1"/>
    <col min="12539" max="12539" width="14.28515625" style="15" customWidth="1"/>
    <col min="12540" max="12540" width="15.5703125" style="15" customWidth="1"/>
    <col min="12541" max="12541" width="14" style="15" customWidth="1"/>
    <col min="12542" max="12542" width="15.140625" style="15" customWidth="1"/>
    <col min="12543" max="12791" width="9.140625" style="15"/>
    <col min="12792" max="12792" width="7" style="15" customWidth="1"/>
    <col min="12793" max="12793" width="44.5703125" style="15" customWidth="1"/>
    <col min="12794" max="12794" width="13.85546875" style="15" customWidth="1"/>
    <col min="12795" max="12795" width="14.28515625" style="15" customWidth="1"/>
    <col min="12796" max="12796" width="15.5703125" style="15" customWidth="1"/>
    <col min="12797" max="12797" width="14" style="15" customWidth="1"/>
    <col min="12798" max="12798" width="15.140625" style="15" customWidth="1"/>
    <col min="12799" max="13047" width="9.140625" style="15"/>
    <col min="13048" max="13048" width="7" style="15" customWidth="1"/>
    <col min="13049" max="13049" width="44.5703125" style="15" customWidth="1"/>
    <col min="13050" max="13050" width="13.85546875" style="15" customWidth="1"/>
    <col min="13051" max="13051" width="14.28515625" style="15" customWidth="1"/>
    <col min="13052" max="13052" width="15.5703125" style="15" customWidth="1"/>
    <col min="13053" max="13053" width="14" style="15" customWidth="1"/>
    <col min="13054" max="13054" width="15.140625" style="15" customWidth="1"/>
    <col min="13055" max="13303" width="9.140625" style="15"/>
    <col min="13304" max="13304" width="7" style="15" customWidth="1"/>
    <col min="13305" max="13305" width="44.5703125" style="15" customWidth="1"/>
    <col min="13306" max="13306" width="13.85546875" style="15" customWidth="1"/>
    <col min="13307" max="13307" width="14.28515625" style="15" customWidth="1"/>
    <col min="13308" max="13308" width="15.5703125" style="15" customWidth="1"/>
    <col min="13309" max="13309" width="14" style="15" customWidth="1"/>
    <col min="13310" max="13310" width="15.140625" style="15" customWidth="1"/>
    <col min="13311" max="13559" width="9.140625" style="15"/>
    <col min="13560" max="13560" width="7" style="15" customWidth="1"/>
    <col min="13561" max="13561" width="44.5703125" style="15" customWidth="1"/>
    <col min="13562" max="13562" width="13.85546875" style="15" customWidth="1"/>
    <col min="13563" max="13563" width="14.28515625" style="15" customWidth="1"/>
    <col min="13564" max="13564" width="15.5703125" style="15" customWidth="1"/>
    <col min="13565" max="13565" width="14" style="15" customWidth="1"/>
    <col min="13566" max="13566" width="15.140625" style="15" customWidth="1"/>
    <col min="13567" max="13815" width="9.140625" style="15"/>
    <col min="13816" max="13816" width="7" style="15" customWidth="1"/>
    <col min="13817" max="13817" width="44.5703125" style="15" customWidth="1"/>
    <col min="13818" max="13818" width="13.85546875" style="15" customWidth="1"/>
    <col min="13819" max="13819" width="14.28515625" style="15" customWidth="1"/>
    <col min="13820" max="13820" width="15.5703125" style="15" customWidth="1"/>
    <col min="13821" max="13821" width="14" style="15" customWidth="1"/>
    <col min="13822" max="13822" width="15.140625" style="15" customWidth="1"/>
    <col min="13823" max="14071" width="9.140625" style="15"/>
    <col min="14072" max="14072" width="7" style="15" customWidth="1"/>
    <col min="14073" max="14073" width="44.5703125" style="15" customWidth="1"/>
    <col min="14074" max="14074" width="13.85546875" style="15" customWidth="1"/>
    <col min="14075" max="14075" width="14.28515625" style="15" customWidth="1"/>
    <col min="14076" max="14076" width="15.5703125" style="15" customWidth="1"/>
    <col min="14077" max="14077" width="14" style="15" customWidth="1"/>
    <col min="14078" max="14078" width="15.140625" style="15" customWidth="1"/>
    <col min="14079" max="14327" width="9.140625" style="15"/>
    <col min="14328" max="14328" width="7" style="15" customWidth="1"/>
    <col min="14329" max="14329" width="44.5703125" style="15" customWidth="1"/>
    <col min="14330" max="14330" width="13.85546875" style="15" customWidth="1"/>
    <col min="14331" max="14331" width="14.28515625" style="15" customWidth="1"/>
    <col min="14332" max="14332" width="15.5703125" style="15" customWidth="1"/>
    <col min="14333" max="14333" width="14" style="15" customWidth="1"/>
    <col min="14334" max="14334" width="15.140625" style="15" customWidth="1"/>
    <col min="14335" max="14583" width="9.140625" style="15"/>
    <col min="14584" max="14584" width="7" style="15" customWidth="1"/>
    <col min="14585" max="14585" width="44.5703125" style="15" customWidth="1"/>
    <col min="14586" max="14586" width="13.85546875" style="15" customWidth="1"/>
    <col min="14587" max="14587" width="14.28515625" style="15" customWidth="1"/>
    <col min="14588" max="14588" width="15.5703125" style="15" customWidth="1"/>
    <col min="14589" max="14589" width="14" style="15" customWidth="1"/>
    <col min="14590" max="14590" width="15.140625" style="15" customWidth="1"/>
    <col min="14591" max="14839" width="9.140625" style="15"/>
    <col min="14840" max="14840" width="7" style="15" customWidth="1"/>
    <col min="14841" max="14841" width="44.5703125" style="15" customWidth="1"/>
    <col min="14842" max="14842" width="13.85546875" style="15" customWidth="1"/>
    <col min="14843" max="14843" width="14.28515625" style="15" customWidth="1"/>
    <col min="14844" max="14844" width="15.5703125" style="15" customWidth="1"/>
    <col min="14845" max="14845" width="14" style="15" customWidth="1"/>
    <col min="14846" max="14846" width="15.140625" style="15" customWidth="1"/>
    <col min="14847" max="15095" width="9.140625" style="15"/>
    <col min="15096" max="15096" width="7" style="15" customWidth="1"/>
    <col min="15097" max="15097" width="44.5703125" style="15" customWidth="1"/>
    <col min="15098" max="15098" width="13.85546875" style="15" customWidth="1"/>
    <col min="15099" max="15099" width="14.28515625" style="15" customWidth="1"/>
    <col min="15100" max="15100" width="15.5703125" style="15" customWidth="1"/>
    <col min="15101" max="15101" width="14" style="15" customWidth="1"/>
    <col min="15102" max="15102" width="15.140625" style="15" customWidth="1"/>
    <col min="15103" max="15351" width="9.140625" style="15"/>
    <col min="15352" max="15352" width="7" style="15" customWidth="1"/>
    <col min="15353" max="15353" width="44.5703125" style="15" customWidth="1"/>
    <col min="15354" max="15354" width="13.85546875" style="15" customWidth="1"/>
    <col min="15355" max="15355" width="14.28515625" style="15" customWidth="1"/>
    <col min="15356" max="15356" width="15.5703125" style="15" customWidth="1"/>
    <col min="15357" max="15357" width="14" style="15" customWidth="1"/>
    <col min="15358" max="15358" width="15.140625" style="15" customWidth="1"/>
    <col min="15359" max="15607" width="9.140625" style="15"/>
    <col min="15608" max="15608" width="7" style="15" customWidth="1"/>
    <col min="15609" max="15609" width="44.5703125" style="15" customWidth="1"/>
    <col min="15610" max="15610" width="13.85546875" style="15" customWidth="1"/>
    <col min="15611" max="15611" width="14.28515625" style="15" customWidth="1"/>
    <col min="15612" max="15612" width="15.5703125" style="15" customWidth="1"/>
    <col min="15613" max="15613" width="14" style="15" customWidth="1"/>
    <col min="15614" max="15614" width="15.140625" style="15" customWidth="1"/>
    <col min="15615" max="15863" width="9.140625" style="15"/>
    <col min="15864" max="15864" width="7" style="15" customWidth="1"/>
    <col min="15865" max="15865" width="44.5703125" style="15" customWidth="1"/>
    <col min="15866" max="15866" width="13.85546875" style="15" customWidth="1"/>
    <col min="15867" max="15867" width="14.28515625" style="15" customWidth="1"/>
    <col min="15868" max="15868" width="15.5703125" style="15" customWidth="1"/>
    <col min="15869" max="15869" width="14" style="15" customWidth="1"/>
    <col min="15870" max="15870" width="15.140625" style="15" customWidth="1"/>
    <col min="15871" max="16119" width="9.140625" style="15"/>
    <col min="16120" max="16120" width="7" style="15" customWidth="1"/>
    <col min="16121" max="16121" width="44.5703125" style="15" customWidth="1"/>
    <col min="16122" max="16122" width="13.85546875" style="15" customWidth="1"/>
    <col min="16123" max="16123" width="14.28515625" style="15" customWidth="1"/>
    <col min="16124" max="16124" width="15.5703125" style="15" customWidth="1"/>
    <col min="16125" max="16125" width="14" style="15" customWidth="1"/>
    <col min="16126" max="16126" width="15.140625" style="15" customWidth="1"/>
    <col min="16127" max="16384" width="9.140625" style="15"/>
  </cols>
  <sheetData>
    <row r="1" spans="1:7" x14ac:dyDescent="0.2">
      <c r="D1" s="17"/>
    </row>
    <row r="2" spans="1:7" x14ac:dyDescent="0.2">
      <c r="D2" s="17"/>
    </row>
    <row r="4" spans="1:7" x14ac:dyDescent="0.2">
      <c r="A4" s="15"/>
      <c r="C4" s="15"/>
      <c r="D4" s="20"/>
      <c r="E4" s="21"/>
      <c r="F4" s="15"/>
    </row>
    <row r="5" spans="1:7" ht="15.75" x14ac:dyDescent="0.2">
      <c r="A5" s="312" t="s">
        <v>28</v>
      </c>
      <c r="B5" s="312"/>
      <c r="C5" s="312"/>
      <c r="D5" s="312"/>
      <c r="E5" s="21"/>
      <c r="F5" s="15"/>
    </row>
    <row r="6" spans="1:7" x14ac:dyDescent="0.2">
      <c r="A6" s="22"/>
      <c r="C6" s="23"/>
      <c r="D6" s="24"/>
      <c r="E6" s="21"/>
      <c r="F6" s="15"/>
    </row>
    <row r="7" spans="1:7" ht="14.25" x14ac:dyDescent="0.2">
      <c r="A7" s="25" t="s">
        <v>29</v>
      </c>
      <c r="B7" s="26"/>
      <c r="C7" s="313"/>
      <c r="D7" s="313"/>
      <c r="E7" s="21"/>
      <c r="F7" s="15"/>
    </row>
    <row r="8" spans="1:7" x14ac:dyDescent="0.2">
      <c r="A8" s="314" t="s">
        <v>30</v>
      </c>
      <c r="B8" s="314"/>
      <c r="C8" s="23"/>
      <c r="D8" s="27" t="s">
        <v>31</v>
      </c>
      <c r="E8" s="21"/>
      <c r="F8" s="15"/>
    </row>
    <row r="9" spans="1:7" s="29" customFormat="1" x14ac:dyDescent="0.2">
      <c r="A9" s="315" t="s">
        <v>32</v>
      </c>
      <c r="B9" s="315" t="s">
        <v>33</v>
      </c>
      <c r="C9" s="316" t="s">
        <v>34</v>
      </c>
      <c r="D9" s="316"/>
      <c r="E9" s="28"/>
    </row>
    <row r="10" spans="1:7" s="29" customFormat="1" x14ac:dyDescent="0.2">
      <c r="A10" s="315"/>
      <c r="B10" s="315"/>
      <c r="C10" s="30" t="s">
        <v>35</v>
      </c>
      <c r="D10" s="31" t="s">
        <v>36</v>
      </c>
      <c r="E10" s="28"/>
    </row>
    <row r="11" spans="1:7" s="29" customFormat="1" x14ac:dyDescent="0.2">
      <c r="A11" s="32">
        <v>1</v>
      </c>
      <c r="B11" s="33" t="s">
        <v>37</v>
      </c>
      <c r="C11" s="34"/>
      <c r="D11" s="34"/>
      <c r="E11" s="28"/>
    </row>
    <row r="12" spans="1:7" s="29" customFormat="1" x14ac:dyDescent="0.2">
      <c r="A12" s="32">
        <v>1.1000000000000001</v>
      </c>
      <c r="B12" s="33" t="s">
        <v>38</v>
      </c>
      <c r="C12" s="35"/>
      <c r="D12" s="35"/>
      <c r="E12" s="28"/>
    </row>
    <row r="13" spans="1:7" s="29" customFormat="1" x14ac:dyDescent="0.2">
      <c r="A13" s="36" t="s">
        <v>39</v>
      </c>
      <c r="B13" s="37" t="s">
        <v>40</v>
      </c>
      <c r="C13" s="35">
        <v>291038494.12</v>
      </c>
      <c r="D13" s="35">
        <v>14574645.93</v>
      </c>
      <c r="E13" s="28">
        <f>+D13/1000</f>
        <v>14574.645930000001</v>
      </c>
    </row>
    <row r="14" spans="1:7" s="38" customFormat="1" x14ac:dyDescent="0.2">
      <c r="A14" s="36" t="s">
        <v>41</v>
      </c>
      <c r="B14" s="37" t="s">
        <v>42</v>
      </c>
      <c r="C14" s="35">
        <v>378011809.33999997</v>
      </c>
      <c r="D14" s="35">
        <v>471964291.87</v>
      </c>
      <c r="E14" s="28">
        <f t="shared" ref="E14:E67" si="0">+D14/1000</f>
        <v>471964.29187000002</v>
      </c>
    </row>
    <row r="15" spans="1:7" s="29" customFormat="1" x14ac:dyDescent="0.2">
      <c r="A15" s="36" t="s">
        <v>43</v>
      </c>
      <c r="B15" s="37" t="s">
        <v>44</v>
      </c>
      <c r="C15" s="35">
        <v>344890.11</v>
      </c>
      <c r="D15" s="35">
        <v>276470.23</v>
      </c>
      <c r="E15" s="28">
        <f t="shared" si="0"/>
        <v>276.47022999999996</v>
      </c>
      <c r="F15" s="39"/>
      <c r="G15" s="39"/>
    </row>
    <row r="16" spans="1:7" s="29" customFormat="1" x14ac:dyDescent="0.2">
      <c r="A16" s="36" t="s">
        <v>45</v>
      </c>
      <c r="B16" s="37" t="s">
        <v>46</v>
      </c>
      <c r="C16" s="35">
        <v>57490200</v>
      </c>
      <c r="D16" s="35">
        <v>58492208</v>
      </c>
      <c r="E16" s="28">
        <f t="shared" si="0"/>
        <v>58492.207999999999</v>
      </c>
    </row>
    <row r="17" spans="1:6" s="29" customFormat="1" x14ac:dyDescent="0.2">
      <c r="A17" s="36" t="s">
        <v>47</v>
      </c>
      <c r="B17" s="37" t="s">
        <v>48</v>
      </c>
      <c r="C17" s="35">
        <v>508981007.19999999</v>
      </c>
      <c r="D17" s="35">
        <v>508981007.19999999</v>
      </c>
      <c r="E17" s="28">
        <f t="shared" si="0"/>
        <v>508981.00719999999</v>
      </c>
    </row>
    <row r="18" spans="1:6" s="29" customFormat="1" x14ac:dyDescent="0.2">
      <c r="A18" s="36" t="s">
        <v>49</v>
      </c>
      <c r="B18" s="37" t="s">
        <v>50</v>
      </c>
      <c r="C18" s="35">
        <v>1930456.38</v>
      </c>
      <c r="D18" s="35">
        <v>1930456.38</v>
      </c>
      <c r="E18" s="28">
        <f t="shared" si="0"/>
        <v>1930.4563799999999</v>
      </c>
    </row>
    <row r="19" spans="1:6" s="29" customFormat="1" x14ac:dyDescent="0.2">
      <c r="A19" s="36" t="s">
        <v>51</v>
      </c>
      <c r="B19" s="37" t="s">
        <v>52</v>
      </c>
      <c r="C19" s="35">
        <v>1849182.04</v>
      </c>
      <c r="D19" s="35">
        <v>8713531.6099999994</v>
      </c>
      <c r="E19" s="28">
        <f t="shared" si="0"/>
        <v>8713.53161</v>
      </c>
    </row>
    <row r="20" spans="1:6" s="29" customFormat="1" x14ac:dyDescent="0.2">
      <c r="A20" s="36" t="s">
        <v>53</v>
      </c>
      <c r="B20" s="37" t="s">
        <v>54</v>
      </c>
      <c r="C20" s="35">
        <v>0</v>
      </c>
      <c r="D20" s="35"/>
      <c r="E20" s="28">
        <f t="shared" si="0"/>
        <v>0</v>
      </c>
    </row>
    <row r="21" spans="1:6" s="29" customFormat="1" ht="25.5" x14ac:dyDescent="0.2">
      <c r="A21" s="36" t="s">
        <v>55</v>
      </c>
      <c r="B21" s="37" t="s">
        <v>56</v>
      </c>
      <c r="C21" s="35"/>
      <c r="D21" s="35"/>
      <c r="E21" s="28">
        <f t="shared" si="0"/>
        <v>0</v>
      </c>
    </row>
    <row r="22" spans="1:6" s="29" customFormat="1" x14ac:dyDescent="0.2">
      <c r="A22" s="36" t="s">
        <v>57</v>
      </c>
      <c r="B22" s="37" t="s">
        <v>58</v>
      </c>
      <c r="C22" s="35"/>
      <c r="D22" s="35"/>
      <c r="E22" s="28">
        <f t="shared" si="0"/>
        <v>0</v>
      </c>
    </row>
    <row r="23" spans="1:6" s="29" customFormat="1" x14ac:dyDescent="0.2">
      <c r="A23" s="36" t="s">
        <v>59</v>
      </c>
      <c r="B23" s="33" t="s">
        <v>60</v>
      </c>
      <c r="C23" s="40">
        <f>SUM(C13:C22)</f>
        <v>1239646039.1900001</v>
      </c>
      <c r="D23" s="41">
        <f>SUM(D13:D22)</f>
        <v>1064932611.22</v>
      </c>
      <c r="E23" s="28">
        <f t="shared" si="0"/>
        <v>1064932.6112200001</v>
      </c>
    </row>
    <row r="24" spans="1:6" s="29" customFormat="1" x14ac:dyDescent="0.2">
      <c r="A24" s="32">
        <v>1.2</v>
      </c>
      <c r="B24" s="33" t="s">
        <v>61</v>
      </c>
      <c r="C24" s="35"/>
      <c r="E24" s="28">
        <f t="shared" si="0"/>
        <v>0</v>
      </c>
    </row>
    <row r="25" spans="1:6" s="29" customFormat="1" x14ac:dyDescent="0.2">
      <c r="A25" s="36" t="s">
        <v>62</v>
      </c>
      <c r="B25" s="37" t="s">
        <v>63</v>
      </c>
      <c r="C25" s="35">
        <v>10329520.689999999</v>
      </c>
      <c r="D25" s="35">
        <v>720473.15</v>
      </c>
      <c r="E25" s="28">
        <f t="shared" si="0"/>
        <v>720.47315000000003</v>
      </c>
    </row>
    <row r="26" spans="1:6" s="29" customFormat="1" x14ac:dyDescent="0.2">
      <c r="A26" s="36" t="s">
        <v>64</v>
      </c>
      <c r="B26" s="37" t="s">
        <v>65</v>
      </c>
      <c r="C26" s="35"/>
      <c r="D26" s="35">
        <v>59457831</v>
      </c>
      <c r="E26" s="28">
        <f t="shared" si="0"/>
        <v>59457.830999999998</v>
      </c>
    </row>
    <row r="27" spans="1:6" s="29" customFormat="1" x14ac:dyDescent="0.2">
      <c r="A27" s="36" t="s">
        <v>66</v>
      </c>
      <c r="B27" s="37" t="s">
        <v>67</v>
      </c>
      <c r="C27" s="35"/>
      <c r="D27" s="35"/>
      <c r="E27" s="28">
        <f t="shared" si="0"/>
        <v>0</v>
      </c>
    </row>
    <row r="28" spans="1:6" s="29" customFormat="1" x14ac:dyDescent="0.2">
      <c r="A28" s="36" t="s">
        <v>68</v>
      </c>
      <c r="B28" s="37" t="s">
        <v>69</v>
      </c>
      <c r="C28" s="35"/>
      <c r="D28" s="35"/>
      <c r="E28" s="28">
        <f t="shared" si="0"/>
        <v>0</v>
      </c>
    </row>
    <row r="29" spans="1:6" s="29" customFormat="1" x14ac:dyDescent="0.2">
      <c r="A29" s="36" t="s">
        <v>70</v>
      </c>
      <c r="B29" s="37" t="s">
        <v>71</v>
      </c>
      <c r="C29" s="35"/>
      <c r="D29" s="35"/>
      <c r="E29" s="28">
        <f t="shared" si="0"/>
        <v>0</v>
      </c>
    </row>
    <row r="30" spans="1:6" s="29" customFormat="1" x14ac:dyDescent="0.2">
      <c r="A30" s="42" t="s">
        <v>72</v>
      </c>
      <c r="B30" s="33" t="s">
        <v>73</v>
      </c>
      <c r="C30" s="40">
        <f>SUM(C25:C29)</f>
        <v>10329520.689999999</v>
      </c>
      <c r="D30" s="41">
        <f>SUM(D25:D29)</f>
        <v>60178304.149999999</v>
      </c>
      <c r="E30" s="28">
        <f t="shared" si="0"/>
        <v>60178.304149999996</v>
      </c>
    </row>
    <row r="31" spans="1:6" s="29" customFormat="1" x14ac:dyDescent="0.2">
      <c r="A31" s="32">
        <v>1.3</v>
      </c>
      <c r="B31" s="32" t="s">
        <v>74</v>
      </c>
      <c r="C31" s="40">
        <f>C23+C30</f>
        <v>1249975559.8800001</v>
      </c>
      <c r="D31" s="41">
        <f>D23+D30</f>
        <v>1125110915.3700001</v>
      </c>
      <c r="E31" s="28">
        <f t="shared" si="0"/>
        <v>1125110.9153700001</v>
      </c>
      <c r="F31" s="39"/>
    </row>
    <row r="32" spans="1:6" s="29" customFormat="1" x14ac:dyDescent="0.2">
      <c r="A32" s="32">
        <v>2</v>
      </c>
      <c r="B32" s="33" t="s">
        <v>75</v>
      </c>
      <c r="C32" s="35"/>
      <c r="D32" s="35"/>
      <c r="E32" s="28">
        <f t="shared" si="0"/>
        <v>0</v>
      </c>
    </row>
    <row r="33" spans="1:6" s="29" customFormat="1" x14ac:dyDescent="0.2">
      <c r="A33" s="32">
        <v>2.1</v>
      </c>
      <c r="B33" s="33" t="s">
        <v>76</v>
      </c>
      <c r="C33" s="35"/>
      <c r="D33" s="35"/>
      <c r="E33" s="28">
        <f t="shared" si="0"/>
        <v>0</v>
      </c>
    </row>
    <row r="34" spans="1:6" s="29" customFormat="1" x14ac:dyDescent="0.2">
      <c r="A34" s="42" t="s">
        <v>77</v>
      </c>
      <c r="B34" s="33" t="s">
        <v>78</v>
      </c>
      <c r="C34" s="35"/>
      <c r="D34" s="35"/>
      <c r="E34" s="28">
        <f t="shared" si="0"/>
        <v>0</v>
      </c>
    </row>
    <row r="35" spans="1:6" s="29" customFormat="1" x14ac:dyDescent="0.2">
      <c r="A35" s="43" t="s">
        <v>79</v>
      </c>
      <c r="B35" s="37" t="s">
        <v>80</v>
      </c>
      <c r="C35" s="35">
        <v>572846930.73000002</v>
      </c>
      <c r="D35" s="35">
        <v>453734657.06</v>
      </c>
      <c r="E35" s="28">
        <f t="shared" si="0"/>
        <v>453734.65706</v>
      </c>
      <c r="F35" s="39"/>
    </row>
    <row r="36" spans="1:6" s="29" customFormat="1" x14ac:dyDescent="0.2">
      <c r="A36" s="43" t="s">
        <v>81</v>
      </c>
      <c r="B36" s="37" t="s">
        <v>82</v>
      </c>
      <c r="C36" s="35">
        <v>4141227.2</v>
      </c>
      <c r="D36" s="35">
        <v>10978336.24</v>
      </c>
      <c r="E36" s="28">
        <f t="shared" si="0"/>
        <v>10978.336240000001</v>
      </c>
    </row>
    <row r="37" spans="1:6" s="29" customFormat="1" x14ac:dyDescent="0.2">
      <c r="A37" s="43" t="s">
        <v>83</v>
      </c>
      <c r="B37" s="37" t="s">
        <v>84</v>
      </c>
      <c r="C37" s="44">
        <v>8083840.5499999998</v>
      </c>
      <c r="D37" s="44">
        <v>11769657.16</v>
      </c>
      <c r="E37" s="28">
        <f t="shared" si="0"/>
        <v>11769.657160000001</v>
      </c>
    </row>
    <row r="38" spans="1:6" s="29" customFormat="1" x14ac:dyDescent="0.2">
      <c r="A38" s="43" t="s">
        <v>85</v>
      </c>
      <c r="B38" s="37" t="s">
        <v>86</v>
      </c>
      <c r="C38" s="44">
        <v>22371966.050000001</v>
      </c>
      <c r="D38" s="44"/>
      <c r="E38" s="28">
        <f t="shared" si="0"/>
        <v>0</v>
      </c>
    </row>
    <row r="39" spans="1:6" s="29" customFormat="1" x14ac:dyDescent="0.2">
      <c r="A39" s="43" t="s">
        <v>87</v>
      </c>
      <c r="B39" s="37" t="s">
        <v>88</v>
      </c>
      <c r="C39" s="44">
        <v>0</v>
      </c>
      <c r="D39" s="44"/>
      <c r="E39" s="28">
        <f t="shared" si="0"/>
        <v>0</v>
      </c>
    </row>
    <row r="40" spans="1:6" s="29" customFormat="1" x14ac:dyDescent="0.2">
      <c r="A40" s="43" t="s">
        <v>89</v>
      </c>
      <c r="B40" s="37" t="s">
        <v>90</v>
      </c>
      <c r="C40" s="44">
        <v>0</v>
      </c>
      <c r="D40" s="44"/>
      <c r="E40" s="28">
        <f t="shared" si="0"/>
        <v>0</v>
      </c>
    </row>
    <row r="41" spans="1:6" s="29" customFormat="1" x14ac:dyDescent="0.2">
      <c r="A41" s="43" t="s">
        <v>91</v>
      </c>
      <c r="B41" s="37" t="s">
        <v>92</v>
      </c>
      <c r="C41" s="44">
        <v>0</v>
      </c>
      <c r="D41" s="44"/>
      <c r="E41" s="28">
        <f t="shared" si="0"/>
        <v>0</v>
      </c>
    </row>
    <row r="42" spans="1:6" s="29" customFormat="1" x14ac:dyDescent="0.2">
      <c r="A42" s="43" t="s">
        <v>93</v>
      </c>
      <c r="B42" s="37" t="s">
        <v>94</v>
      </c>
      <c r="C42" s="44">
        <v>0</v>
      </c>
      <c r="D42" s="44"/>
      <c r="E42" s="28">
        <f t="shared" si="0"/>
        <v>0</v>
      </c>
    </row>
    <row r="43" spans="1:6" s="29" customFormat="1" x14ac:dyDescent="0.2">
      <c r="A43" s="43" t="s">
        <v>95</v>
      </c>
      <c r="B43" s="37" t="s">
        <v>96</v>
      </c>
      <c r="C43" s="35">
        <v>0</v>
      </c>
      <c r="D43" s="35"/>
      <c r="E43" s="28">
        <f t="shared" si="0"/>
        <v>0</v>
      </c>
    </row>
    <row r="44" spans="1:6" s="29" customFormat="1" x14ac:dyDescent="0.2">
      <c r="A44" s="43" t="s">
        <v>97</v>
      </c>
      <c r="B44" s="37" t="s">
        <v>98</v>
      </c>
      <c r="C44" s="35">
        <v>90871790.75</v>
      </c>
      <c r="D44" s="35">
        <v>90871790.75</v>
      </c>
      <c r="E44" s="28">
        <f t="shared" si="0"/>
        <v>90871.79075</v>
      </c>
      <c r="F44" s="45"/>
    </row>
    <row r="45" spans="1:6" s="29" customFormat="1" ht="25.5" x14ac:dyDescent="0.2">
      <c r="A45" s="43" t="s">
        <v>99</v>
      </c>
      <c r="B45" s="37" t="s">
        <v>100</v>
      </c>
      <c r="C45" s="35"/>
      <c r="D45" s="35"/>
      <c r="E45" s="28">
        <f t="shared" si="0"/>
        <v>0</v>
      </c>
    </row>
    <row r="46" spans="1:6" s="29" customFormat="1" x14ac:dyDescent="0.2">
      <c r="A46" s="43" t="s">
        <v>101</v>
      </c>
      <c r="B46" s="37"/>
      <c r="C46" s="46"/>
      <c r="D46" s="35"/>
      <c r="E46" s="28">
        <f t="shared" si="0"/>
        <v>0</v>
      </c>
    </row>
    <row r="47" spans="1:6" s="29" customFormat="1" x14ac:dyDescent="0.2">
      <c r="A47" s="32" t="s">
        <v>102</v>
      </c>
      <c r="B47" s="33" t="s">
        <v>103</v>
      </c>
      <c r="C47" s="40">
        <f>SUM(C35:C46)</f>
        <v>698315755.27999997</v>
      </c>
      <c r="D47" s="41">
        <f>SUM(D35:D46)</f>
        <v>567354441.21000004</v>
      </c>
      <c r="E47" s="28">
        <f t="shared" si="0"/>
        <v>567354.44121000008</v>
      </c>
    </row>
    <row r="48" spans="1:6" s="29" customFormat="1" x14ac:dyDescent="0.2">
      <c r="A48" s="42" t="s">
        <v>104</v>
      </c>
      <c r="B48" s="33" t="s">
        <v>105</v>
      </c>
      <c r="C48" s="46"/>
      <c r="D48" s="35"/>
      <c r="E48" s="28">
        <f t="shared" si="0"/>
        <v>0</v>
      </c>
    </row>
    <row r="49" spans="1:5" s="29" customFormat="1" x14ac:dyDescent="0.2">
      <c r="A49" s="43" t="s">
        <v>106</v>
      </c>
      <c r="B49" s="37" t="s">
        <v>107</v>
      </c>
      <c r="C49" s="46"/>
      <c r="D49" s="35"/>
      <c r="E49" s="28">
        <f t="shared" si="0"/>
        <v>0</v>
      </c>
    </row>
    <row r="50" spans="1:5" s="29" customFormat="1" x14ac:dyDescent="0.2">
      <c r="A50" s="43" t="s">
        <v>108</v>
      </c>
      <c r="B50" s="37" t="s">
        <v>109</v>
      </c>
      <c r="C50" s="46"/>
      <c r="D50" s="35"/>
      <c r="E50" s="28">
        <f t="shared" si="0"/>
        <v>0</v>
      </c>
    </row>
    <row r="51" spans="1:5" s="29" customFormat="1" x14ac:dyDescent="0.2">
      <c r="A51" s="43" t="s">
        <v>110</v>
      </c>
      <c r="B51" s="37" t="s">
        <v>111</v>
      </c>
      <c r="C51" s="46"/>
      <c r="D51" s="35"/>
      <c r="E51" s="28">
        <f t="shared" si="0"/>
        <v>0</v>
      </c>
    </row>
    <row r="52" spans="1:5" s="29" customFormat="1" x14ac:dyDescent="0.2">
      <c r="A52" s="43" t="s">
        <v>112</v>
      </c>
      <c r="B52" s="37" t="s">
        <v>113</v>
      </c>
      <c r="C52" s="35">
        <v>438736580.18000001</v>
      </c>
      <c r="D52" s="35">
        <v>438736580.18000001</v>
      </c>
      <c r="E52" s="28">
        <f t="shared" si="0"/>
        <v>438736.58017999999</v>
      </c>
    </row>
    <row r="53" spans="1:5" s="29" customFormat="1" x14ac:dyDescent="0.2">
      <c r="A53" s="43" t="s">
        <v>114</v>
      </c>
      <c r="B53" s="33"/>
      <c r="C53" s="46"/>
      <c r="D53" s="35"/>
      <c r="E53" s="28">
        <f t="shared" si="0"/>
        <v>0</v>
      </c>
    </row>
    <row r="54" spans="1:5" s="29" customFormat="1" x14ac:dyDescent="0.2">
      <c r="A54" s="32" t="s">
        <v>115</v>
      </c>
      <c r="B54" s="33" t="s">
        <v>116</v>
      </c>
      <c r="C54" s="40">
        <f>SUM(C49:C53)</f>
        <v>438736580.18000001</v>
      </c>
      <c r="D54" s="41">
        <f>SUM(D49:D53)</f>
        <v>438736580.18000001</v>
      </c>
      <c r="E54" s="28">
        <f t="shared" si="0"/>
        <v>438736.58017999999</v>
      </c>
    </row>
    <row r="55" spans="1:5" s="29" customFormat="1" x14ac:dyDescent="0.2">
      <c r="A55" s="32">
        <v>2.2000000000000002</v>
      </c>
      <c r="B55" s="33" t="s">
        <v>117</v>
      </c>
      <c r="C55" s="40">
        <f>+C47+C54</f>
        <v>1137052335.46</v>
      </c>
      <c r="D55" s="41">
        <f>+D47+D54</f>
        <v>1006091021.3900001</v>
      </c>
      <c r="E55" s="28">
        <f t="shared" si="0"/>
        <v>1006091.0213900001</v>
      </c>
    </row>
    <row r="56" spans="1:5" s="29" customFormat="1" x14ac:dyDescent="0.2">
      <c r="A56" s="32">
        <v>2.2999999999999998</v>
      </c>
      <c r="B56" s="33" t="s">
        <v>118</v>
      </c>
      <c r="C56" s="35"/>
      <c r="D56" s="35"/>
      <c r="E56" s="28">
        <f t="shared" si="0"/>
        <v>0</v>
      </c>
    </row>
    <row r="57" spans="1:5" s="29" customFormat="1" x14ac:dyDescent="0.2">
      <c r="A57" s="36" t="s">
        <v>119</v>
      </c>
      <c r="B57" s="37" t="s">
        <v>120</v>
      </c>
      <c r="C57" s="35"/>
      <c r="D57" s="35"/>
      <c r="E57" s="28">
        <f t="shared" si="0"/>
        <v>0</v>
      </c>
    </row>
    <row r="58" spans="1:5" s="29" customFormat="1" x14ac:dyDescent="0.2">
      <c r="A58" s="36" t="s">
        <v>121</v>
      </c>
      <c r="B58" s="47" t="s">
        <v>122</v>
      </c>
      <c r="C58" s="35"/>
      <c r="D58" s="35"/>
      <c r="E58" s="28">
        <f t="shared" si="0"/>
        <v>0</v>
      </c>
    </row>
    <row r="59" spans="1:5" s="29" customFormat="1" x14ac:dyDescent="0.2">
      <c r="A59" s="36" t="s">
        <v>123</v>
      </c>
      <c r="B59" s="47" t="s">
        <v>124</v>
      </c>
      <c r="C59" s="35">
        <v>1874229573.4400001</v>
      </c>
      <c r="D59" s="35">
        <v>1874229573.4400001</v>
      </c>
      <c r="E59" s="28">
        <f t="shared" si="0"/>
        <v>1874229.5734399999</v>
      </c>
    </row>
    <row r="60" spans="1:5" s="29" customFormat="1" x14ac:dyDescent="0.2">
      <c r="A60" s="36" t="s">
        <v>125</v>
      </c>
      <c r="B60" s="37" t="s">
        <v>126</v>
      </c>
      <c r="C60" s="35"/>
      <c r="D60" s="35"/>
      <c r="E60" s="28">
        <f t="shared" si="0"/>
        <v>0</v>
      </c>
    </row>
    <row r="61" spans="1:5" s="29" customFormat="1" x14ac:dyDescent="0.2">
      <c r="A61" s="36" t="s">
        <v>127</v>
      </c>
      <c r="B61" s="37" t="s">
        <v>128</v>
      </c>
      <c r="C61" s="35"/>
      <c r="D61" s="35"/>
      <c r="E61" s="28">
        <f t="shared" si="0"/>
        <v>0</v>
      </c>
    </row>
    <row r="62" spans="1:5" s="29" customFormat="1" x14ac:dyDescent="0.2">
      <c r="A62" s="36" t="s">
        <v>129</v>
      </c>
      <c r="B62" s="37" t="s">
        <v>130</v>
      </c>
      <c r="C62" s="35">
        <v>199260985.77000001</v>
      </c>
      <c r="D62" s="35">
        <v>199260985.77000001</v>
      </c>
      <c r="E62" s="28">
        <f t="shared" si="0"/>
        <v>199260.98577</v>
      </c>
    </row>
    <row r="63" spans="1:5" s="29" customFormat="1" x14ac:dyDescent="0.2">
      <c r="A63" s="36" t="s">
        <v>131</v>
      </c>
      <c r="B63" s="37" t="s">
        <v>132</v>
      </c>
      <c r="C63" s="35">
        <v>0</v>
      </c>
      <c r="D63" s="35">
        <v>0</v>
      </c>
      <c r="E63" s="28">
        <f t="shared" si="0"/>
        <v>0</v>
      </c>
    </row>
    <row r="64" spans="1:5" s="29" customFormat="1" x14ac:dyDescent="0.2">
      <c r="A64" s="36" t="s">
        <v>133</v>
      </c>
      <c r="B64" s="37" t="s">
        <v>134</v>
      </c>
      <c r="C64" s="35">
        <v>-1960567334.79</v>
      </c>
      <c r="D64" s="35">
        <v>-1954470665.23</v>
      </c>
      <c r="E64" s="28">
        <f t="shared" si="0"/>
        <v>-1954470.6652299999</v>
      </c>
    </row>
    <row r="65" spans="1:6" s="29" customFormat="1" x14ac:dyDescent="0.2">
      <c r="A65" s="36" t="s">
        <v>135</v>
      </c>
      <c r="B65" s="37" t="s">
        <v>136</v>
      </c>
      <c r="C65" s="35"/>
      <c r="D65" s="35"/>
      <c r="E65" s="28">
        <f t="shared" si="0"/>
        <v>0</v>
      </c>
      <c r="F65" s="39"/>
    </row>
    <row r="66" spans="1:6" s="29" customFormat="1" x14ac:dyDescent="0.2">
      <c r="A66" s="36" t="s">
        <v>137</v>
      </c>
      <c r="B66" s="33" t="s">
        <v>138</v>
      </c>
      <c r="C66" s="40">
        <f>SUM(C58:C65)</f>
        <v>112923224.42000008</v>
      </c>
      <c r="D66" s="41">
        <f>SUM(D58:D65)</f>
        <v>119019893.98000002</v>
      </c>
      <c r="E66" s="28">
        <f t="shared" si="0"/>
        <v>119019.89398000002</v>
      </c>
      <c r="F66" s="39"/>
    </row>
    <row r="67" spans="1:6" s="29" customFormat="1" x14ac:dyDescent="0.2">
      <c r="A67" s="32">
        <v>2.4</v>
      </c>
      <c r="B67" s="33" t="s">
        <v>139</v>
      </c>
      <c r="C67" s="40">
        <f>+C55+C66</f>
        <v>1249975559.8800001</v>
      </c>
      <c r="D67" s="41">
        <f>+D55+D66</f>
        <v>1125110915.3700001</v>
      </c>
      <c r="E67" s="28">
        <f t="shared" si="0"/>
        <v>1125110.9153700001</v>
      </c>
    </row>
    <row r="68" spans="1:6" s="29" customFormat="1" x14ac:dyDescent="0.2">
      <c r="A68" s="48"/>
      <c r="B68" s="15"/>
      <c r="C68" s="23"/>
      <c r="D68" s="49"/>
      <c r="E68" s="28"/>
    </row>
    <row r="69" spans="1:6" s="29" customFormat="1" x14ac:dyDescent="0.2">
      <c r="A69" s="48"/>
      <c r="B69" s="15"/>
      <c r="C69" s="23">
        <f>C31-C67</f>
        <v>0</v>
      </c>
      <c r="D69" s="24">
        <f>D31-D67</f>
        <v>0</v>
      </c>
      <c r="E69" s="28"/>
    </row>
    <row r="70" spans="1:6" s="29" customFormat="1" x14ac:dyDescent="0.2">
      <c r="A70" s="48"/>
      <c r="B70" s="15"/>
      <c r="C70" s="23"/>
      <c r="D70" s="24"/>
      <c r="E70" s="28"/>
    </row>
    <row r="71" spans="1:6" s="29" customFormat="1" x14ac:dyDescent="0.2">
      <c r="A71" s="48"/>
      <c r="B71" s="15"/>
      <c r="C71" s="23"/>
      <c r="D71" s="24"/>
      <c r="E71" s="28"/>
    </row>
    <row r="72" spans="1:6" s="29" customFormat="1" x14ac:dyDescent="0.2">
      <c r="B72" s="48" t="str">
        <f>+[1]letter!C26</f>
        <v>Гүйцэтгэх захирал________________  (Г.Оюунболд)</v>
      </c>
      <c r="C72" s="48"/>
      <c r="D72" s="50"/>
      <c r="E72" s="28"/>
    </row>
    <row r="73" spans="1:6" s="29" customFormat="1" x14ac:dyDescent="0.2">
      <c r="B73" s="51"/>
      <c r="C73" s="52"/>
      <c r="D73" s="24"/>
      <c r="E73" s="28"/>
    </row>
    <row r="74" spans="1:6" s="29" customFormat="1" x14ac:dyDescent="0.2">
      <c r="B74" s="48" t="str">
        <f>+[1]letter!C28</f>
        <v>Ерөнхий нягтлан бодогч ________________  (....)</v>
      </c>
      <c r="C74" s="48"/>
      <c r="D74" s="50"/>
      <c r="E74" s="28"/>
    </row>
    <row r="75" spans="1:6" s="29" customFormat="1" x14ac:dyDescent="0.2">
      <c r="A75" s="53"/>
      <c r="B75" s="15"/>
      <c r="C75" s="23"/>
      <c r="D75" s="24"/>
      <c r="E75" s="28"/>
    </row>
    <row r="76" spans="1:6" s="29" customFormat="1" ht="11.25" x14ac:dyDescent="0.2">
      <c r="D76" s="54"/>
      <c r="E76" s="28"/>
    </row>
    <row r="77" spans="1:6" s="29" customFormat="1" ht="11.25" x14ac:dyDescent="0.2">
      <c r="D77" s="54"/>
      <c r="E77" s="28"/>
    </row>
    <row r="78" spans="1:6" s="29" customFormat="1" ht="11.25" x14ac:dyDescent="0.2">
      <c r="D78" s="54"/>
      <c r="E78" s="28"/>
    </row>
    <row r="79" spans="1:6" s="29" customFormat="1" ht="11.25" x14ac:dyDescent="0.2">
      <c r="D79" s="54"/>
      <c r="E79" s="28"/>
    </row>
    <row r="80" spans="1:6" s="29" customFormat="1" ht="11.25" x14ac:dyDescent="0.2">
      <c r="D80" s="54"/>
      <c r="E80" s="28"/>
    </row>
    <row r="81" spans="1:6" s="29" customFormat="1" ht="11.25" x14ac:dyDescent="0.2">
      <c r="D81" s="54"/>
      <c r="E81" s="28"/>
    </row>
    <row r="82" spans="1:6" s="29" customFormat="1" ht="11.25" x14ac:dyDescent="0.2">
      <c r="D82" s="54"/>
      <c r="E82" s="28"/>
    </row>
    <row r="83" spans="1:6" s="29" customFormat="1" ht="11.25" x14ac:dyDescent="0.2">
      <c r="D83" s="54"/>
      <c r="E83" s="28"/>
    </row>
    <row r="84" spans="1:6" s="29" customFormat="1" ht="11.25" x14ac:dyDescent="0.2">
      <c r="A84" s="39"/>
      <c r="D84" s="54"/>
      <c r="E84" s="28"/>
    </row>
    <row r="85" spans="1:6" s="29" customFormat="1" ht="11.25" x14ac:dyDescent="0.2">
      <c r="A85" s="55"/>
      <c r="D85" s="54"/>
      <c r="E85" s="28"/>
    </row>
    <row r="86" spans="1:6" s="29" customFormat="1" ht="11.25" x14ac:dyDescent="0.2">
      <c r="D86" s="54"/>
      <c r="E86" s="28"/>
    </row>
    <row r="87" spans="1:6" s="29" customFormat="1" ht="11.25" x14ac:dyDescent="0.2">
      <c r="D87" s="54"/>
      <c r="E87" s="28"/>
    </row>
    <row r="88" spans="1:6" s="29" customFormat="1" ht="11.25" x14ac:dyDescent="0.2">
      <c r="D88" s="54"/>
      <c r="E88" s="28"/>
    </row>
    <row r="89" spans="1:6" s="29" customFormat="1" ht="11.25" x14ac:dyDescent="0.2">
      <c r="D89" s="54"/>
      <c r="E89" s="28"/>
    </row>
    <row r="90" spans="1:6" s="29" customFormat="1" ht="11.25" x14ac:dyDescent="0.2">
      <c r="D90" s="54"/>
      <c r="E90" s="28"/>
    </row>
    <row r="91" spans="1:6" s="29" customFormat="1" ht="11.25" x14ac:dyDescent="0.2">
      <c r="D91" s="54"/>
      <c r="E91" s="28"/>
    </row>
    <row r="92" spans="1:6" s="29" customFormat="1" ht="11.25" x14ac:dyDescent="0.2">
      <c r="D92" s="54"/>
      <c r="E92" s="28"/>
    </row>
    <row r="93" spans="1:6" s="29" customFormat="1" x14ac:dyDescent="0.2">
      <c r="A93" s="14"/>
      <c r="B93" s="15"/>
      <c r="C93" s="16"/>
      <c r="D93" s="19"/>
      <c r="E93" s="18"/>
      <c r="F93" s="16"/>
    </row>
    <row r="94" spans="1:6" s="29" customFormat="1" x14ac:dyDescent="0.2">
      <c r="A94" s="14"/>
      <c r="B94" s="15"/>
      <c r="C94" s="16"/>
      <c r="D94" s="19"/>
      <c r="E94" s="18"/>
      <c r="F94" s="16"/>
    </row>
    <row r="95" spans="1:6" s="29" customFormat="1" x14ac:dyDescent="0.2">
      <c r="A95" s="14"/>
      <c r="B95" s="15"/>
      <c r="C95" s="16"/>
      <c r="D95" s="19"/>
      <c r="E95" s="18"/>
      <c r="F95" s="16"/>
    </row>
  </sheetData>
  <mergeCells count="6">
    <mergeCell ref="A5:D5"/>
    <mergeCell ref="C7:D7"/>
    <mergeCell ref="A8:B8"/>
    <mergeCell ref="A9:A10"/>
    <mergeCell ref="B9:B10"/>
    <mergeCell ref="C9:D9"/>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9"/>
  <sheetViews>
    <sheetView workbookViewId="0">
      <selection activeCell="H10" sqref="H10"/>
    </sheetView>
  </sheetViews>
  <sheetFormatPr defaultRowHeight="15" x14ac:dyDescent="0.25"/>
  <cols>
    <col min="1" max="1" width="7.42578125" customWidth="1"/>
    <col min="2" max="2" width="28.7109375" customWidth="1"/>
    <col min="3" max="3" width="18.28515625" customWidth="1"/>
    <col min="4" max="4" width="19.140625" customWidth="1"/>
    <col min="5" max="5" width="17" customWidth="1"/>
    <col min="6" max="6" width="21.85546875" customWidth="1"/>
  </cols>
  <sheetData>
    <row r="1" spans="1:6" x14ac:dyDescent="0.25">
      <c r="A1" s="56"/>
      <c r="B1" s="20"/>
      <c r="C1" s="19"/>
      <c r="D1" s="19"/>
      <c r="E1" s="57"/>
      <c r="F1" s="58"/>
    </row>
    <row r="2" spans="1:6" x14ac:dyDescent="0.25">
      <c r="A2" s="56"/>
      <c r="B2" s="20"/>
      <c r="C2" s="19"/>
      <c r="D2" s="19"/>
      <c r="E2" s="57"/>
      <c r="F2" s="58"/>
    </row>
    <row r="3" spans="1:6" ht="15.75" x14ac:dyDescent="0.25">
      <c r="A3" s="317" t="s">
        <v>140</v>
      </c>
      <c r="B3" s="317"/>
      <c r="C3" s="317"/>
      <c r="D3" s="317"/>
      <c r="E3" s="317"/>
      <c r="F3" s="57"/>
    </row>
    <row r="4" spans="1:6" x14ac:dyDescent="0.25">
      <c r="A4" s="56"/>
      <c r="B4" s="20"/>
      <c r="C4" s="19"/>
      <c r="D4" s="19"/>
      <c r="E4" s="57"/>
      <c r="F4" s="57"/>
    </row>
    <row r="5" spans="1:6" x14ac:dyDescent="0.25">
      <c r="A5" s="56"/>
      <c r="B5" s="20"/>
      <c r="C5" s="19"/>
      <c r="D5" s="19"/>
      <c r="E5" s="57"/>
      <c r="F5" s="57"/>
    </row>
    <row r="6" spans="1:6" x14ac:dyDescent="0.25">
      <c r="A6" s="56"/>
      <c r="B6" s="20"/>
      <c r="C6" s="59"/>
      <c r="D6" s="60"/>
      <c r="E6" s="57"/>
      <c r="F6" s="57"/>
    </row>
    <row r="7" spans="1:6" x14ac:dyDescent="0.25">
      <c r="A7" s="56"/>
      <c r="B7" s="20"/>
      <c r="C7" s="19"/>
      <c r="D7" s="19"/>
      <c r="E7" s="57"/>
      <c r="F7" s="57"/>
    </row>
    <row r="8" spans="1:6" x14ac:dyDescent="0.25">
      <c r="A8" s="25" t="str">
        <f>+[1]Balance!A7</f>
        <v>"Евразиакапитал холдинг ҮЦК " ХК</v>
      </c>
      <c r="B8" s="20"/>
      <c r="C8" s="19"/>
      <c r="D8" s="19"/>
      <c r="E8" s="57"/>
      <c r="F8" s="58">
        <f>+[1]Balance!C7</f>
        <v>0</v>
      </c>
    </row>
    <row r="9" spans="1:6" x14ac:dyDescent="0.25">
      <c r="A9" s="20" t="s">
        <v>141</v>
      </c>
      <c r="B9" s="20"/>
      <c r="C9" s="19"/>
      <c r="D9" s="17"/>
      <c r="E9" s="57"/>
      <c r="F9" s="58" t="s">
        <v>142</v>
      </c>
    </row>
    <row r="10" spans="1:6" x14ac:dyDescent="0.25">
      <c r="A10" s="318" t="s">
        <v>32</v>
      </c>
      <c r="B10" s="320" t="s">
        <v>143</v>
      </c>
      <c r="C10" s="61" t="s">
        <v>144</v>
      </c>
      <c r="D10" s="61" t="s">
        <v>145</v>
      </c>
      <c r="E10" s="320" t="s">
        <v>146</v>
      </c>
      <c r="F10" s="322" t="s">
        <v>147</v>
      </c>
    </row>
    <row r="11" spans="1:6" x14ac:dyDescent="0.25">
      <c r="A11" s="319"/>
      <c r="B11" s="321"/>
      <c r="C11" s="61"/>
      <c r="D11" s="61"/>
      <c r="E11" s="321"/>
      <c r="F11" s="323"/>
    </row>
    <row r="12" spans="1:6" x14ac:dyDescent="0.25">
      <c r="A12" s="62">
        <v>1</v>
      </c>
      <c r="B12" s="63" t="s">
        <v>148</v>
      </c>
      <c r="C12" s="64">
        <v>155446251.37272</v>
      </c>
      <c r="D12" s="65"/>
      <c r="E12" s="66">
        <f>SUM(E13:E16)</f>
        <v>127867138.7</v>
      </c>
      <c r="F12" s="66">
        <f>SUM(F13:F16)</f>
        <v>100786387.18000001</v>
      </c>
    </row>
    <row r="13" spans="1:6" x14ac:dyDescent="0.25">
      <c r="A13" s="67">
        <v>1.1000000000000001</v>
      </c>
      <c r="B13" s="68" t="s">
        <v>149</v>
      </c>
      <c r="C13" s="69">
        <v>31576251.372720003</v>
      </c>
      <c r="D13" s="70"/>
      <c r="E13" s="71">
        <v>127867138.7</v>
      </c>
      <c r="F13" s="71">
        <v>100786387.18000001</v>
      </c>
    </row>
    <row r="14" spans="1:6" x14ac:dyDescent="0.25">
      <c r="A14" s="67">
        <v>1.2</v>
      </c>
      <c r="B14" s="68" t="s">
        <v>150</v>
      </c>
      <c r="C14" s="69">
        <v>62400000</v>
      </c>
      <c r="D14" s="70"/>
      <c r="E14" s="71"/>
      <c r="F14" s="71"/>
    </row>
    <row r="15" spans="1:6" ht="25.5" x14ac:dyDescent="0.25">
      <c r="A15" s="67">
        <v>1.3</v>
      </c>
      <c r="B15" s="72" t="s">
        <v>151</v>
      </c>
      <c r="C15" s="73"/>
      <c r="D15" s="74"/>
      <c r="E15" s="71"/>
      <c r="F15" s="71"/>
    </row>
    <row r="16" spans="1:6" ht="25.5" x14ac:dyDescent="0.25">
      <c r="A16" s="67">
        <v>1.4</v>
      </c>
      <c r="B16" s="72" t="s">
        <v>152</v>
      </c>
      <c r="C16" s="69">
        <v>61470000</v>
      </c>
      <c r="D16" s="70"/>
      <c r="E16" s="71"/>
      <c r="F16" s="71"/>
    </row>
    <row r="17" spans="1:6" x14ac:dyDescent="0.25">
      <c r="A17" s="67">
        <v>2</v>
      </c>
      <c r="B17" s="72" t="s">
        <v>153</v>
      </c>
      <c r="C17" s="69"/>
      <c r="D17" s="70"/>
      <c r="E17" s="71"/>
      <c r="F17" s="71"/>
    </row>
    <row r="18" spans="1:6" x14ac:dyDescent="0.25">
      <c r="A18" s="67">
        <v>3</v>
      </c>
      <c r="B18" s="73" t="s">
        <v>154</v>
      </c>
      <c r="C18" s="69">
        <v>290575.2269119519</v>
      </c>
      <c r="D18" s="70"/>
      <c r="E18" s="71"/>
      <c r="F18" s="71"/>
    </row>
    <row r="19" spans="1:6" x14ac:dyDescent="0.25">
      <c r="A19" s="62">
        <v>4</v>
      </c>
      <c r="B19" s="75" t="s">
        <v>155</v>
      </c>
      <c r="C19" s="69">
        <v>76620.664999999994</v>
      </c>
      <c r="D19" s="70"/>
      <c r="E19" s="66">
        <f>+E20+E21</f>
        <v>0</v>
      </c>
      <c r="F19" s="66">
        <f>+F20+F21</f>
        <v>0</v>
      </c>
    </row>
    <row r="20" spans="1:6" x14ac:dyDescent="0.25">
      <c r="A20" s="67">
        <v>4.0999999999999996</v>
      </c>
      <c r="B20" s="73" t="s">
        <v>156</v>
      </c>
      <c r="C20" s="69"/>
      <c r="D20" s="70"/>
      <c r="E20" s="71"/>
      <c r="F20" s="71"/>
    </row>
    <row r="21" spans="1:6" x14ac:dyDescent="0.25">
      <c r="A21" s="67">
        <v>4.2</v>
      </c>
      <c r="B21" s="73" t="s">
        <v>157</v>
      </c>
      <c r="C21" s="69"/>
      <c r="D21" s="70"/>
      <c r="E21" s="71"/>
      <c r="F21" s="71"/>
    </row>
    <row r="22" spans="1:6" x14ac:dyDescent="0.25">
      <c r="A22" s="67">
        <v>5</v>
      </c>
      <c r="B22" s="73" t="s">
        <v>158</v>
      </c>
      <c r="C22" s="69">
        <v>0</v>
      </c>
      <c r="D22" s="70"/>
      <c r="E22" s="71"/>
      <c r="F22" s="71"/>
    </row>
    <row r="23" spans="1:6" x14ac:dyDescent="0.25">
      <c r="A23" s="67">
        <v>6</v>
      </c>
      <c r="B23" s="73" t="s">
        <v>159</v>
      </c>
      <c r="C23" s="69"/>
      <c r="D23" s="70"/>
      <c r="E23" s="71"/>
      <c r="F23" s="71"/>
    </row>
    <row r="24" spans="1:6" x14ac:dyDescent="0.25">
      <c r="A24" s="67">
        <v>7</v>
      </c>
      <c r="B24" s="73" t="s">
        <v>160</v>
      </c>
      <c r="C24" s="69">
        <v>55490512.846262686</v>
      </c>
      <c r="D24" s="70"/>
      <c r="E24" s="71"/>
      <c r="F24" s="71"/>
    </row>
    <row r="25" spans="1:6" x14ac:dyDescent="0.25">
      <c r="A25" s="67">
        <v>8</v>
      </c>
      <c r="B25" s="73" t="s">
        <v>161</v>
      </c>
      <c r="C25" s="69">
        <v>6753744.8016603235</v>
      </c>
      <c r="D25" s="70"/>
      <c r="E25" s="71">
        <v>147760523.75999999</v>
      </c>
      <c r="F25" s="71">
        <v>104327751.94</v>
      </c>
    </row>
    <row r="26" spans="1:6" x14ac:dyDescent="0.25">
      <c r="A26" s="67">
        <v>9</v>
      </c>
      <c r="B26" s="73" t="s">
        <v>162</v>
      </c>
      <c r="C26" s="69"/>
      <c r="D26" s="70"/>
      <c r="E26" s="71"/>
      <c r="F26" s="71"/>
    </row>
    <row r="27" spans="1:6" x14ac:dyDescent="0.25">
      <c r="A27" s="67">
        <v>10</v>
      </c>
      <c r="B27" s="73" t="s">
        <v>163</v>
      </c>
      <c r="C27" s="69"/>
      <c r="D27" s="70"/>
      <c r="E27" s="71">
        <v>6826811.1600000001</v>
      </c>
      <c r="F27" s="71">
        <v>728987.54</v>
      </c>
    </row>
    <row r="28" spans="1:6" x14ac:dyDescent="0.25">
      <c r="A28" s="67">
        <v>11</v>
      </c>
      <c r="B28" s="73" t="s">
        <v>164</v>
      </c>
      <c r="C28" s="69">
        <v>39160000</v>
      </c>
      <c r="D28" s="70"/>
      <c r="E28" s="71">
        <v>-293077.14</v>
      </c>
      <c r="F28" s="71">
        <v>9949847.0600000005</v>
      </c>
    </row>
    <row r="29" spans="1:6" x14ac:dyDescent="0.25">
      <c r="A29" s="67">
        <v>12</v>
      </c>
      <c r="B29" s="73" t="s">
        <v>165</v>
      </c>
      <c r="C29" s="69">
        <v>6576425.7640000004</v>
      </c>
      <c r="D29" s="70"/>
      <c r="E29" s="71">
        <v>-55.45</v>
      </c>
      <c r="F29" s="71">
        <v>435194.68</v>
      </c>
    </row>
    <row r="30" spans="1:6" x14ac:dyDescent="0.25">
      <c r="A30" s="67">
        <v>13</v>
      </c>
      <c r="B30" s="73" t="s">
        <v>166</v>
      </c>
      <c r="C30" s="69">
        <v>40400</v>
      </c>
      <c r="D30" s="70"/>
      <c r="E30" s="71"/>
      <c r="F30" s="71"/>
    </row>
    <row r="31" spans="1:6" x14ac:dyDescent="0.25">
      <c r="A31" s="67">
        <v>14</v>
      </c>
      <c r="B31" s="73" t="s">
        <v>167</v>
      </c>
      <c r="C31" s="69">
        <v>4596899</v>
      </c>
      <c r="D31" s="70"/>
      <c r="E31" s="71"/>
      <c r="F31" s="71"/>
    </row>
    <row r="32" spans="1:6" x14ac:dyDescent="0.25">
      <c r="A32" s="62">
        <v>15</v>
      </c>
      <c r="B32" s="63" t="s">
        <v>168</v>
      </c>
      <c r="C32" s="64">
        <v>3291351.2048604051</v>
      </c>
      <c r="D32" s="65"/>
      <c r="E32" s="66">
        <f>E12+E18+E19+E23-E25+E28+E29-E27+E17</f>
        <v>-27013328.809999987</v>
      </c>
      <c r="F32" s="66">
        <f>F12+F18+F19+F23-F25+F28+F29-F27+F17</f>
        <v>6114689.4400000097</v>
      </c>
    </row>
    <row r="33" spans="1:6" x14ac:dyDescent="0.25">
      <c r="A33" s="67">
        <v>16</v>
      </c>
      <c r="B33" s="68" t="s">
        <v>169</v>
      </c>
      <c r="C33" s="76">
        <v>425723.41907603998</v>
      </c>
      <c r="D33" s="77"/>
      <c r="E33" s="71"/>
      <c r="F33" s="71">
        <v>68419.88</v>
      </c>
    </row>
    <row r="34" spans="1:6" x14ac:dyDescent="0.25">
      <c r="A34" s="62">
        <v>17</v>
      </c>
      <c r="B34" s="63" t="s">
        <v>170</v>
      </c>
      <c r="C34" s="64">
        <f>+C32-C33</f>
        <v>2865627.7857843651</v>
      </c>
      <c r="D34" s="65"/>
      <c r="E34" s="66">
        <f>+E32-E33</f>
        <v>-27013328.809999987</v>
      </c>
      <c r="F34" s="66">
        <f>+F32-F33</f>
        <v>6046269.5600000098</v>
      </c>
    </row>
    <row r="35" spans="1:6" x14ac:dyDescent="0.25">
      <c r="A35" s="67">
        <v>18</v>
      </c>
      <c r="B35" s="68" t="s">
        <v>171</v>
      </c>
      <c r="C35" s="76"/>
      <c r="D35" s="77"/>
      <c r="E35" s="78"/>
      <c r="F35" s="71"/>
    </row>
    <row r="36" spans="1:6" x14ac:dyDescent="0.25">
      <c r="A36" s="62">
        <v>19</v>
      </c>
      <c r="B36" s="63" t="s">
        <v>172</v>
      </c>
      <c r="C36" s="64">
        <v>2865627.7857843647</v>
      </c>
      <c r="D36" s="65"/>
      <c r="E36" s="79">
        <f>E34</f>
        <v>-27013328.809999987</v>
      </c>
      <c r="F36" s="80">
        <f>F34</f>
        <v>6046269.5600000098</v>
      </c>
    </row>
    <row r="37" spans="1:6" x14ac:dyDescent="0.25">
      <c r="A37" s="62">
        <v>20</v>
      </c>
      <c r="B37" s="63" t="s">
        <v>173</v>
      </c>
      <c r="C37" s="76"/>
      <c r="D37" s="77"/>
      <c r="E37" s="78"/>
      <c r="F37" s="81"/>
    </row>
    <row r="38" spans="1:6" x14ac:dyDescent="0.25">
      <c r="A38" s="67">
        <v>20.100000000000001</v>
      </c>
      <c r="B38" s="68" t="s">
        <v>174</v>
      </c>
      <c r="C38" s="64">
        <v>2865627.7857843647</v>
      </c>
      <c r="D38" s="64"/>
      <c r="E38" s="78"/>
      <c r="F38" s="81"/>
    </row>
    <row r="39" spans="1:6" x14ac:dyDescent="0.25">
      <c r="A39" s="67">
        <v>20.2</v>
      </c>
      <c r="B39" s="68" t="s">
        <v>175</v>
      </c>
      <c r="C39" s="76"/>
      <c r="D39" s="76"/>
      <c r="E39" s="78"/>
      <c r="F39" s="71"/>
    </row>
    <row r="40" spans="1:6" x14ac:dyDescent="0.25">
      <c r="A40" s="67">
        <v>20.3</v>
      </c>
      <c r="B40" s="68" t="s">
        <v>176</v>
      </c>
      <c r="C40" s="76"/>
      <c r="D40" s="76"/>
      <c r="E40" s="78"/>
      <c r="F40" s="71"/>
    </row>
    <row r="41" spans="1:6" x14ac:dyDescent="0.25">
      <c r="A41" s="62">
        <v>21</v>
      </c>
      <c r="B41" s="63" t="s">
        <v>177</v>
      </c>
      <c r="C41" s="64"/>
      <c r="D41" s="64"/>
      <c r="E41" s="79">
        <f>E36</f>
        <v>-27013328.809999987</v>
      </c>
      <c r="F41" s="66">
        <f>F36</f>
        <v>6046269.5600000098</v>
      </c>
    </row>
    <row r="42" spans="1:6" x14ac:dyDescent="0.25">
      <c r="A42" s="62">
        <v>22</v>
      </c>
      <c r="B42" s="63" t="s">
        <v>178</v>
      </c>
      <c r="C42" s="64"/>
      <c r="D42" s="64"/>
      <c r="E42" s="75"/>
      <c r="F42" s="66"/>
    </row>
    <row r="43" spans="1:6" x14ac:dyDescent="0.25">
      <c r="A43" s="82"/>
      <c r="B43" s="15"/>
      <c r="C43" s="15"/>
      <c r="D43" s="15"/>
      <c r="E43" s="20"/>
      <c r="F43" s="83"/>
    </row>
    <row r="44" spans="1:6" x14ac:dyDescent="0.25">
      <c r="A44" s="15"/>
      <c r="B44" s="15"/>
      <c r="C44" s="15"/>
      <c r="D44" s="15"/>
      <c r="E44" s="20"/>
      <c r="F44" s="83"/>
    </row>
    <row r="45" spans="1:6" x14ac:dyDescent="0.25">
      <c r="A45" s="15"/>
      <c r="B45" s="15"/>
      <c r="C45" s="15"/>
      <c r="D45" s="15"/>
      <c r="E45" s="20"/>
      <c r="F45" s="83"/>
    </row>
    <row r="46" spans="1:6" x14ac:dyDescent="0.25">
      <c r="A46" s="84"/>
      <c r="B46" s="23" t="str">
        <f>+[1]Balance!B72</f>
        <v>Гүйцэтгэх захирал________________  (Г.Оюунболд)</v>
      </c>
      <c r="C46" s="23"/>
      <c r="D46" s="23"/>
      <c r="E46" s="24"/>
      <c r="F46" s="83"/>
    </row>
    <row r="47" spans="1:6" x14ac:dyDescent="0.25">
      <c r="A47" s="56"/>
      <c r="B47" s="15"/>
      <c r="C47" s="16"/>
      <c r="D47" s="52"/>
      <c r="E47" s="20"/>
      <c r="F47" s="57"/>
    </row>
    <row r="48" spans="1:6" x14ac:dyDescent="0.25">
      <c r="A48" s="56"/>
      <c r="B48" s="85" t="str">
        <f>+[1]letter!C28</f>
        <v>Ерөнхий нягтлан бодогч ________________  (....)</v>
      </c>
      <c r="C48" s="85"/>
      <c r="D48" s="85"/>
      <c r="E48" s="24"/>
      <c r="F48" s="57"/>
    </row>
    <row r="49" spans="1:6" x14ac:dyDescent="0.25">
      <c r="A49" s="15"/>
      <c r="B49" s="15"/>
      <c r="C49" s="15"/>
      <c r="D49" s="15"/>
      <c r="E49" s="20"/>
      <c r="F49" s="57"/>
    </row>
  </sheetData>
  <mergeCells count="5">
    <mergeCell ref="A3:E3"/>
    <mergeCell ref="A10:A11"/>
    <mergeCell ref="B10:B11"/>
    <mergeCell ref="E10:E11"/>
    <mergeCell ref="F10:F11"/>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XFD1048576"/>
    </sheetView>
  </sheetViews>
  <sheetFormatPr defaultRowHeight="12.75" x14ac:dyDescent="0.2"/>
  <cols>
    <col min="1" max="1" width="3.7109375" style="15" customWidth="1"/>
    <col min="2" max="2" width="34" style="15" customWidth="1"/>
    <col min="3" max="3" width="17.28515625" style="86" customWidth="1"/>
    <col min="4" max="4" width="9.85546875" style="86" customWidth="1"/>
    <col min="5" max="5" width="9.7109375" style="86" customWidth="1"/>
    <col min="6" max="6" width="15" style="86" customWidth="1"/>
    <col min="7" max="7" width="13" style="86" customWidth="1"/>
    <col min="8" max="8" width="11.85546875" style="86" customWidth="1"/>
    <col min="9" max="9" width="16.5703125" style="86" customWidth="1"/>
    <col min="10" max="10" width="17" style="86" customWidth="1"/>
    <col min="11" max="11" width="16.85546875" style="15" customWidth="1"/>
    <col min="12" max="12" width="15.42578125" style="15" customWidth="1"/>
    <col min="13" max="256" width="9.140625" style="15"/>
    <col min="257" max="257" width="3.7109375" style="15" customWidth="1"/>
    <col min="258" max="258" width="44.85546875" style="15" customWidth="1"/>
    <col min="259" max="259" width="15.28515625" style="15" customWidth="1"/>
    <col min="260" max="260" width="14.42578125" style="15" customWidth="1"/>
    <col min="261" max="261" width="13.85546875" style="15" customWidth="1"/>
    <col min="262" max="262" width="14.42578125" style="15" customWidth="1"/>
    <col min="263" max="263" width="15.28515625" style="15" customWidth="1"/>
    <col min="264" max="264" width="15.5703125" style="15" customWidth="1"/>
    <col min="265" max="265" width="17.42578125" style="15" customWidth="1"/>
    <col min="266" max="266" width="17.5703125" style="15" customWidth="1"/>
    <col min="267" max="267" width="14.5703125" style="15" bestFit="1" customWidth="1"/>
    <col min="268" max="512" width="9.140625" style="15"/>
    <col min="513" max="513" width="3.7109375" style="15" customWidth="1"/>
    <col min="514" max="514" width="44.85546875" style="15" customWidth="1"/>
    <col min="515" max="515" width="15.28515625" style="15" customWidth="1"/>
    <col min="516" max="516" width="14.42578125" style="15" customWidth="1"/>
    <col min="517" max="517" width="13.85546875" style="15" customWidth="1"/>
    <col min="518" max="518" width="14.42578125" style="15" customWidth="1"/>
    <col min="519" max="519" width="15.28515625" style="15" customWidth="1"/>
    <col min="520" max="520" width="15.5703125" style="15" customWidth="1"/>
    <col min="521" max="521" width="17.42578125" style="15" customWidth="1"/>
    <col min="522" max="522" width="17.5703125" style="15" customWidth="1"/>
    <col min="523" max="523" width="14.5703125" style="15" bestFit="1" customWidth="1"/>
    <col min="524" max="768" width="9.140625" style="15"/>
    <col min="769" max="769" width="3.7109375" style="15" customWidth="1"/>
    <col min="770" max="770" width="44.85546875" style="15" customWidth="1"/>
    <col min="771" max="771" width="15.28515625" style="15" customWidth="1"/>
    <col min="772" max="772" width="14.42578125" style="15" customWidth="1"/>
    <col min="773" max="773" width="13.85546875" style="15" customWidth="1"/>
    <col min="774" max="774" width="14.42578125" style="15" customWidth="1"/>
    <col min="775" max="775" width="15.28515625" style="15" customWidth="1"/>
    <col min="776" max="776" width="15.5703125" style="15" customWidth="1"/>
    <col min="777" max="777" width="17.42578125" style="15" customWidth="1"/>
    <col min="778" max="778" width="17.5703125" style="15" customWidth="1"/>
    <col min="779" max="779" width="14.5703125" style="15" bestFit="1" customWidth="1"/>
    <col min="780" max="1024" width="9.140625" style="15"/>
    <col min="1025" max="1025" width="3.7109375" style="15" customWidth="1"/>
    <col min="1026" max="1026" width="44.85546875" style="15" customWidth="1"/>
    <col min="1027" max="1027" width="15.28515625" style="15" customWidth="1"/>
    <col min="1028" max="1028" width="14.42578125" style="15" customWidth="1"/>
    <col min="1029" max="1029" width="13.85546875" style="15" customWidth="1"/>
    <col min="1030" max="1030" width="14.42578125" style="15" customWidth="1"/>
    <col min="1031" max="1031" width="15.28515625" style="15" customWidth="1"/>
    <col min="1032" max="1032" width="15.5703125" style="15" customWidth="1"/>
    <col min="1033" max="1033" width="17.42578125" style="15" customWidth="1"/>
    <col min="1034" max="1034" width="17.5703125" style="15" customWidth="1"/>
    <col min="1035" max="1035" width="14.5703125" style="15" bestFit="1" customWidth="1"/>
    <col min="1036" max="1280" width="9.140625" style="15"/>
    <col min="1281" max="1281" width="3.7109375" style="15" customWidth="1"/>
    <col min="1282" max="1282" width="44.85546875" style="15" customWidth="1"/>
    <col min="1283" max="1283" width="15.28515625" style="15" customWidth="1"/>
    <col min="1284" max="1284" width="14.42578125" style="15" customWidth="1"/>
    <col min="1285" max="1285" width="13.85546875" style="15" customWidth="1"/>
    <col min="1286" max="1286" width="14.42578125" style="15" customWidth="1"/>
    <col min="1287" max="1287" width="15.28515625" style="15" customWidth="1"/>
    <col min="1288" max="1288" width="15.5703125" style="15" customWidth="1"/>
    <col min="1289" max="1289" width="17.42578125" style="15" customWidth="1"/>
    <col min="1290" max="1290" width="17.5703125" style="15" customWidth="1"/>
    <col min="1291" max="1291" width="14.5703125" style="15" bestFit="1" customWidth="1"/>
    <col min="1292" max="1536" width="9.140625" style="15"/>
    <col min="1537" max="1537" width="3.7109375" style="15" customWidth="1"/>
    <col min="1538" max="1538" width="44.85546875" style="15" customWidth="1"/>
    <col min="1539" max="1539" width="15.28515625" style="15" customWidth="1"/>
    <col min="1540" max="1540" width="14.42578125" style="15" customWidth="1"/>
    <col min="1541" max="1541" width="13.85546875" style="15" customWidth="1"/>
    <col min="1542" max="1542" width="14.42578125" style="15" customWidth="1"/>
    <col min="1543" max="1543" width="15.28515625" style="15" customWidth="1"/>
    <col min="1544" max="1544" width="15.5703125" style="15" customWidth="1"/>
    <col min="1545" max="1545" width="17.42578125" style="15" customWidth="1"/>
    <col min="1546" max="1546" width="17.5703125" style="15" customWidth="1"/>
    <col min="1547" max="1547" width="14.5703125" style="15" bestFit="1" customWidth="1"/>
    <col min="1548" max="1792" width="9.140625" style="15"/>
    <col min="1793" max="1793" width="3.7109375" style="15" customWidth="1"/>
    <col min="1794" max="1794" width="44.85546875" style="15" customWidth="1"/>
    <col min="1795" max="1795" width="15.28515625" style="15" customWidth="1"/>
    <col min="1796" max="1796" width="14.42578125" style="15" customWidth="1"/>
    <col min="1797" max="1797" width="13.85546875" style="15" customWidth="1"/>
    <col min="1798" max="1798" width="14.42578125" style="15" customWidth="1"/>
    <col min="1799" max="1799" width="15.28515625" style="15" customWidth="1"/>
    <col min="1800" max="1800" width="15.5703125" style="15" customWidth="1"/>
    <col min="1801" max="1801" width="17.42578125" style="15" customWidth="1"/>
    <col min="1802" max="1802" width="17.5703125" style="15" customWidth="1"/>
    <col min="1803" max="1803" width="14.5703125" style="15" bestFit="1" customWidth="1"/>
    <col min="1804" max="2048" width="9.140625" style="15"/>
    <col min="2049" max="2049" width="3.7109375" style="15" customWidth="1"/>
    <col min="2050" max="2050" width="44.85546875" style="15" customWidth="1"/>
    <col min="2051" max="2051" width="15.28515625" style="15" customWidth="1"/>
    <col min="2052" max="2052" width="14.42578125" style="15" customWidth="1"/>
    <col min="2053" max="2053" width="13.85546875" style="15" customWidth="1"/>
    <col min="2054" max="2054" width="14.42578125" style="15" customWidth="1"/>
    <col min="2055" max="2055" width="15.28515625" style="15" customWidth="1"/>
    <col min="2056" max="2056" width="15.5703125" style="15" customWidth="1"/>
    <col min="2057" max="2057" width="17.42578125" style="15" customWidth="1"/>
    <col min="2058" max="2058" width="17.5703125" style="15" customWidth="1"/>
    <col min="2059" max="2059" width="14.5703125" style="15" bestFit="1" customWidth="1"/>
    <col min="2060" max="2304" width="9.140625" style="15"/>
    <col min="2305" max="2305" width="3.7109375" style="15" customWidth="1"/>
    <col min="2306" max="2306" width="44.85546875" style="15" customWidth="1"/>
    <col min="2307" max="2307" width="15.28515625" style="15" customWidth="1"/>
    <col min="2308" max="2308" width="14.42578125" style="15" customWidth="1"/>
    <col min="2309" max="2309" width="13.85546875" style="15" customWidth="1"/>
    <col min="2310" max="2310" width="14.42578125" style="15" customWidth="1"/>
    <col min="2311" max="2311" width="15.28515625" style="15" customWidth="1"/>
    <col min="2312" max="2312" width="15.5703125" style="15" customWidth="1"/>
    <col min="2313" max="2313" width="17.42578125" style="15" customWidth="1"/>
    <col min="2314" max="2314" width="17.5703125" style="15" customWidth="1"/>
    <col min="2315" max="2315" width="14.5703125" style="15" bestFit="1" customWidth="1"/>
    <col min="2316" max="2560" width="9.140625" style="15"/>
    <col min="2561" max="2561" width="3.7109375" style="15" customWidth="1"/>
    <col min="2562" max="2562" width="44.85546875" style="15" customWidth="1"/>
    <col min="2563" max="2563" width="15.28515625" style="15" customWidth="1"/>
    <col min="2564" max="2564" width="14.42578125" style="15" customWidth="1"/>
    <col min="2565" max="2565" width="13.85546875" style="15" customWidth="1"/>
    <col min="2566" max="2566" width="14.42578125" style="15" customWidth="1"/>
    <col min="2567" max="2567" width="15.28515625" style="15" customWidth="1"/>
    <col min="2568" max="2568" width="15.5703125" style="15" customWidth="1"/>
    <col min="2569" max="2569" width="17.42578125" style="15" customWidth="1"/>
    <col min="2570" max="2570" width="17.5703125" style="15" customWidth="1"/>
    <col min="2571" max="2571" width="14.5703125" style="15" bestFit="1" customWidth="1"/>
    <col min="2572" max="2816" width="9.140625" style="15"/>
    <col min="2817" max="2817" width="3.7109375" style="15" customWidth="1"/>
    <col min="2818" max="2818" width="44.85546875" style="15" customWidth="1"/>
    <col min="2819" max="2819" width="15.28515625" style="15" customWidth="1"/>
    <col min="2820" max="2820" width="14.42578125" style="15" customWidth="1"/>
    <col min="2821" max="2821" width="13.85546875" style="15" customWidth="1"/>
    <col min="2822" max="2822" width="14.42578125" style="15" customWidth="1"/>
    <col min="2823" max="2823" width="15.28515625" style="15" customWidth="1"/>
    <col min="2824" max="2824" width="15.5703125" style="15" customWidth="1"/>
    <col min="2825" max="2825" width="17.42578125" style="15" customWidth="1"/>
    <col min="2826" max="2826" width="17.5703125" style="15" customWidth="1"/>
    <col min="2827" max="2827" width="14.5703125" style="15" bestFit="1" customWidth="1"/>
    <col min="2828" max="3072" width="9.140625" style="15"/>
    <col min="3073" max="3073" width="3.7109375" style="15" customWidth="1"/>
    <col min="3074" max="3074" width="44.85546875" style="15" customWidth="1"/>
    <col min="3075" max="3075" width="15.28515625" style="15" customWidth="1"/>
    <col min="3076" max="3076" width="14.42578125" style="15" customWidth="1"/>
    <col min="3077" max="3077" width="13.85546875" style="15" customWidth="1"/>
    <col min="3078" max="3078" width="14.42578125" style="15" customWidth="1"/>
    <col min="3079" max="3079" width="15.28515625" style="15" customWidth="1"/>
    <col min="3080" max="3080" width="15.5703125" style="15" customWidth="1"/>
    <col min="3081" max="3081" width="17.42578125" style="15" customWidth="1"/>
    <col min="3082" max="3082" width="17.5703125" style="15" customWidth="1"/>
    <col min="3083" max="3083" width="14.5703125" style="15" bestFit="1" customWidth="1"/>
    <col min="3084" max="3328" width="9.140625" style="15"/>
    <col min="3329" max="3329" width="3.7109375" style="15" customWidth="1"/>
    <col min="3330" max="3330" width="44.85546875" style="15" customWidth="1"/>
    <col min="3331" max="3331" width="15.28515625" style="15" customWidth="1"/>
    <col min="3332" max="3332" width="14.42578125" style="15" customWidth="1"/>
    <col min="3333" max="3333" width="13.85546875" style="15" customWidth="1"/>
    <col min="3334" max="3334" width="14.42578125" style="15" customWidth="1"/>
    <col min="3335" max="3335" width="15.28515625" style="15" customWidth="1"/>
    <col min="3336" max="3336" width="15.5703125" style="15" customWidth="1"/>
    <col min="3337" max="3337" width="17.42578125" style="15" customWidth="1"/>
    <col min="3338" max="3338" width="17.5703125" style="15" customWidth="1"/>
    <col min="3339" max="3339" width="14.5703125" style="15" bestFit="1" customWidth="1"/>
    <col min="3340" max="3584" width="9.140625" style="15"/>
    <col min="3585" max="3585" width="3.7109375" style="15" customWidth="1"/>
    <col min="3586" max="3586" width="44.85546875" style="15" customWidth="1"/>
    <col min="3587" max="3587" width="15.28515625" style="15" customWidth="1"/>
    <col min="3588" max="3588" width="14.42578125" style="15" customWidth="1"/>
    <col min="3589" max="3589" width="13.85546875" style="15" customWidth="1"/>
    <col min="3590" max="3590" width="14.42578125" style="15" customWidth="1"/>
    <col min="3591" max="3591" width="15.28515625" style="15" customWidth="1"/>
    <col min="3592" max="3592" width="15.5703125" style="15" customWidth="1"/>
    <col min="3593" max="3593" width="17.42578125" style="15" customWidth="1"/>
    <col min="3594" max="3594" width="17.5703125" style="15" customWidth="1"/>
    <col min="3595" max="3595" width="14.5703125" style="15" bestFit="1" customWidth="1"/>
    <col min="3596" max="3840" width="9.140625" style="15"/>
    <col min="3841" max="3841" width="3.7109375" style="15" customWidth="1"/>
    <col min="3842" max="3842" width="44.85546875" style="15" customWidth="1"/>
    <col min="3843" max="3843" width="15.28515625" style="15" customWidth="1"/>
    <col min="3844" max="3844" width="14.42578125" style="15" customWidth="1"/>
    <col min="3845" max="3845" width="13.85546875" style="15" customWidth="1"/>
    <col min="3846" max="3846" width="14.42578125" style="15" customWidth="1"/>
    <col min="3847" max="3847" width="15.28515625" style="15" customWidth="1"/>
    <col min="3848" max="3848" width="15.5703125" style="15" customWidth="1"/>
    <col min="3849" max="3849" width="17.42578125" style="15" customWidth="1"/>
    <col min="3850" max="3850" width="17.5703125" style="15" customWidth="1"/>
    <col min="3851" max="3851" width="14.5703125" style="15" bestFit="1" customWidth="1"/>
    <col min="3852" max="4096" width="9.140625" style="15"/>
    <col min="4097" max="4097" width="3.7109375" style="15" customWidth="1"/>
    <col min="4098" max="4098" width="44.85546875" style="15" customWidth="1"/>
    <col min="4099" max="4099" width="15.28515625" style="15" customWidth="1"/>
    <col min="4100" max="4100" width="14.42578125" style="15" customWidth="1"/>
    <col min="4101" max="4101" width="13.85546875" style="15" customWidth="1"/>
    <col min="4102" max="4102" width="14.42578125" style="15" customWidth="1"/>
    <col min="4103" max="4103" width="15.28515625" style="15" customWidth="1"/>
    <col min="4104" max="4104" width="15.5703125" style="15" customWidth="1"/>
    <col min="4105" max="4105" width="17.42578125" style="15" customWidth="1"/>
    <col min="4106" max="4106" width="17.5703125" style="15" customWidth="1"/>
    <col min="4107" max="4107" width="14.5703125" style="15" bestFit="1" customWidth="1"/>
    <col min="4108" max="4352" width="9.140625" style="15"/>
    <col min="4353" max="4353" width="3.7109375" style="15" customWidth="1"/>
    <col min="4354" max="4354" width="44.85546875" style="15" customWidth="1"/>
    <col min="4355" max="4355" width="15.28515625" style="15" customWidth="1"/>
    <col min="4356" max="4356" width="14.42578125" style="15" customWidth="1"/>
    <col min="4357" max="4357" width="13.85546875" style="15" customWidth="1"/>
    <col min="4358" max="4358" width="14.42578125" style="15" customWidth="1"/>
    <col min="4359" max="4359" width="15.28515625" style="15" customWidth="1"/>
    <col min="4360" max="4360" width="15.5703125" style="15" customWidth="1"/>
    <col min="4361" max="4361" width="17.42578125" style="15" customWidth="1"/>
    <col min="4362" max="4362" width="17.5703125" style="15" customWidth="1"/>
    <col min="4363" max="4363" width="14.5703125" style="15" bestFit="1" customWidth="1"/>
    <col min="4364" max="4608" width="9.140625" style="15"/>
    <col min="4609" max="4609" width="3.7109375" style="15" customWidth="1"/>
    <col min="4610" max="4610" width="44.85546875" style="15" customWidth="1"/>
    <col min="4611" max="4611" width="15.28515625" style="15" customWidth="1"/>
    <col min="4612" max="4612" width="14.42578125" style="15" customWidth="1"/>
    <col min="4613" max="4613" width="13.85546875" style="15" customWidth="1"/>
    <col min="4614" max="4614" width="14.42578125" style="15" customWidth="1"/>
    <col min="4615" max="4615" width="15.28515625" style="15" customWidth="1"/>
    <col min="4616" max="4616" width="15.5703125" style="15" customWidth="1"/>
    <col min="4617" max="4617" width="17.42578125" style="15" customWidth="1"/>
    <col min="4618" max="4618" width="17.5703125" style="15" customWidth="1"/>
    <col min="4619" max="4619" width="14.5703125" style="15" bestFit="1" customWidth="1"/>
    <col min="4620" max="4864" width="9.140625" style="15"/>
    <col min="4865" max="4865" width="3.7109375" style="15" customWidth="1"/>
    <col min="4866" max="4866" width="44.85546875" style="15" customWidth="1"/>
    <col min="4867" max="4867" width="15.28515625" style="15" customWidth="1"/>
    <col min="4868" max="4868" width="14.42578125" style="15" customWidth="1"/>
    <col min="4869" max="4869" width="13.85546875" style="15" customWidth="1"/>
    <col min="4870" max="4870" width="14.42578125" style="15" customWidth="1"/>
    <col min="4871" max="4871" width="15.28515625" style="15" customWidth="1"/>
    <col min="4872" max="4872" width="15.5703125" style="15" customWidth="1"/>
    <col min="4873" max="4873" width="17.42578125" style="15" customWidth="1"/>
    <col min="4874" max="4874" width="17.5703125" style="15" customWidth="1"/>
    <col min="4875" max="4875" width="14.5703125" style="15" bestFit="1" customWidth="1"/>
    <col min="4876" max="5120" width="9.140625" style="15"/>
    <col min="5121" max="5121" width="3.7109375" style="15" customWidth="1"/>
    <col min="5122" max="5122" width="44.85546875" style="15" customWidth="1"/>
    <col min="5123" max="5123" width="15.28515625" style="15" customWidth="1"/>
    <col min="5124" max="5124" width="14.42578125" style="15" customWidth="1"/>
    <col min="5125" max="5125" width="13.85546875" style="15" customWidth="1"/>
    <col min="5126" max="5126" width="14.42578125" style="15" customWidth="1"/>
    <col min="5127" max="5127" width="15.28515625" style="15" customWidth="1"/>
    <col min="5128" max="5128" width="15.5703125" style="15" customWidth="1"/>
    <col min="5129" max="5129" width="17.42578125" style="15" customWidth="1"/>
    <col min="5130" max="5130" width="17.5703125" style="15" customWidth="1"/>
    <col min="5131" max="5131" width="14.5703125" style="15" bestFit="1" customWidth="1"/>
    <col min="5132" max="5376" width="9.140625" style="15"/>
    <col min="5377" max="5377" width="3.7109375" style="15" customWidth="1"/>
    <col min="5378" max="5378" width="44.85546875" style="15" customWidth="1"/>
    <col min="5379" max="5379" width="15.28515625" style="15" customWidth="1"/>
    <col min="5380" max="5380" width="14.42578125" style="15" customWidth="1"/>
    <col min="5381" max="5381" width="13.85546875" style="15" customWidth="1"/>
    <col min="5382" max="5382" width="14.42578125" style="15" customWidth="1"/>
    <col min="5383" max="5383" width="15.28515625" style="15" customWidth="1"/>
    <col min="5384" max="5384" width="15.5703125" style="15" customWidth="1"/>
    <col min="5385" max="5385" width="17.42578125" style="15" customWidth="1"/>
    <col min="5386" max="5386" width="17.5703125" style="15" customWidth="1"/>
    <col min="5387" max="5387" width="14.5703125" style="15" bestFit="1" customWidth="1"/>
    <col min="5388" max="5632" width="9.140625" style="15"/>
    <col min="5633" max="5633" width="3.7109375" style="15" customWidth="1"/>
    <col min="5634" max="5634" width="44.85546875" style="15" customWidth="1"/>
    <col min="5635" max="5635" width="15.28515625" style="15" customWidth="1"/>
    <col min="5636" max="5636" width="14.42578125" style="15" customWidth="1"/>
    <col min="5637" max="5637" width="13.85546875" style="15" customWidth="1"/>
    <col min="5638" max="5638" width="14.42578125" style="15" customWidth="1"/>
    <col min="5639" max="5639" width="15.28515625" style="15" customWidth="1"/>
    <col min="5640" max="5640" width="15.5703125" style="15" customWidth="1"/>
    <col min="5641" max="5641" width="17.42578125" style="15" customWidth="1"/>
    <col min="5642" max="5642" width="17.5703125" style="15" customWidth="1"/>
    <col min="5643" max="5643" width="14.5703125" style="15" bestFit="1" customWidth="1"/>
    <col min="5644" max="5888" width="9.140625" style="15"/>
    <col min="5889" max="5889" width="3.7109375" style="15" customWidth="1"/>
    <col min="5890" max="5890" width="44.85546875" style="15" customWidth="1"/>
    <col min="5891" max="5891" width="15.28515625" style="15" customWidth="1"/>
    <col min="5892" max="5892" width="14.42578125" style="15" customWidth="1"/>
    <col min="5893" max="5893" width="13.85546875" style="15" customWidth="1"/>
    <col min="5894" max="5894" width="14.42578125" style="15" customWidth="1"/>
    <col min="5895" max="5895" width="15.28515625" style="15" customWidth="1"/>
    <col min="5896" max="5896" width="15.5703125" style="15" customWidth="1"/>
    <col min="5897" max="5897" width="17.42578125" style="15" customWidth="1"/>
    <col min="5898" max="5898" width="17.5703125" style="15" customWidth="1"/>
    <col min="5899" max="5899" width="14.5703125" style="15" bestFit="1" customWidth="1"/>
    <col min="5900" max="6144" width="9.140625" style="15"/>
    <col min="6145" max="6145" width="3.7109375" style="15" customWidth="1"/>
    <col min="6146" max="6146" width="44.85546875" style="15" customWidth="1"/>
    <col min="6147" max="6147" width="15.28515625" style="15" customWidth="1"/>
    <col min="6148" max="6148" width="14.42578125" style="15" customWidth="1"/>
    <col min="6149" max="6149" width="13.85546875" style="15" customWidth="1"/>
    <col min="6150" max="6150" width="14.42578125" style="15" customWidth="1"/>
    <col min="6151" max="6151" width="15.28515625" style="15" customWidth="1"/>
    <col min="6152" max="6152" width="15.5703125" style="15" customWidth="1"/>
    <col min="6153" max="6153" width="17.42578125" style="15" customWidth="1"/>
    <col min="6154" max="6154" width="17.5703125" style="15" customWidth="1"/>
    <col min="6155" max="6155" width="14.5703125" style="15" bestFit="1" customWidth="1"/>
    <col min="6156" max="6400" width="9.140625" style="15"/>
    <col min="6401" max="6401" width="3.7109375" style="15" customWidth="1"/>
    <col min="6402" max="6402" width="44.85546875" style="15" customWidth="1"/>
    <col min="6403" max="6403" width="15.28515625" style="15" customWidth="1"/>
    <col min="6404" max="6404" width="14.42578125" style="15" customWidth="1"/>
    <col min="6405" max="6405" width="13.85546875" style="15" customWidth="1"/>
    <col min="6406" max="6406" width="14.42578125" style="15" customWidth="1"/>
    <col min="6407" max="6407" width="15.28515625" style="15" customWidth="1"/>
    <col min="6408" max="6408" width="15.5703125" style="15" customWidth="1"/>
    <col min="6409" max="6409" width="17.42578125" style="15" customWidth="1"/>
    <col min="6410" max="6410" width="17.5703125" style="15" customWidth="1"/>
    <col min="6411" max="6411" width="14.5703125" style="15" bestFit="1" customWidth="1"/>
    <col min="6412" max="6656" width="9.140625" style="15"/>
    <col min="6657" max="6657" width="3.7109375" style="15" customWidth="1"/>
    <col min="6658" max="6658" width="44.85546875" style="15" customWidth="1"/>
    <col min="6659" max="6659" width="15.28515625" style="15" customWidth="1"/>
    <col min="6660" max="6660" width="14.42578125" style="15" customWidth="1"/>
    <col min="6661" max="6661" width="13.85546875" style="15" customWidth="1"/>
    <col min="6662" max="6662" width="14.42578125" style="15" customWidth="1"/>
    <col min="6663" max="6663" width="15.28515625" style="15" customWidth="1"/>
    <col min="6664" max="6664" width="15.5703125" style="15" customWidth="1"/>
    <col min="6665" max="6665" width="17.42578125" style="15" customWidth="1"/>
    <col min="6666" max="6666" width="17.5703125" style="15" customWidth="1"/>
    <col min="6667" max="6667" width="14.5703125" style="15" bestFit="1" customWidth="1"/>
    <col min="6668" max="6912" width="9.140625" style="15"/>
    <col min="6913" max="6913" width="3.7109375" style="15" customWidth="1"/>
    <col min="6914" max="6914" width="44.85546875" style="15" customWidth="1"/>
    <col min="6915" max="6915" width="15.28515625" style="15" customWidth="1"/>
    <col min="6916" max="6916" width="14.42578125" style="15" customWidth="1"/>
    <col min="6917" max="6917" width="13.85546875" style="15" customWidth="1"/>
    <col min="6918" max="6918" width="14.42578125" style="15" customWidth="1"/>
    <col min="6919" max="6919" width="15.28515625" style="15" customWidth="1"/>
    <col min="6920" max="6920" width="15.5703125" style="15" customWidth="1"/>
    <col min="6921" max="6921" width="17.42578125" style="15" customWidth="1"/>
    <col min="6922" max="6922" width="17.5703125" style="15" customWidth="1"/>
    <col min="6923" max="6923" width="14.5703125" style="15" bestFit="1" customWidth="1"/>
    <col min="6924" max="7168" width="9.140625" style="15"/>
    <col min="7169" max="7169" width="3.7109375" style="15" customWidth="1"/>
    <col min="7170" max="7170" width="44.85546875" style="15" customWidth="1"/>
    <col min="7171" max="7171" width="15.28515625" style="15" customWidth="1"/>
    <col min="7172" max="7172" width="14.42578125" style="15" customWidth="1"/>
    <col min="7173" max="7173" width="13.85546875" style="15" customWidth="1"/>
    <col min="7174" max="7174" width="14.42578125" style="15" customWidth="1"/>
    <col min="7175" max="7175" width="15.28515625" style="15" customWidth="1"/>
    <col min="7176" max="7176" width="15.5703125" style="15" customWidth="1"/>
    <col min="7177" max="7177" width="17.42578125" style="15" customWidth="1"/>
    <col min="7178" max="7178" width="17.5703125" style="15" customWidth="1"/>
    <col min="7179" max="7179" width="14.5703125" style="15" bestFit="1" customWidth="1"/>
    <col min="7180" max="7424" width="9.140625" style="15"/>
    <col min="7425" max="7425" width="3.7109375" style="15" customWidth="1"/>
    <col min="7426" max="7426" width="44.85546875" style="15" customWidth="1"/>
    <col min="7427" max="7427" width="15.28515625" style="15" customWidth="1"/>
    <col min="7428" max="7428" width="14.42578125" style="15" customWidth="1"/>
    <col min="7429" max="7429" width="13.85546875" style="15" customWidth="1"/>
    <col min="7430" max="7430" width="14.42578125" style="15" customWidth="1"/>
    <col min="7431" max="7431" width="15.28515625" style="15" customWidth="1"/>
    <col min="7432" max="7432" width="15.5703125" style="15" customWidth="1"/>
    <col min="7433" max="7433" width="17.42578125" style="15" customWidth="1"/>
    <col min="7434" max="7434" width="17.5703125" style="15" customWidth="1"/>
    <col min="7435" max="7435" width="14.5703125" style="15" bestFit="1" customWidth="1"/>
    <col min="7436" max="7680" width="9.140625" style="15"/>
    <col min="7681" max="7681" width="3.7109375" style="15" customWidth="1"/>
    <col min="7682" max="7682" width="44.85546875" style="15" customWidth="1"/>
    <col min="7683" max="7683" width="15.28515625" style="15" customWidth="1"/>
    <col min="7684" max="7684" width="14.42578125" style="15" customWidth="1"/>
    <col min="7685" max="7685" width="13.85546875" style="15" customWidth="1"/>
    <col min="7686" max="7686" width="14.42578125" style="15" customWidth="1"/>
    <col min="7687" max="7687" width="15.28515625" style="15" customWidth="1"/>
    <col min="7688" max="7688" width="15.5703125" style="15" customWidth="1"/>
    <col min="7689" max="7689" width="17.42578125" style="15" customWidth="1"/>
    <col min="7690" max="7690" width="17.5703125" style="15" customWidth="1"/>
    <col min="7691" max="7691" width="14.5703125" style="15" bestFit="1" customWidth="1"/>
    <col min="7692" max="7936" width="9.140625" style="15"/>
    <col min="7937" max="7937" width="3.7109375" style="15" customWidth="1"/>
    <col min="7938" max="7938" width="44.85546875" style="15" customWidth="1"/>
    <col min="7939" max="7939" width="15.28515625" style="15" customWidth="1"/>
    <col min="7940" max="7940" width="14.42578125" style="15" customWidth="1"/>
    <col min="7941" max="7941" width="13.85546875" style="15" customWidth="1"/>
    <col min="7942" max="7942" width="14.42578125" style="15" customWidth="1"/>
    <col min="7943" max="7943" width="15.28515625" style="15" customWidth="1"/>
    <col min="7944" max="7944" width="15.5703125" style="15" customWidth="1"/>
    <col min="7945" max="7945" width="17.42578125" style="15" customWidth="1"/>
    <col min="7946" max="7946" width="17.5703125" style="15" customWidth="1"/>
    <col min="7947" max="7947" width="14.5703125" style="15" bestFit="1" customWidth="1"/>
    <col min="7948" max="8192" width="9.140625" style="15"/>
    <col min="8193" max="8193" width="3.7109375" style="15" customWidth="1"/>
    <col min="8194" max="8194" width="44.85546875" style="15" customWidth="1"/>
    <col min="8195" max="8195" width="15.28515625" style="15" customWidth="1"/>
    <col min="8196" max="8196" width="14.42578125" style="15" customWidth="1"/>
    <col min="8197" max="8197" width="13.85546875" style="15" customWidth="1"/>
    <col min="8198" max="8198" width="14.42578125" style="15" customWidth="1"/>
    <col min="8199" max="8199" width="15.28515625" style="15" customWidth="1"/>
    <col min="8200" max="8200" width="15.5703125" style="15" customWidth="1"/>
    <col min="8201" max="8201" width="17.42578125" style="15" customWidth="1"/>
    <col min="8202" max="8202" width="17.5703125" style="15" customWidth="1"/>
    <col min="8203" max="8203" width="14.5703125" style="15" bestFit="1" customWidth="1"/>
    <col min="8204" max="8448" width="9.140625" style="15"/>
    <col min="8449" max="8449" width="3.7109375" style="15" customWidth="1"/>
    <col min="8450" max="8450" width="44.85546875" style="15" customWidth="1"/>
    <col min="8451" max="8451" width="15.28515625" style="15" customWidth="1"/>
    <col min="8452" max="8452" width="14.42578125" style="15" customWidth="1"/>
    <col min="8453" max="8453" width="13.85546875" style="15" customWidth="1"/>
    <col min="8454" max="8454" width="14.42578125" style="15" customWidth="1"/>
    <col min="8455" max="8455" width="15.28515625" style="15" customWidth="1"/>
    <col min="8456" max="8456" width="15.5703125" style="15" customWidth="1"/>
    <col min="8457" max="8457" width="17.42578125" style="15" customWidth="1"/>
    <col min="8458" max="8458" width="17.5703125" style="15" customWidth="1"/>
    <col min="8459" max="8459" width="14.5703125" style="15" bestFit="1" customWidth="1"/>
    <col min="8460" max="8704" width="9.140625" style="15"/>
    <col min="8705" max="8705" width="3.7109375" style="15" customWidth="1"/>
    <col min="8706" max="8706" width="44.85546875" style="15" customWidth="1"/>
    <col min="8707" max="8707" width="15.28515625" style="15" customWidth="1"/>
    <col min="8708" max="8708" width="14.42578125" style="15" customWidth="1"/>
    <col min="8709" max="8709" width="13.85546875" style="15" customWidth="1"/>
    <col min="8710" max="8710" width="14.42578125" style="15" customWidth="1"/>
    <col min="8711" max="8711" width="15.28515625" style="15" customWidth="1"/>
    <col min="8712" max="8712" width="15.5703125" style="15" customWidth="1"/>
    <col min="8713" max="8713" width="17.42578125" style="15" customWidth="1"/>
    <col min="8714" max="8714" width="17.5703125" style="15" customWidth="1"/>
    <col min="8715" max="8715" width="14.5703125" style="15" bestFit="1" customWidth="1"/>
    <col min="8716" max="8960" width="9.140625" style="15"/>
    <col min="8961" max="8961" width="3.7109375" style="15" customWidth="1"/>
    <col min="8962" max="8962" width="44.85546875" style="15" customWidth="1"/>
    <col min="8963" max="8963" width="15.28515625" style="15" customWidth="1"/>
    <col min="8964" max="8964" width="14.42578125" style="15" customWidth="1"/>
    <col min="8965" max="8965" width="13.85546875" style="15" customWidth="1"/>
    <col min="8966" max="8966" width="14.42578125" style="15" customWidth="1"/>
    <col min="8967" max="8967" width="15.28515625" style="15" customWidth="1"/>
    <col min="8968" max="8968" width="15.5703125" style="15" customWidth="1"/>
    <col min="8969" max="8969" width="17.42578125" style="15" customWidth="1"/>
    <col min="8970" max="8970" width="17.5703125" style="15" customWidth="1"/>
    <col min="8971" max="8971" width="14.5703125" style="15" bestFit="1" customWidth="1"/>
    <col min="8972" max="9216" width="9.140625" style="15"/>
    <col min="9217" max="9217" width="3.7109375" style="15" customWidth="1"/>
    <col min="9218" max="9218" width="44.85546875" style="15" customWidth="1"/>
    <col min="9219" max="9219" width="15.28515625" style="15" customWidth="1"/>
    <col min="9220" max="9220" width="14.42578125" style="15" customWidth="1"/>
    <col min="9221" max="9221" width="13.85546875" style="15" customWidth="1"/>
    <col min="9222" max="9222" width="14.42578125" style="15" customWidth="1"/>
    <col min="9223" max="9223" width="15.28515625" style="15" customWidth="1"/>
    <col min="9224" max="9224" width="15.5703125" style="15" customWidth="1"/>
    <col min="9225" max="9225" width="17.42578125" style="15" customWidth="1"/>
    <col min="9226" max="9226" width="17.5703125" style="15" customWidth="1"/>
    <col min="9227" max="9227" width="14.5703125" style="15" bestFit="1" customWidth="1"/>
    <col min="9228" max="9472" width="9.140625" style="15"/>
    <col min="9473" max="9473" width="3.7109375" style="15" customWidth="1"/>
    <col min="9474" max="9474" width="44.85546875" style="15" customWidth="1"/>
    <col min="9475" max="9475" width="15.28515625" style="15" customWidth="1"/>
    <col min="9476" max="9476" width="14.42578125" style="15" customWidth="1"/>
    <col min="9477" max="9477" width="13.85546875" style="15" customWidth="1"/>
    <col min="9478" max="9478" width="14.42578125" style="15" customWidth="1"/>
    <col min="9479" max="9479" width="15.28515625" style="15" customWidth="1"/>
    <col min="9480" max="9480" width="15.5703125" style="15" customWidth="1"/>
    <col min="9481" max="9481" width="17.42578125" style="15" customWidth="1"/>
    <col min="9482" max="9482" width="17.5703125" style="15" customWidth="1"/>
    <col min="9483" max="9483" width="14.5703125" style="15" bestFit="1" customWidth="1"/>
    <col min="9484" max="9728" width="9.140625" style="15"/>
    <col min="9729" max="9729" width="3.7109375" style="15" customWidth="1"/>
    <col min="9730" max="9730" width="44.85546875" style="15" customWidth="1"/>
    <col min="9731" max="9731" width="15.28515625" style="15" customWidth="1"/>
    <col min="9732" max="9732" width="14.42578125" style="15" customWidth="1"/>
    <col min="9733" max="9733" width="13.85546875" style="15" customWidth="1"/>
    <col min="9734" max="9734" width="14.42578125" style="15" customWidth="1"/>
    <col min="9735" max="9735" width="15.28515625" style="15" customWidth="1"/>
    <col min="9736" max="9736" width="15.5703125" style="15" customWidth="1"/>
    <col min="9737" max="9737" width="17.42578125" style="15" customWidth="1"/>
    <col min="9738" max="9738" width="17.5703125" style="15" customWidth="1"/>
    <col min="9739" max="9739" width="14.5703125" style="15" bestFit="1" customWidth="1"/>
    <col min="9740" max="9984" width="9.140625" style="15"/>
    <col min="9985" max="9985" width="3.7109375" style="15" customWidth="1"/>
    <col min="9986" max="9986" width="44.85546875" style="15" customWidth="1"/>
    <col min="9987" max="9987" width="15.28515625" style="15" customWidth="1"/>
    <col min="9988" max="9988" width="14.42578125" style="15" customWidth="1"/>
    <col min="9989" max="9989" width="13.85546875" style="15" customWidth="1"/>
    <col min="9990" max="9990" width="14.42578125" style="15" customWidth="1"/>
    <col min="9991" max="9991" width="15.28515625" style="15" customWidth="1"/>
    <col min="9992" max="9992" width="15.5703125" style="15" customWidth="1"/>
    <col min="9993" max="9993" width="17.42578125" style="15" customWidth="1"/>
    <col min="9994" max="9994" width="17.5703125" style="15" customWidth="1"/>
    <col min="9995" max="9995" width="14.5703125" style="15" bestFit="1" customWidth="1"/>
    <col min="9996" max="10240" width="9.140625" style="15"/>
    <col min="10241" max="10241" width="3.7109375" style="15" customWidth="1"/>
    <col min="10242" max="10242" width="44.85546875" style="15" customWidth="1"/>
    <col min="10243" max="10243" width="15.28515625" style="15" customWidth="1"/>
    <col min="10244" max="10244" width="14.42578125" style="15" customWidth="1"/>
    <col min="10245" max="10245" width="13.85546875" style="15" customWidth="1"/>
    <col min="10246" max="10246" width="14.42578125" style="15" customWidth="1"/>
    <col min="10247" max="10247" width="15.28515625" style="15" customWidth="1"/>
    <col min="10248" max="10248" width="15.5703125" style="15" customWidth="1"/>
    <col min="10249" max="10249" width="17.42578125" style="15" customWidth="1"/>
    <col min="10250" max="10250" width="17.5703125" style="15" customWidth="1"/>
    <col min="10251" max="10251" width="14.5703125" style="15" bestFit="1" customWidth="1"/>
    <col min="10252" max="10496" width="9.140625" style="15"/>
    <col min="10497" max="10497" width="3.7109375" style="15" customWidth="1"/>
    <col min="10498" max="10498" width="44.85546875" style="15" customWidth="1"/>
    <col min="10499" max="10499" width="15.28515625" style="15" customWidth="1"/>
    <col min="10500" max="10500" width="14.42578125" style="15" customWidth="1"/>
    <col min="10501" max="10501" width="13.85546875" style="15" customWidth="1"/>
    <col min="10502" max="10502" width="14.42578125" style="15" customWidth="1"/>
    <col min="10503" max="10503" width="15.28515625" style="15" customWidth="1"/>
    <col min="10504" max="10504" width="15.5703125" style="15" customWidth="1"/>
    <col min="10505" max="10505" width="17.42578125" style="15" customWidth="1"/>
    <col min="10506" max="10506" width="17.5703125" style="15" customWidth="1"/>
    <col min="10507" max="10507" width="14.5703125" style="15" bestFit="1" customWidth="1"/>
    <col min="10508" max="10752" width="9.140625" style="15"/>
    <col min="10753" max="10753" width="3.7109375" style="15" customWidth="1"/>
    <col min="10754" max="10754" width="44.85546875" style="15" customWidth="1"/>
    <col min="10755" max="10755" width="15.28515625" style="15" customWidth="1"/>
    <col min="10756" max="10756" width="14.42578125" style="15" customWidth="1"/>
    <col min="10757" max="10757" width="13.85546875" style="15" customWidth="1"/>
    <col min="10758" max="10758" width="14.42578125" style="15" customWidth="1"/>
    <col min="10759" max="10759" width="15.28515625" style="15" customWidth="1"/>
    <col min="10760" max="10760" width="15.5703125" style="15" customWidth="1"/>
    <col min="10761" max="10761" width="17.42578125" style="15" customWidth="1"/>
    <col min="10762" max="10762" width="17.5703125" style="15" customWidth="1"/>
    <col min="10763" max="10763" width="14.5703125" style="15" bestFit="1" customWidth="1"/>
    <col min="10764" max="11008" width="9.140625" style="15"/>
    <col min="11009" max="11009" width="3.7109375" style="15" customWidth="1"/>
    <col min="11010" max="11010" width="44.85546875" style="15" customWidth="1"/>
    <col min="11011" max="11011" width="15.28515625" style="15" customWidth="1"/>
    <col min="11012" max="11012" width="14.42578125" style="15" customWidth="1"/>
    <col min="11013" max="11013" width="13.85546875" style="15" customWidth="1"/>
    <col min="11014" max="11014" width="14.42578125" style="15" customWidth="1"/>
    <col min="11015" max="11015" width="15.28515625" style="15" customWidth="1"/>
    <col min="11016" max="11016" width="15.5703125" style="15" customWidth="1"/>
    <col min="11017" max="11017" width="17.42578125" style="15" customWidth="1"/>
    <col min="11018" max="11018" width="17.5703125" style="15" customWidth="1"/>
    <col min="11019" max="11019" width="14.5703125" style="15" bestFit="1" customWidth="1"/>
    <col min="11020" max="11264" width="9.140625" style="15"/>
    <col min="11265" max="11265" width="3.7109375" style="15" customWidth="1"/>
    <col min="11266" max="11266" width="44.85546875" style="15" customWidth="1"/>
    <col min="11267" max="11267" width="15.28515625" style="15" customWidth="1"/>
    <col min="11268" max="11268" width="14.42578125" style="15" customWidth="1"/>
    <col min="11269" max="11269" width="13.85546875" style="15" customWidth="1"/>
    <col min="11270" max="11270" width="14.42578125" style="15" customWidth="1"/>
    <col min="11271" max="11271" width="15.28515625" style="15" customWidth="1"/>
    <col min="11272" max="11272" width="15.5703125" style="15" customWidth="1"/>
    <col min="11273" max="11273" width="17.42578125" style="15" customWidth="1"/>
    <col min="11274" max="11274" width="17.5703125" style="15" customWidth="1"/>
    <col min="11275" max="11275" width="14.5703125" style="15" bestFit="1" customWidth="1"/>
    <col min="11276" max="11520" width="9.140625" style="15"/>
    <col min="11521" max="11521" width="3.7109375" style="15" customWidth="1"/>
    <col min="11522" max="11522" width="44.85546875" style="15" customWidth="1"/>
    <col min="11523" max="11523" width="15.28515625" style="15" customWidth="1"/>
    <col min="11524" max="11524" width="14.42578125" style="15" customWidth="1"/>
    <col min="11525" max="11525" width="13.85546875" style="15" customWidth="1"/>
    <col min="11526" max="11526" width="14.42578125" style="15" customWidth="1"/>
    <col min="11527" max="11527" width="15.28515625" style="15" customWidth="1"/>
    <col min="11528" max="11528" width="15.5703125" style="15" customWidth="1"/>
    <col min="11529" max="11529" width="17.42578125" style="15" customWidth="1"/>
    <col min="11530" max="11530" width="17.5703125" style="15" customWidth="1"/>
    <col min="11531" max="11531" width="14.5703125" style="15" bestFit="1" customWidth="1"/>
    <col min="11532" max="11776" width="9.140625" style="15"/>
    <col min="11777" max="11777" width="3.7109375" style="15" customWidth="1"/>
    <col min="11778" max="11778" width="44.85546875" style="15" customWidth="1"/>
    <col min="11779" max="11779" width="15.28515625" style="15" customWidth="1"/>
    <col min="11780" max="11780" width="14.42578125" style="15" customWidth="1"/>
    <col min="11781" max="11781" width="13.85546875" style="15" customWidth="1"/>
    <col min="11782" max="11782" width="14.42578125" style="15" customWidth="1"/>
    <col min="11783" max="11783" width="15.28515625" style="15" customWidth="1"/>
    <col min="11784" max="11784" width="15.5703125" style="15" customWidth="1"/>
    <col min="11785" max="11785" width="17.42578125" style="15" customWidth="1"/>
    <col min="11786" max="11786" width="17.5703125" style="15" customWidth="1"/>
    <col min="11787" max="11787" width="14.5703125" style="15" bestFit="1" customWidth="1"/>
    <col min="11788" max="12032" width="9.140625" style="15"/>
    <col min="12033" max="12033" width="3.7109375" style="15" customWidth="1"/>
    <col min="12034" max="12034" width="44.85546875" style="15" customWidth="1"/>
    <col min="12035" max="12035" width="15.28515625" style="15" customWidth="1"/>
    <col min="12036" max="12036" width="14.42578125" style="15" customWidth="1"/>
    <col min="12037" max="12037" width="13.85546875" style="15" customWidth="1"/>
    <col min="12038" max="12038" width="14.42578125" style="15" customWidth="1"/>
    <col min="12039" max="12039" width="15.28515625" style="15" customWidth="1"/>
    <col min="12040" max="12040" width="15.5703125" style="15" customWidth="1"/>
    <col min="12041" max="12041" width="17.42578125" style="15" customWidth="1"/>
    <col min="12042" max="12042" width="17.5703125" style="15" customWidth="1"/>
    <col min="12043" max="12043" width="14.5703125" style="15" bestFit="1" customWidth="1"/>
    <col min="12044" max="12288" width="9.140625" style="15"/>
    <col min="12289" max="12289" width="3.7109375" style="15" customWidth="1"/>
    <col min="12290" max="12290" width="44.85546875" style="15" customWidth="1"/>
    <col min="12291" max="12291" width="15.28515625" style="15" customWidth="1"/>
    <col min="12292" max="12292" width="14.42578125" style="15" customWidth="1"/>
    <col min="12293" max="12293" width="13.85546875" style="15" customWidth="1"/>
    <col min="12294" max="12294" width="14.42578125" style="15" customWidth="1"/>
    <col min="12295" max="12295" width="15.28515625" style="15" customWidth="1"/>
    <col min="12296" max="12296" width="15.5703125" style="15" customWidth="1"/>
    <col min="12297" max="12297" width="17.42578125" style="15" customWidth="1"/>
    <col min="12298" max="12298" width="17.5703125" style="15" customWidth="1"/>
    <col min="12299" max="12299" width="14.5703125" style="15" bestFit="1" customWidth="1"/>
    <col min="12300" max="12544" width="9.140625" style="15"/>
    <col min="12545" max="12545" width="3.7109375" style="15" customWidth="1"/>
    <col min="12546" max="12546" width="44.85546875" style="15" customWidth="1"/>
    <col min="12547" max="12547" width="15.28515625" style="15" customWidth="1"/>
    <col min="12548" max="12548" width="14.42578125" style="15" customWidth="1"/>
    <col min="12549" max="12549" width="13.85546875" style="15" customWidth="1"/>
    <col min="12550" max="12550" width="14.42578125" style="15" customWidth="1"/>
    <col min="12551" max="12551" width="15.28515625" style="15" customWidth="1"/>
    <col min="12552" max="12552" width="15.5703125" style="15" customWidth="1"/>
    <col min="12553" max="12553" width="17.42578125" style="15" customWidth="1"/>
    <col min="12554" max="12554" width="17.5703125" style="15" customWidth="1"/>
    <col min="12555" max="12555" width="14.5703125" style="15" bestFit="1" customWidth="1"/>
    <col min="12556" max="12800" width="9.140625" style="15"/>
    <col min="12801" max="12801" width="3.7109375" style="15" customWidth="1"/>
    <col min="12802" max="12802" width="44.85546875" style="15" customWidth="1"/>
    <col min="12803" max="12803" width="15.28515625" style="15" customWidth="1"/>
    <col min="12804" max="12804" width="14.42578125" style="15" customWidth="1"/>
    <col min="12805" max="12805" width="13.85546875" style="15" customWidth="1"/>
    <col min="12806" max="12806" width="14.42578125" style="15" customWidth="1"/>
    <col min="12807" max="12807" width="15.28515625" style="15" customWidth="1"/>
    <col min="12808" max="12808" width="15.5703125" style="15" customWidth="1"/>
    <col min="12809" max="12809" width="17.42578125" style="15" customWidth="1"/>
    <col min="12810" max="12810" width="17.5703125" style="15" customWidth="1"/>
    <col min="12811" max="12811" width="14.5703125" style="15" bestFit="1" customWidth="1"/>
    <col min="12812" max="13056" width="9.140625" style="15"/>
    <col min="13057" max="13057" width="3.7109375" style="15" customWidth="1"/>
    <col min="13058" max="13058" width="44.85546875" style="15" customWidth="1"/>
    <col min="13059" max="13059" width="15.28515625" style="15" customWidth="1"/>
    <col min="13060" max="13060" width="14.42578125" style="15" customWidth="1"/>
    <col min="13061" max="13061" width="13.85546875" style="15" customWidth="1"/>
    <col min="13062" max="13062" width="14.42578125" style="15" customWidth="1"/>
    <col min="13063" max="13063" width="15.28515625" style="15" customWidth="1"/>
    <col min="13064" max="13064" width="15.5703125" style="15" customWidth="1"/>
    <col min="13065" max="13065" width="17.42578125" style="15" customWidth="1"/>
    <col min="13066" max="13066" width="17.5703125" style="15" customWidth="1"/>
    <col min="13067" max="13067" width="14.5703125" style="15" bestFit="1" customWidth="1"/>
    <col min="13068" max="13312" width="9.140625" style="15"/>
    <col min="13313" max="13313" width="3.7109375" style="15" customWidth="1"/>
    <col min="13314" max="13314" width="44.85546875" style="15" customWidth="1"/>
    <col min="13315" max="13315" width="15.28515625" style="15" customWidth="1"/>
    <col min="13316" max="13316" width="14.42578125" style="15" customWidth="1"/>
    <col min="13317" max="13317" width="13.85546875" style="15" customWidth="1"/>
    <col min="13318" max="13318" width="14.42578125" style="15" customWidth="1"/>
    <col min="13319" max="13319" width="15.28515625" style="15" customWidth="1"/>
    <col min="13320" max="13320" width="15.5703125" style="15" customWidth="1"/>
    <col min="13321" max="13321" width="17.42578125" style="15" customWidth="1"/>
    <col min="13322" max="13322" width="17.5703125" style="15" customWidth="1"/>
    <col min="13323" max="13323" width="14.5703125" style="15" bestFit="1" customWidth="1"/>
    <col min="13324" max="13568" width="9.140625" style="15"/>
    <col min="13569" max="13569" width="3.7109375" style="15" customWidth="1"/>
    <col min="13570" max="13570" width="44.85546875" style="15" customWidth="1"/>
    <col min="13571" max="13571" width="15.28515625" style="15" customWidth="1"/>
    <col min="13572" max="13572" width="14.42578125" style="15" customWidth="1"/>
    <col min="13573" max="13573" width="13.85546875" style="15" customWidth="1"/>
    <col min="13574" max="13574" width="14.42578125" style="15" customWidth="1"/>
    <col min="13575" max="13575" width="15.28515625" style="15" customWidth="1"/>
    <col min="13576" max="13576" width="15.5703125" style="15" customWidth="1"/>
    <col min="13577" max="13577" width="17.42578125" style="15" customWidth="1"/>
    <col min="13578" max="13578" width="17.5703125" style="15" customWidth="1"/>
    <col min="13579" max="13579" width="14.5703125" style="15" bestFit="1" customWidth="1"/>
    <col min="13580" max="13824" width="9.140625" style="15"/>
    <col min="13825" max="13825" width="3.7109375" style="15" customWidth="1"/>
    <col min="13826" max="13826" width="44.85546875" style="15" customWidth="1"/>
    <col min="13827" max="13827" width="15.28515625" style="15" customWidth="1"/>
    <col min="13828" max="13828" width="14.42578125" style="15" customWidth="1"/>
    <col min="13829" max="13829" width="13.85546875" style="15" customWidth="1"/>
    <col min="13830" max="13830" width="14.42578125" style="15" customWidth="1"/>
    <col min="13831" max="13831" width="15.28515625" style="15" customWidth="1"/>
    <col min="13832" max="13832" width="15.5703125" style="15" customWidth="1"/>
    <col min="13833" max="13833" width="17.42578125" style="15" customWidth="1"/>
    <col min="13834" max="13834" width="17.5703125" style="15" customWidth="1"/>
    <col min="13835" max="13835" width="14.5703125" style="15" bestFit="1" customWidth="1"/>
    <col min="13836" max="14080" width="9.140625" style="15"/>
    <col min="14081" max="14081" width="3.7109375" style="15" customWidth="1"/>
    <col min="14082" max="14082" width="44.85546875" style="15" customWidth="1"/>
    <col min="14083" max="14083" width="15.28515625" style="15" customWidth="1"/>
    <col min="14084" max="14084" width="14.42578125" style="15" customWidth="1"/>
    <col min="14085" max="14085" width="13.85546875" style="15" customWidth="1"/>
    <col min="14086" max="14086" width="14.42578125" style="15" customWidth="1"/>
    <col min="14087" max="14087" width="15.28515625" style="15" customWidth="1"/>
    <col min="14088" max="14088" width="15.5703125" style="15" customWidth="1"/>
    <col min="14089" max="14089" width="17.42578125" style="15" customWidth="1"/>
    <col min="14090" max="14090" width="17.5703125" style="15" customWidth="1"/>
    <col min="14091" max="14091" width="14.5703125" style="15" bestFit="1" customWidth="1"/>
    <col min="14092" max="14336" width="9.140625" style="15"/>
    <col min="14337" max="14337" width="3.7109375" style="15" customWidth="1"/>
    <col min="14338" max="14338" width="44.85546875" style="15" customWidth="1"/>
    <col min="14339" max="14339" width="15.28515625" style="15" customWidth="1"/>
    <col min="14340" max="14340" width="14.42578125" style="15" customWidth="1"/>
    <col min="14341" max="14341" width="13.85546875" style="15" customWidth="1"/>
    <col min="14342" max="14342" width="14.42578125" style="15" customWidth="1"/>
    <col min="14343" max="14343" width="15.28515625" style="15" customWidth="1"/>
    <col min="14344" max="14344" width="15.5703125" style="15" customWidth="1"/>
    <col min="14345" max="14345" width="17.42578125" style="15" customWidth="1"/>
    <col min="14346" max="14346" width="17.5703125" style="15" customWidth="1"/>
    <col min="14347" max="14347" width="14.5703125" style="15" bestFit="1" customWidth="1"/>
    <col min="14348" max="14592" width="9.140625" style="15"/>
    <col min="14593" max="14593" width="3.7109375" style="15" customWidth="1"/>
    <col min="14594" max="14594" width="44.85546875" style="15" customWidth="1"/>
    <col min="14595" max="14595" width="15.28515625" style="15" customWidth="1"/>
    <col min="14596" max="14596" width="14.42578125" style="15" customWidth="1"/>
    <col min="14597" max="14597" width="13.85546875" style="15" customWidth="1"/>
    <col min="14598" max="14598" width="14.42578125" style="15" customWidth="1"/>
    <col min="14599" max="14599" width="15.28515625" style="15" customWidth="1"/>
    <col min="14600" max="14600" width="15.5703125" style="15" customWidth="1"/>
    <col min="14601" max="14601" width="17.42578125" style="15" customWidth="1"/>
    <col min="14602" max="14602" width="17.5703125" style="15" customWidth="1"/>
    <col min="14603" max="14603" width="14.5703125" style="15" bestFit="1" customWidth="1"/>
    <col min="14604" max="14848" width="9.140625" style="15"/>
    <col min="14849" max="14849" width="3.7109375" style="15" customWidth="1"/>
    <col min="14850" max="14850" width="44.85546875" style="15" customWidth="1"/>
    <col min="14851" max="14851" width="15.28515625" style="15" customWidth="1"/>
    <col min="14852" max="14852" width="14.42578125" style="15" customWidth="1"/>
    <col min="14853" max="14853" width="13.85546875" style="15" customWidth="1"/>
    <col min="14854" max="14854" width="14.42578125" style="15" customWidth="1"/>
    <col min="14855" max="14855" width="15.28515625" style="15" customWidth="1"/>
    <col min="14856" max="14856" width="15.5703125" style="15" customWidth="1"/>
    <col min="14857" max="14857" width="17.42578125" style="15" customWidth="1"/>
    <col min="14858" max="14858" width="17.5703125" style="15" customWidth="1"/>
    <col min="14859" max="14859" width="14.5703125" style="15" bestFit="1" customWidth="1"/>
    <col min="14860" max="15104" width="9.140625" style="15"/>
    <col min="15105" max="15105" width="3.7109375" style="15" customWidth="1"/>
    <col min="15106" max="15106" width="44.85546875" style="15" customWidth="1"/>
    <col min="15107" max="15107" width="15.28515625" style="15" customWidth="1"/>
    <col min="15108" max="15108" width="14.42578125" style="15" customWidth="1"/>
    <col min="15109" max="15109" width="13.85546875" style="15" customWidth="1"/>
    <col min="15110" max="15110" width="14.42578125" style="15" customWidth="1"/>
    <col min="15111" max="15111" width="15.28515625" style="15" customWidth="1"/>
    <col min="15112" max="15112" width="15.5703125" style="15" customWidth="1"/>
    <col min="15113" max="15113" width="17.42578125" style="15" customWidth="1"/>
    <col min="15114" max="15114" width="17.5703125" style="15" customWidth="1"/>
    <col min="15115" max="15115" width="14.5703125" style="15" bestFit="1" customWidth="1"/>
    <col min="15116" max="15360" width="9.140625" style="15"/>
    <col min="15361" max="15361" width="3.7109375" style="15" customWidth="1"/>
    <col min="15362" max="15362" width="44.85546875" style="15" customWidth="1"/>
    <col min="15363" max="15363" width="15.28515625" style="15" customWidth="1"/>
    <col min="15364" max="15364" width="14.42578125" style="15" customWidth="1"/>
    <col min="15365" max="15365" width="13.85546875" style="15" customWidth="1"/>
    <col min="15366" max="15366" width="14.42578125" style="15" customWidth="1"/>
    <col min="15367" max="15367" width="15.28515625" style="15" customWidth="1"/>
    <col min="15368" max="15368" width="15.5703125" style="15" customWidth="1"/>
    <col min="15369" max="15369" width="17.42578125" style="15" customWidth="1"/>
    <col min="15370" max="15370" width="17.5703125" style="15" customWidth="1"/>
    <col min="15371" max="15371" width="14.5703125" style="15" bestFit="1" customWidth="1"/>
    <col min="15372" max="15616" width="9.140625" style="15"/>
    <col min="15617" max="15617" width="3.7109375" style="15" customWidth="1"/>
    <col min="15618" max="15618" width="44.85546875" style="15" customWidth="1"/>
    <col min="15619" max="15619" width="15.28515625" style="15" customWidth="1"/>
    <col min="15620" max="15620" width="14.42578125" style="15" customWidth="1"/>
    <col min="15621" max="15621" width="13.85546875" style="15" customWidth="1"/>
    <col min="15622" max="15622" width="14.42578125" style="15" customWidth="1"/>
    <col min="15623" max="15623" width="15.28515625" style="15" customWidth="1"/>
    <col min="15624" max="15624" width="15.5703125" style="15" customWidth="1"/>
    <col min="15625" max="15625" width="17.42578125" style="15" customWidth="1"/>
    <col min="15626" max="15626" width="17.5703125" style="15" customWidth="1"/>
    <col min="15627" max="15627" width="14.5703125" style="15" bestFit="1" customWidth="1"/>
    <col min="15628" max="15872" width="9.140625" style="15"/>
    <col min="15873" max="15873" width="3.7109375" style="15" customWidth="1"/>
    <col min="15874" max="15874" width="44.85546875" style="15" customWidth="1"/>
    <col min="15875" max="15875" width="15.28515625" style="15" customWidth="1"/>
    <col min="15876" max="15876" width="14.42578125" style="15" customWidth="1"/>
    <col min="15877" max="15877" width="13.85546875" style="15" customWidth="1"/>
    <col min="15878" max="15878" width="14.42578125" style="15" customWidth="1"/>
    <col min="15879" max="15879" width="15.28515625" style="15" customWidth="1"/>
    <col min="15880" max="15880" width="15.5703125" style="15" customWidth="1"/>
    <col min="15881" max="15881" width="17.42578125" style="15" customWidth="1"/>
    <col min="15882" max="15882" width="17.5703125" style="15" customWidth="1"/>
    <col min="15883" max="15883" width="14.5703125" style="15" bestFit="1" customWidth="1"/>
    <col min="15884" max="16128" width="9.140625" style="15"/>
    <col min="16129" max="16129" width="3.7109375" style="15" customWidth="1"/>
    <col min="16130" max="16130" width="44.85546875" style="15" customWidth="1"/>
    <col min="16131" max="16131" width="15.28515625" style="15" customWidth="1"/>
    <col min="16132" max="16132" width="14.42578125" style="15" customWidth="1"/>
    <col min="16133" max="16133" width="13.85546875" style="15" customWidth="1"/>
    <col min="16134" max="16134" width="14.42578125" style="15" customWidth="1"/>
    <col min="16135" max="16135" width="15.28515625" style="15" customWidth="1"/>
    <col min="16136" max="16136" width="15.5703125" style="15" customWidth="1"/>
    <col min="16137" max="16137" width="17.42578125" style="15" customWidth="1"/>
    <col min="16138" max="16138" width="17.5703125" style="15" customWidth="1"/>
    <col min="16139" max="16139" width="14.5703125" style="15" bestFit="1" customWidth="1"/>
    <col min="16140" max="16384" width="9.140625" style="15"/>
  </cols>
  <sheetData>
    <row r="1" spans="1:12" x14ac:dyDescent="0.2">
      <c r="J1" s="87"/>
    </row>
    <row r="2" spans="1:12" x14ac:dyDescent="0.2">
      <c r="J2" s="87"/>
    </row>
    <row r="3" spans="1:12" ht="18.75" x14ac:dyDescent="0.3">
      <c r="A3" s="324" t="s">
        <v>179</v>
      </c>
      <c r="B3" s="324"/>
      <c r="C3" s="324"/>
      <c r="D3" s="324"/>
      <c r="E3" s="324"/>
      <c r="F3" s="324"/>
      <c r="G3" s="324"/>
      <c r="H3" s="324"/>
      <c r="I3" s="324"/>
      <c r="J3" s="324"/>
    </row>
    <row r="5" spans="1:12" ht="18.75" x14ac:dyDescent="0.3">
      <c r="A5" s="88" t="str">
        <f>+[1]Balance!A7</f>
        <v>"Евразиакапитал холдинг ҮЦК " ХК</v>
      </c>
      <c r="B5" s="89"/>
      <c r="H5" s="90"/>
      <c r="I5" s="57"/>
      <c r="J5" s="87">
        <f>+[1]Balance!C7</f>
        <v>0</v>
      </c>
    </row>
    <row r="6" spans="1:12" ht="13.5" thickBot="1" x14ac:dyDescent="0.25">
      <c r="A6" s="325" t="s">
        <v>180</v>
      </c>
      <c r="B6" s="325"/>
      <c r="J6" s="87" t="s">
        <v>142</v>
      </c>
    </row>
    <row r="7" spans="1:12" ht="51.75" thickBot="1" x14ac:dyDescent="0.25">
      <c r="A7" s="91"/>
      <c r="B7" s="92" t="s">
        <v>33</v>
      </c>
      <c r="C7" s="93" t="s">
        <v>181</v>
      </c>
      <c r="D7" s="93" t="s">
        <v>126</v>
      </c>
      <c r="E7" s="93" t="s">
        <v>128</v>
      </c>
      <c r="F7" s="93" t="s">
        <v>130</v>
      </c>
      <c r="G7" s="93" t="s">
        <v>132</v>
      </c>
      <c r="H7" s="93" t="s">
        <v>134</v>
      </c>
      <c r="I7" s="93" t="s">
        <v>136</v>
      </c>
      <c r="J7" s="94" t="s">
        <v>182</v>
      </c>
    </row>
    <row r="8" spans="1:12" s="101" customFormat="1" x14ac:dyDescent="0.25">
      <c r="A8" s="95" t="s">
        <v>183</v>
      </c>
      <c r="B8" s="96" t="s">
        <v>184</v>
      </c>
      <c r="C8" s="97">
        <v>1874229573.4400001</v>
      </c>
      <c r="D8" s="97">
        <v>0</v>
      </c>
      <c r="E8" s="97">
        <v>0</v>
      </c>
      <c r="F8" s="97">
        <v>199260985.77000001</v>
      </c>
      <c r="G8" s="97">
        <v>0</v>
      </c>
      <c r="H8" s="97">
        <v>0</v>
      </c>
      <c r="I8" s="98">
        <v>-1933540053.96</v>
      </c>
      <c r="J8" s="99">
        <v>1158953362.2</v>
      </c>
      <c r="K8" s="100"/>
    </row>
    <row r="9" spans="1:12" s="101" customFormat="1" ht="25.5" x14ac:dyDescent="0.25">
      <c r="A9" s="102" t="s">
        <v>185</v>
      </c>
      <c r="B9" s="103" t="s">
        <v>186</v>
      </c>
      <c r="C9" s="99"/>
      <c r="D9" s="99"/>
      <c r="E9" s="97"/>
      <c r="F9" s="97"/>
      <c r="G9" s="97"/>
      <c r="H9" s="97"/>
      <c r="I9" s="97">
        <v>-13952.02</v>
      </c>
      <c r="J9" s="99">
        <f>SUM(C9:I9)</f>
        <v>-13952.02</v>
      </c>
    </row>
    <row r="10" spans="1:12" s="101" customFormat="1" x14ac:dyDescent="0.25">
      <c r="A10" s="95" t="s">
        <v>187</v>
      </c>
      <c r="B10" s="104" t="s">
        <v>188</v>
      </c>
      <c r="C10" s="105">
        <f>C8</f>
        <v>1874229573.4400001</v>
      </c>
      <c r="D10" s="105">
        <f t="shared" ref="D10:H10" si="0">D8</f>
        <v>0</v>
      </c>
      <c r="E10" s="105">
        <f t="shared" si="0"/>
        <v>0</v>
      </c>
      <c r="F10" s="105">
        <f t="shared" si="0"/>
        <v>199260985.77000001</v>
      </c>
      <c r="G10" s="105">
        <f t="shared" si="0"/>
        <v>0</v>
      </c>
      <c r="H10" s="105">
        <f t="shared" si="0"/>
        <v>0</v>
      </c>
      <c r="I10" s="105">
        <f>I8+I9</f>
        <v>-1933554005.98</v>
      </c>
      <c r="J10" s="99">
        <f>SUM(C10:I10)</f>
        <v>139936553.23000002</v>
      </c>
    </row>
    <row r="11" spans="1:12" s="101" customFormat="1" x14ac:dyDescent="0.25">
      <c r="A11" s="102" t="s">
        <v>189</v>
      </c>
      <c r="B11" s="106" t="s">
        <v>172</v>
      </c>
      <c r="C11" s="105"/>
      <c r="D11" s="105"/>
      <c r="E11" s="105"/>
      <c r="F11" s="105"/>
      <c r="G11" s="105"/>
      <c r="H11" s="105"/>
      <c r="I11" s="105">
        <f>+[1]IS!E41</f>
        <v>-27013328.809999987</v>
      </c>
      <c r="J11" s="99">
        <f>SUM(C11:I11)</f>
        <v>-27013328.809999987</v>
      </c>
      <c r="L11" s="100"/>
    </row>
    <row r="12" spans="1:12" s="101" customFormat="1" x14ac:dyDescent="0.25">
      <c r="A12" s="107" t="s">
        <v>190</v>
      </c>
      <c r="B12" s="106" t="s">
        <v>173</v>
      </c>
      <c r="C12" s="105"/>
      <c r="D12" s="105"/>
      <c r="E12" s="105"/>
      <c r="F12" s="105"/>
      <c r="G12" s="105"/>
      <c r="H12" s="105"/>
      <c r="I12" s="105"/>
      <c r="J12" s="99">
        <f t="shared" ref="J12:J23" si="1">SUM(C12:I12)</f>
        <v>0</v>
      </c>
    </row>
    <row r="13" spans="1:12" s="101" customFormat="1" x14ac:dyDescent="0.25">
      <c r="A13" s="102" t="s">
        <v>191</v>
      </c>
      <c r="B13" s="106" t="s">
        <v>192</v>
      </c>
      <c r="C13" s="105"/>
      <c r="D13" s="105"/>
      <c r="E13" s="105"/>
      <c r="F13" s="105"/>
      <c r="G13" s="105"/>
      <c r="H13" s="105"/>
      <c r="I13" s="105"/>
      <c r="J13" s="99">
        <f>SUM(C13:I13)</f>
        <v>0</v>
      </c>
    </row>
    <row r="14" spans="1:12" s="101" customFormat="1" x14ac:dyDescent="0.25">
      <c r="A14" s="107" t="s">
        <v>193</v>
      </c>
      <c r="B14" s="106" t="s">
        <v>194</v>
      </c>
      <c r="C14" s="105"/>
      <c r="D14" s="105"/>
      <c r="E14" s="105"/>
      <c r="F14" s="105"/>
      <c r="G14" s="105"/>
      <c r="H14" s="105"/>
      <c r="I14" s="105"/>
      <c r="J14" s="99">
        <f t="shared" si="1"/>
        <v>0</v>
      </c>
    </row>
    <row r="15" spans="1:12" s="101" customFormat="1" ht="13.5" thickBot="1" x14ac:dyDescent="0.3">
      <c r="A15" s="108" t="s">
        <v>195</v>
      </c>
      <c r="B15" s="109" t="s">
        <v>196</v>
      </c>
      <c r="C15" s="110"/>
      <c r="D15" s="110"/>
      <c r="E15" s="110"/>
      <c r="F15" s="110"/>
      <c r="G15" s="110"/>
      <c r="H15" s="110"/>
      <c r="I15" s="110"/>
      <c r="J15" s="111">
        <f t="shared" si="1"/>
        <v>0</v>
      </c>
    </row>
    <row r="16" spans="1:12" s="101" customFormat="1" ht="13.5" thickBot="1" x14ac:dyDescent="0.3">
      <c r="A16" s="112" t="s">
        <v>197</v>
      </c>
      <c r="B16" s="113" t="s">
        <v>198</v>
      </c>
      <c r="C16" s="114">
        <f>+C10+C11+C12+C13+C14+C15</f>
        <v>1874229573.4400001</v>
      </c>
      <c r="D16" s="114">
        <f t="shared" ref="D16:H16" si="2">+D10+D11+D12+D13+D14+D15</f>
        <v>0</v>
      </c>
      <c r="E16" s="114">
        <f t="shared" si="2"/>
        <v>0</v>
      </c>
      <c r="F16" s="114">
        <f t="shared" si="2"/>
        <v>199260985.77000001</v>
      </c>
      <c r="G16" s="114">
        <f t="shared" si="2"/>
        <v>0</v>
      </c>
      <c r="H16" s="114">
        <f t="shared" si="2"/>
        <v>0</v>
      </c>
      <c r="I16" s="114">
        <f>+I10+I11+I12+I13+I14+I15</f>
        <v>-1960567334.79</v>
      </c>
      <c r="J16" s="114">
        <f>+J10+J11+J12+J13+J14+J15</f>
        <v>112923224.42000003</v>
      </c>
      <c r="K16" s="100"/>
      <c r="L16" s="100"/>
    </row>
    <row r="17" spans="1:12" s="101" customFormat="1" ht="25.5" x14ac:dyDescent="0.25">
      <c r="A17" s="107" t="s">
        <v>199</v>
      </c>
      <c r="B17" s="115" t="s">
        <v>186</v>
      </c>
      <c r="C17" s="99"/>
      <c r="D17" s="99"/>
      <c r="E17" s="97"/>
      <c r="F17" s="97"/>
      <c r="G17" s="97"/>
      <c r="H17" s="97"/>
      <c r="I17" s="97">
        <v>50400</v>
      </c>
      <c r="J17" s="99">
        <f t="shared" si="1"/>
        <v>50400</v>
      </c>
      <c r="L17" s="100"/>
    </row>
    <row r="18" spans="1:12" s="101" customFormat="1" x14ac:dyDescent="0.25">
      <c r="A18" s="95" t="s">
        <v>200</v>
      </c>
      <c r="B18" s="104" t="s">
        <v>188</v>
      </c>
      <c r="C18" s="105">
        <f>C16</f>
        <v>1874229573.4400001</v>
      </c>
      <c r="D18" s="105"/>
      <c r="E18" s="105"/>
      <c r="F18" s="105">
        <f>+F16+F17</f>
        <v>199260985.77000001</v>
      </c>
      <c r="G18" s="105">
        <f t="shared" ref="G18:J18" si="3">+G16+G17</f>
        <v>0</v>
      </c>
      <c r="H18" s="105">
        <f t="shared" si="3"/>
        <v>0</v>
      </c>
      <c r="I18" s="105">
        <f>+I16+I17</f>
        <v>-1960516934.79</v>
      </c>
      <c r="J18" s="105">
        <f t="shared" si="3"/>
        <v>112973624.42000003</v>
      </c>
    </row>
    <row r="19" spans="1:12" s="101" customFormat="1" x14ac:dyDescent="0.25">
      <c r="A19" s="102" t="s">
        <v>201</v>
      </c>
      <c r="B19" s="106" t="s">
        <v>172</v>
      </c>
      <c r="C19" s="105"/>
      <c r="D19" s="105"/>
      <c r="E19" s="105"/>
      <c r="F19" s="105"/>
      <c r="G19" s="105"/>
      <c r="H19" s="105"/>
      <c r="I19" s="105">
        <f>[1]IS!F41</f>
        <v>6046269.5600000098</v>
      </c>
      <c r="J19" s="116">
        <f t="shared" si="1"/>
        <v>6046269.5600000098</v>
      </c>
    </row>
    <row r="20" spans="1:12" s="101" customFormat="1" x14ac:dyDescent="0.25">
      <c r="A20" s="107" t="s">
        <v>202</v>
      </c>
      <c r="B20" s="106" t="s">
        <v>173</v>
      </c>
      <c r="C20" s="105"/>
      <c r="D20" s="105"/>
      <c r="E20" s="105"/>
      <c r="F20" s="105"/>
      <c r="G20" s="105"/>
      <c r="H20" s="105"/>
      <c r="I20" s="105"/>
      <c r="J20" s="116">
        <f t="shared" si="1"/>
        <v>0</v>
      </c>
    </row>
    <row r="21" spans="1:12" s="101" customFormat="1" x14ac:dyDescent="0.25">
      <c r="A21" s="102" t="s">
        <v>203</v>
      </c>
      <c r="B21" s="106" t="s">
        <v>192</v>
      </c>
      <c r="C21" s="105"/>
      <c r="D21" s="105"/>
      <c r="E21" s="105"/>
      <c r="F21" s="105"/>
      <c r="G21" s="105"/>
      <c r="H21" s="105"/>
      <c r="I21" s="105"/>
      <c r="J21" s="116">
        <f t="shared" si="1"/>
        <v>0</v>
      </c>
    </row>
    <row r="22" spans="1:12" s="101" customFormat="1" x14ac:dyDescent="0.25">
      <c r="A22" s="107" t="s">
        <v>204</v>
      </c>
      <c r="B22" s="106" t="s">
        <v>194</v>
      </c>
      <c r="C22" s="105"/>
      <c r="D22" s="105"/>
      <c r="E22" s="105"/>
      <c r="F22" s="105"/>
      <c r="G22" s="105"/>
      <c r="H22" s="105"/>
      <c r="I22" s="105"/>
      <c r="J22" s="116">
        <f t="shared" si="1"/>
        <v>0</v>
      </c>
      <c r="K22" s="100"/>
    </row>
    <row r="23" spans="1:12" s="101" customFormat="1" ht="13.5" thickBot="1" x14ac:dyDescent="0.3">
      <c r="A23" s="108" t="s">
        <v>205</v>
      </c>
      <c r="B23" s="109" t="s">
        <v>196</v>
      </c>
      <c r="C23" s="110"/>
      <c r="D23" s="110"/>
      <c r="E23" s="110"/>
      <c r="F23" s="110"/>
      <c r="G23" s="110"/>
      <c r="H23" s="110"/>
      <c r="I23" s="110"/>
      <c r="J23" s="117">
        <f t="shared" si="1"/>
        <v>0</v>
      </c>
    </row>
    <row r="24" spans="1:12" s="101" customFormat="1" ht="13.5" thickBot="1" x14ac:dyDescent="0.3">
      <c r="A24" s="112" t="s">
        <v>206</v>
      </c>
      <c r="B24" s="113" t="s">
        <v>207</v>
      </c>
      <c r="C24" s="118">
        <f>+C18+C19+C20+C21+C22+C23</f>
        <v>1874229573.4400001</v>
      </c>
      <c r="D24" s="118">
        <f t="shared" ref="D24:I24" si="4">+D18+D19+D20+D21+D22+D23</f>
        <v>0</v>
      </c>
      <c r="E24" s="118">
        <f t="shared" si="4"/>
        <v>0</v>
      </c>
      <c r="F24" s="118">
        <f t="shared" si="4"/>
        <v>199260985.77000001</v>
      </c>
      <c r="G24" s="118">
        <f t="shared" si="4"/>
        <v>0</v>
      </c>
      <c r="H24" s="118">
        <f t="shared" si="4"/>
        <v>0</v>
      </c>
      <c r="I24" s="118">
        <f t="shared" si="4"/>
        <v>-1954470665.23</v>
      </c>
      <c r="J24" s="118">
        <f>+J18+J19+J20+J21+J22+J23</f>
        <v>119019893.98000005</v>
      </c>
      <c r="K24" s="100"/>
      <c r="L24" s="100"/>
    </row>
    <row r="25" spans="1:12" hidden="1" x14ac:dyDescent="0.2">
      <c r="A25" s="107" t="s">
        <v>208</v>
      </c>
      <c r="I25" s="86">
        <f>+I24-[2]Balance!E83</f>
        <v>-1800068991.5126734</v>
      </c>
      <c r="J25" s="86">
        <f>+[2]Balance!F86-[2]umch!H29</f>
        <v>4.7855675220489502E-3</v>
      </c>
      <c r="K25" s="86"/>
    </row>
    <row r="26" spans="1:12" x14ac:dyDescent="0.2">
      <c r="I26" s="86">
        <f>+I24-[1]Balance!D64</f>
        <v>0</v>
      </c>
      <c r="J26" s="86">
        <f>+J24-[1]Balance!D66</f>
        <v>0</v>
      </c>
      <c r="K26" s="86"/>
    </row>
    <row r="27" spans="1:12" x14ac:dyDescent="0.2">
      <c r="K27" s="86"/>
    </row>
    <row r="28" spans="1:12" x14ac:dyDescent="0.2">
      <c r="E28" s="87"/>
      <c r="F28" s="87"/>
      <c r="G28" s="87"/>
    </row>
    <row r="29" spans="1:12" x14ac:dyDescent="0.2">
      <c r="C29" s="86" t="str">
        <f>+[1]letter!C26</f>
        <v>Гүйцэтгэх захирал________________  (Г.Оюунболд)</v>
      </c>
    </row>
    <row r="30" spans="1:12" x14ac:dyDescent="0.2">
      <c r="D30" s="119"/>
      <c r="E30" s="120"/>
      <c r="F30" s="120"/>
      <c r="G30" s="120"/>
    </row>
    <row r="31" spans="1:12" x14ac:dyDescent="0.2">
      <c r="C31" s="86" t="str">
        <f>+[1]letter!C28</f>
        <v>Ерөнхий нягтлан бодогч ________________  (....)</v>
      </c>
    </row>
  </sheetData>
  <mergeCells count="2">
    <mergeCell ref="A3:J3"/>
    <mergeCell ref="A6:B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A89"/>
  <sheetViews>
    <sheetView topLeftCell="A24" workbookViewId="0">
      <selection activeCell="D80" sqref="D80"/>
    </sheetView>
  </sheetViews>
  <sheetFormatPr defaultColWidth="9.140625" defaultRowHeight="15" x14ac:dyDescent="0.25"/>
  <cols>
    <col min="1" max="1" width="7.85546875" style="157" customWidth="1"/>
    <col min="2" max="2" width="49.5703125" style="158" customWidth="1"/>
    <col min="3" max="3" width="19.140625" style="10" customWidth="1"/>
    <col min="4" max="4" width="18" style="10" customWidth="1"/>
    <col min="5" max="5" width="0.140625" style="159" hidden="1" customWidth="1"/>
    <col min="6" max="10" width="15.42578125" style="159" hidden="1" customWidth="1"/>
    <col min="11" max="11" width="12" style="159" customWidth="1"/>
    <col min="12" max="12" width="22.85546875" style="160" customWidth="1"/>
    <col min="13" max="14" width="12" style="159" hidden="1" customWidth="1"/>
    <col min="15" max="16" width="12.42578125" style="159" customWidth="1"/>
    <col min="17" max="17" width="12" style="10" bestFit="1" customWidth="1"/>
    <col min="18" max="18" width="11.140625" style="10" bestFit="1" customWidth="1"/>
    <col min="19" max="19" width="12" style="10" bestFit="1" customWidth="1"/>
    <col min="20" max="20" width="11.140625" style="10" bestFit="1" customWidth="1"/>
    <col min="21" max="21" width="9.140625" style="10"/>
    <col min="22" max="22" width="12" style="10" bestFit="1" customWidth="1"/>
    <col min="23" max="16384" width="9.140625" style="10"/>
  </cols>
  <sheetData>
    <row r="2" spans="1:220" x14ac:dyDescent="0.25">
      <c r="A2" s="326" t="s">
        <v>279</v>
      </c>
      <c r="B2" s="326"/>
      <c r="C2" s="326"/>
      <c r="D2" s="159"/>
      <c r="I2" s="160"/>
      <c r="L2" s="159"/>
      <c r="N2" s="10"/>
      <c r="O2" s="10"/>
      <c r="P2" s="10"/>
    </row>
    <row r="3" spans="1:220" x14ac:dyDescent="0.25">
      <c r="A3" s="121"/>
      <c r="B3" s="53"/>
      <c r="C3" s="53"/>
      <c r="D3" s="159"/>
      <c r="I3" s="160"/>
      <c r="L3" s="159"/>
      <c r="N3" s="10"/>
      <c r="O3" s="10"/>
      <c r="P3" s="10"/>
    </row>
    <row r="4" spans="1:220" x14ac:dyDescent="0.25">
      <c r="A4" s="121" t="str">
        <f>+[1]Balance!A7</f>
        <v>"Евразиакапитал холдинг ҮЦК " ХК</v>
      </c>
      <c r="B4" s="15"/>
      <c r="D4" s="122">
        <f>+[1]Balance!C7</f>
        <v>0</v>
      </c>
      <c r="I4" s="160"/>
      <c r="L4" s="159"/>
      <c r="N4" s="10"/>
      <c r="O4" s="10"/>
      <c r="P4" s="10"/>
    </row>
    <row r="5" spans="1:220" x14ac:dyDescent="0.25">
      <c r="A5" s="26" t="s">
        <v>209</v>
      </c>
      <c r="B5" s="48"/>
      <c r="D5" s="23" t="s">
        <v>31</v>
      </c>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row>
    <row r="6" spans="1:220" s="149" customFormat="1" ht="12.75" x14ac:dyDescent="0.2">
      <c r="A6" s="327" t="s">
        <v>32</v>
      </c>
      <c r="B6" s="329" t="s">
        <v>210</v>
      </c>
      <c r="C6" s="320" t="s">
        <v>146</v>
      </c>
      <c r="D6" s="320" t="s">
        <v>147</v>
      </c>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row>
    <row r="7" spans="1:220" s="149" customFormat="1" ht="12.75" x14ac:dyDescent="0.2">
      <c r="A7" s="328"/>
      <c r="B7" s="330"/>
      <c r="C7" s="321"/>
      <c r="D7" s="321"/>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row>
    <row r="8" spans="1:220" s="149" customFormat="1" ht="12.75" x14ac:dyDescent="0.2">
      <c r="A8" s="32">
        <v>1</v>
      </c>
      <c r="B8" s="33" t="s">
        <v>211</v>
      </c>
      <c r="C8" s="123"/>
      <c r="D8" s="124"/>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row>
    <row r="9" spans="1:220" s="149" customFormat="1" ht="12.75" x14ac:dyDescent="0.2">
      <c r="A9" s="32">
        <v>1.1000000000000001</v>
      </c>
      <c r="B9" s="33" t="s">
        <v>212</v>
      </c>
      <c r="C9" s="125">
        <f>SUM(C10:C18)</f>
        <v>125464805.39</v>
      </c>
      <c r="D9" s="125">
        <f>SUM(D10:J18)</f>
        <v>42860328.100000001</v>
      </c>
      <c r="E9" s="148"/>
      <c r="F9" s="148"/>
      <c r="G9" s="148"/>
      <c r="H9" s="148"/>
      <c r="I9" s="148"/>
      <c r="J9" s="148"/>
      <c r="K9" s="21">
        <f>+D9/1000</f>
        <v>42860.328099999999</v>
      </c>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row>
    <row r="10" spans="1:220" s="149" customFormat="1" ht="12.75" x14ac:dyDescent="0.2">
      <c r="A10" s="126" t="s">
        <v>39</v>
      </c>
      <c r="B10" s="43" t="s">
        <v>213</v>
      </c>
      <c r="C10" s="127">
        <f>123361390.48-831542.47</f>
        <v>122529848.01000001</v>
      </c>
      <c r="D10" s="127">
        <f>42860328.1</f>
        <v>42860328.100000001</v>
      </c>
      <c r="E10" s="148"/>
      <c r="F10" s="148"/>
      <c r="G10" s="148"/>
      <c r="H10" s="148"/>
      <c r="I10" s="148"/>
      <c r="J10" s="148"/>
      <c r="K10" s="21">
        <f t="shared" ref="K10:K60" si="0">+D10/1000</f>
        <v>42860.328099999999</v>
      </c>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row>
    <row r="11" spans="1:220" s="149" customFormat="1" ht="12.75" x14ac:dyDescent="0.2">
      <c r="A11" s="126" t="s">
        <v>41</v>
      </c>
      <c r="B11" s="43" t="s">
        <v>214</v>
      </c>
      <c r="C11" s="127"/>
      <c r="D11" s="127"/>
      <c r="E11" s="148"/>
      <c r="F11" s="148"/>
      <c r="G11" s="148"/>
      <c r="H11" s="148"/>
      <c r="I11" s="148"/>
      <c r="J11" s="148"/>
      <c r="K11" s="21">
        <f t="shared" si="0"/>
        <v>0</v>
      </c>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row>
    <row r="12" spans="1:220" s="149" customFormat="1" ht="12.75" x14ac:dyDescent="0.2">
      <c r="A12" s="126" t="s">
        <v>43</v>
      </c>
      <c r="B12" s="43" t="s">
        <v>215</v>
      </c>
      <c r="C12" s="127"/>
      <c r="D12" s="127"/>
      <c r="E12" s="148"/>
      <c r="F12" s="148"/>
      <c r="G12" s="148"/>
      <c r="H12" s="148"/>
      <c r="I12" s="148"/>
      <c r="J12" s="148"/>
      <c r="K12" s="21">
        <f t="shared" si="0"/>
        <v>0</v>
      </c>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8"/>
      <c r="EG12" s="148"/>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8"/>
      <c r="FZ12" s="148"/>
      <c r="GA12" s="148"/>
      <c r="GB12" s="148"/>
      <c r="GC12" s="148"/>
      <c r="GD12" s="148"/>
      <c r="GE12" s="148"/>
      <c r="GF12" s="148"/>
      <c r="GG12" s="148"/>
      <c r="GH12" s="148"/>
      <c r="GI12" s="148"/>
      <c r="GJ12" s="148"/>
      <c r="GK12" s="148"/>
      <c r="GL12" s="148"/>
      <c r="GM12" s="148"/>
      <c r="GN12" s="148"/>
      <c r="GO12" s="148"/>
      <c r="GP12" s="148"/>
      <c r="GQ12" s="148"/>
      <c r="GR12" s="148"/>
      <c r="GS12" s="148"/>
      <c r="GT12" s="148"/>
      <c r="GU12" s="148"/>
      <c r="GV12" s="148"/>
      <c r="GW12" s="148"/>
      <c r="GX12" s="148"/>
      <c r="GY12" s="148"/>
      <c r="GZ12" s="148"/>
      <c r="HA12" s="148"/>
      <c r="HB12" s="148"/>
      <c r="HC12" s="148"/>
      <c r="HD12" s="148"/>
      <c r="HE12" s="148"/>
      <c r="HF12" s="148"/>
      <c r="HG12" s="148"/>
      <c r="HH12" s="148"/>
      <c r="HI12" s="148"/>
      <c r="HJ12" s="148"/>
      <c r="HK12" s="148"/>
      <c r="HL12" s="148"/>
    </row>
    <row r="13" spans="1:220" s="149" customFormat="1" ht="12.75" x14ac:dyDescent="0.2">
      <c r="A13" s="126" t="s">
        <v>45</v>
      </c>
      <c r="B13" s="43" t="s">
        <v>216</v>
      </c>
      <c r="C13" s="127"/>
      <c r="D13" s="127"/>
      <c r="E13" s="148"/>
      <c r="F13" s="148"/>
      <c r="G13" s="148"/>
      <c r="H13" s="148"/>
      <c r="I13" s="148"/>
      <c r="J13" s="148"/>
      <c r="K13" s="21">
        <f t="shared" si="0"/>
        <v>0</v>
      </c>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c r="GV13" s="148"/>
      <c r="GW13" s="148"/>
      <c r="GX13" s="148"/>
      <c r="GY13" s="148"/>
      <c r="GZ13" s="148"/>
      <c r="HA13" s="148"/>
      <c r="HB13" s="148"/>
      <c r="HC13" s="148"/>
      <c r="HD13" s="148"/>
      <c r="HE13" s="148"/>
      <c r="HF13" s="148"/>
      <c r="HG13" s="148"/>
      <c r="HH13" s="148"/>
      <c r="HI13" s="148"/>
      <c r="HJ13" s="148"/>
      <c r="HK13" s="148"/>
      <c r="HL13" s="148"/>
    </row>
    <row r="14" spans="1:220" s="15" customFormat="1" ht="12.75" x14ac:dyDescent="0.2">
      <c r="A14" s="126" t="s">
        <v>47</v>
      </c>
      <c r="B14" s="43" t="s">
        <v>217</v>
      </c>
      <c r="C14" s="127"/>
      <c r="D14" s="127"/>
      <c r="K14" s="21">
        <f t="shared" si="0"/>
        <v>0</v>
      </c>
    </row>
    <row r="15" spans="1:220" s="15" customFormat="1" ht="12.75" x14ac:dyDescent="0.2">
      <c r="A15" s="126" t="s">
        <v>49</v>
      </c>
      <c r="B15" s="126" t="s">
        <v>218</v>
      </c>
      <c r="C15" s="127"/>
      <c r="D15" s="127"/>
      <c r="K15" s="21">
        <f t="shared" si="0"/>
        <v>0</v>
      </c>
    </row>
    <row r="16" spans="1:220" s="15" customFormat="1" ht="12.75" x14ac:dyDescent="0.2">
      <c r="A16" s="126" t="s">
        <v>51</v>
      </c>
      <c r="B16" s="43" t="s">
        <v>219</v>
      </c>
      <c r="C16" s="127"/>
      <c r="D16" s="127"/>
      <c r="K16" s="21">
        <f t="shared" si="0"/>
        <v>0</v>
      </c>
    </row>
    <row r="17" spans="1:220" s="15" customFormat="1" ht="12.75" x14ac:dyDescent="0.2">
      <c r="A17" s="126" t="s">
        <v>53</v>
      </c>
      <c r="B17" s="43" t="s">
        <v>220</v>
      </c>
      <c r="C17" s="127"/>
      <c r="D17" s="127"/>
      <c r="K17" s="21">
        <f t="shared" si="0"/>
        <v>0</v>
      </c>
    </row>
    <row r="18" spans="1:220" s="15" customFormat="1" ht="12.75" x14ac:dyDescent="0.2">
      <c r="A18" s="126" t="s">
        <v>55</v>
      </c>
      <c r="B18" s="43" t="s">
        <v>221</v>
      </c>
      <c r="C18" s="127">
        <v>2934957.38</v>
      </c>
      <c r="D18" s="127"/>
      <c r="K18" s="21">
        <f t="shared" si="0"/>
        <v>0</v>
      </c>
    </row>
    <row r="19" spans="1:220" s="149" customFormat="1" ht="12.75" x14ac:dyDescent="0.2">
      <c r="A19" s="32">
        <v>1.2</v>
      </c>
      <c r="B19" s="128" t="s">
        <v>222</v>
      </c>
      <c r="C19" s="129">
        <f>SUM(C20:C30)</f>
        <v>-144775464.01999998</v>
      </c>
      <c r="D19" s="129">
        <f>SUM(D20:D30)</f>
        <v>-105546660.56999999</v>
      </c>
      <c r="E19" s="148"/>
      <c r="F19" s="148"/>
      <c r="G19" s="148"/>
      <c r="H19" s="148"/>
      <c r="I19" s="148"/>
      <c r="J19" s="148"/>
      <c r="K19" s="21">
        <f t="shared" si="0"/>
        <v>-105546.66056999999</v>
      </c>
      <c r="L19" s="161"/>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148"/>
      <c r="CO19" s="148"/>
      <c r="CP19" s="148"/>
      <c r="CQ19" s="148"/>
      <c r="CR19" s="148"/>
      <c r="CS19" s="148"/>
      <c r="CT19" s="148"/>
      <c r="CU19" s="148"/>
      <c r="CV19" s="148"/>
      <c r="CW19" s="148"/>
      <c r="CX19" s="148"/>
      <c r="CY19" s="148"/>
      <c r="CZ19" s="148"/>
      <c r="DA19" s="148"/>
      <c r="DB19" s="148"/>
      <c r="DC19" s="148"/>
      <c r="DD19" s="148"/>
      <c r="DE19" s="148"/>
      <c r="DF19" s="148"/>
      <c r="DG19" s="148"/>
      <c r="DH19" s="148"/>
      <c r="DI19" s="148"/>
      <c r="DJ19" s="148"/>
      <c r="DK19" s="148"/>
      <c r="DL19" s="148"/>
      <c r="DM19" s="148"/>
      <c r="DN19" s="148"/>
      <c r="DO19" s="148"/>
      <c r="DP19" s="148"/>
      <c r="DQ19" s="148"/>
      <c r="DR19" s="148"/>
      <c r="DS19" s="148"/>
      <c r="DT19" s="148"/>
      <c r="DU19" s="148"/>
      <c r="DV19" s="148"/>
      <c r="DW19" s="148"/>
      <c r="DX19" s="148"/>
      <c r="DY19" s="148"/>
      <c r="DZ19" s="148"/>
      <c r="EA19" s="148"/>
      <c r="EB19" s="148"/>
      <c r="EC19" s="148"/>
      <c r="ED19" s="148"/>
      <c r="EE19" s="148"/>
      <c r="EF19" s="148"/>
      <c r="EG19" s="148"/>
      <c r="EH19" s="148"/>
      <c r="EI19" s="148"/>
      <c r="EJ19" s="148"/>
      <c r="EK19" s="148"/>
      <c r="EL19" s="148"/>
      <c r="EM19" s="148"/>
      <c r="EN19" s="148"/>
      <c r="EO19" s="148"/>
      <c r="EP19" s="148"/>
      <c r="EQ19" s="148"/>
      <c r="ER19" s="148"/>
      <c r="ES19" s="148"/>
      <c r="ET19" s="148"/>
      <c r="EU19" s="148"/>
      <c r="EV19" s="148"/>
      <c r="EW19" s="148"/>
      <c r="EX19" s="148"/>
      <c r="EY19" s="148"/>
      <c r="EZ19" s="148"/>
      <c r="FA19" s="148"/>
      <c r="FB19" s="148"/>
      <c r="FC19" s="148"/>
      <c r="FD19" s="148"/>
      <c r="FE19" s="148"/>
      <c r="FF19" s="148"/>
      <c r="FG19" s="148"/>
      <c r="FH19" s="148"/>
      <c r="FI19" s="148"/>
      <c r="FJ19" s="148"/>
      <c r="FK19" s="148"/>
      <c r="FL19" s="148"/>
      <c r="FM19" s="148"/>
      <c r="FN19" s="148"/>
      <c r="FO19" s="148"/>
      <c r="FP19" s="148"/>
      <c r="FQ19" s="148"/>
      <c r="FR19" s="148"/>
      <c r="FS19" s="148"/>
      <c r="FT19" s="148"/>
      <c r="FU19" s="148"/>
      <c r="FV19" s="148"/>
      <c r="FW19" s="148"/>
      <c r="FX19" s="148"/>
      <c r="FY19" s="148"/>
      <c r="FZ19" s="148"/>
      <c r="GA19" s="148"/>
      <c r="GB19" s="148"/>
      <c r="GC19" s="148"/>
      <c r="GD19" s="148"/>
      <c r="GE19" s="148"/>
      <c r="GF19" s="148"/>
      <c r="GG19" s="148"/>
      <c r="GH19" s="148"/>
      <c r="GI19" s="148"/>
      <c r="GJ19" s="148"/>
      <c r="GK19" s="148"/>
      <c r="GL19" s="148"/>
      <c r="GM19" s="148"/>
      <c r="GN19" s="148"/>
      <c r="GO19" s="148"/>
      <c r="GP19" s="148"/>
      <c r="GQ19" s="148"/>
      <c r="GR19" s="148"/>
      <c r="GS19" s="148"/>
      <c r="GT19" s="148"/>
      <c r="GU19" s="148"/>
      <c r="GV19" s="148"/>
      <c r="GW19" s="148"/>
      <c r="GX19" s="148"/>
      <c r="GY19" s="148"/>
      <c r="GZ19" s="148"/>
      <c r="HA19" s="148"/>
      <c r="HB19" s="148"/>
      <c r="HC19" s="148"/>
      <c r="HD19" s="148"/>
      <c r="HE19" s="148"/>
      <c r="HF19" s="148"/>
      <c r="HG19" s="148"/>
      <c r="HH19" s="148"/>
      <c r="HI19" s="148"/>
      <c r="HJ19" s="148"/>
      <c r="HK19" s="148"/>
      <c r="HL19" s="148"/>
    </row>
    <row r="20" spans="1:220" s="149" customFormat="1" ht="12.75" x14ac:dyDescent="0.2">
      <c r="A20" s="43" t="s">
        <v>62</v>
      </c>
      <c r="B20" s="126" t="s">
        <v>223</v>
      </c>
      <c r="C20" s="127"/>
      <c r="D20" s="127"/>
      <c r="E20" s="148"/>
      <c r="F20" s="148"/>
      <c r="G20" s="148"/>
      <c r="H20" s="148"/>
      <c r="I20" s="148"/>
      <c r="J20" s="148"/>
      <c r="K20" s="21">
        <f t="shared" si="0"/>
        <v>0</v>
      </c>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c r="CL20" s="148"/>
      <c r="CM20" s="148"/>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8"/>
      <c r="GQ20" s="148"/>
      <c r="GR20" s="148"/>
      <c r="GS20" s="148"/>
      <c r="GT20" s="148"/>
      <c r="GU20" s="148"/>
      <c r="GV20" s="148"/>
      <c r="GW20" s="148"/>
      <c r="GX20" s="148"/>
      <c r="GY20" s="148"/>
      <c r="GZ20" s="148"/>
      <c r="HA20" s="148"/>
      <c r="HB20" s="148"/>
      <c r="HC20" s="148"/>
      <c r="HD20" s="148"/>
      <c r="HE20" s="148"/>
      <c r="HF20" s="148"/>
      <c r="HG20" s="148"/>
      <c r="HH20" s="148"/>
      <c r="HI20" s="148"/>
      <c r="HJ20" s="148"/>
      <c r="HK20" s="148"/>
      <c r="HL20" s="148"/>
    </row>
    <row r="21" spans="1:220" s="149" customFormat="1" ht="12.75" x14ac:dyDescent="0.2">
      <c r="A21" s="126" t="s">
        <v>64</v>
      </c>
      <c r="B21" s="130" t="s">
        <v>224</v>
      </c>
      <c r="C21" s="127">
        <f>-76110708.2</f>
        <v>-76110708.200000003</v>
      </c>
      <c r="D21" s="127">
        <v>-28724099.02</v>
      </c>
      <c r="E21" s="148"/>
      <c r="F21" s="148"/>
      <c r="G21" s="148"/>
      <c r="H21" s="148"/>
      <c r="I21" s="148"/>
      <c r="J21" s="148"/>
      <c r="K21" s="21">
        <f t="shared" si="0"/>
        <v>-28724.099019999998</v>
      </c>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c r="CH21" s="148"/>
      <c r="CI21" s="148"/>
      <c r="CJ21" s="148"/>
      <c r="CK21" s="148"/>
      <c r="CL21" s="148"/>
      <c r="CM21" s="148"/>
      <c r="CN21" s="148"/>
      <c r="CO21" s="148"/>
      <c r="CP21" s="148"/>
      <c r="CQ21" s="148"/>
      <c r="CR21" s="148"/>
      <c r="CS21" s="148"/>
      <c r="CT21" s="148"/>
      <c r="CU21" s="148"/>
      <c r="CV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c r="GV21" s="148"/>
      <c r="GW21" s="148"/>
      <c r="GX21" s="148"/>
      <c r="GY21" s="148"/>
      <c r="GZ21" s="148"/>
      <c r="HA21" s="148"/>
      <c r="HB21" s="148"/>
      <c r="HC21" s="148"/>
      <c r="HD21" s="148"/>
      <c r="HE21" s="148"/>
      <c r="HF21" s="148"/>
      <c r="HG21" s="148"/>
      <c r="HH21" s="148"/>
      <c r="HI21" s="148"/>
      <c r="HJ21" s="148"/>
      <c r="HK21" s="148"/>
      <c r="HL21" s="148"/>
    </row>
    <row r="22" spans="1:220" s="149" customFormat="1" ht="12.75" x14ac:dyDescent="0.2">
      <c r="A22" s="126" t="s">
        <v>66</v>
      </c>
      <c r="B22" s="130" t="s">
        <v>225</v>
      </c>
      <c r="C22" s="127">
        <v>-4000000</v>
      </c>
      <c r="D22" s="127">
        <v>-33374478.719999999</v>
      </c>
      <c r="E22" s="148"/>
      <c r="F22" s="148"/>
      <c r="G22" s="148"/>
      <c r="H22" s="148"/>
      <c r="I22" s="148"/>
      <c r="J22" s="148"/>
      <c r="K22" s="21">
        <f t="shared" si="0"/>
        <v>-33374.478719999999</v>
      </c>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c r="CK22" s="148"/>
      <c r="CL22" s="148"/>
      <c r="CM22" s="148"/>
      <c r="CN22" s="148"/>
      <c r="CO22" s="148"/>
      <c r="CP22" s="148"/>
      <c r="CQ22" s="148"/>
      <c r="CR22" s="148"/>
      <c r="CS22" s="148"/>
      <c r="CT22" s="148"/>
      <c r="CU22" s="148"/>
      <c r="CV22" s="148"/>
      <c r="CW22" s="148"/>
      <c r="CX22" s="148"/>
      <c r="CY22" s="148"/>
      <c r="CZ22" s="148"/>
      <c r="DA22" s="148"/>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8"/>
      <c r="GQ22" s="148"/>
      <c r="GR22" s="148"/>
      <c r="GS22" s="148"/>
      <c r="GT22" s="148"/>
      <c r="GU22" s="148"/>
      <c r="GV22" s="148"/>
      <c r="GW22" s="148"/>
      <c r="GX22" s="148"/>
      <c r="GY22" s="148"/>
      <c r="GZ22" s="148"/>
      <c r="HA22" s="148"/>
      <c r="HB22" s="148"/>
      <c r="HC22" s="148"/>
      <c r="HD22" s="148"/>
      <c r="HE22" s="148"/>
      <c r="HF22" s="148"/>
      <c r="HG22" s="148"/>
      <c r="HH22" s="148"/>
      <c r="HI22" s="148"/>
      <c r="HJ22" s="148"/>
      <c r="HK22" s="148"/>
      <c r="HL22" s="148"/>
    </row>
    <row r="23" spans="1:220" s="149" customFormat="1" ht="12.75" x14ac:dyDescent="0.2">
      <c r="A23" s="126" t="s">
        <v>68</v>
      </c>
      <c r="B23" s="130" t="s">
        <v>226</v>
      </c>
      <c r="C23" s="127"/>
      <c r="D23" s="127"/>
      <c r="E23" s="148"/>
      <c r="F23" s="148"/>
      <c r="G23" s="148"/>
      <c r="H23" s="148"/>
      <c r="I23" s="148"/>
      <c r="J23" s="148"/>
      <c r="K23" s="21">
        <f t="shared" si="0"/>
        <v>0</v>
      </c>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c r="GV23" s="148"/>
      <c r="GW23" s="148"/>
      <c r="GX23" s="148"/>
      <c r="GY23" s="148"/>
      <c r="GZ23" s="148"/>
      <c r="HA23" s="148"/>
      <c r="HB23" s="148"/>
      <c r="HC23" s="148"/>
      <c r="HD23" s="148"/>
      <c r="HE23" s="148"/>
      <c r="HF23" s="148"/>
      <c r="HG23" s="148"/>
      <c r="HH23" s="148"/>
      <c r="HI23" s="148"/>
      <c r="HJ23" s="148"/>
      <c r="HK23" s="148"/>
      <c r="HL23" s="148"/>
    </row>
    <row r="24" spans="1:220" s="149" customFormat="1" ht="12.75" x14ac:dyDescent="0.2">
      <c r="A24" s="126" t="s">
        <v>70</v>
      </c>
      <c r="B24" s="130" t="s">
        <v>227</v>
      </c>
      <c r="C24" s="127">
        <f>-1375000-272000</f>
        <v>-1647000</v>
      </c>
      <c r="D24" s="127">
        <f>-7373327-139300</f>
        <v>-7512627</v>
      </c>
      <c r="E24" s="148"/>
      <c r="F24" s="148"/>
      <c r="G24" s="148"/>
      <c r="H24" s="148"/>
      <c r="I24" s="148"/>
      <c r="J24" s="148"/>
      <c r="K24" s="21">
        <f t="shared" si="0"/>
        <v>-7512.6270000000004</v>
      </c>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148"/>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c r="GV24" s="148"/>
      <c r="GW24" s="148"/>
      <c r="GX24" s="148"/>
      <c r="GY24" s="148"/>
      <c r="GZ24" s="148"/>
      <c r="HA24" s="148"/>
      <c r="HB24" s="148"/>
      <c r="HC24" s="148"/>
      <c r="HD24" s="148"/>
      <c r="HE24" s="148"/>
      <c r="HF24" s="148"/>
      <c r="HG24" s="148"/>
      <c r="HH24" s="148"/>
      <c r="HI24" s="148"/>
      <c r="HJ24" s="148"/>
      <c r="HK24" s="148"/>
      <c r="HL24" s="148"/>
    </row>
    <row r="25" spans="1:220" s="149" customFormat="1" ht="12.75" x14ac:dyDescent="0.2">
      <c r="A25" s="126" t="s">
        <v>228</v>
      </c>
      <c r="B25" s="130" t="s">
        <v>229</v>
      </c>
      <c r="C25" s="127">
        <v>-88801.85</v>
      </c>
      <c r="D25" s="127">
        <v>-334620</v>
      </c>
      <c r="E25" s="148"/>
      <c r="F25" s="148"/>
      <c r="G25" s="148"/>
      <c r="H25" s="148"/>
      <c r="I25" s="148"/>
      <c r="J25" s="148"/>
      <c r="K25" s="21">
        <f t="shared" si="0"/>
        <v>-334.62</v>
      </c>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c r="GK25" s="148"/>
      <c r="GL25" s="148"/>
      <c r="GM25" s="148"/>
      <c r="GN25" s="148"/>
      <c r="GO25" s="148"/>
      <c r="GP25" s="148"/>
      <c r="GQ25" s="148"/>
      <c r="GR25" s="148"/>
      <c r="GS25" s="148"/>
      <c r="GT25" s="148"/>
      <c r="GU25" s="148"/>
      <c r="GV25" s="148"/>
      <c r="GW25" s="148"/>
      <c r="GX25" s="148"/>
      <c r="GY25" s="148"/>
      <c r="GZ25" s="148"/>
      <c r="HA25" s="148"/>
      <c r="HB25" s="148"/>
      <c r="HC25" s="148"/>
      <c r="HD25" s="148"/>
      <c r="HE25" s="148"/>
      <c r="HF25" s="148"/>
      <c r="HG25" s="148"/>
      <c r="HH25" s="148"/>
      <c r="HI25" s="148"/>
      <c r="HJ25" s="148"/>
      <c r="HK25" s="148"/>
      <c r="HL25" s="148"/>
    </row>
    <row r="26" spans="1:220" s="149" customFormat="1" ht="12.75" x14ac:dyDescent="0.2">
      <c r="A26" s="126" t="s">
        <v>230</v>
      </c>
      <c r="B26" s="130" t="s">
        <v>231</v>
      </c>
      <c r="C26" s="127"/>
      <c r="D26" s="127"/>
      <c r="E26" s="148"/>
      <c r="F26" s="148"/>
      <c r="G26" s="148"/>
      <c r="H26" s="148"/>
      <c r="I26" s="148"/>
      <c r="J26" s="148"/>
      <c r="K26" s="21">
        <f t="shared" si="0"/>
        <v>0</v>
      </c>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8"/>
      <c r="DU26" s="148"/>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8"/>
      <c r="GD26" s="148"/>
      <c r="GE26" s="148"/>
      <c r="GF26" s="148"/>
      <c r="GG26" s="148"/>
      <c r="GH26" s="148"/>
      <c r="GI26" s="148"/>
      <c r="GJ26" s="148"/>
      <c r="GK26" s="148"/>
      <c r="GL26" s="148"/>
      <c r="GM26" s="148"/>
      <c r="GN26" s="148"/>
      <c r="GO26" s="148"/>
      <c r="GP26" s="148"/>
      <c r="GQ26" s="148"/>
      <c r="GR26" s="148"/>
      <c r="GS26" s="148"/>
      <c r="GT26" s="148"/>
      <c r="GU26" s="148"/>
      <c r="GV26" s="148"/>
      <c r="GW26" s="148"/>
      <c r="GX26" s="148"/>
      <c r="GY26" s="148"/>
      <c r="GZ26" s="148"/>
      <c r="HA26" s="148"/>
      <c r="HB26" s="148"/>
      <c r="HC26" s="148"/>
      <c r="HD26" s="148"/>
      <c r="HE26" s="148"/>
      <c r="HF26" s="148"/>
      <c r="HG26" s="148"/>
      <c r="HH26" s="148"/>
      <c r="HI26" s="148"/>
      <c r="HJ26" s="148"/>
      <c r="HK26" s="148"/>
      <c r="HL26" s="148"/>
    </row>
    <row r="27" spans="1:220" s="149" customFormat="1" ht="12.75" x14ac:dyDescent="0.2">
      <c r="A27" s="126" t="s">
        <v>232</v>
      </c>
      <c r="B27" s="130" t="s">
        <v>233</v>
      </c>
      <c r="C27" s="127">
        <v>-2861567.13</v>
      </c>
      <c r="D27" s="127"/>
      <c r="E27" s="148"/>
      <c r="F27" s="148"/>
      <c r="G27" s="148"/>
      <c r="H27" s="148"/>
      <c r="I27" s="148"/>
      <c r="J27" s="148"/>
      <c r="K27" s="21">
        <f t="shared" si="0"/>
        <v>0</v>
      </c>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c r="DO27" s="148"/>
      <c r="DP27" s="148"/>
      <c r="DQ27" s="148"/>
      <c r="DR27" s="148"/>
      <c r="DS27" s="148"/>
      <c r="DT27" s="148"/>
      <c r="DU27" s="148"/>
      <c r="DV27" s="148"/>
      <c r="DW27" s="148"/>
      <c r="DX27" s="148"/>
      <c r="DY27" s="148"/>
      <c r="DZ27" s="148"/>
      <c r="EA27" s="148"/>
      <c r="EB27" s="148"/>
      <c r="EC27" s="148"/>
      <c r="ED27" s="148"/>
      <c r="EE27" s="148"/>
      <c r="EF27" s="148"/>
      <c r="EG27" s="148"/>
      <c r="EH27" s="148"/>
      <c r="EI27" s="148"/>
      <c r="EJ27" s="148"/>
      <c r="EK27" s="148"/>
      <c r="EL27" s="148"/>
      <c r="EM27" s="148"/>
      <c r="EN27" s="148"/>
      <c r="EO27" s="148"/>
      <c r="EP27" s="148"/>
      <c r="EQ27" s="148"/>
      <c r="ER27" s="148"/>
      <c r="ES27" s="148"/>
      <c r="ET27" s="148"/>
      <c r="EU27" s="148"/>
      <c r="EV27" s="148"/>
      <c r="EW27" s="148"/>
      <c r="EX27" s="148"/>
      <c r="EY27" s="148"/>
      <c r="EZ27" s="148"/>
      <c r="FA27" s="148"/>
      <c r="FB27" s="148"/>
      <c r="FC27" s="148"/>
      <c r="FD27" s="148"/>
      <c r="FE27" s="148"/>
      <c r="FF27" s="148"/>
      <c r="FG27" s="148"/>
      <c r="FH27" s="148"/>
      <c r="FI27" s="148"/>
      <c r="FJ27" s="148"/>
      <c r="FK27" s="148"/>
      <c r="FL27" s="148"/>
      <c r="FM27" s="148"/>
      <c r="FN27" s="148"/>
      <c r="FO27" s="148"/>
      <c r="FP27" s="148"/>
      <c r="FQ27" s="148"/>
      <c r="FR27" s="148"/>
      <c r="FS27" s="148"/>
      <c r="FT27" s="148"/>
      <c r="FU27" s="148"/>
      <c r="FV27" s="148"/>
      <c r="FW27" s="148"/>
      <c r="FX27" s="148"/>
      <c r="FY27" s="148"/>
      <c r="FZ27" s="148"/>
      <c r="GA27" s="148"/>
      <c r="GB27" s="148"/>
      <c r="GC27" s="148"/>
      <c r="GD27" s="148"/>
      <c r="GE27" s="148"/>
      <c r="GF27" s="148"/>
      <c r="GG27" s="148"/>
      <c r="GH27" s="148"/>
      <c r="GI27" s="148"/>
      <c r="GJ27" s="148"/>
      <c r="GK27" s="148"/>
      <c r="GL27" s="148"/>
      <c r="GM27" s="148"/>
      <c r="GN27" s="148"/>
      <c r="GO27" s="148"/>
      <c r="GP27" s="148"/>
      <c r="GQ27" s="148"/>
      <c r="GR27" s="148"/>
      <c r="GS27" s="148"/>
      <c r="GT27" s="148"/>
      <c r="GU27" s="148"/>
      <c r="GV27" s="148"/>
      <c r="GW27" s="148"/>
      <c r="GX27" s="148"/>
      <c r="GY27" s="148"/>
      <c r="GZ27" s="148"/>
      <c r="HA27" s="148"/>
      <c r="HB27" s="148"/>
      <c r="HC27" s="148"/>
      <c r="HD27" s="148"/>
      <c r="HE27" s="148"/>
      <c r="HF27" s="148"/>
      <c r="HG27" s="148"/>
      <c r="HH27" s="148"/>
      <c r="HI27" s="148"/>
      <c r="HJ27" s="148"/>
      <c r="HK27" s="148"/>
      <c r="HL27" s="148"/>
    </row>
    <row r="28" spans="1:220" s="149" customFormat="1" ht="12.75" x14ac:dyDescent="0.2">
      <c r="A28" s="126" t="s">
        <v>234</v>
      </c>
      <c r="B28" s="130" t="s">
        <v>235</v>
      </c>
      <c r="C28" s="127"/>
      <c r="D28" s="127"/>
      <c r="E28" s="148"/>
      <c r="F28" s="148"/>
      <c r="G28" s="148"/>
      <c r="H28" s="148"/>
      <c r="I28" s="148"/>
      <c r="J28" s="148"/>
      <c r="K28" s="21">
        <f t="shared" si="0"/>
        <v>0</v>
      </c>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8"/>
      <c r="DJ28" s="148"/>
      <c r="DK28" s="148"/>
      <c r="DL28" s="148"/>
      <c r="DM28" s="148"/>
      <c r="DN28" s="148"/>
      <c r="DO28" s="148"/>
      <c r="DP28" s="148"/>
      <c r="DQ28" s="148"/>
      <c r="DR28" s="148"/>
      <c r="DS28" s="148"/>
      <c r="DT28" s="148"/>
      <c r="DU28" s="148"/>
      <c r="DV28" s="148"/>
      <c r="DW28" s="148"/>
      <c r="DX28" s="148"/>
      <c r="DY28" s="148"/>
      <c r="DZ28" s="148"/>
      <c r="EA28" s="148"/>
      <c r="EB28" s="148"/>
      <c r="EC28" s="148"/>
      <c r="ED28" s="148"/>
      <c r="EE28" s="148"/>
      <c r="EF28" s="148"/>
      <c r="EG28" s="148"/>
      <c r="EH28" s="148"/>
      <c r="EI28" s="148"/>
      <c r="EJ28" s="148"/>
      <c r="EK28" s="148"/>
      <c r="EL28" s="148"/>
      <c r="EM28" s="148"/>
      <c r="EN28" s="148"/>
      <c r="EO28" s="148"/>
      <c r="EP28" s="148"/>
      <c r="EQ28" s="148"/>
      <c r="ER28" s="148"/>
      <c r="ES28" s="148"/>
      <c r="ET28" s="148"/>
      <c r="EU28" s="148"/>
      <c r="EV28" s="148"/>
      <c r="EW28" s="148"/>
      <c r="EX28" s="148"/>
      <c r="EY28" s="148"/>
      <c r="EZ28" s="148"/>
      <c r="FA28" s="148"/>
      <c r="FB28" s="148"/>
      <c r="FC28" s="148"/>
      <c r="FD28" s="148"/>
      <c r="FE28" s="148"/>
      <c r="FF28" s="148"/>
      <c r="FG28" s="148"/>
      <c r="FH28" s="148"/>
      <c r="FI28" s="148"/>
      <c r="FJ28" s="148"/>
      <c r="FK28" s="148"/>
      <c r="FL28" s="148"/>
      <c r="FM28" s="148"/>
      <c r="FN28" s="148"/>
      <c r="FO28" s="148"/>
      <c r="FP28" s="148"/>
      <c r="FQ28" s="148"/>
      <c r="FR28" s="148"/>
      <c r="FS28" s="148"/>
      <c r="FT28" s="148"/>
      <c r="FU28" s="148"/>
      <c r="FV28" s="148"/>
      <c r="FW28" s="148"/>
      <c r="FX28" s="148"/>
      <c r="FY28" s="148"/>
      <c r="FZ28" s="148"/>
      <c r="GA28" s="148"/>
      <c r="GB28" s="148"/>
      <c r="GC28" s="148"/>
      <c r="GD28" s="148"/>
      <c r="GE28" s="148"/>
      <c r="GF28" s="148"/>
      <c r="GG28" s="148"/>
      <c r="GH28" s="148"/>
      <c r="GI28" s="148"/>
      <c r="GJ28" s="148"/>
      <c r="GK28" s="148"/>
      <c r="GL28" s="148"/>
      <c r="GM28" s="148"/>
      <c r="GN28" s="148"/>
      <c r="GO28" s="148"/>
      <c r="GP28" s="148"/>
      <c r="GQ28" s="148"/>
      <c r="GR28" s="148"/>
      <c r="GS28" s="148"/>
      <c r="GT28" s="148"/>
      <c r="GU28" s="148"/>
      <c r="GV28" s="148"/>
      <c r="GW28" s="148"/>
      <c r="GX28" s="148"/>
      <c r="GY28" s="148"/>
      <c r="GZ28" s="148"/>
      <c r="HA28" s="148"/>
      <c r="HB28" s="148"/>
      <c r="HC28" s="148"/>
      <c r="HD28" s="148"/>
      <c r="HE28" s="148"/>
      <c r="HF28" s="148"/>
      <c r="HG28" s="148"/>
      <c r="HH28" s="148"/>
      <c r="HI28" s="148"/>
      <c r="HJ28" s="148"/>
      <c r="HK28" s="148"/>
      <c r="HL28" s="148"/>
    </row>
    <row r="29" spans="1:220" s="149" customFormat="1" ht="12.75" x14ac:dyDescent="0.2">
      <c r="A29" s="126" t="s">
        <v>72</v>
      </c>
      <c r="B29" s="130" t="s">
        <v>236</v>
      </c>
      <c r="C29" s="127">
        <f>-630500-2580000-500000</f>
        <v>-3710500</v>
      </c>
      <c r="D29" s="127">
        <v>-7221000</v>
      </c>
      <c r="E29" s="148"/>
      <c r="F29" s="148"/>
      <c r="G29" s="148"/>
      <c r="H29" s="148"/>
      <c r="I29" s="148"/>
      <c r="J29" s="148"/>
      <c r="K29" s="21">
        <f t="shared" si="0"/>
        <v>-7221</v>
      </c>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c r="CK29" s="148"/>
      <c r="CL29" s="148"/>
      <c r="CM29" s="148"/>
      <c r="CN29" s="148"/>
      <c r="CO29" s="148"/>
      <c r="CP29" s="148"/>
      <c r="CQ29" s="148"/>
      <c r="CR29" s="148"/>
      <c r="CS29" s="148"/>
      <c r="CT29" s="148"/>
      <c r="CU29" s="148"/>
      <c r="CV29" s="148"/>
      <c r="CW29" s="148"/>
      <c r="CX29" s="148"/>
      <c r="CY29" s="148"/>
      <c r="CZ29" s="148"/>
      <c r="DA29" s="148"/>
      <c r="DB29" s="148"/>
      <c r="DC29" s="148"/>
      <c r="DD29" s="148"/>
      <c r="DE29" s="148"/>
      <c r="DF29" s="148"/>
      <c r="DG29" s="148"/>
      <c r="DH29" s="148"/>
      <c r="DI29" s="148"/>
      <c r="DJ29" s="148"/>
      <c r="DK29" s="148"/>
      <c r="DL29" s="148"/>
      <c r="DM29" s="148"/>
      <c r="DN29" s="148"/>
      <c r="DO29" s="148"/>
      <c r="DP29" s="148"/>
      <c r="DQ29" s="148"/>
      <c r="DR29" s="148"/>
      <c r="DS29" s="148"/>
      <c r="DT29" s="148"/>
      <c r="DU29" s="148"/>
      <c r="DV29" s="148"/>
      <c r="DW29" s="148"/>
      <c r="DX29" s="148"/>
      <c r="DY29" s="148"/>
      <c r="DZ29" s="148"/>
      <c r="EA29" s="148"/>
      <c r="EB29" s="148"/>
      <c r="EC29" s="148"/>
      <c r="ED29" s="148"/>
      <c r="EE29" s="148"/>
      <c r="EF29" s="148"/>
      <c r="EG29" s="148"/>
      <c r="EH29" s="148"/>
      <c r="EI29" s="148"/>
      <c r="EJ29" s="148"/>
      <c r="EK29" s="148"/>
      <c r="EL29" s="148"/>
      <c r="EM29" s="148"/>
      <c r="EN29" s="148"/>
      <c r="EO29" s="148"/>
      <c r="EP29" s="148"/>
      <c r="EQ29" s="148"/>
      <c r="ER29" s="148"/>
      <c r="ES29" s="148"/>
      <c r="ET29" s="148"/>
      <c r="EU29" s="148"/>
      <c r="EV29" s="148"/>
      <c r="EW29" s="148"/>
      <c r="EX29" s="148"/>
      <c r="EY29" s="148"/>
      <c r="EZ29" s="148"/>
      <c r="FA29" s="148"/>
      <c r="FB29" s="148"/>
      <c r="FC29" s="148"/>
      <c r="FD29" s="148"/>
      <c r="FE29" s="148"/>
      <c r="FF29" s="148"/>
      <c r="FG29" s="148"/>
      <c r="FH29" s="148"/>
      <c r="FI29" s="148"/>
      <c r="FJ29" s="148"/>
      <c r="FK29" s="148"/>
      <c r="FL29" s="148"/>
      <c r="FM29" s="148"/>
      <c r="FN29" s="148"/>
      <c r="FO29" s="148"/>
      <c r="FP29" s="148"/>
      <c r="FQ29" s="148"/>
      <c r="FR29" s="148"/>
      <c r="FS29" s="148"/>
      <c r="FT29" s="148"/>
      <c r="FU29" s="148"/>
      <c r="FV29" s="148"/>
      <c r="FW29" s="148"/>
      <c r="FX29" s="148"/>
      <c r="FY29" s="148"/>
      <c r="FZ29" s="148"/>
      <c r="GA29" s="148"/>
      <c r="GB29" s="148"/>
      <c r="GC29" s="148"/>
      <c r="GD29" s="148"/>
      <c r="GE29" s="148"/>
      <c r="GF29" s="148"/>
      <c r="GG29" s="148"/>
      <c r="GH29" s="148"/>
      <c r="GI29" s="148"/>
      <c r="GJ29" s="148"/>
      <c r="GK29" s="148"/>
      <c r="GL29" s="148"/>
      <c r="GM29" s="148"/>
      <c r="GN29" s="148"/>
      <c r="GO29" s="148"/>
      <c r="GP29" s="148"/>
      <c r="GQ29" s="148"/>
      <c r="GR29" s="148"/>
      <c r="GS29" s="148"/>
      <c r="GT29" s="148"/>
      <c r="GU29" s="148"/>
      <c r="GV29" s="148"/>
      <c r="GW29" s="148"/>
      <c r="GX29" s="148"/>
      <c r="GY29" s="148"/>
      <c r="GZ29" s="148"/>
      <c r="HA29" s="148"/>
      <c r="HB29" s="148"/>
      <c r="HC29" s="148"/>
      <c r="HD29" s="148"/>
      <c r="HE29" s="148"/>
      <c r="HF29" s="148"/>
      <c r="HG29" s="148"/>
      <c r="HH29" s="148"/>
      <c r="HI29" s="148"/>
      <c r="HJ29" s="148"/>
      <c r="HK29" s="148"/>
      <c r="HL29" s="148"/>
    </row>
    <row r="30" spans="1:220" s="149" customFormat="1" ht="12.75" x14ac:dyDescent="0.2">
      <c r="A30" s="126" t="s">
        <v>237</v>
      </c>
      <c r="B30" s="130" t="s">
        <v>238</v>
      </c>
      <c r="C30" s="127">
        <f>-14248550-2367907-1500000-10998130.47-2789757.73-24452541.64</f>
        <v>-56356886.840000004</v>
      </c>
      <c r="D30" s="127">
        <v>-28379835.829999998</v>
      </c>
      <c r="E30" s="148"/>
      <c r="F30" s="148"/>
      <c r="G30" s="148"/>
      <c r="H30" s="148"/>
      <c r="I30" s="148"/>
      <c r="J30" s="148"/>
      <c r="K30" s="21">
        <f t="shared" si="0"/>
        <v>-28379.83583</v>
      </c>
      <c r="L30" s="161">
        <f>+K30+K29</f>
        <v>-35600.835829999996</v>
      </c>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148"/>
      <c r="CO30" s="148"/>
      <c r="CP30" s="148"/>
      <c r="CQ30" s="148"/>
      <c r="CR30" s="148"/>
      <c r="CS30" s="148"/>
      <c r="CT30" s="148"/>
      <c r="CU30" s="148"/>
      <c r="CV30" s="148"/>
      <c r="CW30" s="148"/>
      <c r="CX30" s="148"/>
      <c r="CY30" s="148"/>
      <c r="CZ30" s="148"/>
      <c r="DA30" s="148"/>
      <c r="DB30" s="148"/>
      <c r="DC30" s="148"/>
      <c r="DD30" s="148"/>
      <c r="DE30" s="148"/>
      <c r="DF30" s="148"/>
      <c r="DG30" s="148"/>
      <c r="DH30" s="148"/>
      <c r="DI30" s="148"/>
      <c r="DJ30" s="148"/>
      <c r="DK30" s="148"/>
      <c r="DL30" s="148"/>
      <c r="DM30" s="148"/>
      <c r="DN30" s="148"/>
      <c r="DO30" s="148"/>
      <c r="DP30" s="148"/>
      <c r="DQ30" s="148"/>
      <c r="DR30" s="148"/>
      <c r="DS30" s="148"/>
      <c r="DT30" s="148"/>
      <c r="DU30" s="148"/>
      <c r="DV30" s="148"/>
      <c r="DW30" s="148"/>
      <c r="DX30" s="148"/>
      <c r="DY30" s="148"/>
      <c r="DZ30" s="148"/>
      <c r="EA30" s="148"/>
      <c r="EB30" s="148"/>
      <c r="EC30" s="148"/>
      <c r="ED30" s="148"/>
      <c r="EE30" s="148"/>
      <c r="EF30" s="148"/>
      <c r="EG30" s="148"/>
      <c r="EH30" s="148"/>
      <c r="EI30" s="148"/>
      <c r="EJ30" s="148"/>
      <c r="EK30" s="148"/>
      <c r="EL30" s="148"/>
      <c r="EM30" s="148"/>
      <c r="EN30" s="148"/>
      <c r="EO30" s="148"/>
      <c r="EP30" s="148"/>
      <c r="EQ30" s="148"/>
      <c r="ER30" s="148"/>
      <c r="ES30" s="148"/>
      <c r="ET30" s="148"/>
      <c r="EU30" s="148"/>
      <c r="EV30" s="148"/>
      <c r="EW30" s="148"/>
      <c r="EX30" s="148"/>
      <c r="EY30" s="148"/>
      <c r="EZ30" s="148"/>
      <c r="FA30" s="148"/>
      <c r="FB30" s="148"/>
      <c r="FC30" s="148"/>
      <c r="FD30" s="148"/>
      <c r="FE30" s="148"/>
      <c r="FF30" s="148"/>
      <c r="FG30" s="148"/>
      <c r="FH30" s="148"/>
      <c r="FI30" s="148"/>
      <c r="FJ30" s="148"/>
      <c r="FK30" s="148"/>
      <c r="FL30" s="148"/>
      <c r="FM30" s="148"/>
      <c r="FN30" s="148"/>
      <c r="FO30" s="148"/>
      <c r="FP30" s="148"/>
      <c r="FQ30" s="148"/>
      <c r="FR30" s="148"/>
      <c r="FS30" s="148"/>
      <c r="FT30" s="148"/>
      <c r="FU30" s="148"/>
      <c r="FV30" s="148"/>
      <c r="FW30" s="148"/>
      <c r="FX30" s="148"/>
      <c r="FY30" s="148"/>
      <c r="FZ30" s="148"/>
      <c r="GA30" s="148"/>
      <c r="GB30" s="148"/>
      <c r="GC30" s="148"/>
      <c r="GD30" s="148"/>
      <c r="GE30" s="148"/>
      <c r="GF30" s="148"/>
      <c r="GG30" s="148"/>
      <c r="GH30" s="148"/>
      <c r="GI30" s="148"/>
      <c r="GJ30" s="148"/>
      <c r="GK30" s="148"/>
      <c r="GL30" s="148"/>
      <c r="GM30" s="148"/>
      <c r="GN30" s="148"/>
      <c r="GO30" s="148"/>
      <c r="GP30" s="148"/>
      <c r="GQ30" s="148"/>
      <c r="GR30" s="148"/>
      <c r="GS30" s="148"/>
      <c r="GT30" s="148"/>
      <c r="GU30" s="148"/>
      <c r="GV30" s="148"/>
      <c r="GW30" s="148"/>
      <c r="GX30" s="148"/>
      <c r="GY30" s="148"/>
      <c r="GZ30" s="148"/>
      <c r="HA30" s="148"/>
      <c r="HB30" s="148"/>
      <c r="HC30" s="148"/>
      <c r="HD30" s="148"/>
      <c r="HE30" s="148"/>
      <c r="HF30" s="148"/>
      <c r="HG30" s="148"/>
      <c r="HH30" s="148"/>
      <c r="HI30" s="148"/>
      <c r="HJ30" s="148"/>
      <c r="HK30" s="148"/>
      <c r="HL30" s="148"/>
    </row>
    <row r="31" spans="1:220" s="149" customFormat="1" ht="12.75" x14ac:dyDescent="0.2">
      <c r="A31" s="32">
        <v>1.3</v>
      </c>
      <c r="B31" s="33" t="s">
        <v>239</v>
      </c>
      <c r="C31" s="129">
        <f>+C9+C19</f>
        <v>-19310658.62999998</v>
      </c>
      <c r="D31" s="129">
        <f>+D9+D19</f>
        <v>-62686332.469999991</v>
      </c>
      <c r="E31" s="148"/>
      <c r="F31" s="148"/>
      <c r="G31" s="148"/>
      <c r="H31" s="148"/>
      <c r="I31" s="148"/>
      <c r="J31" s="148"/>
      <c r="K31" s="21">
        <f t="shared" si="0"/>
        <v>-62686.332469999994</v>
      </c>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148"/>
      <c r="CG31" s="148"/>
      <c r="CH31" s="148"/>
      <c r="CI31" s="148"/>
      <c r="CJ31" s="148"/>
      <c r="CK31" s="148"/>
      <c r="CL31" s="148"/>
      <c r="CM31" s="148"/>
      <c r="CN31" s="148"/>
      <c r="CO31" s="148"/>
      <c r="CP31" s="148"/>
      <c r="CQ31" s="148"/>
      <c r="CR31" s="148"/>
      <c r="CS31" s="148"/>
      <c r="CT31" s="148"/>
      <c r="CU31" s="148"/>
      <c r="CV31" s="148"/>
      <c r="CW31" s="148"/>
      <c r="CX31" s="148"/>
      <c r="CY31" s="148"/>
      <c r="CZ31" s="148"/>
      <c r="DA31" s="148"/>
      <c r="DB31" s="148"/>
      <c r="DC31" s="148"/>
      <c r="DD31" s="148"/>
      <c r="DE31" s="148"/>
      <c r="DF31" s="148"/>
      <c r="DG31" s="148"/>
      <c r="DH31" s="148"/>
      <c r="DI31" s="148"/>
      <c r="DJ31" s="148"/>
      <c r="DK31" s="148"/>
      <c r="DL31" s="148"/>
      <c r="DM31" s="148"/>
      <c r="DN31" s="148"/>
      <c r="DO31" s="148"/>
      <c r="DP31" s="148"/>
      <c r="DQ31" s="148"/>
      <c r="DR31" s="148"/>
      <c r="DS31" s="148"/>
      <c r="DT31" s="148"/>
      <c r="DU31" s="148"/>
      <c r="DV31" s="148"/>
      <c r="DW31" s="148"/>
      <c r="DX31" s="148"/>
      <c r="DY31" s="148"/>
      <c r="DZ31" s="148"/>
      <c r="EA31" s="148"/>
      <c r="EB31" s="148"/>
      <c r="EC31" s="148"/>
      <c r="ED31" s="148"/>
      <c r="EE31" s="148"/>
      <c r="EF31" s="148"/>
      <c r="EG31" s="148"/>
      <c r="EH31" s="148"/>
      <c r="EI31" s="148"/>
      <c r="EJ31" s="148"/>
      <c r="EK31" s="148"/>
      <c r="EL31" s="148"/>
      <c r="EM31" s="148"/>
      <c r="EN31" s="148"/>
      <c r="EO31" s="148"/>
      <c r="EP31" s="148"/>
      <c r="EQ31" s="148"/>
      <c r="ER31" s="148"/>
      <c r="ES31" s="148"/>
      <c r="ET31" s="148"/>
      <c r="EU31" s="148"/>
      <c r="EV31" s="148"/>
      <c r="EW31" s="148"/>
      <c r="EX31" s="148"/>
      <c r="EY31" s="148"/>
      <c r="EZ31" s="148"/>
      <c r="FA31" s="148"/>
      <c r="FB31" s="148"/>
      <c r="FC31" s="148"/>
      <c r="FD31" s="148"/>
      <c r="FE31" s="148"/>
      <c r="FF31" s="148"/>
      <c r="FG31" s="148"/>
      <c r="FH31" s="148"/>
      <c r="FI31" s="148"/>
      <c r="FJ31" s="148"/>
      <c r="FK31" s="148"/>
      <c r="FL31" s="148"/>
      <c r="FM31" s="148"/>
      <c r="FN31" s="148"/>
      <c r="FO31" s="148"/>
      <c r="FP31" s="148"/>
      <c r="FQ31" s="148"/>
      <c r="FR31" s="148"/>
      <c r="FS31" s="148"/>
      <c r="FT31" s="148"/>
      <c r="FU31" s="148"/>
      <c r="FV31" s="148"/>
      <c r="FW31" s="148"/>
      <c r="FX31" s="148"/>
      <c r="FY31" s="148"/>
      <c r="FZ31" s="148"/>
      <c r="GA31" s="148"/>
      <c r="GB31" s="148"/>
      <c r="GC31" s="148"/>
      <c r="GD31" s="148"/>
      <c r="GE31" s="148"/>
      <c r="GF31" s="148"/>
      <c r="GG31" s="148"/>
      <c r="GH31" s="148"/>
      <c r="GI31" s="148"/>
      <c r="GJ31" s="148"/>
      <c r="GK31" s="148"/>
      <c r="GL31" s="148"/>
      <c r="GM31" s="148"/>
      <c r="GN31" s="148"/>
      <c r="GO31" s="148"/>
      <c r="GP31" s="148"/>
      <c r="GQ31" s="148"/>
      <c r="GR31" s="148"/>
      <c r="GS31" s="148"/>
      <c r="GT31" s="148"/>
      <c r="GU31" s="148"/>
      <c r="GV31" s="148"/>
      <c r="GW31" s="148"/>
      <c r="GX31" s="148"/>
      <c r="GY31" s="148"/>
      <c r="GZ31" s="148"/>
      <c r="HA31" s="148"/>
      <c r="HB31" s="148"/>
      <c r="HC31" s="148"/>
      <c r="HD31" s="148"/>
      <c r="HE31" s="148"/>
      <c r="HF31" s="148"/>
      <c r="HG31" s="148"/>
      <c r="HH31" s="148"/>
      <c r="HI31" s="148"/>
      <c r="HJ31" s="148"/>
      <c r="HK31" s="148"/>
      <c r="HL31" s="148"/>
    </row>
    <row r="32" spans="1:220" s="149" customFormat="1" ht="25.5" x14ac:dyDescent="0.2">
      <c r="A32" s="32">
        <v>2</v>
      </c>
      <c r="B32" s="33" t="s">
        <v>240</v>
      </c>
      <c r="C32" s="129"/>
      <c r="D32" s="131"/>
      <c r="E32" s="148"/>
      <c r="F32" s="148"/>
      <c r="G32" s="148"/>
      <c r="H32" s="148"/>
      <c r="I32" s="148"/>
      <c r="J32" s="148"/>
      <c r="K32" s="21">
        <f t="shared" si="0"/>
        <v>0</v>
      </c>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c r="CK32" s="148"/>
      <c r="CL32" s="148"/>
      <c r="CM32" s="148"/>
      <c r="CN32" s="148"/>
      <c r="CO32" s="148"/>
      <c r="CP32" s="148"/>
      <c r="CQ32" s="148"/>
      <c r="CR32" s="148"/>
      <c r="CS32" s="148"/>
      <c r="CT32" s="148"/>
      <c r="CU32" s="148"/>
      <c r="CV32" s="148"/>
      <c r="CW32" s="148"/>
      <c r="CX32" s="148"/>
      <c r="CY32" s="148"/>
      <c r="CZ32" s="148"/>
      <c r="DA32" s="148"/>
      <c r="DB32" s="148"/>
      <c r="DC32" s="148"/>
      <c r="DD32" s="148"/>
      <c r="DE32" s="148"/>
      <c r="DF32" s="148"/>
      <c r="DG32" s="148"/>
      <c r="DH32" s="148"/>
      <c r="DI32" s="148"/>
      <c r="DJ32" s="148"/>
      <c r="DK32" s="148"/>
      <c r="DL32" s="148"/>
      <c r="DM32" s="148"/>
      <c r="DN32" s="148"/>
      <c r="DO32" s="148"/>
      <c r="DP32" s="148"/>
      <c r="DQ32" s="148"/>
      <c r="DR32" s="148"/>
      <c r="DS32" s="148"/>
      <c r="DT32" s="148"/>
      <c r="DU32" s="148"/>
      <c r="DV32" s="148"/>
      <c r="DW32" s="148"/>
      <c r="DX32" s="148"/>
      <c r="DY32" s="148"/>
      <c r="DZ32" s="148"/>
      <c r="EA32" s="148"/>
      <c r="EB32" s="148"/>
      <c r="EC32" s="148"/>
      <c r="ED32" s="148"/>
      <c r="EE32" s="148"/>
      <c r="EF32" s="148"/>
      <c r="EG32" s="148"/>
      <c r="EH32" s="148"/>
      <c r="EI32" s="148"/>
      <c r="EJ32" s="148"/>
      <c r="EK32" s="148"/>
      <c r="EL32" s="148"/>
      <c r="EM32" s="148"/>
      <c r="EN32" s="148"/>
      <c r="EO32" s="148"/>
      <c r="EP32" s="148"/>
      <c r="EQ32" s="148"/>
      <c r="ER32" s="148"/>
      <c r="ES32" s="148"/>
      <c r="ET32" s="148"/>
      <c r="EU32" s="148"/>
      <c r="EV32" s="148"/>
      <c r="EW32" s="148"/>
      <c r="EX32" s="148"/>
      <c r="EY32" s="148"/>
      <c r="EZ32" s="148"/>
      <c r="FA32" s="148"/>
      <c r="FB32" s="148"/>
      <c r="FC32" s="148"/>
      <c r="FD32" s="148"/>
      <c r="FE32" s="148"/>
      <c r="FF32" s="148"/>
      <c r="FG32" s="148"/>
      <c r="FH32" s="148"/>
      <c r="FI32" s="148"/>
      <c r="FJ32" s="148"/>
      <c r="FK32" s="148"/>
      <c r="FL32" s="148"/>
      <c r="FM32" s="148"/>
      <c r="FN32" s="148"/>
      <c r="FO32" s="148"/>
      <c r="FP32" s="148"/>
      <c r="FQ32" s="148"/>
      <c r="FR32" s="148"/>
      <c r="FS32" s="148"/>
      <c r="FT32" s="148"/>
      <c r="FU32" s="148"/>
      <c r="FV32" s="148"/>
      <c r="FW32" s="148"/>
      <c r="FX32" s="148"/>
      <c r="FY32" s="148"/>
      <c r="FZ32" s="148"/>
      <c r="GA32" s="148"/>
      <c r="GB32" s="148"/>
      <c r="GC32" s="148"/>
      <c r="GD32" s="148"/>
      <c r="GE32" s="148"/>
      <c r="GF32" s="148"/>
      <c r="GG32" s="148"/>
      <c r="GH32" s="148"/>
      <c r="GI32" s="148"/>
      <c r="GJ32" s="148"/>
      <c r="GK32" s="148"/>
      <c r="GL32" s="148"/>
      <c r="GM32" s="148"/>
      <c r="GN32" s="148"/>
      <c r="GO32" s="148"/>
      <c r="GP32" s="148"/>
      <c r="GQ32" s="148"/>
      <c r="GR32" s="148"/>
      <c r="GS32" s="148"/>
      <c r="GT32" s="148"/>
      <c r="GU32" s="148"/>
      <c r="GV32" s="148"/>
      <c r="GW32" s="148"/>
      <c r="GX32" s="148"/>
      <c r="GY32" s="148"/>
      <c r="GZ32" s="148"/>
      <c r="HA32" s="148"/>
      <c r="HB32" s="148"/>
      <c r="HC32" s="148"/>
      <c r="HD32" s="148"/>
      <c r="HE32" s="148"/>
      <c r="HF32" s="148"/>
      <c r="HG32" s="148"/>
      <c r="HH32" s="148"/>
      <c r="HI32" s="148"/>
      <c r="HJ32" s="148"/>
      <c r="HK32" s="148"/>
      <c r="HL32" s="148"/>
    </row>
    <row r="33" spans="1:220" s="149" customFormat="1" ht="12.75" x14ac:dyDescent="0.2">
      <c r="A33" s="32">
        <v>2.1</v>
      </c>
      <c r="B33" s="128" t="s">
        <v>212</v>
      </c>
      <c r="C33" s="129">
        <f>SUM(C34:C37)</f>
        <v>17447006.48</v>
      </c>
      <c r="D33" s="129">
        <f>SUM(D34:D37)</f>
        <v>23448277</v>
      </c>
      <c r="E33" s="148"/>
      <c r="F33" s="148"/>
      <c r="G33" s="148"/>
      <c r="H33" s="148"/>
      <c r="I33" s="148"/>
      <c r="J33" s="148"/>
      <c r="K33" s="21">
        <f t="shared" si="0"/>
        <v>23448.276999999998</v>
      </c>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8"/>
      <c r="CF33" s="148"/>
      <c r="CG33" s="148"/>
      <c r="CH33" s="148"/>
      <c r="CI33" s="148"/>
      <c r="CJ33" s="148"/>
      <c r="CK33" s="148"/>
      <c r="CL33" s="148"/>
      <c r="CM33" s="148"/>
      <c r="CN33" s="148"/>
      <c r="CO33" s="148"/>
      <c r="CP33" s="148"/>
      <c r="CQ33" s="148"/>
      <c r="CR33" s="148"/>
      <c r="CS33" s="148"/>
      <c r="CT33" s="148"/>
      <c r="CU33" s="148"/>
      <c r="CV33" s="148"/>
      <c r="CW33" s="148"/>
      <c r="CX33" s="148"/>
      <c r="CY33" s="148"/>
      <c r="CZ33" s="148"/>
      <c r="DA33" s="148"/>
      <c r="DB33" s="148"/>
      <c r="DC33" s="148"/>
      <c r="DD33" s="148"/>
      <c r="DE33" s="148"/>
      <c r="DF33" s="148"/>
      <c r="DG33" s="148"/>
      <c r="DH33" s="148"/>
      <c r="DI33" s="148"/>
      <c r="DJ33" s="148"/>
      <c r="DK33" s="148"/>
      <c r="DL33" s="148"/>
      <c r="DM33" s="148"/>
      <c r="DN33" s="148"/>
      <c r="DO33" s="148"/>
      <c r="DP33" s="148"/>
      <c r="DQ33" s="148"/>
      <c r="DR33" s="148"/>
      <c r="DS33" s="148"/>
      <c r="DT33" s="148"/>
      <c r="DU33" s="148"/>
      <c r="DV33" s="148"/>
      <c r="DW33" s="148"/>
      <c r="DX33" s="148"/>
      <c r="DY33" s="148"/>
      <c r="DZ33" s="148"/>
      <c r="EA33" s="148"/>
      <c r="EB33" s="148"/>
      <c r="EC33" s="148"/>
      <c r="ED33" s="148"/>
      <c r="EE33" s="148"/>
      <c r="EF33" s="148"/>
      <c r="EG33" s="148"/>
      <c r="EH33" s="148"/>
      <c r="EI33" s="148"/>
      <c r="EJ33" s="148"/>
      <c r="EK33" s="148"/>
      <c r="EL33" s="148"/>
      <c r="EM33" s="148"/>
      <c r="EN33" s="148"/>
      <c r="EO33" s="148"/>
      <c r="EP33" s="148"/>
      <c r="EQ33" s="148"/>
      <c r="ER33" s="148"/>
      <c r="ES33" s="148"/>
      <c r="ET33" s="148"/>
      <c r="EU33" s="148"/>
      <c r="EV33" s="148"/>
      <c r="EW33" s="148"/>
      <c r="EX33" s="148"/>
      <c r="EY33" s="148"/>
      <c r="EZ33" s="148"/>
      <c r="FA33" s="148"/>
      <c r="FB33" s="148"/>
      <c r="FC33" s="148"/>
      <c r="FD33" s="148"/>
      <c r="FE33" s="148"/>
      <c r="FF33" s="148"/>
      <c r="FG33" s="148"/>
      <c r="FH33" s="148"/>
      <c r="FI33" s="148"/>
      <c r="FJ33" s="148"/>
      <c r="FK33" s="148"/>
      <c r="FL33" s="148"/>
      <c r="FM33" s="148"/>
      <c r="FN33" s="148"/>
      <c r="FO33" s="148"/>
      <c r="FP33" s="148"/>
      <c r="FQ33" s="148"/>
      <c r="FR33" s="148"/>
      <c r="FS33" s="148"/>
      <c r="FT33" s="148"/>
      <c r="FU33" s="148"/>
      <c r="FV33" s="148"/>
      <c r="FW33" s="148"/>
      <c r="FX33" s="148"/>
      <c r="FY33" s="148"/>
      <c r="FZ33" s="148"/>
      <c r="GA33" s="148"/>
      <c r="GB33" s="148"/>
      <c r="GC33" s="148"/>
      <c r="GD33" s="148"/>
      <c r="GE33" s="148"/>
      <c r="GF33" s="148"/>
      <c r="GG33" s="148"/>
      <c r="GH33" s="148"/>
      <c r="GI33" s="148"/>
      <c r="GJ33" s="148"/>
      <c r="GK33" s="148"/>
      <c r="GL33" s="148"/>
      <c r="GM33" s="148"/>
      <c r="GN33" s="148"/>
      <c r="GO33" s="148"/>
      <c r="GP33" s="148"/>
      <c r="GQ33" s="148"/>
      <c r="GR33" s="148"/>
      <c r="GS33" s="148"/>
      <c r="GT33" s="148"/>
      <c r="GU33" s="148"/>
      <c r="GV33" s="148"/>
      <c r="GW33" s="148"/>
      <c r="GX33" s="148"/>
      <c r="GY33" s="148"/>
      <c r="GZ33" s="148"/>
      <c r="HA33" s="148"/>
      <c r="HB33" s="148"/>
      <c r="HC33" s="148"/>
      <c r="HD33" s="148"/>
      <c r="HE33" s="148"/>
      <c r="HF33" s="148"/>
      <c r="HG33" s="148"/>
      <c r="HH33" s="148"/>
      <c r="HI33" s="148"/>
      <c r="HJ33" s="148"/>
      <c r="HK33" s="148"/>
      <c r="HL33" s="148"/>
    </row>
    <row r="34" spans="1:220" s="149" customFormat="1" ht="12.75" x14ac:dyDescent="0.2">
      <c r="A34" s="43" t="s">
        <v>77</v>
      </c>
      <c r="B34" s="43" t="s">
        <v>241</v>
      </c>
      <c r="C34" s="127">
        <f>1100000+6500000</f>
        <v>7600000</v>
      </c>
      <c r="D34" s="127">
        <f>5800000+400000+2500000</f>
        <v>8700000</v>
      </c>
      <c r="E34" s="148"/>
      <c r="F34" s="148"/>
      <c r="G34" s="148"/>
      <c r="H34" s="148"/>
      <c r="I34" s="148"/>
      <c r="J34" s="148"/>
      <c r="K34" s="21">
        <f t="shared" si="0"/>
        <v>8700</v>
      </c>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J34" s="148"/>
      <c r="CK34" s="148"/>
      <c r="CL34" s="148"/>
      <c r="CM34" s="148"/>
      <c r="CN34" s="148"/>
      <c r="CO34" s="148"/>
      <c r="CP34" s="148"/>
      <c r="CQ34" s="148"/>
      <c r="CR34" s="148"/>
      <c r="CS34" s="148"/>
      <c r="CT34" s="148"/>
      <c r="CU34" s="148"/>
      <c r="CV34" s="148"/>
      <c r="CW34" s="148"/>
      <c r="CX34" s="148"/>
      <c r="CY34" s="148"/>
      <c r="CZ34" s="148"/>
      <c r="DA34" s="148"/>
      <c r="DB34" s="148"/>
      <c r="DC34" s="148"/>
      <c r="DD34" s="148"/>
      <c r="DE34" s="148"/>
      <c r="DF34" s="148"/>
      <c r="DG34" s="148"/>
      <c r="DH34" s="148"/>
      <c r="DI34" s="148"/>
      <c r="DJ34" s="148"/>
      <c r="DK34" s="148"/>
      <c r="DL34" s="148"/>
      <c r="DM34" s="148"/>
      <c r="DN34" s="148"/>
      <c r="DO34" s="148"/>
      <c r="DP34" s="148"/>
      <c r="DQ34" s="148"/>
      <c r="DR34" s="148"/>
      <c r="DS34" s="148"/>
      <c r="DT34" s="148"/>
      <c r="DU34" s="148"/>
      <c r="DV34" s="148"/>
      <c r="DW34" s="148"/>
      <c r="DX34" s="148"/>
      <c r="DY34" s="148"/>
      <c r="DZ34" s="148"/>
      <c r="EA34" s="148"/>
      <c r="EB34" s="148"/>
      <c r="EC34" s="148"/>
      <c r="ED34" s="148"/>
      <c r="EE34" s="148"/>
      <c r="EF34" s="148"/>
      <c r="EG34" s="148"/>
      <c r="EH34" s="148"/>
      <c r="EI34" s="148"/>
      <c r="EJ34" s="148"/>
      <c r="EK34" s="148"/>
      <c r="EL34" s="148"/>
      <c r="EM34" s="148"/>
      <c r="EN34" s="148"/>
      <c r="EO34" s="148"/>
      <c r="EP34" s="148"/>
      <c r="EQ34" s="148"/>
      <c r="ER34" s="148"/>
      <c r="ES34" s="148"/>
      <c r="ET34" s="148"/>
      <c r="EU34" s="148"/>
      <c r="EV34" s="148"/>
      <c r="EW34" s="148"/>
      <c r="EX34" s="148"/>
      <c r="EY34" s="148"/>
      <c r="EZ34" s="148"/>
      <c r="FA34" s="148"/>
      <c r="FB34" s="148"/>
      <c r="FC34" s="148"/>
      <c r="FD34" s="148"/>
      <c r="FE34" s="148"/>
      <c r="FF34" s="148"/>
      <c r="FG34" s="148"/>
      <c r="FH34" s="148"/>
      <c r="FI34" s="148"/>
      <c r="FJ34" s="148"/>
      <c r="FK34" s="148"/>
      <c r="FL34" s="148"/>
      <c r="FM34" s="148"/>
      <c r="FN34" s="148"/>
      <c r="FO34" s="148"/>
      <c r="FP34" s="148"/>
      <c r="FQ34" s="148"/>
      <c r="FR34" s="148"/>
      <c r="FS34" s="148"/>
      <c r="FT34" s="148"/>
      <c r="FU34" s="148"/>
      <c r="FV34" s="148"/>
      <c r="FW34" s="148"/>
      <c r="FX34" s="148"/>
      <c r="FY34" s="148"/>
      <c r="FZ34" s="148"/>
      <c r="GA34" s="148"/>
      <c r="GB34" s="148"/>
      <c r="GC34" s="148"/>
      <c r="GD34" s="148"/>
      <c r="GE34" s="148"/>
      <c r="GF34" s="148"/>
      <c r="GG34" s="148"/>
      <c r="GH34" s="148"/>
      <c r="GI34" s="148"/>
      <c r="GJ34" s="148"/>
      <c r="GK34" s="148"/>
      <c r="GL34" s="148"/>
      <c r="GM34" s="148"/>
      <c r="GN34" s="148"/>
      <c r="GO34" s="148"/>
      <c r="GP34" s="148"/>
      <c r="GQ34" s="148"/>
      <c r="GR34" s="148"/>
      <c r="GS34" s="148"/>
      <c r="GT34" s="148"/>
      <c r="GU34" s="148"/>
      <c r="GV34" s="148"/>
      <c r="GW34" s="148"/>
      <c r="GX34" s="148"/>
      <c r="GY34" s="148"/>
      <c r="GZ34" s="148"/>
      <c r="HA34" s="148"/>
      <c r="HB34" s="148"/>
      <c r="HC34" s="148"/>
      <c r="HD34" s="148"/>
      <c r="HE34" s="148"/>
      <c r="HF34" s="148"/>
      <c r="HG34" s="148"/>
      <c r="HH34" s="148"/>
      <c r="HI34" s="148"/>
      <c r="HJ34" s="148"/>
      <c r="HK34" s="148"/>
      <c r="HL34" s="148"/>
    </row>
    <row r="35" spans="1:220" s="149" customFormat="1" ht="12.75" x14ac:dyDescent="0.2">
      <c r="A35" s="43" t="s">
        <v>104</v>
      </c>
      <c r="B35" s="37" t="s">
        <v>242</v>
      </c>
      <c r="C35" s="127"/>
      <c r="D35" s="127"/>
      <c r="E35" s="148"/>
      <c r="F35" s="148"/>
      <c r="G35" s="148"/>
      <c r="H35" s="148"/>
      <c r="I35" s="148"/>
      <c r="J35" s="148"/>
      <c r="K35" s="21">
        <f t="shared" si="0"/>
        <v>0</v>
      </c>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8"/>
      <c r="CN35" s="148"/>
      <c r="CO35" s="148"/>
      <c r="CP35" s="148"/>
      <c r="CQ35" s="148"/>
      <c r="CR35" s="148"/>
      <c r="CS35" s="148"/>
      <c r="CT35" s="148"/>
      <c r="CU35" s="148"/>
      <c r="CV35" s="148"/>
      <c r="CW35" s="148"/>
      <c r="CX35" s="148"/>
      <c r="CY35" s="148"/>
      <c r="CZ35" s="148"/>
      <c r="DA35" s="148"/>
      <c r="DB35" s="148"/>
      <c r="DC35" s="148"/>
      <c r="DD35" s="148"/>
      <c r="DE35" s="148"/>
      <c r="DF35" s="148"/>
      <c r="DG35" s="148"/>
      <c r="DH35" s="148"/>
      <c r="DI35" s="148"/>
      <c r="DJ35" s="148"/>
      <c r="DK35" s="148"/>
      <c r="DL35" s="148"/>
      <c r="DM35" s="148"/>
      <c r="DN35" s="148"/>
      <c r="DO35" s="148"/>
      <c r="DP35" s="148"/>
      <c r="DQ35" s="148"/>
      <c r="DR35" s="148"/>
      <c r="DS35" s="148"/>
      <c r="DT35" s="148"/>
      <c r="DU35" s="148"/>
      <c r="DV35" s="148"/>
      <c r="DW35" s="148"/>
      <c r="DX35" s="148"/>
      <c r="DY35" s="148"/>
      <c r="DZ35" s="148"/>
      <c r="EA35" s="148"/>
      <c r="EB35" s="148"/>
      <c r="EC35" s="148"/>
      <c r="ED35" s="148"/>
      <c r="EE35" s="148"/>
      <c r="EF35" s="148"/>
      <c r="EG35" s="148"/>
      <c r="EH35" s="148"/>
      <c r="EI35" s="148"/>
      <c r="EJ35" s="148"/>
      <c r="EK35" s="148"/>
      <c r="EL35" s="148"/>
      <c r="EM35" s="148"/>
      <c r="EN35" s="148"/>
      <c r="EO35" s="148"/>
      <c r="EP35" s="148"/>
      <c r="EQ35" s="148"/>
      <c r="ER35" s="148"/>
      <c r="ES35" s="148"/>
      <c r="ET35" s="148"/>
      <c r="EU35" s="148"/>
      <c r="EV35" s="148"/>
      <c r="EW35" s="148"/>
      <c r="EX35" s="148"/>
      <c r="EY35" s="148"/>
      <c r="EZ35" s="148"/>
      <c r="FA35" s="148"/>
      <c r="FB35" s="148"/>
      <c r="FC35" s="148"/>
      <c r="FD35" s="148"/>
      <c r="FE35" s="148"/>
      <c r="FF35" s="148"/>
      <c r="FG35" s="148"/>
      <c r="FH35" s="148"/>
      <c r="FI35" s="148"/>
      <c r="FJ35" s="148"/>
      <c r="FK35" s="148"/>
      <c r="FL35" s="148"/>
      <c r="FM35" s="148"/>
      <c r="FN35" s="148"/>
      <c r="FO35" s="148"/>
      <c r="FP35" s="148"/>
      <c r="FQ35" s="148"/>
      <c r="FR35" s="148"/>
      <c r="FS35" s="148"/>
      <c r="FT35" s="148"/>
      <c r="FU35" s="148"/>
      <c r="FV35" s="148"/>
      <c r="FW35" s="148"/>
      <c r="FX35" s="148"/>
      <c r="FY35" s="148"/>
      <c r="FZ35" s="148"/>
      <c r="GA35" s="148"/>
      <c r="GB35" s="148"/>
      <c r="GC35" s="148"/>
      <c r="GD35" s="148"/>
      <c r="GE35" s="148"/>
      <c r="GF35" s="148"/>
      <c r="GG35" s="148"/>
      <c r="GH35" s="148"/>
      <c r="GI35" s="148"/>
      <c r="GJ35" s="148"/>
      <c r="GK35" s="148"/>
      <c r="GL35" s="148"/>
      <c r="GM35" s="148"/>
      <c r="GN35" s="148"/>
      <c r="GO35" s="148"/>
      <c r="GP35" s="148"/>
      <c r="GQ35" s="148"/>
      <c r="GR35" s="148"/>
      <c r="GS35" s="148"/>
      <c r="GT35" s="148"/>
      <c r="GU35" s="148"/>
      <c r="GV35" s="148"/>
      <c r="GW35" s="148"/>
      <c r="GX35" s="148"/>
      <c r="GY35" s="148"/>
      <c r="GZ35" s="148"/>
      <c r="HA35" s="148"/>
      <c r="HB35" s="148"/>
      <c r="HC35" s="148"/>
      <c r="HD35" s="148"/>
      <c r="HE35" s="148"/>
      <c r="HF35" s="148"/>
      <c r="HG35" s="148"/>
      <c r="HH35" s="148"/>
      <c r="HI35" s="148"/>
      <c r="HJ35" s="148"/>
      <c r="HK35" s="148"/>
      <c r="HL35" s="148"/>
    </row>
    <row r="36" spans="1:220" s="149" customFormat="1" ht="12.75" x14ac:dyDescent="0.2">
      <c r="A36" s="43" t="s">
        <v>243</v>
      </c>
      <c r="B36" s="126" t="s">
        <v>244</v>
      </c>
      <c r="C36" s="127"/>
      <c r="D36" s="127"/>
      <c r="E36" s="148"/>
      <c r="F36" s="148"/>
      <c r="G36" s="148"/>
      <c r="H36" s="148"/>
      <c r="I36" s="148"/>
      <c r="J36" s="148"/>
      <c r="K36" s="21">
        <f t="shared" si="0"/>
        <v>0</v>
      </c>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8"/>
      <c r="BY36" s="148"/>
      <c r="BZ36" s="148"/>
      <c r="CA36" s="148"/>
      <c r="CB36" s="148"/>
      <c r="CC36" s="148"/>
      <c r="CD36" s="148"/>
      <c r="CE36" s="148"/>
      <c r="CF36" s="148"/>
      <c r="CG36" s="148"/>
      <c r="CH36" s="148"/>
      <c r="CI36" s="148"/>
      <c r="CJ36" s="148"/>
      <c r="CK36" s="148"/>
      <c r="CL36" s="148"/>
      <c r="CM36" s="148"/>
      <c r="CN36" s="148"/>
      <c r="CO36" s="148"/>
      <c r="CP36" s="148"/>
      <c r="CQ36" s="148"/>
      <c r="CR36" s="148"/>
      <c r="CS36" s="148"/>
      <c r="CT36" s="148"/>
      <c r="CU36" s="148"/>
      <c r="CV36" s="148"/>
      <c r="CW36" s="148"/>
      <c r="CX36" s="148"/>
      <c r="CY36" s="148"/>
      <c r="CZ36" s="148"/>
      <c r="DA36" s="148"/>
      <c r="DB36" s="148"/>
      <c r="DC36" s="148"/>
      <c r="DD36" s="148"/>
      <c r="DE36" s="148"/>
      <c r="DF36" s="148"/>
      <c r="DG36" s="148"/>
      <c r="DH36" s="148"/>
      <c r="DI36" s="148"/>
      <c r="DJ36" s="148"/>
      <c r="DK36" s="148"/>
      <c r="DL36" s="148"/>
      <c r="DM36" s="148"/>
      <c r="DN36" s="148"/>
      <c r="DO36" s="148"/>
      <c r="DP36" s="148"/>
      <c r="DQ36" s="148"/>
      <c r="DR36" s="148"/>
      <c r="DS36" s="148"/>
      <c r="DT36" s="148"/>
      <c r="DU36" s="148"/>
      <c r="DV36" s="148"/>
      <c r="DW36" s="148"/>
      <c r="DX36" s="148"/>
      <c r="DY36" s="148"/>
      <c r="DZ36" s="148"/>
      <c r="EA36" s="148"/>
      <c r="EB36" s="148"/>
      <c r="EC36" s="148"/>
      <c r="ED36" s="148"/>
      <c r="EE36" s="148"/>
      <c r="EF36" s="148"/>
      <c r="EG36" s="148"/>
      <c r="EH36" s="148"/>
      <c r="EI36" s="148"/>
      <c r="EJ36" s="148"/>
      <c r="EK36" s="148"/>
      <c r="EL36" s="148"/>
      <c r="EM36" s="148"/>
      <c r="EN36" s="148"/>
      <c r="EO36" s="148"/>
      <c r="EP36" s="148"/>
      <c r="EQ36" s="148"/>
      <c r="ER36" s="148"/>
      <c r="ES36" s="148"/>
      <c r="ET36" s="148"/>
      <c r="EU36" s="148"/>
      <c r="EV36" s="148"/>
      <c r="EW36" s="148"/>
      <c r="EX36" s="148"/>
      <c r="EY36" s="148"/>
      <c r="EZ36" s="148"/>
      <c r="FA36" s="148"/>
      <c r="FB36" s="148"/>
      <c r="FC36" s="148"/>
      <c r="FD36" s="148"/>
      <c r="FE36" s="148"/>
      <c r="FF36" s="148"/>
      <c r="FG36" s="148"/>
      <c r="FH36" s="148"/>
      <c r="FI36" s="148"/>
      <c r="FJ36" s="148"/>
      <c r="FK36" s="148"/>
      <c r="FL36" s="148"/>
      <c r="FM36" s="148"/>
      <c r="FN36" s="148"/>
      <c r="FO36" s="148"/>
      <c r="FP36" s="148"/>
      <c r="FQ36" s="148"/>
      <c r="FR36" s="148"/>
      <c r="FS36" s="148"/>
      <c r="FT36" s="148"/>
      <c r="FU36" s="148"/>
      <c r="FV36" s="148"/>
      <c r="FW36" s="148"/>
      <c r="FX36" s="148"/>
      <c r="FY36" s="148"/>
      <c r="FZ36" s="148"/>
      <c r="GA36" s="148"/>
      <c r="GB36" s="148"/>
      <c r="GC36" s="148"/>
      <c r="GD36" s="148"/>
      <c r="GE36" s="148"/>
      <c r="GF36" s="148"/>
      <c r="GG36" s="148"/>
      <c r="GH36" s="148"/>
      <c r="GI36" s="148"/>
      <c r="GJ36" s="148"/>
      <c r="GK36" s="148"/>
      <c r="GL36" s="148"/>
      <c r="GM36" s="148"/>
      <c r="GN36" s="148"/>
      <c r="GO36" s="148"/>
      <c r="GP36" s="148"/>
      <c r="GQ36" s="148"/>
      <c r="GR36" s="148"/>
      <c r="GS36" s="148"/>
      <c r="GT36" s="148"/>
      <c r="GU36" s="148"/>
      <c r="GV36" s="148"/>
      <c r="GW36" s="148"/>
      <c r="GX36" s="148"/>
      <c r="GY36" s="148"/>
      <c r="GZ36" s="148"/>
      <c r="HA36" s="148"/>
      <c r="HB36" s="148"/>
      <c r="HC36" s="148"/>
      <c r="HD36" s="148"/>
      <c r="HE36" s="148"/>
      <c r="HF36" s="148"/>
      <c r="HG36" s="148"/>
      <c r="HH36" s="148"/>
      <c r="HI36" s="148"/>
      <c r="HJ36" s="148"/>
      <c r="HK36" s="148"/>
      <c r="HL36" s="148"/>
    </row>
    <row r="37" spans="1:220" s="149" customFormat="1" ht="12.75" x14ac:dyDescent="0.2">
      <c r="A37" s="43" t="s">
        <v>245</v>
      </c>
      <c r="B37" s="126" t="s">
        <v>246</v>
      </c>
      <c r="C37" s="127">
        <v>9847006.4800000004</v>
      </c>
      <c r="D37" s="127">
        <v>14748277</v>
      </c>
      <c r="E37" s="148"/>
      <c r="F37" s="148"/>
      <c r="G37" s="148"/>
      <c r="H37" s="148"/>
      <c r="I37" s="148"/>
      <c r="J37" s="148"/>
      <c r="K37" s="21">
        <f t="shared" si="0"/>
        <v>14748.277</v>
      </c>
      <c r="M37" s="148"/>
      <c r="N37" s="148"/>
      <c r="O37" s="161"/>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48"/>
      <c r="CM37" s="148"/>
      <c r="CN37" s="148"/>
      <c r="CO37" s="148"/>
      <c r="CP37" s="148"/>
      <c r="CQ37" s="148"/>
      <c r="CR37" s="148"/>
      <c r="CS37" s="148"/>
      <c r="CT37" s="148"/>
      <c r="CU37" s="148"/>
      <c r="CV37" s="148"/>
      <c r="CW37" s="148"/>
      <c r="CX37" s="148"/>
      <c r="CY37" s="148"/>
      <c r="CZ37" s="148"/>
      <c r="DA37" s="148"/>
      <c r="DB37" s="148"/>
      <c r="DC37" s="148"/>
      <c r="DD37" s="148"/>
      <c r="DE37" s="148"/>
      <c r="DF37" s="148"/>
      <c r="DG37" s="148"/>
      <c r="DH37" s="148"/>
      <c r="DI37" s="148"/>
      <c r="DJ37" s="148"/>
      <c r="DK37" s="148"/>
      <c r="DL37" s="148"/>
      <c r="DM37" s="148"/>
      <c r="DN37" s="148"/>
      <c r="DO37" s="148"/>
      <c r="DP37" s="148"/>
      <c r="DQ37" s="148"/>
      <c r="DR37" s="148"/>
      <c r="DS37" s="148"/>
      <c r="DT37" s="148"/>
      <c r="DU37" s="148"/>
      <c r="DV37" s="148"/>
      <c r="DW37" s="148"/>
      <c r="DX37" s="148"/>
      <c r="DY37" s="148"/>
      <c r="DZ37" s="148"/>
      <c r="EA37" s="148"/>
      <c r="EB37" s="148"/>
      <c r="EC37" s="148"/>
      <c r="ED37" s="148"/>
      <c r="EE37" s="148"/>
      <c r="EF37" s="148"/>
      <c r="EG37" s="148"/>
      <c r="EH37" s="148"/>
      <c r="EI37" s="148"/>
      <c r="EJ37" s="148"/>
      <c r="EK37" s="148"/>
      <c r="EL37" s="148"/>
      <c r="EM37" s="148"/>
      <c r="EN37" s="148"/>
      <c r="EO37" s="148"/>
      <c r="EP37" s="148"/>
      <c r="EQ37" s="148"/>
      <c r="ER37" s="148"/>
      <c r="ES37" s="148"/>
      <c r="ET37" s="148"/>
      <c r="EU37" s="148"/>
      <c r="EV37" s="148"/>
      <c r="EW37" s="148"/>
      <c r="EX37" s="148"/>
      <c r="EY37" s="148"/>
      <c r="EZ37" s="148"/>
      <c r="FA37" s="148"/>
      <c r="FB37" s="148"/>
      <c r="FC37" s="148"/>
      <c r="FD37" s="148"/>
      <c r="FE37" s="148"/>
      <c r="FF37" s="148"/>
      <c r="FG37" s="148"/>
      <c r="FH37" s="148"/>
      <c r="FI37" s="148"/>
      <c r="FJ37" s="148"/>
      <c r="FK37" s="148"/>
      <c r="FL37" s="148"/>
      <c r="FM37" s="148"/>
      <c r="FN37" s="148"/>
      <c r="FO37" s="148"/>
      <c r="FP37" s="148"/>
      <c r="FQ37" s="148"/>
      <c r="FR37" s="148"/>
      <c r="FS37" s="148"/>
      <c r="FT37" s="148"/>
      <c r="FU37" s="148"/>
      <c r="FV37" s="148"/>
      <c r="FW37" s="148"/>
      <c r="FX37" s="148"/>
      <c r="FY37" s="148"/>
      <c r="FZ37" s="148"/>
      <c r="GA37" s="148"/>
      <c r="GB37" s="148"/>
      <c r="GC37" s="148"/>
      <c r="GD37" s="148"/>
      <c r="GE37" s="148"/>
      <c r="GF37" s="148"/>
      <c r="GG37" s="148"/>
      <c r="GH37" s="148"/>
      <c r="GI37" s="148"/>
      <c r="GJ37" s="148"/>
      <c r="GK37" s="148"/>
      <c r="GL37" s="148"/>
      <c r="GM37" s="148"/>
      <c r="GN37" s="148"/>
      <c r="GO37" s="148"/>
      <c r="GP37" s="148"/>
      <c r="GQ37" s="148"/>
      <c r="GR37" s="148"/>
      <c r="GS37" s="148"/>
      <c r="GT37" s="148"/>
      <c r="GU37" s="148"/>
      <c r="GV37" s="148"/>
      <c r="GW37" s="148"/>
      <c r="GX37" s="148"/>
      <c r="GY37" s="148"/>
      <c r="GZ37" s="148"/>
      <c r="HA37" s="148"/>
      <c r="HB37" s="148"/>
      <c r="HC37" s="148"/>
      <c r="HD37" s="148"/>
      <c r="HE37" s="148"/>
      <c r="HF37" s="148"/>
      <c r="HG37" s="148"/>
      <c r="HH37" s="148"/>
      <c r="HI37" s="148"/>
      <c r="HJ37" s="148"/>
      <c r="HK37" s="148"/>
      <c r="HL37" s="148"/>
    </row>
    <row r="38" spans="1:220" s="149" customFormat="1" ht="12.75" x14ac:dyDescent="0.2">
      <c r="A38" s="32">
        <v>2.2000000000000002</v>
      </c>
      <c r="B38" s="128" t="s">
        <v>222</v>
      </c>
      <c r="C38" s="129">
        <f>SUM(C39:C42)</f>
        <v>-6260283.1199999992</v>
      </c>
      <c r="D38" s="129">
        <f>SUM(D39:D42)</f>
        <v>-47561200.810000002</v>
      </c>
      <c r="E38" s="129">
        <f t="shared" ref="E38:J38" si="1">SUM(E39:E42)</f>
        <v>0</v>
      </c>
      <c r="F38" s="129">
        <f t="shared" si="1"/>
        <v>0</v>
      </c>
      <c r="G38" s="129">
        <f t="shared" si="1"/>
        <v>0</v>
      </c>
      <c r="H38" s="129">
        <f t="shared" si="1"/>
        <v>0</v>
      </c>
      <c r="I38" s="129">
        <f t="shared" si="1"/>
        <v>0</v>
      </c>
      <c r="J38" s="129">
        <f t="shared" si="1"/>
        <v>0</v>
      </c>
      <c r="K38" s="21">
        <f t="shared" si="0"/>
        <v>-47561.200810000002</v>
      </c>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148"/>
      <c r="CJ38" s="148"/>
      <c r="CK38" s="148"/>
      <c r="CL38" s="148"/>
      <c r="CM38" s="148"/>
      <c r="CN38" s="148"/>
      <c r="CO38" s="148"/>
      <c r="CP38" s="148"/>
      <c r="CQ38" s="148"/>
      <c r="CR38" s="148"/>
      <c r="CS38" s="148"/>
      <c r="CT38" s="148"/>
      <c r="CU38" s="148"/>
      <c r="CV38" s="148"/>
      <c r="CW38" s="148"/>
      <c r="CX38" s="148"/>
      <c r="CY38" s="148"/>
      <c r="CZ38" s="148"/>
      <c r="DA38" s="148"/>
      <c r="DB38" s="148"/>
      <c r="DC38" s="148"/>
      <c r="DD38" s="148"/>
      <c r="DE38" s="148"/>
      <c r="DF38" s="148"/>
      <c r="DG38" s="148"/>
      <c r="DH38" s="148"/>
      <c r="DI38" s="148"/>
      <c r="DJ38" s="148"/>
      <c r="DK38" s="148"/>
      <c r="DL38" s="148"/>
      <c r="DM38" s="148"/>
      <c r="DN38" s="148"/>
      <c r="DO38" s="148"/>
      <c r="DP38" s="148"/>
      <c r="DQ38" s="148"/>
      <c r="DR38" s="148"/>
      <c r="DS38" s="148"/>
      <c r="DT38" s="148"/>
      <c r="DU38" s="148"/>
      <c r="DV38" s="148"/>
      <c r="DW38" s="148"/>
      <c r="DX38" s="148"/>
      <c r="DY38" s="148"/>
      <c r="DZ38" s="148"/>
      <c r="EA38" s="148"/>
      <c r="EB38" s="148"/>
      <c r="EC38" s="148"/>
      <c r="ED38" s="148"/>
      <c r="EE38" s="148"/>
      <c r="EF38" s="148"/>
      <c r="EG38" s="148"/>
      <c r="EH38" s="148"/>
      <c r="EI38" s="148"/>
      <c r="EJ38" s="148"/>
      <c r="EK38" s="148"/>
      <c r="EL38" s="148"/>
      <c r="EM38" s="148"/>
      <c r="EN38" s="148"/>
      <c r="EO38" s="148"/>
      <c r="EP38" s="148"/>
      <c r="EQ38" s="148"/>
      <c r="ER38" s="148"/>
      <c r="ES38" s="148"/>
      <c r="ET38" s="148"/>
      <c r="EU38" s="148"/>
      <c r="EV38" s="148"/>
      <c r="EW38" s="148"/>
      <c r="EX38" s="148"/>
      <c r="EY38" s="148"/>
      <c r="EZ38" s="148"/>
      <c r="FA38" s="148"/>
      <c r="FB38" s="148"/>
      <c r="FC38" s="148"/>
      <c r="FD38" s="148"/>
      <c r="FE38" s="148"/>
      <c r="FF38" s="148"/>
      <c r="FG38" s="148"/>
      <c r="FH38" s="148"/>
      <c r="FI38" s="148"/>
      <c r="FJ38" s="148"/>
      <c r="FK38" s="148"/>
      <c r="FL38" s="148"/>
      <c r="FM38" s="148"/>
      <c r="FN38" s="148"/>
      <c r="FO38" s="148"/>
      <c r="FP38" s="148"/>
      <c r="FQ38" s="148"/>
      <c r="FR38" s="148"/>
      <c r="FS38" s="148"/>
      <c r="FT38" s="148"/>
      <c r="FU38" s="148"/>
      <c r="FV38" s="148"/>
      <c r="FW38" s="148"/>
      <c r="FX38" s="148"/>
      <c r="FY38" s="148"/>
      <c r="FZ38" s="148"/>
      <c r="GA38" s="148"/>
      <c r="GB38" s="148"/>
      <c r="GC38" s="148"/>
      <c r="GD38" s="148"/>
      <c r="GE38" s="148"/>
      <c r="GF38" s="148"/>
      <c r="GG38" s="148"/>
      <c r="GH38" s="148"/>
      <c r="GI38" s="148"/>
      <c r="GJ38" s="148"/>
      <c r="GK38" s="148"/>
      <c r="GL38" s="148"/>
      <c r="GM38" s="148"/>
      <c r="GN38" s="148"/>
      <c r="GO38" s="148"/>
      <c r="GP38" s="148"/>
      <c r="GQ38" s="148"/>
      <c r="GR38" s="148"/>
      <c r="GS38" s="148"/>
      <c r="GT38" s="148"/>
      <c r="GU38" s="148"/>
      <c r="GV38" s="148"/>
      <c r="GW38" s="148"/>
      <c r="GX38" s="148"/>
      <c r="GY38" s="148"/>
      <c r="GZ38" s="148"/>
      <c r="HA38" s="148"/>
      <c r="HB38" s="148"/>
      <c r="HC38" s="148"/>
      <c r="HD38" s="148"/>
      <c r="HE38" s="148"/>
      <c r="HF38" s="148"/>
      <c r="HG38" s="148"/>
      <c r="HH38" s="148"/>
      <c r="HI38" s="148"/>
      <c r="HJ38" s="148"/>
      <c r="HK38" s="148"/>
      <c r="HL38" s="148"/>
    </row>
    <row r="39" spans="1:220" s="149" customFormat="1" ht="12.75" x14ac:dyDescent="0.2">
      <c r="A39" s="43" t="s">
        <v>247</v>
      </c>
      <c r="B39" s="126" t="s">
        <v>248</v>
      </c>
      <c r="C39" s="127"/>
      <c r="D39" s="127"/>
      <c r="E39" s="148"/>
      <c r="F39" s="148"/>
      <c r="G39" s="148"/>
      <c r="H39" s="148"/>
      <c r="I39" s="148"/>
      <c r="J39" s="148"/>
      <c r="K39" s="21">
        <f t="shared" si="0"/>
        <v>0</v>
      </c>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J39" s="148"/>
      <c r="CK39" s="148"/>
      <c r="CL39" s="148"/>
      <c r="CM39" s="148"/>
      <c r="CN39" s="148"/>
      <c r="CO39" s="148"/>
      <c r="CP39" s="148"/>
      <c r="CQ39" s="148"/>
      <c r="CR39" s="148"/>
      <c r="CS39" s="148"/>
      <c r="CT39" s="148"/>
      <c r="CU39" s="148"/>
      <c r="CV39" s="148"/>
      <c r="CW39" s="148"/>
      <c r="CX39" s="148"/>
      <c r="CY39" s="148"/>
      <c r="CZ39" s="148"/>
      <c r="DA39" s="148"/>
      <c r="DB39" s="148"/>
      <c r="DC39" s="148"/>
      <c r="DD39" s="148"/>
      <c r="DE39" s="148"/>
      <c r="DF39" s="148"/>
      <c r="DG39" s="148"/>
      <c r="DH39" s="148"/>
      <c r="DI39" s="148"/>
      <c r="DJ39" s="148"/>
      <c r="DK39" s="148"/>
      <c r="DL39" s="148"/>
      <c r="DM39" s="148"/>
      <c r="DN39" s="148"/>
      <c r="DO39" s="148"/>
      <c r="DP39" s="148"/>
      <c r="DQ39" s="148"/>
      <c r="DR39" s="148"/>
      <c r="DS39" s="148"/>
      <c r="DT39" s="148"/>
      <c r="DU39" s="148"/>
      <c r="DV39" s="148"/>
      <c r="DW39" s="148"/>
      <c r="DX39" s="148"/>
      <c r="DY39" s="148"/>
      <c r="DZ39" s="148"/>
      <c r="EA39" s="148"/>
      <c r="EB39" s="148"/>
      <c r="EC39" s="148"/>
      <c r="ED39" s="148"/>
      <c r="EE39" s="148"/>
      <c r="EF39" s="148"/>
      <c r="EG39" s="148"/>
      <c r="EH39" s="148"/>
      <c r="EI39" s="148"/>
      <c r="EJ39" s="148"/>
      <c r="EK39" s="148"/>
      <c r="EL39" s="148"/>
      <c r="EM39" s="148"/>
      <c r="EN39" s="148"/>
      <c r="EO39" s="148"/>
      <c r="EP39" s="148"/>
      <c r="EQ39" s="148"/>
      <c r="ER39" s="148"/>
      <c r="ES39" s="148"/>
      <c r="ET39" s="148"/>
      <c r="EU39" s="148"/>
      <c r="EV39" s="148"/>
      <c r="EW39" s="148"/>
      <c r="EX39" s="148"/>
      <c r="EY39" s="148"/>
      <c r="EZ39" s="148"/>
      <c r="FA39" s="148"/>
      <c r="FB39" s="148"/>
      <c r="FC39" s="148"/>
      <c r="FD39" s="148"/>
      <c r="FE39" s="148"/>
      <c r="FF39" s="148"/>
      <c r="FG39" s="148"/>
      <c r="FH39" s="148"/>
      <c r="FI39" s="148"/>
      <c r="FJ39" s="148"/>
      <c r="FK39" s="148"/>
      <c r="FL39" s="148"/>
      <c r="FM39" s="148"/>
      <c r="FN39" s="148"/>
      <c r="FO39" s="148"/>
      <c r="FP39" s="148"/>
      <c r="FQ39" s="148"/>
      <c r="FR39" s="148"/>
      <c r="FS39" s="148"/>
      <c r="FT39" s="148"/>
      <c r="FU39" s="148"/>
      <c r="FV39" s="148"/>
      <c r="FW39" s="148"/>
      <c r="FX39" s="148"/>
      <c r="FY39" s="148"/>
      <c r="FZ39" s="148"/>
      <c r="GA39" s="148"/>
      <c r="GB39" s="148"/>
      <c r="GC39" s="148"/>
      <c r="GD39" s="148"/>
      <c r="GE39" s="148"/>
      <c r="GF39" s="148"/>
      <c r="GG39" s="148"/>
      <c r="GH39" s="148"/>
      <c r="GI39" s="148"/>
      <c r="GJ39" s="148"/>
      <c r="GK39" s="148"/>
      <c r="GL39" s="148"/>
      <c r="GM39" s="148"/>
      <c r="GN39" s="148"/>
      <c r="GO39" s="148"/>
      <c r="GP39" s="148"/>
      <c r="GQ39" s="148"/>
      <c r="GR39" s="148"/>
      <c r="GS39" s="148"/>
      <c r="GT39" s="148"/>
      <c r="GU39" s="148"/>
      <c r="GV39" s="148"/>
      <c r="GW39" s="148"/>
      <c r="GX39" s="148"/>
      <c r="GY39" s="148"/>
      <c r="GZ39" s="148"/>
      <c r="HA39" s="148"/>
      <c r="HB39" s="148"/>
      <c r="HC39" s="148"/>
      <c r="HD39" s="148"/>
      <c r="HE39" s="148"/>
      <c r="HF39" s="148"/>
      <c r="HG39" s="148"/>
      <c r="HH39" s="148"/>
      <c r="HI39" s="148"/>
      <c r="HJ39" s="148"/>
      <c r="HK39" s="148"/>
      <c r="HL39" s="148"/>
    </row>
    <row r="40" spans="1:220" s="149" customFormat="1" ht="12.75" x14ac:dyDescent="0.2">
      <c r="A40" s="43" t="s">
        <v>249</v>
      </c>
      <c r="B40" s="126" t="s">
        <v>250</v>
      </c>
      <c r="C40" s="127"/>
      <c r="D40" s="127"/>
      <c r="E40" s="148"/>
      <c r="F40" s="148"/>
      <c r="G40" s="148"/>
      <c r="H40" s="148"/>
      <c r="I40" s="148"/>
      <c r="J40" s="148"/>
      <c r="K40" s="21">
        <f t="shared" si="0"/>
        <v>0</v>
      </c>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8"/>
      <c r="CK40" s="148"/>
      <c r="CL40" s="148"/>
      <c r="CM40" s="148"/>
      <c r="CN40" s="148"/>
      <c r="CO40" s="148"/>
      <c r="CP40" s="148"/>
      <c r="CQ40" s="148"/>
      <c r="CR40" s="148"/>
      <c r="CS40" s="148"/>
      <c r="CT40" s="148"/>
      <c r="CU40" s="148"/>
      <c r="CV40" s="148"/>
      <c r="CW40" s="148"/>
      <c r="CX40" s="148"/>
      <c r="CY40" s="148"/>
      <c r="CZ40" s="148"/>
      <c r="DA40" s="148"/>
      <c r="DB40" s="148"/>
      <c r="DC40" s="148"/>
      <c r="DD40" s="148"/>
      <c r="DE40" s="148"/>
      <c r="DF40" s="148"/>
      <c r="DG40" s="148"/>
      <c r="DH40" s="148"/>
      <c r="DI40" s="148"/>
      <c r="DJ40" s="148"/>
      <c r="DK40" s="148"/>
      <c r="DL40" s="148"/>
      <c r="DM40" s="148"/>
      <c r="DN40" s="148"/>
      <c r="DO40" s="148"/>
      <c r="DP40" s="148"/>
      <c r="DQ40" s="148"/>
      <c r="DR40" s="148"/>
      <c r="DS40" s="148"/>
      <c r="DT40" s="148"/>
      <c r="DU40" s="148"/>
      <c r="DV40" s="148"/>
      <c r="DW40" s="148"/>
      <c r="DX40" s="148"/>
      <c r="DY40" s="148"/>
      <c r="DZ40" s="148"/>
      <c r="EA40" s="148"/>
      <c r="EB40" s="148"/>
      <c r="EC40" s="148"/>
      <c r="ED40" s="148"/>
      <c r="EE40" s="148"/>
      <c r="EF40" s="148"/>
      <c r="EG40" s="148"/>
      <c r="EH40" s="148"/>
      <c r="EI40" s="148"/>
      <c r="EJ40" s="148"/>
      <c r="EK40" s="148"/>
      <c r="EL40" s="148"/>
      <c r="EM40" s="148"/>
      <c r="EN40" s="148"/>
      <c r="EO40" s="148"/>
      <c r="EP40" s="148"/>
      <c r="EQ40" s="148"/>
      <c r="ER40" s="148"/>
      <c r="ES40" s="148"/>
      <c r="ET40" s="148"/>
      <c r="EU40" s="148"/>
      <c r="EV40" s="148"/>
      <c r="EW40" s="148"/>
      <c r="EX40" s="148"/>
      <c r="EY40" s="148"/>
      <c r="EZ40" s="148"/>
      <c r="FA40" s="148"/>
      <c r="FB40" s="148"/>
      <c r="FC40" s="148"/>
      <c r="FD40" s="148"/>
      <c r="FE40" s="148"/>
      <c r="FF40" s="148"/>
      <c r="FG40" s="148"/>
      <c r="FH40" s="148"/>
      <c r="FI40" s="148"/>
      <c r="FJ40" s="148"/>
      <c r="FK40" s="148"/>
      <c r="FL40" s="148"/>
      <c r="FM40" s="148"/>
      <c r="FN40" s="148"/>
      <c r="FO40" s="148"/>
      <c r="FP40" s="148"/>
      <c r="FQ40" s="148"/>
      <c r="FR40" s="148"/>
      <c r="FS40" s="148"/>
      <c r="FT40" s="148"/>
      <c r="FU40" s="148"/>
      <c r="FV40" s="148"/>
      <c r="FW40" s="148"/>
      <c r="FX40" s="148"/>
      <c r="FY40" s="148"/>
      <c r="FZ40" s="148"/>
      <c r="GA40" s="148"/>
      <c r="GB40" s="148"/>
      <c r="GC40" s="148"/>
      <c r="GD40" s="148"/>
      <c r="GE40" s="148"/>
      <c r="GF40" s="148"/>
      <c r="GG40" s="148"/>
      <c r="GH40" s="148"/>
      <c r="GI40" s="148"/>
      <c r="GJ40" s="148"/>
      <c r="GK40" s="148"/>
      <c r="GL40" s="148"/>
      <c r="GM40" s="148"/>
      <c r="GN40" s="148"/>
      <c r="GO40" s="148"/>
      <c r="GP40" s="148"/>
      <c r="GQ40" s="148"/>
      <c r="GR40" s="148"/>
      <c r="GS40" s="148"/>
      <c r="GT40" s="148"/>
      <c r="GU40" s="148"/>
      <c r="GV40" s="148"/>
      <c r="GW40" s="148"/>
      <c r="GX40" s="148"/>
      <c r="GY40" s="148"/>
      <c r="GZ40" s="148"/>
      <c r="HA40" s="148"/>
      <c r="HB40" s="148"/>
      <c r="HC40" s="148"/>
      <c r="HD40" s="148"/>
      <c r="HE40" s="148"/>
      <c r="HF40" s="148"/>
      <c r="HG40" s="148"/>
      <c r="HH40" s="148"/>
      <c r="HI40" s="148"/>
      <c r="HJ40" s="148"/>
      <c r="HK40" s="148"/>
      <c r="HL40" s="148"/>
    </row>
    <row r="41" spans="1:220" s="149" customFormat="1" ht="12.75" x14ac:dyDescent="0.2">
      <c r="A41" s="43" t="s">
        <v>251</v>
      </c>
      <c r="B41" s="126" t="s">
        <v>252</v>
      </c>
      <c r="C41" s="127"/>
      <c r="D41" s="127"/>
      <c r="E41" s="148"/>
      <c r="F41" s="148"/>
      <c r="G41" s="148"/>
      <c r="H41" s="148"/>
      <c r="I41" s="148"/>
      <c r="J41" s="148"/>
      <c r="K41" s="21">
        <f t="shared" si="0"/>
        <v>0</v>
      </c>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c r="CK41" s="148"/>
      <c r="CL41" s="148"/>
      <c r="CM41" s="148"/>
      <c r="CN41" s="148"/>
      <c r="CO41" s="148"/>
      <c r="CP41" s="148"/>
      <c r="CQ41" s="148"/>
      <c r="CR41" s="148"/>
      <c r="CS41" s="148"/>
      <c r="CT41" s="148"/>
      <c r="CU41" s="148"/>
      <c r="CV41" s="148"/>
      <c r="CW41" s="148"/>
      <c r="CX41" s="148"/>
      <c r="CY41" s="148"/>
      <c r="CZ41" s="148"/>
      <c r="DA41" s="148"/>
      <c r="DB41" s="148"/>
      <c r="DC41" s="148"/>
      <c r="DD41" s="148"/>
      <c r="DE41" s="148"/>
      <c r="DF41" s="148"/>
      <c r="DG41" s="148"/>
      <c r="DH41" s="148"/>
      <c r="DI41" s="148"/>
      <c r="DJ41" s="148"/>
      <c r="DK41" s="148"/>
      <c r="DL41" s="148"/>
      <c r="DM41" s="148"/>
      <c r="DN41" s="148"/>
      <c r="DO41" s="148"/>
      <c r="DP41" s="148"/>
      <c r="DQ41" s="148"/>
      <c r="DR41" s="148"/>
      <c r="DS41" s="148"/>
      <c r="DT41" s="148"/>
      <c r="DU41" s="148"/>
      <c r="DV41" s="148"/>
      <c r="DW41" s="148"/>
      <c r="DX41" s="148"/>
      <c r="DY41" s="148"/>
      <c r="DZ41" s="148"/>
      <c r="EA41" s="148"/>
      <c r="EB41" s="148"/>
      <c r="EC41" s="148"/>
      <c r="ED41" s="148"/>
      <c r="EE41" s="148"/>
      <c r="EF41" s="148"/>
      <c r="EG41" s="148"/>
      <c r="EH41" s="148"/>
      <c r="EI41" s="148"/>
      <c r="EJ41" s="148"/>
      <c r="EK41" s="148"/>
      <c r="EL41" s="148"/>
      <c r="EM41" s="148"/>
      <c r="EN41" s="148"/>
      <c r="EO41" s="148"/>
      <c r="EP41" s="148"/>
      <c r="EQ41" s="148"/>
      <c r="ER41" s="148"/>
      <c r="ES41" s="148"/>
      <c r="ET41" s="148"/>
      <c r="EU41" s="148"/>
      <c r="EV41" s="148"/>
      <c r="EW41" s="148"/>
      <c r="EX41" s="148"/>
      <c r="EY41" s="148"/>
      <c r="EZ41" s="148"/>
      <c r="FA41" s="148"/>
      <c r="FB41" s="148"/>
      <c r="FC41" s="148"/>
      <c r="FD41" s="148"/>
      <c r="FE41" s="148"/>
      <c r="FF41" s="148"/>
      <c r="FG41" s="148"/>
      <c r="FH41" s="148"/>
      <c r="FI41" s="148"/>
      <c r="FJ41" s="148"/>
      <c r="FK41" s="148"/>
      <c r="FL41" s="148"/>
      <c r="FM41" s="148"/>
      <c r="FN41" s="148"/>
      <c r="FO41" s="148"/>
      <c r="FP41" s="148"/>
      <c r="FQ41" s="148"/>
      <c r="FR41" s="148"/>
      <c r="FS41" s="148"/>
      <c r="FT41" s="148"/>
      <c r="FU41" s="148"/>
      <c r="FV41" s="148"/>
      <c r="FW41" s="148"/>
      <c r="FX41" s="148"/>
      <c r="FY41" s="148"/>
      <c r="FZ41" s="148"/>
      <c r="GA41" s="148"/>
      <c r="GB41" s="148"/>
      <c r="GC41" s="148"/>
      <c r="GD41" s="148"/>
      <c r="GE41" s="148"/>
      <c r="GF41" s="148"/>
      <c r="GG41" s="148"/>
      <c r="GH41" s="148"/>
      <c r="GI41" s="148"/>
      <c r="GJ41" s="148"/>
      <c r="GK41" s="148"/>
      <c r="GL41" s="148"/>
      <c r="GM41" s="148"/>
      <c r="GN41" s="148"/>
      <c r="GO41" s="148"/>
      <c r="GP41" s="148"/>
      <c r="GQ41" s="148"/>
      <c r="GR41" s="148"/>
      <c r="GS41" s="148"/>
      <c r="GT41" s="148"/>
      <c r="GU41" s="148"/>
      <c r="GV41" s="148"/>
      <c r="GW41" s="148"/>
      <c r="GX41" s="148"/>
      <c r="GY41" s="148"/>
      <c r="GZ41" s="148"/>
      <c r="HA41" s="148"/>
      <c r="HB41" s="148"/>
      <c r="HC41" s="148"/>
      <c r="HD41" s="148"/>
      <c r="HE41" s="148"/>
      <c r="HF41" s="148"/>
      <c r="HG41" s="148"/>
      <c r="HH41" s="148"/>
      <c r="HI41" s="148"/>
      <c r="HJ41" s="148"/>
      <c r="HK41" s="148"/>
      <c r="HL41" s="148"/>
    </row>
    <row r="42" spans="1:220" s="149" customFormat="1" ht="12.75" x14ac:dyDescent="0.2">
      <c r="A42" s="43" t="s">
        <v>253</v>
      </c>
      <c r="B42" s="132" t="s">
        <v>254</v>
      </c>
      <c r="C42" s="127">
        <f>-5313276.64-447006.48-500000</f>
        <v>-6260283.1199999992</v>
      </c>
      <c r="D42" s="127">
        <f>-47544700.81-16500</f>
        <v>-47561200.810000002</v>
      </c>
      <c r="E42" s="148"/>
      <c r="F42" s="148"/>
      <c r="G42" s="148"/>
      <c r="H42" s="148"/>
      <c r="I42" s="148"/>
      <c r="J42" s="148"/>
      <c r="K42" s="21">
        <f t="shared" si="0"/>
        <v>-47561.200810000002</v>
      </c>
      <c r="L42" s="86"/>
      <c r="M42" s="148"/>
      <c r="N42" s="148"/>
      <c r="O42" s="148"/>
      <c r="P42" s="162"/>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8"/>
      <c r="BY42" s="148"/>
      <c r="BZ42" s="148"/>
      <c r="CA42" s="148"/>
      <c r="CB42" s="148"/>
      <c r="CC42" s="148"/>
      <c r="CD42" s="148"/>
      <c r="CE42" s="148"/>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c r="DE42" s="148"/>
      <c r="DF42" s="148"/>
      <c r="DG42" s="148"/>
      <c r="DH42" s="148"/>
      <c r="DI42" s="148"/>
      <c r="DJ42" s="148"/>
      <c r="DK42" s="148"/>
      <c r="DL42" s="148"/>
      <c r="DM42" s="148"/>
      <c r="DN42" s="148"/>
      <c r="DO42" s="148"/>
      <c r="DP42" s="148"/>
      <c r="DQ42" s="148"/>
      <c r="DR42" s="148"/>
      <c r="DS42" s="148"/>
      <c r="DT42" s="148"/>
      <c r="DU42" s="148"/>
      <c r="DV42" s="148"/>
      <c r="DW42" s="148"/>
      <c r="DX42" s="148"/>
      <c r="DY42" s="148"/>
      <c r="DZ42" s="148"/>
      <c r="EA42" s="148"/>
      <c r="EB42" s="148"/>
      <c r="EC42" s="148"/>
      <c r="ED42" s="148"/>
      <c r="EE42" s="148"/>
      <c r="EF42" s="148"/>
      <c r="EG42" s="148"/>
      <c r="EH42" s="148"/>
      <c r="EI42" s="148"/>
      <c r="EJ42" s="148"/>
      <c r="EK42" s="148"/>
      <c r="EL42" s="148"/>
      <c r="EM42" s="148"/>
      <c r="EN42" s="148"/>
      <c r="EO42" s="148"/>
      <c r="EP42" s="148"/>
      <c r="EQ42" s="148"/>
      <c r="ER42" s="148"/>
      <c r="ES42" s="148"/>
      <c r="ET42" s="148"/>
      <c r="EU42" s="148"/>
      <c r="EV42" s="148"/>
      <c r="EW42" s="148"/>
      <c r="EX42" s="148"/>
      <c r="EY42" s="148"/>
      <c r="EZ42" s="148"/>
      <c r="FA42" s="148"/>
      <c r="FB42" s="148"/>
      <c r="FC42" s="148"/>
      <c r="FD42" s="148"/>
      <c r="FE42" s="148"/>
      <c r="FF42" s="148"/>
      <c r="FG42" s="148"/>
      <c r="FH42" s="148"/>
      <c r="FI42" s="148"/>
      <c r="FJ42" s="148"/>
      <c r="FK42" s="148"/>
      <c r="FL42" s="148"/>
      <c r="FM42" s="148"/>
      <c r="FN42" s="148"/>
      <c r="FO42" s="148"/>
      <c r="FP42" s="148"/>
      <c r="FQ42" s="148"/>
      <c r="FR42" s="148"/>
      <c r="FS42" s="148"/>
      <c r="FT42" s="148"/>
      <c r="FU42" s="148"/>
      <c r="FV42" s="148"/>
      <c r="FW42" s="148"/>
      <c r="FX42" s="148"/>
      <c r="FY42" s="148"/>
      <c r="FZ42" s="148"/>
      <c r="GA42" s="148"/>
      <c r="GB42" s="148"/>
      <c r="GC42" s="148"/>
      <c r="GD42" s="148"/>
      <c r="GE42" s="148"/>
      <c r="GF42" s="148"/>
      <c r="GG42" s="148"/>
      <c r="GH42" s="148"/>
      <c r="GI42" s="148"/>
      <c r="GJ42" s="148"/>
      <c r="GK42" s="148"/>
      <c r="GL42" s="148"/>
      <c r="GM42" s="148"/>
      <c r="GN42" s="148"/>
      <c r="GO42" s="148"/>
      <c r="GP42" s="148"/>
      <c r="GQ42" s="148"/>
      <c r="GR42" s="148"/>
      <c r="GS42" s="148"/>
      <c r="GT42" s="148"/>
      <c r="GU42" s="148"/>
      <c r="GV42" s="148"/>
      <c r="GW42" s="148"/>
      <c r="GX42" s="148"/>
      <c r="GY42" s="148"/>
      <c r="GZ42" s="148"/>
      <c r="HA42" s="148"/>
      <c r="HB42" s="148"/>
      <c r="HC42" s="148"/>
      <c r="HD42" s="148"/>
      <c r="HE42" s="148"/>
      <c r="HF42" s="148"/>
      <c r="HG42" s="148"/>
      <c r="HH42" s="148"/>
      <c r="HI42" s="148"/>
      <c r="HJ42" s="148"/>
      <c r="HK42" s="148"/>
      <c r="HL42" s="148"/>
    </row>
    <row r="43" spans="1:220" s="149" customFormat="1" ht="25.5" x14ac:dyDescent="0.2">
      <c r="A43" s="32">
        <v>2.2999999999999998</v>
      </c>
      <c r="B43" s="33" t="s">
        <v>255</v>
      </c>
      <c r="C43" s="129">
        <f>+C33+C38</f>
        <v>11186723.360000001</v>
      </c>
      <c r="D43" s="129">
        <f>+D33+D38</f>
        <v>-24112923.810000002</v>
      </c>
      <c r="E43" s="148"/>
      <c r="F43" s="148"/>
      <c r="G43" s="148"/>
      <c r="H43" s="148"/>
      <c r="I43" s="148"/>
      <c r="J43" s="148"/>
      <c r="K43" s="21">
        <f t="shared" si="0"/>
        <v>-24112.923810000004</v>
      </c>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48"/>
      <c r="CW43" s="148"/>
      <c r="CX43" s="148"/>
      <c r="CY43" s="148"/>
      <c r="CZ43" s="148"/>
      <c r="DA43" s="148"/>
      <c r="DB43" s="148"/>
      <c r="DC43" s="148"/>
      <c r="DD43" s="148"/>
      <c r="DE43" s="148"/>
      <c r="DF43" s="148"/>
      <c r="DG43" s="148"/>
      <c r="DH43" s="148"/>
      <c r="DI43" s="148"/>
      <c r="DJ43" s="148"/>
      <c r="DK43" s="148"/>
      <c r="DL43" s="148"/>
      <c r="DM43" s="148"/>
      <c r="DN43" s="148"/>
      <c r="DO43" s="148"/>
      <c r="DP43" s="148"/>
      <c r="DQ43" s="148"/>
      <c r="DR43" s="148"/>
      <c r="DS43" s="148"/>
      <c r="DT43" s="148"/>
      <c r="DU43" s="148"/>
      <c r="DV43" s="148"/>
      <c r="DW43" s="148"/>
      <c r="DX43" s="148"/>
      <c r="DY43" s="148"/>
      <c r="DZ43" s="148"/>
      <c r="EA43" s="148"/>
      <c r="EB43" s="148"/>
      <c r="EC43" s="148"/>
      <c r="ED43" s="148"/>
      <c r="EE43" s="148"/>
      <c r="EF43" s="148"/>
      <c r="EG43" s="148"/>
      <c r="EH43" s="148"/>
      <c r="EI43" s="148"/>
      <c r="EJ43" s="148"/>
      <c r="EK43" s="148"/>
      <c r="EL43" s="148"/>
      <c r="EM43" s="148"/>
      <c r="EN43" s="148"/>
      <c r="EO43" s="148"/>
      <c r="EP43" s="148"/>
      <c r="EQ43" s="148"/>
      <c r="ER43" s="148"/>
      <c r="ES43" s="148"/>
      <c r="ET43" s="148"/>
      <c r="EU43" s="148"/>
      <c r="EV43" s="148"/>
      <c r="EW43" s="148"/>
      <c r="EX43" s="148"/>
      <c r="EY43" s="148"/>
      <c r="EZ43" s="148"/>
      <c r="FA43" s="148"/>
      <c r="FB43" s="148"/>
      <c r="FC43" s="148"/>
      <c r="FD43" s="148"/>
      <c r="FE43" s="148"/>
      <c r="FF43" s="148"/>
      <c r="FG43" s="148"/>
      <c r="FH43" s="148"/>
      <c r="FI43" s="148"/>
      <c r="FJ43" s="148"/>
      <c r="FK43" s="148"/>
      <c r="FL43" s="148"/>
      <c r="FM43" s="148"/>
      <c r="FN43" s="148"/>
      <c r="FO43" s="148"/>
      <c r="FP43" s="148"/>
      <c r="FQ43" s="148"/>
      <c r="FR43" s="148"/>
      <c r="FS43" s="148"/>
      <c r="FT43" s="148"/>
      <c r="FU43" s="148"/>
      <c r="FV43" s="148"/>
      <c r="FW43" s="148"/>
      <c r="FX43" s="148"/>
      <c r="FY43" s="148"/>
      <c r="FZ43" s="148"/>
      <c r="GA43" s="148"/>
      <c r="GB43" s="148"/>
      <c r="GC43" s="148"/>
      <c r="GD43" s="148"/>
      <c r="GE43" s="148"/>
      <c r="GF43" s="148"/>
      <c r="GG43" s="148"/>
      <c r="GH43" s="148"/>
      <c r="GI43" s="148"/>
      <c r="GJ43" s="148"/>
      <c r="GK43" s="148"/>
      <c r="GL43" s="148"/>
      <c r="GM43" s="148"/>
      <c r="GN43" s="148"/>
      <c r="GO43" s="148"/>
      <c r="GP43" s="148"/>
      <c r="GQ43" s="148"/>
      <c r="GR43" s="148"/>
      <c r="GS43" s="148"/>
      <c r="GT43" s="148"/>
      <c r="GU43" s="148"/>
      <c r="GV43" s="148"/>
      <c r="GW43" s="148"/>
      <c r="GX43" s="148"/>
      <c r="GY43" s="148"/>
      <c r="GZ43" s="148"/>
      <c r="HA43" s="148"/>
      <c r="HB43" s="148"/>
      <c r="HC43" s="148"/>
      <c r="HD43" s="148"/>
      <c r="HE43" s="148"/>
      <c r="HF43" s="148"/>
      <c r="HG43" s="148"/>
      <c r="HH43" s="148"/>
      <c r="HI43" s="148"/>
      <c r="HJ43" s="148"/>
      <c r="HK43" s="148"/>
      <c r="HL43" s="148"/>
    </row>
    <row r="44" spans="1:220" s="149" customFormat="1" ht="25.5" x14ac:dyDescent="0.2">
      <c r="A44" s="32">
        <v>3</v>
      </c>
      <c r="B44" s="33" t="s">
        <v>256</v>
      </c>
      <c r="C44" s="133"/>
      <c r="D44" s="134"/>
      <c r="E44" s="148"/>
      <c r="F44" s="148"/>
      <c r="G44" s="148"/>
      <c r="H44" s="148"/>
      <c r="I44" s="148"/>
      <c r="J44" s="148"/>
      <c r="K44" s="21">
        <f t="shared" si="0"/>
        <v>0</v>
      </c>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c r="CK44" s="148"/>
      <c r="CL44" s="148"/>
      <c r="CM44" s="148"/>
      <c r="CN44" s="148"/>
      <c r="CO44" s="148"/>
      <c r="CP44" s="148"/>
      <c r="CQ44" s="148"/>
      <c r="CR44" s="148"/>
      <c r="CS44" s="148"/>
      <c r="CT44" s="148"/>
      <c r="CU44" s="148"/>
      <c r="CV44" s="148"/>
      <c r="CW44" s="148"/>
      <c r="CX44" s="148"/>
      <c r="CY44" s="148"/>
      <c r="CZ44" s="148"/>
      <c r="DA44" s="148"/>
      <c r="DB44" s="148"/>
      <c r="DC44" s="148"/>
      <c r="DD44" s="148"/>
      <c r="DE44" s="148"/>
      <c r="DF44" s="148"/>
      <c r="DG44" s="148"/>
      <c r="DH44" s="148"/>
      <c r="DI44" s="148"/>
      <c r="DJ44" s="148"/>
      <c r="DK44" s="148"/>
      <c r="DL44" s="148"/>
      <c r="DM44" s="148"/>
      <c r="DN44" s="148"/>
      <c r="DO44" s="148"/>
      <c r="DP44" s="148"/>
      <c r="DQ44" s="148"/>
      <c r="DR44" s="148"/>
      <c r="DS44" s="148"/>
      <c r="DT44" s="148"/>
      <c r="DU44" s="148"/>
      <c r="DV44" s="148"/>
      <c r="DW44" s="148"/>
      <c r="DX44" s="148"/>
      <c r="DY44" s="148"/>
      <c r="DZ44" s="148"/>
      <c r="EA44" s="148"/>
      <c r="EB44" s="148"/>
      <c r="EC44" s="148"/>
      <c r="ED44" s="148"/>
      <c r="EE44" s="148"/>
      <c r="EF44" s="148"/>
      <c r="EG44" s="148"/>
      <c r="EH44" s="148"/>
      <c r="EI44" s="148"/>
      <c r="EJ44" s="148"/>
      <c r="EK44" s="148"/>
      <c r="EL44" s="148"/>
      <c r="EM44" s="148"/>
      <c r="EN44" s="148"/>
      <c r="EO44" s="148"/>
      <c r="EP44" s="148"/>
      <c r="EQ44" s="148"/>
      <c r="ER44" s="148"/>
      <c r="ES44" s="148"/>
      <c r="ET44" s="148"/>
      <c r="EU44" s="148"/>
      <c r="EV44" s="148"/>
      <c r="EW44" s="148"/>
      <c r="EX44" s="148"/>
      <c r="EY44" s="148"/>
      <c r="EZ44" s="148"/>
      <c r="FA44" s="148"/>
      <c r="FB44" s="148"/>
      <c r="FC44" s="148"/>
      <c r="FD44" s="148"/>
      <c r="FE44" s="148"/>
      <c r="FF44" s="148"/>
      <c r="FG44" s="148"/>
      <c r="FH44" s="148"/>
      <c r="FI44" s="148"/>
      <c r="FJ44" s="148"/>
      <c r="FK44" s="148"/>
      <c r="FL44" s="148"/>
      <c r="FM44" s="148"/>
      <c r="FN44" s="148"/>
      <c r="FO44" s="148"/>
      <c r="FP44" s="148"/>
      <c r="FQ44" s="148"/>
      <c r="FR44" s="148"/>
      <c r="FS44" s="148"/>
      <c r="FT44" s="148"/>
      <c r="FU44" s="148"/>
      <c r="FV44" s="148"/>
      <c r="FW44" s="148"/>
      <c r="FX44" s="148"/>
      <c r="FY44" s="148"/>
      <c r="FZ44" s="148"/>
      <c r="GA44" s="148"/>
      <c r="GB44" s="148"/>
      <c r="GC44" s="148"/>
      <c r="GD44" s="148"/>
      <c r="GE44" s="148"/>
      <c r="GF44" s="148"/>
      <c r="GG44" s="148"/>
      <c r="GH44" s="148"/>
      <c r="GI44" s="148"/>
      <c r="GJ44" s="148"/>
      <c r="GK44" s="148"/>
      <c r="GL44" s="148"/>
      <c r="GM44" s="148"/>
      <c r="GN44" s="148"/>
      <c r="GO44" s="148"/>
      <c r="GP44" s="148"/>
      <c r="GQ44" s="148"/>
      <c r="GR44" s="148"/>
      <c r="GS44" s="148"/>
      <c r="GT44" s="148"/>
      <c r="GU44" s="148"/>
      <c r="GV44" s="148"/>
      <c r="GW44" s="148"/>
      <c r="GX44" s="148"/>
      <c r="GY44" s="148"/>
      <c r="GZ44" s="148"/>
      <c r="HA44" s="148"/>
      <c r="HB44" s="148"/>
      <c r="HC44" s="148"/>
      <c r="HD44" s="148"/>
      <c r="HE44" s="148"/>
      <c r="HF44" s="148"/>
      <c r="HG44" s="148"/>
      <c r="HH44" s="148"/>
      <c r="HI44" s="148"/>
      <c r="HJ44" s="148"/>
      <c r="HK44" s="148"/>
      <c r="HL44" s="148"/>
    </row>
    <row r="45" spans="1:220" s="149" customFormat="1" ht="12.75" x14ac:dyDescent="0.2">
      <c r="A45" s="32">
        <v>3.1</v>
      </c>
      <c r="B45" s="128" t="s">
        <v>212</v>
      </c>
      <c r="C45" s="133">
        <f>SUM(C46:C49)</f>
        <v>1007670444.3100001</v>
      </c>
      <c r="D45" s="133">
        <f>SUM(D46:D49)</f>
        <v>480873385.22000003</v>
      </c>
      <c r="E45" s="148"/>
      <c r="F45" s="148"/>
      <c r="G45" s="148"/>
      <c r="H45" s="148"/>
      <c r="I45" s="148"/>
      <c r="J45" s="148"/>
      <c r="K45" s="21">
        <f t="shared" si="0"/>
        <v>480873.38522000005</v>
      </c>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8"/>
      <c r="CV45" s="148"/>
      <c r="CW45" s="148"/>
      <c r="CX45" s="148"/>
      <c r="CY45" s="148"/>
      <c r="CZ45" s="148"/>
      <c r="DA45" s="148"/>
      <c r="DB45" s="148"/>
      <c r="DC45" s="148"/>
      <c r="DD45" s="148"/>
      <c r="DE45" s="148"/>
      <c r="DF45" s="148"/>
      <c r="DG45" s="148"/>
      <c r="DH45" s="148"/>
      <c r="DI45" s="148"/>
      <c r="DJ45" s="148"/>
      <c r="DK45" s="148"/>
      <c r="DL45" s="148"/>
      <c r="DM45" s="148"/>
      <c r="DN45" s="148"/>
      <c r="DO45" s="148"/>
      <c r="DP45" s="148"/>
      <c r="DQ45" s="148"/>
      <c r="DR45" s="148"/>
      <c r="DS45" s="148"/>
      <c r="DT45" s="148"/>
      <c r="DU45" s="148"/>
      <c r="DV45" s="148"/>
      <c r="DW45" s="148"/>
      <c r="DX45" s="148"/>
      <c r="DY45" s="148"/>
      <c r="DZ45" s="148"/>
      <c r="EA45" s="148"/>
      <c r="EB45" s="148"/>
      <c r="EC45" s="148"/>
      <c r="ED45" s="148"/>
      <c r="EE45" s="148"/>
      <c r="EF45" s="148"/>
      <c r="EG45" s="148"/>
      <c r="EH45" s="148"/>
      <c r="EI45" s="148"/>
      <c r="EJ45" s="148"/>
      <c r="EK45" s="148"/>
      <c r="EL45" s="148"/>
      <c r="EM45" s="148"/>
      <c r="EN45" s="148"/>
      <c r="EO45" s="148"/>
      <c r="EP45" s="148"/>
      <c r="EQ45" s="148"/>
      <c r="ER45" s="148"/>
      <c r="ES45" s="148"/>
      <c r="ET45" s="148"/>
      <c r="EU45" s="148"/>
      <c r="EV45" s="148"/>
      <c r="EW45" s="148"/>
      <c r="EX45" s="148"/>
      <c r="EY45" s="148"/>
      <c r="EZ45" s="148"/>
      <c r="FA45" s="148"/>
      <c r="FB45" s="148"/>
      <c r="FC45" s="148"/>
      <c r="FD45" s="148"/>
      <c r="FE45" s="148"/>
      <c r="FF45" s="148"/>
      <c r="FG45" s="148"/>
      <c r="FH45" s="148"/>
      <c r="FI45" s="148"/>
      <c r="FJ45" s="148"/>
      <c r="FK45" s="148"/>
      <c r="FL45" s="148"/>
      <c r="FM45" s="148"/>
      <c r="FN45" s="148"/>
      <c r="FO45" s="148"/>
      <c r="FP45" s="148"/>
      <c r="FQ45" s="148"/>
      <c r="FR45" s="148"/>
      <c r="FS45" s="148"/>
      <c r="FT45" s="148"/>
      <c r="FU45" s="148"/>
      <c r="FV45" s="148"/>
      <c r="FW45" s="148"/>
      <c r="FX45" s="148"/>
      <c r="FY45" s="148"/>
      <c r="FZ45" s="148"/>
      <c r="GA45" s="148"/>
      <c r="GB45" s="148"/>
      <c r="GC45" s="148"/>
      <c r="GD45" s="148"/>
      <c r="GE45" s="148"/>
      <c r="GF45" s="148"/>
      <c r="GG45" s="148"/>
      <c r="GH45" s="148"/>
      <c r="GI45" s="148"/>
      <c r="GJ45" s="148"/>
      <c r="GK45" s="148"/>
      <c r="GL45" s="148"/>
      <c r="GM45" s="148"/>
      <c r="GN45" s="148"/>
      <c r="GO45" s="148"/>
      <c r="GP45" s="148"/>
      <c r="GQ45" s="148"/>
      <c r="GR45" s="148"/>
      <c r="GS45" s="148"/>
      <c r="GT45" s="148"/>
      <c r="GU45" s="148"/>
      <c r="GV45" s="148"/>
      <c r="GW45" s="148"/>
      <c r="GX45" s="148"/>
      <c r="GY45" s="148"/>
      <c r="GZ45" s="148"/>
      <c r="HA45" s="148"/>
      <c r="HB45" s="148"/>
      <c r="HC45" s="148"/>
      <c r="HD45" s="148"/>
      <c r="HE45" s="148"/>
      <c r="HF45" s="148"/>
      <c r="HG45" s="148"/>
      <c r="HH45" s="148"/>
      <c r="HI45" s="148"/>
      <c r="HJ45" s="148"/>
      <c r="HK45" s="148"/>
      <c r="HL45" s="148"/>
    </row>
    <row r="46" spans="1:220" s="149" customFormat="1" ht="12.75" x14ac:dyDescent="0.2">
      <c r="A46" s="43" t="s">
        <v>257</v>
      </c>
      <c r="B46" s="126" t="s">
        <v>258</v>
      </c>
      <c r="C46" s="127">
        <f>213253180.84+794417263.47</f>
        <v>1007670444.3100001</v>
      </c>
      <c r="D46" s="127">
        <v>480873385.22000003</v>
      </c>
      <c r="E46" s="148"/>
      <c r="F46" s="148"/>
      <c r="G46" s="148"/>
      <c r="H46" s="148"/>
      <c r="I46" s="148"/>
      <c r="J46" s="148"/>
      <c r="K46" s="21">
        <f t="shared" si="0"/>
        <v>480873.38522000005</v>
      </c>
      <c r="L46" s="148"/>
      <c r="M46" s="148"/>
      <c r="N46" s="148"/>
      <c r="O46" s="161"/>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48"/>
      <c r="BY46" s="148"/>
      <c r="BZ46" s="148"/>
      <c r="CA46" s="148"/>
      <c r="CB46" s="148"/>
      <c r="CC46" s="148"/>
      <c r="CD46" s="148"/>
      <c r="CE46" s="148"/>
      <c r="CF46" s="148"/>
      <c r="CG46" s="148"/>
      <c r="CH46" s="148"/>
      <c r="CI46" s="148"/>
      <c r="CJ46" s="148"/>
      <c r="CK46" s="148"/>
      <c r="CL46" s="148"/>
      <c r="CM46" s="148"/>
      <c r="CN46" s="148"/>
      <c r="CO46" s="148"/>
      <c r="CP46" s="148"/>
      <c r="CQ46" s="148"/>
      <c r="CR46" s="148"/>
      <c r="CS46" s="148"/>
      <c r="CT46" s="148"/>
      <c r="CU46" s="148"/>
      <c r="CV46" s="148"/>
      <c r="CW46" s="148"/>
      <c r="CX46" s="148"/>
      <c r="CY46" s="148"/>
      <c r="CZ46" s="148"/>
      <c r="DA46" s="148"/>
      <c r="DB46" s="148"/>
      <c r="DC46" s="148"/>
      <c r="DD46" s="148"/>
      <c r="DE46" s="148"/>
      <c r="DF46" s="148"/>
      <c r="DG46" s="148"/>
      <c r="DH46" s="148"/>
      <c r="DI46" s="148"/>
      <c r="DJ46" s="148"/>
      <c r="DK46" s="148"/>
      <c r="DL46" s="148"/>
      <c r="DM46" s="148"/>
      <c r="DN46" s="148"/>
      <c r="DO46" s="148"/>
      <c r="DP46" s="148"/>
      <c r="DQ46" s="148"/>
      <c r="DR46" s="148"/>
      <c r="DS46" s="148"/>
      <c r="DT46" s="148"/>
      <c r="DU46" s="148"/>
      <c r="DV46" s="148"/>
      <c r="DW46" s="148"/>
      <c r="DX46" s="148"/>
      <c r="DY46" s="148"/>
      <c r="DZ46" s="148"/>
      <c r="EA46" s="148"/>
      <c r="EB46" s="148"/>
      <c r="EC46" s="148"/>
      <c r="ED46" s="148"/>
      <c r="EE46" s="148"/>
      <c r="EF46" s="148"/>
      <c r="EG46" s="148"/>
      <c r="EH46" s="148"/>
      <c r="EI46" s="148"/>
      <c r="EJ46" s="148"/>
      <c r="EK46" s="148"/>
      <c r="EL46" s="148"/>
      <c r="EM46" s="148"/>
      <c r="EN46" s="148"/>
      <c r="EO46" s="148"/>
      <c r="EP46" s="148"/>
      <c r="EQ46" s="148"/>
      <c r="ER46" s="148"/>
      <c r="ES46" s="148"/>
      <c r="ET46" s="148"/>
      <c r="EU46" s="148"/>
      <c r="EV46" s="148"/>
      <c r="EW46" s="148"/>
      <c r="EX46" s="148"/>
      <c r="EY46" s="148"/>
      <c r="EZ46" s="148"/>
      <c r="FA46" s="148"/>
      <c r="FB46" s="148"/>
      <c r="FC46" s="148"/>
      <c r="FD46" s="148"/>
      <c r="FE46" s="148"/>
      <c r="FF46" s="148"/>
      <c r="FG46" s="148"/>
      <c r="FH46" s="148"/>
      <c r="FI46" s="148"/>
      <c r="FJ46" s="148"/>
      <c r="FK46" s="148"/>
      <c r="FL46" s="148"/>
      <c r="FM46" s="148"/>
      <c r="FN46" s="148"/>
      <c r="FO46" s="148"/>
      <c r="FP46" s="148"/>
      <c r="FQ46" s="148"/>
      <c r="FR46" s="148"/>
      <c r="FS46" s="148"/>
      <c r="FT46" s="148"/>
      <c r="FU46" s="148"/>
      <c r="FV46" s="148"/>
      <c r="FW46" s="148"/>
      <c r="FX46" s="148"/>
      <c r="FY46" s="148"/>
      <c r="FZ46" s="148"/>
      <c r="GA46" s="148"/>
      <c r="GB46" s="148"/>
      <c r="GC46" s="148"/>
      <c r="GD46" s="148"/>
      <c r="GE46" s="148"/>
      <c r="GF46" s="148"/>
      <c r="GG46" s="148"/>
      <c r="GH46" s="148"/>
      <c r="GI46" s="148"/>
      <c r="GJ46" s="148"/>
      <c r="GK46" s="148"/>
      <c r="GL46" s="148"/>
      <c r="GM46" s="148"/>
      <c r="GN46" s="148"/>
      <c r="GO46" s="148"/>
      <c r="GP46" s="148"/>
      <c r="GQ46" s="148"/>
      <c r="GR46" s="148"/>
      <c r="GS46" s="148"/>
      <c r="GT46" s="148"/>
      <c r="GU46" s="148"/>
      <c r="GV46" s="148"/>
      <c r="GW46" s="148"/>
      <c r="GX46" s="148"/>
      <c r="GY46" s="148"/>
      <c r="GZ46" s="148"/>
      <c r="HA46" s="148"/>
      <c r="HB46" s="148"/>
      <c r="HC46" s="148"/>
      <c r="HD46" s="148"/>
      <c r="HE46" s="148"/>
      <c r="HF46" s="148"/>
      <c r="HG46" s="148"/>
      <c r="HH46" s="148"/>
      <c r="HI46" s="148"/>
      <c r="HJ46" s="148"/>
      <c r="HK46" s="148"/>
      <c r="HL46" s="148"/>
    </row>
    <row r="47" spans="1:220" s="149" customFormat="1" ht="25.5" x14ac:dyDescent="0.2">
      <c r="A47" s="43" t="s">
        <v>259</v>
      </c>
      <c r="B47" s="43" t="s">
        <v>260</v>
      </c>
      <c r="C47" s="127"/>
      <c r="D47" s="127"/>
      <c r="E47" s="148"/>
      <c r="F47" s="148"/>
      <c r="G47" s="148"/>
      <c r="H47" s="148"/>
      <c r="I47" s="148"/>
      <c r="J47" s="148"/>
      <c r="K47" s="21">
        <f t="shared" si="0"/>
        <v>0</v>
      </c>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8"/>
      <c r="BX47" s="148"/>
      <c r="BY47" s="148"/>
      <c r="BZ47" s="148"/>
      <c r="CA47" s="148"/>
      <c r="CB47" s="148"/>
      <c r="CC47" s="148"/>
      <c r="CD47" s="148"/>
      <c r="CE47" s="148"/>
      <c r="CF47" s="148"/>
      <c r="CG47" s="148"/>
      <c r="CH47" s="148"/>
      <c r="CI47" s="148"/>
      <c r="CJ47" s="148"/>
      <c r="CK47" s="148"/>
      <c r="CL47" s="148"/>
      <c r="CM47" s="148"/>
      <c r="CN47" s="148"/>
      <c r="CO47" s="148"/>
      <c r="CP47" s="148"/>
      <c r="CQ47" s="148"/>
      <c r="CR47" s="148"/>
      <c r="CS47" s="148"/>
      <c r="CT47" s="148"/>
      <c r="CU47" s="148"/>
      <c r="CV47" s="148"/>
      <c r="CW47" s="148"/>
      <c r="CX47" s="148"/>
      <c r="CY47" s="148"/>
      <c r="CZ47" s="148"/>
      <c r="DA47" s="148"/>
      <c r="DB47" s="148"/>
      <c r="DC47" s="148"/>
      <c r="DD47" s="148"/>
      <c r="DE47" s="148"/>
      <c r="DF47" s="148"/>
      <c r="DG47" s="148"/>
      <c r="DH47" s="148"/>
      <c r="DI47" s="148"/>
      <c r="DJ47" s="148"/>
      <c r="DK47" s="148"/>
      <c r="DL47" s="148"/>
      <c r="DM47" s="148"/>
      <c r="DN47" s="148"/>
      <c r="DO47" s="148"/>
      <c r="DP47" s="148"/>
      <c r="DQ47" s="148"/>
      <c r="DR47" s="148"/>
      <c r="DS47" s="148"/>
      <c r="DT47" s="148"/>
      <c r="DU47" s="148"/>
      <c r="DV47" s="148"/>
      <c r="DW47" s="148"/>
      <c r="DX47" s="148"/>
      <c r="DY47" s="148"/>
      <c r="DZ47" s="148"/>
      <c r="EA47" s="148"/>
      <c r="EB47" s="148"/>
      <c r="EC47" s="148"/>
      <c r="ED47" s="148"/>
      <c r="EE47" s="148"/>
      <c r="EF47" s="148"/>
      <c r="EG47" s="148"/>
      <c r="EH47" s="148"/>
      <c r="EI47" s="148"/>
      <c r="EJ47" s="148"/>
      <c r="EK47" s="148"/>
      <c r="EL47" s="148"/>
      <c r="EM47" s="148"/>
      <c r="EN47" s="148"/>
      <c r="EO47" s="148"/>
      <c r="EP47" s="148"/>
      <c r="EQ47" s="148"/>
      <c r="ER47" s="148"/>
      <c r="ES47" s="148"/>
      <c r="ET47" s="148"/>
      <c r="EU47" s="148"/>
      <c r="EV47" s="148"/>
      <c r="EW47" s="148"/>
      <c r="EX47" s="148"/>
      <c r="EY47" s="148"/>
      <c r="EZ47" s="148"/>
      <c r="FA47" s="148"/>
      <c r="FB47" s="148"/>
      <c r="FC47" s="148"/>
      <c r="FD47" s="148"/>
      <c r="FE47" s="148"/>
      <c r="FF47" s="148"/>
      <c r="FG47" s="148"/>
      <c r="FH47" s="148"/>
      <c r="FI47" s="148"/>
      <c r="FJ47" s="148"/>
      <c r="FK47" s="148"/>
      <c r="FL47" s="148"/>
      <c r="FM47" s="148"/>
      <c r="FN47" s="148"/>
      <c r="FO47" s="148"/>
      <c r="FP47" s="148"/>
      <c r="FQ47" s="148"/>
      <c r="FR47" s="148"/>
      <c r="FS47" s="148"/>
      <c r="FT47" s="148"/>
      <c r="FU47" s="148"/>
      <c r="FV47" s="148"/>
      <c r="FW47" s="148"/>
      <c r="FX47" s="148"/>
      <c r="FY47" s="148"/>
      <c r="FZ47" s="148"/>
      <c r="GA47" s="148"/>
      <c r="GB47" s="148"/>
      <c r="GC47" s="148"/>
      <c r="GD47" s="148"/>
      <c r="GE47" s="148"/>
      <c r="GF47" s="148"/>
      <c r="GG47" s="148"/>
      <c r="GH47" s="148"/>
      <c r="GI47" s="148"/>
      <c r="GJ47" s="148"/>
      <c r="GK47" s="148"/>
      <c r="GL47" s="148"/>
      <c r="GM47" s="148"/>
      <c r="GN47" s="148"/>
      <c r="GO47" s="148"/>
      <c r="GP47" s="148"/>
      <c r="GQ47" s="148"/>
      <c r="GR47" s="148"/>
      <c r="GS47" s="148"/>
      <c r="GT47" s="148"/>
      <c r="GU47" s="148"/>
      <c r="GV47" s="148"/>
      <c r="GW47" s="148"/>
      <c r="GX47" s="148"/>
      <c r="GY47" s="148"/>
      <c r="GZ47" s="148"/>
      <c r="HA47" s="148"/>
      <c r="HB47" s="148"/>
      <c r="HC47" s="148"/>
      <c r="HD47" s="148"/>
      <c r="HE47" s="148"/>
      <c r="HF47" s="148"/>
      <c r="HG47" s="148"/>
      <c r="HH47" s="148"/>
      <c r="HI47" s="148"/>
      <c r="HJ47" s="148"/>
      <c r="HK47" s="148"/>
      <c r="HL47" s="148"/>
    </row>
    <row r="48" spans="1:220" s="149" customFormat="1" ht="12.75" x14ac:dyDescent="0.2">
      <c r="A48" s="43" t="s">
        <v>261</v>
      </c>
      <c r="B48" s="126" t="s">
        <v>262</v>
      </c>
      <c r="C48" s="127"/>
      <c r="D48" s="127"/>
      <c r="E48" s="148"/>
      <c r="F48" s="148"/>
      <c r="G48" s="148"/>
      <c r="H48" s="148"/>
      <c r="I48" s="148"/>
      <c r="J48" s="148"/>
      <c r="K48" s="21">
        <f t="shared" si="0"/>
        <v>0</v>
      </c>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8"/>
      <c r="BX48" s="148"/>
      <c r="BY48" s="148"/>
      <c r="BZ48" s="148"/>
      <c r="CA48" s="148"/>
      <c r="CB48" s="148"/>
      <c r="CC48" s="148"/>
      <c r="CD48" s="148"/>
      <c r="CE48" s="148"/>
      <c r="CF48" s="148"/>
      <c r="CG48" s="148"/>
      <c r="CH48" s="148"/>
      <c r="CI48" s="148"/>
      <c r="CJ48" s="148"/>
      <c r="CK48" s="148"/>
      <c r="CL48" s="148"/>
      <c r="CM48" s="148"/>
      <c r="CN48" s="148"/>
      <c r="CO48" s="148"/>
      <c r="CP48" s="148"/>
      <c r="CQ48" s="148"/>
      <c r="CR48" s="148"/>
      <c r="CS48" s="148"/>
      <c r="CT48" s="148"/>
      <c r="CU48" s="148"/>
      <c r="CV48" s="148"/>
      <c r="CW48" s="148"/>
      <c r="CX48" s="148"/>
      <c r="CY48" s="148"/>
      <c r="CZ48" s="148"/>
      <c r="DA48" s="148"/>
      <c r="DB48" s="148"/>
      <c r="DC48" s="148"/>
      <c r="DD48" s="148"/>
      <c r="DE48" s="148"/>
      <c r="DF48" s="148"/>
      <c r="DG48" s="148"/>
      <c r="DH48" s="148"/>
      <c r="DI48" s="148"/>
      <c r="DJ48" s="148"/>
      <c r="DK48" s="148"/>
      <c r="DL48" s="148"/>
      <c r="DM48" s="148"/>
      <c r="DN48" s="148"/>
      <c r="DO48" s="148"/>
      <c r="DP48" s="148"/>
      <c r="DQ48" s="148"/>
      <c r="DR48" s="148"/>
      <c r="DS48" s="148"/>
      <c r="DT48" s="148"/>
      <c r="DU48" s="148"/>
      <c r="DV48" s="148"/>
      <c r="DW48" s="148"/>
      <c r="DX48" s="148"/>
      <c r="DY48" s="148"/>
      <c r="DZ48" s="148"/>
      <c r="EA48" s="148"/>
      <c r="EB48" s="148"/>
      <c r="EC48" s="148"/>
      <c r="ED48" s="148"/>
      <c r="EE48" s="148"/>
      <c r="EF48" s="148"/>
      <c r="EG48" s="148"/>
      <c r="EH48" s="148"/>
      <c r="EI48" s="148"/>
      <c r="EJ48" s="148"/>
      <c r="EK48" s="148"/>
      <c r="EL48" s="148"/>
      <c r="EM48" s="148"/>
      <c r="EN48" s="148"/>
      <c r="EO48" s="148"/>
      <c r="EP48" s="148"/>
      <c r="EQ48" s="148"/>
      <c r="ER48" s="148"/>
      <c r="ES48" s="148"/>
      <c r="ET48" s="148"/>
      <c r="EU48" s="148"/>
      <c r="EV48" s="148"/>
      <c r="EW48" s="148"/>
      <c r="EX48" s="148"/>
      <c r="EY48" s="148"/>
      <c r="EZ48" s="148"/>
      <c r="FA48" s="148"/>
      <c r="FB48" s="148"/>
      <c r="FC48" s="148"/>
      <c r="FD48" s="148"/>
      <c r="FE48" s="148"/>
      <c r="FF48" s="148"/>
      <c r="FG48" s="148"/>
      <c r="FH48" s="148"/>
      <c r="FI48" s="148"/>
      <c r="FJ48" s="148"/>
      <c r="FK48" s="148"/>
      <c r="FL48" s="148"/>
      <c r="FM48" s="148"/>
      <c r="FN48" s="148"/>
      <c r="FO48" s="148"/>
      <c r="FP48" s="148"/>
      <c r="FQ48" s="148"/>
      <c r="FR48" s="148"/>
      <c r="FS48" s="148"/>
      <c r="FT48" s="148"/>
      <c r="FU48" s="148"/>
      <c r="FV48" s="148"/>
      <c r="FW48" s="148"/>
      <c r="FX48" s="148"/>
      <c r="FY48" s="148"/>
      <c r="FZ48" s="148"/>
      <c r="GA48" s="148"/>
      <c r="GB48" s="148"/>
      <c r="GC48" s="148"/>
      <c r="GD48" s="148"/>
      <c r="GE48" s="148"/>
      <c r="GF48" s="148"/>
      <c r="GG48" s="148"/>
      <c r="GH48" s="148"/>
      <c r="GI48" s="148"/>
      <c r="GJ48" s="148"/>
      <c r="GK48" s="148"/>
      <c r="GL48" s="148"/>
      <c r="GM48" s="148"/>
      <c r="GN48" s="148"/>
      <c r="GO48" s="148"/>
      <c r="GP48" s="148"/>
      <c r="GQ48" s="148"/>
      <c r="GR48" s="148"/>
      <c r="GS48" s="148"/>
      <c r="GT48" s="148"/>
      <c r="GU48" s="148"/>
      <c r="GV48" s="148"/>
      <c r="GW48" s="148"/>
      <c r="GX48" s="148"/>
      <c r="GY48" s="148"/>
      <c r="GZ48" s="148"/>
      <c r="HA48" s="148"/>
      <c r="HB48" s="148"/>
      <c r="HC48" s="148"/>
      <c r="HD48" s="148"/>
      <c r="HE48" s="148"/>
      <c r="HF48" s="148"/>
      <c r="HG48" s="148"/>
      <c r="HH48" s="148"/>
      <c r="HI48" s="148"/>
      <c r="HJ48" s="148"/>
      <c r="HK48" s="148"/>
      <c r="HL48" s="148"/>
    </row>
    <row r="49" spans="1:220" s="149" customFormat="1" ht="12.75" x14ac:dyDescent="0.2">
      <c r="A49" s="43" t="s">
        <v>263</v>
      </c>
      <c r="B49" s="126" t="s">
        <v>221</v>
      </c>
      <c r="C49" s="127"/>
      <c r="D49" s="127"/>
      <c r="E49" s="148"/>
      <c r="F49" s="148"/>
      <c r="G49" s="148"/>
      <c r="H49" s="148"/>
      <c r="I49" s="148"/>
      <c r="J49" s="148"/>
      <c r="K49" s="21">
        <f t="shared" si="0"/>
        <v>0</v>
      </c>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48"/>
      <c r="BY49" s="148"/>
      <c r="BZ49" s="148"/>
      <c r="CA49" s="148"/>
      <c r="CB49" s="148"/>
      <c r="CC49" s="148"/>
      <c r="CD49" s="148"/>
      <c r="CE49" s="148"/>
      <c r="CF49" s="148"/>
      <c r="CG49" s="148"/>
      <c r="CH49" s="148"/>
      <c r="CI49" s="148"/>
      <c r="CJ49" s="148"/>
      <c r="CK49" s="148"/>
      <c r="CL49" s="148"/>
      <c r="CM49" s="148"/>
      <c r="CN49" s="148"/>
      <c r="CO49" s="148"/>
      <c r="CP49" s="148"/>
      <c r="CQ49" s="148"/>
      <c r="CR49" s="148"/>
      <c r="CS49" s="148"/>
      <c r="CT49" s="148"/>
      <c r="CU49" s="148"/>
      <c r="CV49" s="148"/>
      <c r="CW49" s="148"/>
      <c r="CX49" s="148"/>
      <c r="CY49" s="148"/>
      <c r="CZ49" s="148"/>
      <c r="DA49" s="148"/>
      <c r="DB49" s="148"/>
      <c r="DC49" s="148"/>
      <c r="DD49" s="148"/>
      <c r="DE49" s="148"/>
      <c r="DF49" s="148"/>
      <c r="DG49" s="148"/>
      <c r="DH49" s="148"/>
      <c r="DI49" s="148"/>
      <c r="DJ49" s="148"/>
      <c r="DK49" s="148"/>
      <c r="DL49" s="148"/>
      <c r="DM49" s="148"/>
      <c r="DN49" s="148"/>
      <c r="DO49" s="148"/>
      <c r="DP49" s="148"/>
      <c r="DQ49" s="148"/>
      <c r="DR49" s="148"/>
      <c r="DS49" s="148"/>
      <c r="DT49" s="148"/>
      <c r="DU49" s="148"/>
      <c r="DV49" s="148"/>
      <c r="DW49" s="148"/>
      <c r="DX49" s="148"/>
      <c r="DY49" s="148"/>
      <c r="DZ49" s="148"/>
      <c r="EA49" s="148"/>
      <c r="EB49" s="148"/>
      <c r="EC49" s="148"/>
      <c r="ED49" s="148"/>
      <c r="EE49" s="148"/>
      <c r="EF49" s="148"/>
      <c r="EG49" s="148"/>
      <c r="EH49" s="148"/>
      <c r="EI49" s="148"/>
      <c r="EJ49" s="148"/>
      <c r="EK49" s="148"/>
      <c r="EL49" s="148"/>
      <c r="EM49" s="148"/>
      <c r="EN49" s="148"/>
      <c r="EO49" s="148"/>
      <c r="EP49" s="148"/>
      <c r="EQ49" s="148"/>
      <c r="ER49" s="148"/>
      <c r="ES49" s="148"/>
      <c r="ET49" s="148"/>
      <c r="EU49" s="148"/>
      <c r="EV49" s="148"/>
      <c r="EW49" s="148"/>
      <c r="EX49" s="148"/>
      <c r="EY49" s="148"/>
      <c r="EZ49" s="148"/>
      <c r="FA49" s="148"/>
      <c r="FB49" s="148"/>
      <c r="FC49" s="148"/>
      <c r="FD49" s="148"/>
      <c r="FE49" s="148"/>
      <c r="FF49" s="148"/>
      <c r="FG49" s="148"/>
      <c r="FH49" s="148"/>
      <c r="FI49" s="148"/>
      <c r="FJ49" s="148"/>
      <c r="FK49" s="148"/>
      <c r="FL49" s="148"/>
      <c r="FM49" s="148"/>
      <c r="FN49" s="148"/>
      <c r="FO49" s="148"/>
      <c r="FP49" s="148"/>
      <c r="FQ49" s="148"/>
      <c r="FR49" s="148"/>
      <c r="FS49" s="148"/>
      <c r="FT49" s="148"/>
      <c r="FU49" s="148"/>
      <c r="FV49" s="148"/>
      <c r="FW49" s="148"/>
      <c r="FX49" s="148"/>
      <c r="FY49" s="148"/>
      <c r="FZ49" s="148"/>
      <c r="GA49" s="148"/>
      <c r="GB49" s="148"/>
      <c r="GC49" s="148"/>
      <c r="GD49" s="148"/>
      <c r="GE49" s="148"/>
      <c r="GF49" s="148"/>
      <c r="GG49" s="148"/>
      <c r="GH49" s="148"/>
      <c r="GI49" s="148"/>
      <c r="GJ49" s="148"/>
      <c r="GK49" s="148"/>
      <c r="GL49" s="148"/>
      <c r="GM49" s="148"/>
      <c r="GN49" s="148"/>
      <c r="GO49" s="148"/>
      <c r="GP49" s="148"/>
      <c r="GQ49" s="148"/>
      <c r="GR49" s="148"/>
      <c r="GS49" s="148"/>
      <c r="GT49" s="148"/>
      <c r="GU49" s="148"/>
      <c r="GV49" s="148"/>
      <c r="GW49" s="148"/>
      <c r="GX49" s="148"/>
      <c r="GY49" s="148"/>
      <c r="GZ49" s="148"/>
      <c r="HA49" s="148"/>
      <c r="HB49" s="148"/>
      <c r="HC49" s="148"/>
      <c r="HD49" s="148"/>
      <c r="HE49" s="148"/>
      <c r="HF49" s="148"/>
      <c r="HG49" s="148"/>
      <c r="HH49" s="148"/>
      <c r="HI49" s="148"/>
      <c r="HJ49" s="148"/>
      <c r="HK49" s="148"/>
      <c r="HL49" s="148"/>
    </row>
    <row r="50" spans="1:220" s="149" customFormat="1" ht="12.75" x14ac:dyDescent="0.2">
      <c r="A50" s="32">
        <v>3.2</v>
      </c>
      <c r="B50" s="128" t="s">
        <v>222</v>
      </c>
      <c r="C50" s="129">
        <f>SUM(C51:C55)</f>
        <v>-710851337.62</v>
      </c>
      <c r="D50" s="125">
        <f>+D51+D55</f>
        <v>-680474931.35000002</v>
      </c>
      <c r="E50" s="148"/>
      <c r="F50" s="148"/>
      <c r="G50" s="148"/>
      <c r="H50" s="148"/>
      <c r="I50" s="148"/>
      <c r="J50" s="148"/>
      <c r="K50" s="21">
        <f t="shared" si="0"/>
        <v>-680474.93134999997</v>
      </c>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8"/>
      <c r="BT50" s="148"/>
      <c r="BU50" s="148"/>
      <c r="BV50" s="148"/>
      <c r="BW50" s="148"/>
      <c r="BX50" s="148"/>
      <c r="BY50" s="148"/>
      <c r="BZ50" s="148"/>
      <c r="CA50" s="148"/>
      <c r="CB50" s="148"/>
      <c r="CC50" s="148"/>
      <c r="CD50" s="148"/>
      <c r="CE50" s="148"/>
      <c r="CF50" s="148"/>
      <c r="CG50" s="148"/>
      <c r="CH50" s="148"/>
      <c r="CI50" s="148"/>
      <c r="CJ50" s="148"/>
      <c r="CK50" s="148"/>
      <c r="CL50" s="148"/>
      <c r="CM50" s="148"/>
      <c r="CN50" s="148"/>
      <c r="CO50" s="148"/>
      <c r="CP50" s="148"/>
      <c r="CQ50" s="148"/>
      <c r="CR50" s="148"/>
      <c r="CS50" s="148"/>
      <c r="CT50" s="148"/>
      <c r="CU50" s="148"/>
      <c r="CV50" s="148"/>
      <c r="CW50" s="148"/>
      <c r="CX50" s="148"/>
      <c r="CY50" s="148"/>
      <c r="CZ50" s="148"/>
      <c r="DA50" s="148"/>
      <c r="DB50" s="148"/>
      <c r="DC50" s="148"/>
      <c r="DD50" s="148"/>
      <c r="DE50" s="148"/>
      <c r="DF50" s="148"/>
      <c r="DG50" s="148"/>
      <c r="DH50" s="148"/>
      <c r="DI50" s="148"/>
      <c r="DJ50" s="148"/>
      <c r="DK50" s="148"/>
      <c r="DL50" s="148"/>
      <c r="DM50" s="148"/>
      <c r="DN50" s="148"/>
      <c r="DO50" s="148"/>
      <c r="DP50" s="148"/>
      <c r="DQ50" s="148"/>
      <c r="DR50" s="148"/>
      <c r="DS50" s="148"/>
      <c r="DT50" s="148"/>
      <c r="DU50" s="148"/>
      <c r="DV50" s="148"/>
      <c r="DW50" s="148"/>
      <c r="DX50" s="148"/>
      <c r="DY50" s="148"/>
      <c r="DZ50" s="148"/>
      <c r="EA50" s="148"/>
      <c r="EB50" s="148"/>
      <c r="EC50" s="148"/>
      <c r="ED50" s="148"/>
      <c r="EE50" s="148"/>
      <c r="EF50" s="148"/>
      <c r="EG50" s="148"/>
      <c r="EH50" s="148"/>
      <c r="EI50" s="148"/>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148"/>
      <c r="FF50" s="148"/>
      <c r="FG50" s="148"/>
      <c r="FH50" s="148"/>
      <c r="FI50" s="148"/>
      <c r="FJ50" s="148"/>
      <c r="FK50" s="148"/>
      <c r="FL50" s="148"/>
      <c r="FM50" s="148"/>
      <c r="FN50" s="148"/>
      <c r="FO50" s="148"/>
      <c r="FP50" s="148"/>
      <c r="FQ50" s="148"/>
      <c r="FR50" s="148"/>
      <c r="FS50" s="148"/>
      <c r="FT50" s="148"/>
      <c r="FU50" s="148"/>
      <c r="FV50" s="148"/>
      <c r="FW50" s="148"/>
      <c r="FX50" s="148"/>
      <c r="FY50" s="148"/>
      <c r="FZ50" s="148"/>
      <c r="GA50" s="148"/>
      <c r="GB50" s="148"/>
      <c r="GC50" s="148"/>
      <c r="GD50" s="148"/>
      <c r="GE50" s="148"/>
      <c r="GF50" s="148"/>
      <c r="GG50" s="148"/>
      <c r="GH50" s="148"/>
      <c r="GI50" s="148"/>
      <c r="GJ50" s="148"/>
      <c r="GK50" s="148"/>
      <c r="GL50" s="148"/>
      <c r="GM50" s="148"/>
      <c r="GN50" s="148"/>
      <c r="GO50" s="148"/>
      <c r="GP50" s="148"/>
      <c r="GQ50" s="148"/>
      <c r="GR50" s="148"/>
      <c r="GS50" s="148"/>
      <c r="GT50" s="148"/>
      <c r="GU50" s="148"/>
      <c r="GV50" s="148"/>
      <c r="GW50" s="148"/>
      <c r="GX50" s="148"/>
      <c r="GY50" s="148"/>
      <c r="GZ50" s="148"/>
      <c r="HA50" s="148"/>
      <c r="HB50" s="148"/>
      <c r="HC50" s="148"/>
      <c r="HD50" s="148"/>
      <c r="HE50" s="148"/>
      <c r="HF50" s="148"/>
      <c r="HG50" s="148"/>
      <c r="HH50" s="148"/>
      <c r="HI50" s="148"/>
      <c r="HJ50" s="148"/>
      <c r="HK50" s="148"/>
      <c r="HL50" s="148"/>
    </row>
    <row r="51" spans="1:220" s="149" customFormat="1" ht="12.75" x14ac:dyDescent="0.2">
      <c r="A51" s="43" t="s">
        <v>264</v>
      </c>
      <c r="B51" s="126" t="s">
        <v>265</v>
      </c>
      <c r="C51" s="135">
        <v>-710851337.62</v>
      </c>
      <c r="D51" s="135">
        <v>-680474931.35000002</v>
      </c>
      <c r="E51" s="148"/>
      <c r="F51" s="148"/>
      <c r="G51" s="148"/>
      <c r="H51" s="148"/>
      <c r="I51" s="148"/>
      <c r="J51" s="148"/>
      <c r="K51" s="21">
        <f t="shared" si="0"/>
        <v>-680474.93134999997</v>
      </c>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48"/>
      <c r="CG51" s="148"/>
      <c r="CH51" s="148"/>
      <c r="CI51" s="148"/>
      <c r="CJ51" s="148"/>
      <c r="CK51" s="148"/>
      <c r="CL51" s="148"/>
      <c r="CM51" s="148"/>
      <c r="CN51" s="148"/>
      <c r="CO51" s="148"/>
      <c r="CP51" s="148"/>
      <c r="CQ51" s="148"/>
      <c r="CR51" s="148"/>
      <c r="CS51" s="148"/>
      <c r="CT51" s="148"/>
      <c r="CU51" s="148"/>
      <c r="CV51" s="148"/>
      <c r="CW51" s="148"/>
      <c r="CX51" s="148"/>
      <c r="CY51" s="148"/>
      <c r="CZ51" s="148"/>
      <c r="DA51" s="148"/>
      <c r="DB51" s="148"/>
      <c r="DC51" s="148"/>
      <c r="DD51" s="148"/>
      <c r="DE51" s="148"/>
      <c r="DF51" s="148"/>
      <c r="DG51" s="148"/>
      <c r="DH51" s="148"/>
      <c r="DI51" s="148"/>
      <c r="DJ51" s="148"/>
      <c r="DK51" s="148"/>
      <c r="DL51" s="148"/>
      <c r="DM51" s="148"/>
      <c r="DN51" s="148"/>
      <c r="DO51" s="148"/>
      <c r="DP51" s="148"/>
      <c r="DQ51" s="148"/>
      <c r="DR51" s="148"/>
      <c r="DS51" s="148"/>
      <c r="DT51" s="148"/>
      <c r="DU51" s="148"/>
      <c r="DV51" s="148"/>
      <c r="DW51" s="148"/>
      <c r="DX51" s="148"/>
      <c r="DY51" s="148"/>
      <c r="DZ51" s="148"/>
      <c r="EA51" s="148"/>
      <c r="EB51" s="148"/>
      <c r="EC51" s="148"/>
      <c r="ED51" s="148"/>
      <c r="EE51" s="148"/>
      <c r="EF51" s="148"/>
      <c r="EG51" s="148"/>
      <c r="EH51" s="148"/>
      <c r="EI51" s="148"/>
      <c r="EJ51" s="148"/>
      <c r="EK51" s="148"/>
      <c r="EL51" s="148"/>
      <c r="EM51" s="148"/>
      <c r="EN51" s="148"/>
      <c r="EO51" s="148"/>
      <c r="EP51" s="148"/>
      <c r="EQ51" s="148"/>
      <c r="ER51" s="148"/>
      <c r="ES51" s="148"/>
      <c r="ET51" s="148"/>
      <c r="EU51" s="148"/>
      <c r="EV51" s="148"/>
      <c r="EW51" s="148"/>
      <c r="EX51" s="148"/>
      <c r="EY51" s="148"/>
      <c r="EZ51" s="148"/>
      <c r="FA51" s="148"/>
      <c r="FB51" s="148"/>
      <c r="FC51" s="148"/>
      <c r="FD51" s="148"/>
      <c r="FE51" s="148"/>
      <c r="FF51" s="148"/>
      <c r="FG51" s="148"/>
      <c r="FH51" s="148"/>
      <c r="FI51" s="148"/>
      <c r="FJ51" s="148"/>
      <c r="FK51" s="148"/>
      <c r="FL51" s="148"/>
      <c r="FM51" s="148"/>
      <c r="FN51" s="148"/>
      <c r="FO51" s="148"/>
      <c r="FP51" s="148"/>
      <c r="FQ51" s="148"/>
      <c r="FR51" s="148"/>
      <c r="FS51" s="148"/>
      <c r="FT51" s="148"/>
      <c r="FU51" s="148"/>
      <c r="FV51" s="148"/>
      <c r="FW51" s="148"/>
      <c r="FX51" s="148"/>
      <c r="FY51" s="148"/>
      <c r="FZ51" s="148"/>
      <c r="GA51" s="148"/>
      <c r="GB51" s="148"/>
      <c r="GC51" s="148"/>
      <c r="GD51" s="148"/>
      <c r="GE51" s="148"/>
      <c r="GF51" s="148"/>
      <c r="GG51" s="148"/>
      <c r="GH51" s="148"/>
      <c r="GI51" s="148"/>
      <c r="GJ51" s="148"/>
      <c r="GK51" s="148"/>
      <c r="GL51" s="148"/>
      <c r="GM51" s="148"/>
      <c r="GN51" s="148"/>
      <c r="GO51" s="148"/>
      <c r="GP51" s="148"/>
      <c r="GQ51" s="148"/>
      <c r="GR51" s="148"/>
      <c r="GS51" s="148"/>
      <c r="GT51" s="148"/>
      <c r="GU51" s="148"/>
      <c r="GV51" s="148"/>
      <c r="GW51" s="148"/>
      <c r="GX51" s="148"/>
      <c r="GY51" s="148"/>
      <c r="GZ51" s="148"/>
      <c r="HA51" s="148"/>
      <c r="HB51" s="148"/>
      <c r="HC51" s="148"/>
      <c r="HD51" s="148"/>
      <c r="HE51" s="148"/>
      <c r="HF51" s="148"/>
      <c r="HG51" s="148"/>
      <c r="HH51" s="148"/>
      <c r="HI51" s="148"/>
      <c r="HJ51" s="148"/>
      <c r="HK51" s="148"/>
      <c r="HL51" s="148"/>
    </row>
    <row r="52" spans="1:220" s="149" customFormat="1" ht="12.75" x14ac:dyDescent="0.2">
      <c r="A52" s="43" t="s">
        <v>266</v>
      </c>
      <c r="B52" s="126" t="s">
        <v>267</v>
      </c>
      <c r="C52" s="127"/>
      <c r="D52" s="127"/>
      <c r="E52" s="148"/>
      <c r="F52" s="148"/>
      <c r="G52" s="148"/>
      <c r="H52" s="148"/>
      <c r="I52" s="148"/>
      <c r="J52" s="148"/>
      <c r="K52" s="21">
        <f t="shared" si="0"/>
        <v>0</v>
      </c>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148"/>
      <c r="CC52" s="148"/>
      <c r="CD52" s="148"/>
      <c r="CE52" s="148"/>
      <c r="CF52" s="148"/>
      <c r="CG52" s="148"/>
      <c r="CH52" s="148"/>
      <c r="CI52" s="148"/>
      <c r="CJ52" s="148"/>
      <c r="CK52" s="148"/>
      <c r="CL52" s="148"/>
      <c r="CM52" s="148"/>
      <c r="CN52" s="148"/>
      <c r="CO52" s="148"/>
      <c r="CP52" s="148"/>
      <c r="CQ52" s="148"/>
      <c r="CR52" s="148"/>
      <c r="CS52" s="148"/>
      <c r="CT52" s="148"/>
      <c r="CU52" s="148"/>
      <c r="CV52" s="148"/>
      <c r="CW52" s="148"/>
      <c r="CX52" s="148"/>
      <c r="CY52" s="148"/>
      <c r="CZ52" s="148"/>
      <c r="DA52" s="148"/>
      <c r="DB52" s="148"/>
      <c r="DC52" s="148"/>
      <c r="DD52" s="148"/>
      <c r="DE52" s="148"/>
      <c r="DF52" s="148"/>
      <c r="DG52" s="148"/>
      <c r="DH52" s="148"/>
      <c r="DI52" s="148"/>
      <c r="DJ52" s="148"/>
      <c r="DK52" s="148"/>
      <c r="DL52" s="148"/>
      <c r="DM52" s="148"/>
      <c r="DN52" s="148"/>
      <c r="DO52" s="148"/>
      <c r="DP52" s="148"/>
      <c r="DQ52" s="148"/>
      <c r="DR52" s="148"/>
      <c r="DS52" s="148"/>
      <c r="DT52" s="148"/>
      <c r="DU52" s="148"/>
      <c r="DV52" s="148"/>
      <c r="DW52" s="148"/>
      <c r="DX52" s="148"/>
      <c r="DY52" s="148"/>
      <c r="DZ52" s="148"/>
      <c r="EA52" s="148"/>
      <c r="EB52" s="148"/>
      <c r="EC52" s="148"/>
      <c r="ED52" s="148"/>
      <c r="EE52" s="148"/>
      <c r="EF52" s="148"/>
      <c r="EG52" s="148"/>
      <c r="EH52" s="148"/>
      <c r="EI52" s="148"/>
      <c r="EJ52" s="148"/>
      <c r="EK52" s="148"/>
      <c r="EL52" s="148"/>
      <c r="EM52" s="148"/>
      <c r="EN52" s="148"/>
      <c r="EO52" s="148"/>
      <c r="EP52" s="148"/>
      <c r="EQ52" s="148"/>
      <c r="ER52" s="148"/>
      <c r="ES52" s="148"/>
      <c r="ET52" s="148"/>
      <c r="EU52" s="148"/>
      <c r="EV52" s="148"/>
      <c r="EW52" s="148"/>
      <c r="EX52" s="148"/>
      <c r="EY52" s="148"/>
      <c r="EZ52" s="148"/>
      <c r="FA52" s="148"/>
      <c r="FB52" s="148"/>
      <c r="FC52" s="148"/>
      <c r="FD52" s="148"/>
      <c r="FE52" s="148"/>
      <c r="FF52" s="148"/>
      <c r="FG52" s="148"/>
      <c r="FH52" s="148"/>
      <c r="FI52" s="148"/>
      <c r="FJ52" s="148"/>
      <c r="FK52" s="148"/>
      <c r="FL52" s="148"/>
      <c r="FM52" s="148"/>
      <c r="FN52" s="148"/>
      <c r="FO52" s="148"/>
      <c r="FP52" s="148"/>
      <c r="FQ52" s="148"/>
      <c r="FR52" s="148"/>
      <c r="FS52" s="148"/>
      <c r="FT52" s="148"/>
      <c r="FU52" s="148"/>
      <c r="FV52" s="148"/>
      <c r="FW52" s="148"/>
      <c r="FX52" s="148"/>
      <c r="FY52" s="148"/>
      <c r="FZ52" s="148"/>
      <c r="GA52" s="148"/>
      <c r="GB52" s="148"/>
      <c r="GC52" s="148"/>
      <c r="GD52" s="148"/>
      <c r="GE52" s="148"/>
      <c r="GF52" s="148"/>
      <c r="GG52" s="148"/>
      <c r="GH52" s="148"/>
      <c r="GI52" s="148"/>
      <c r="GJ52" s="148"/>
      <c r="GK52" s="148"/>
      <c r="GL52" s="148"/>
      <c r="GM52" s="148"/>
      <c r="GN52" s="148"/>
      <c r="GO52" s="148"/>
      <c r="GP52" s="148"/>
      <c r="GQ52" s="148"/>
      <c r="GR52" s="148"/>
      <c r="GS52" s="148"/>
      <c r="GT52" s="148"/>
      <c r="GU52" s="148"/>
      <c r="GV52" s="148"/>
      <c r="GW52" s="148"/>
      <c r="GX52" s="148"/>
      <c r="GY52" s="148"/>
      <c r="GZ52" s="148"/>
      <c r="HA52" s="148"/>
      <c r="HB52" s="148"/>
      <c r="HC52" s="148"/>
      <c r="HD52" s="148"/>
      <c r="HE52" s="148"/>
      <c r="HF52" s="148"/>
      <c r="HG52" s="148"/>
      <c r="HH52" s="148"/>
      <c r="HI52" s="148"/>
      <c r="HJ52" s="148"/>
      <c r="HK52" s="148"/>
      <c r="HL52" s="148"/>
    </row>
    <row r="53" spans="1:220" s="149" customFormat="1" ht="12.75" x14ac:dyDescent="0.2">
      <c r="A53" s="43" t="s">
        <v>268</v>
      </c>
      <c r="B53" s="126" t="s">
        <v>269</v>
      </c>
      <c r="C53" s="127"/>
      <c r="D53" s="127"/>
      <c r="E53" s="148"/>
      <c r="F53" s="148"/>
      <c r="G53" s="148"/>
      <c r="H53" s="148"/>
      <c r="I53" s="148"/>
      <c r="J53" s="148"/>
      <c r="K53" s="21">
        <f t="shared" si="0"/>
        <v>0</v>
      </c>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c r="CK53" s="148"/>
      <c r="CL53" s="148"/>
      <c r="CM53" s="148"/>
      <c r="CN53" s="148"/>
      <c r="CO53" s="148"/>
      <c r="CP53" s="148"/>
      <c r="CQ53" s="148"/>
      <c r="CR53" s="148"/>
      <c r="CS53" s="148"/>
      <c r="CT53" s="148"/>
      <c r="CU53" s="148"/>
      <c r="CV53" s="148"/>
      <c r="CW53" s="148"/>
      <c r="CX53" s="148"/>
      <c r="CY53" s="148"/>
      <c r="CZ53" s="148"/>
      <c r="DA53" s="148"/>
      <c r="DB53" s="148"/>
      <c r="DC53" s="148"/>
      <c r="DD53" s="148"/>
      <c r="DE53" s="148"/>
      <c r="DF53" s="148"/>
      <c r="DG53" s="148"/>
      <c r="DH53" s="148"/>
      <c r="DI53" s="148"/>
      <c r="DJ53" s="148"/>
      <c r="DK53" s="148"/>
      <c r="DL53" s="148"/>
      <c r="DM53" s="148"/>
      <c r="DN53" s="148"/>
      <c r="DO53" s="148"/>
      <c r="DP53" s="148"/>
      <c r="DQ53" s="148"/>
      <c r="DR53" s="148"/>
      <c r="DS53" s="148"/>
      <c r="DT53" s="148"/>
      <c r="DU53" s="148"/>
      <c r="DV53" s="148"/>
      <c r="DW53" s="148"/>
      <c r="DX53" s="148"/>
      <c r="DY53" s="148"/>
      <c r="DZ53" s="148"/>
      <c r="EA53" s="148"/>
      <c r="EB53" s="148"/>
      <c r="EC53" s="148"/>
      <c r="ED53" s="148"/>
      <c r="EE53" s="148"/>
      <c r="EF53" s="148"/>
      <c r="EG53" s="148"/>
      <c r="EH53" s="148"/>
      <c r="EI53" s="148"/>
      <c r="EJ53" s="148"/>
      <c r="EK53" s="148"/>
      <c r="EL53" s="148"/>
      <c r="EM53" s="148"/>
      <c r="EN53" s="148"/>
      <c r="EO53" s="148"/>
      <c r="EP53" s="148"/>
      <c r="EQ53" s="148"/>
      <c r="ER53" s="148"/>
      <c r="ES53" s="148"/>
      <c r="ET53" s="148"/>
      <c r="EU53" s="148"/>
      <c r="EV53" s="148"/>
      <c r="EW53" s="148"/>
      <c r="EX53" s="148"/>
      <c r="EY53" s="148"/>
      <c r="EZ53" s="148"/>
      <c r="FA53" s="148"/>
      <c r="FB53" s="148"/>
      <c r="FC53" s="148"/>
      <c r="FD53" s="148"/>
      <c r="FE53" s="148"/>
      <c r="FF53" s="148"/>
      <c r="FG53" s="148"/>
      <c r="FH53" s="148"/>
      <c r="FI53" s="148"/>
      <c r="FJ53" s="148"/>
      <c r="FK53" s="148"/>
      <c r="FL53" s="148"/>
      <c r="FM53" s="148"/>
      <c r="FN53" s="148"/>
      <c r="FO53" s="148"/>
      <c r="FP53" s="148"/>
      <c r="FQ53" s="148"/>
      <c r="FR53" s="148"/>
      <c r="FS53" s="148"/>
      <c r="FT53" s="148"/>
      <c r="FU53" s="148"/>
      <c r="FV53" s="148"/>
      <c r="FW53" s="148"/>
      <c r="FX53" s="148"/>
      <c r="FY53" s="148"/>
      <c r="FZ53" s="148"/>
      <c r="GA53" s="148"/>
      <c r="GB53" s="148"/>
      <c r="GC53" s="148"/>
      <c r="GD53" s="148"/>
      <c r="GE53" s="148"/>
      <c r="GF53" s="148"/>
      <c r="GG53" s="148"/>
      <c r="GH53" s="148"/>
      <c r="GI53" s="148"/>
      <c r="GJ53" s="148"/>
      <c r="GK53" s="148"/>
      <c r="GL53" s="148"/>
      <c r="GM53" s="148"/>
      <c r="GN53" s="148"/>
      <c r="GO53" s="148"/>
      <c r="GP53" s="148"/>
      <c r="GQ53" s="148"/>
      <c r="GR53" s="148"/>
      <c r="GS53" s="148"/>
      <c r="GT53" s="148"/>
      <c r="GU53" s="148"/>
      <c r="GV53" s="148"/>
      <c r="GW53" s="148"/>
      <c r="GX53" s="148"/>
      <c r="GY53" s="148"/>
      <c r="GZ53" s="148"/>
      <c r="HA53" s="148"/>
      <c r="HB53" s="148"/>
      <c r="HC53" s="148"/>
      <c r="HD53" s="148"/>
      <c r="HE53" s="148"/>
      <c r="HF53" s="148"/>
      <c r="HG53" s="148"/>
      <c r="HH53" s="148"/>
      <c r="HI53" s="148"/>
      <c r="HJ53" s="148"/>
      <c r="HK53" s="148"/>
      <c r="HL53" s="148"/>
    </row>
    <row r="54" spans="1:220" s="149" customFormat="1" ht="12.75" x14ac:dyDescent="0.2">
      <c r="A54" s="43" t="s">
        <v>270</v>
      </c>
      <c r="B54" s="136" t="s">
        <v>271</v>
      </c>
      <c r="C54" s="127"/>
      <c r="D54" s="127"/>
      <c r="E54" s="148"/>
      <c r="F54" s="148"/>
      <c r="G54" s="148"/>
      <c r="H54" s="148"/>
      <c r="I54" s="148"/>
      <c r="J54" s="148"/>
      <c r="K54" s="21">
        <f t="shared" si="0"/>
        <v>0</v>
      </c>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c r="CJ54" s="148"/>
      <c r="CK54" s="148"/>
      <c r="CL54" s="148"/>
      <c r="CM54" s="148"/>
      <c r="CN54" s="148"/>
      <c r="CO54" s="148"/>
      <c r="CP54" s="148"/>
      <c r="CQ54" s="148"/>
      <c r="CR54" s="148"/>
      <c r="CS54" s="148"/>
      <c r="CT54" s="148"/>
      <c r="CU54" s="148"/>
      <c r="CV54" s="148"/>
      <c r="CW54" s="148"/>
      <c r="CX54" s="148"/>
      <c r="CY54" s="148"/>
      <c r="CZ54" s="148"/>
      <c r="DA54" s="148"/>
      <c r="DB54" s="148"/>
      <c r="DC54" s="148"/>
      <c r="DD54" s="148"/>
      <c r="DE54" s="148"/>
      <c r="DF54" s="148"/>
      <c r="DG54" s="148"/>
      <c r="DH54" s="148"/>
      <c r="DI54" s="148"/>
      <c r="DJ54" s="148"/>
      <c r="DK54" s="148"/>
      <c r="DL54" s="148"/>
      <c r="DM54" s="148"/>
      <c r="DN54" s="148"/>
      <c r="DO54" s="148"/>
      <c r="DP54" s="148"/>
      <c r="DQ54" s="148"/>
      <c r="DR54" s="148"/>
      <c r="DS54" s="148"/>
      <c r="DT54" s="148"/>
      <c r="DU54" s="148"/>
      <c r="DV54" s="148"/>
      <c r="DW54" s="148"/>
      <c r="DX54" s="148"/>
      <c r="DY54" s="148"/>
      <c r="DZ54" s="148"/>
      <c r="EA54" s="148"/>
      <c r="EB54" s="148"/>
      <c r="EC54" s="148"/>
      <c r="ED54" s="148"/>
      <c r="EE54" s="148"/>
      <c r="EF54" s="148"/>
      <c r="EG54" s="148"/>
      <c r="EH54" s="148"/>
      <c r="EI54" s="148"/>
      <c r="EJ54" s="148"/>
      <c r="EK54" s="148"/>
      <c r="EL54" s="148"/>
      <c r="EM54" s="148"/>
      <c r="EN54" s="148"/>
      <c r="EO54" s="148"/>
      <c r="EP54" s="148"/>
      <c r="EQ54" s="148"/>
      <c r="ER54" s="148"/>
      <c r="ES54" s="148"/>
      <c r="ET54" s="148"/>
      <c r="EU54" s="148"/>
      <c r="EV54" s="148"/>
      <c r="EW54" s="148"/>
      <c r="EX54" s="148"/>
      <c r="EY54" s="148"/>
      <c r="EZ54" s="148"/>
      <c r="FA54" s="148"/>
      <c r="FB54" s="148"/>
      <c r="FC54" s="148"/>
      <c r="FD54" s="148"/>
      <c r="FE54" s="148"/>
      <c r="FF54" s="148"/>
      <c r="FG54" s="148"/>
      <c r="FH54" s="148"/>
      <c r="FI54" s="148"/>
      <c r="FJ54" s="148"/>
      <c r="FK54" s="148"/>
      <c r="FL54" s="148"/>
      <c r="FM54" s="148"/>
      <c r="FN54" s="148"/>
      <c r="FO54" s="148"/>
      <c r="FP54" s="148"/>
      <c r="FQ54" s="148"/>
      <c r="FR54" s="148"/>
      <c r="FS54" s="148"/>
      <c r="FT54" s="148"/>
      <c r="FU54" s="148"/>
      <c r="FV54" s="148"/>
      <c r="FW54" s="148"/>
      <c r="FX54" s="148"/>
      <c r="FY54" s="148"/>
      <c r="FZ54" s="148"/>
      <c r="GA54" s="148"/>
      <c r="GB54" s="148"/>
      <c r="GC54" s="148"/>
      <c r="GD54" s="148"/>
      <c r="GE54" s="148"/>
      <c r="GF54" s="148"/>
      <c r="GG54" s="148"/>
      <c r="GH54" s="148"/>
      <c r="GI54" s="148"/>
      <c r="GJ54" s="148"/>
      <c r="GK54" s="148"/>
      <c r="GL54" s="148"/>
      <c r="GM54" s="148"/>
      <c r="GN54" s="148"/>
      <c r="GO54" s="148"/>
      <c r="GP54" s="148"/>
      <c r="GQ54" s="148"/>
      <c r="GR54" s="148"/>
      <c r="GS54" s="148"/>
      <c r="GT54" s="148"/>
      <c r="GU54" s="148"/>
      <c r="GV54" s="148"/>
      <c r="GW54" s="148"/>
      <c r="GX54" s="148"/>
      <c r="GY54" s="148"/>
      <c r="GZ54" s="148"/>
      <c r="HA54" s="148"/>
      <c r="HB54" s="148"/>
      <c r="HC54" s="148"/>
      <c r="HD54" s="148"/>
      <c r="HE54" s="148"/>
      <c r="HF54" s="148"/>
      <c r="HG54" s="148"/>
      <c r="HH54" s="148"/>
      <c r="HI54" s="148"/>
      <c r="HJ54" s="148"/>
      <c r="HK54" s="148"/>
      <c r="HL54" s="148"/>
    </row>
    <row r="55" spans="1:220" s="149" customFormat="1" ht="12.75" x14ac:dyDescent="0.2">
      <c r="A55" s="43" t="s">
        <v>272</v>
      </c>
      <c r="B55" s="37" t="s">
        <v>238</v>
      </c>
      <c r="C55" s="127"/>
      <c r="D55" s="127"/>
      <c r="E55" s="148"/>
      <c r="F55" s="148"/>
      <c r="G55" s="148"/>
      <c r="H55" s="148"/>
      <c r="I55" s="148"/>
      <c r="J55" s="148"/>
      <c r="K55" s="21">
        <f t="shared" si="0"/>
        <v>0</v>
      </c>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148"/>
      <c r="CH55" s="148"/>
      <c r="CI55" s="148"/>
      <c r="CJ55" s="148"/>
      <c r="CK55" s="148"/>
      <c r="CL55" s="148"/>
      <c r="CM55" s="148"/>
      <c r="CN55" s="148"/>
      <c r="CO55" s="148"/>
      <c r="CP55" s="148"/>
      <c r="CQ55" s="148"/>
      <c r="CR55" s="148"/>
      <c r="CS55" s="148"/>
      <c r="CT55" s="148"/>
      <c r="CU55" s="148"/>
      <c r="CV55" s="148"/>
      <c r="CW55" s="148"/>
      <c r="CX55" s="148"/>
      <c r="CY55" s="148"/>
      <c r="CZ55" s="148"/>
      <c r="DA55" s="148"/>
      <c r="DB55" s="148"/>
      <c r="DC55" s="148"/>
      <c r="DD55" s="148"/>
      <c r="DE55" s="148"/>
      <c r="DF55" s="148"/>
      <c r="DG55" s="148"/>
      <c r="DH55" s="148"/>
      <c r="DI55" s="148"/>
      <c r="DJ55" s="148"/>
      <c r="DK55" s="148"/>
      <c r="DL55" s="148"/>
      <c r="DM55" s="148"/>
      <c r="DN55" s="148"/>
      <c r="DO55" s="148"/>
      <c r="DP55" s="148"/>
      <c r="DQ55" s="148"/>
      <c r="DR55" s="148"/>
      <c r="DS55" s="148"/>
      <c r="DT55" s="148"/>
      <c r="DU55" s="148"/>
      <c r="DV55" s="148"/>
      <c r="DW55" s="148"/>
      <c r="DX55" s="148"/>
      <c r="DY55" s="148"/>
      <c r="DZ55" s="148"/>
      <c r="EA55" s="148"/>
      <c r="EB55" s="148"/>
      <c r="EC55" s="148"/>
      <c r="ED55" s="148"/>
      <c r="EE55" s="148"/>
      <c r="EF55" s="148"/>
      <c r="EG55" s="148"/>
      <c r="EH55" s="148"/>
      <c r="EI55" s="148"/>
      <c r="EJ55" s="148"/>
      <c r="EK55" s="148"/>
      <c r="EL55" s="148"/>
      <c r="EM55" s="148"/>
      <c r="EN55" s="148"/>
      <c r="EO55" s="148"/>
      <c r="EP55" s="148"/>
      <c r="EQ55" s="148"/>
      <c r="ER55" s="148"/>
      <c r="ES55" s="148"/>
      <c r="ET55" s="148"/>
      <c r="EU55" s="148"/>
      <c r="EV55" s="148"/>
      <c r="EW55" s="148"/>
      <c r="EX55" s="148"/>
      <c r="EY55" s="148"/>
      <c r="EZ55" s="148"/>
      <c r="FA55" s="148"/>
      <c r="FB55" s="148"/>
      <c r="FC55" s="148"/>
      <c r="FD55" s="148"/>
      <c r="FE55" s="148"/>
      <c r="FF55" s="148"/>
      <c r="FG55" s="148"/>
      <c r="FH55" s="148"/>
      <c r="FI55" s="148"/>
      <c r="FJ55" s="148"/>
      <c r="FK55" s="148"/>
      <c r="FL55" s="148"/>
      <c r="FM55" s="148"/>
      <c r="FN55" s="148"/>
      <c r="FO55" s="148"/>
      <c r="FP55" s="148"/>
      <c r="FQ55" s="148"/>
      <c r="FR55" s="148"/>
      <c r="FS55" s="148"/>
      <c r="FT55" s="148"/>
      <c r="FU55" s="148"/>
      <c r="FV55" s="148"/>
      <c r="FW55" s="148"/>
      <c r="FX55" s="148"/>
      <c r="FY55" s="148"/>
      <c r="FZ55" s="148"/>
      <c r="GA55" s="148"/>
      <c r="GB55" s="148"/>
      <c r="GC55" s="148"/>
      <c r="GD55" s="148"/>
      <c r="GE55" s="148"/>
      <c r="GF55" s="148"/>
      <c r="GG55" s="148"/>
      <c r="GH55" s="148"/>
      <c r="GI55" s="148"/>
      <c r="GJ55" s="148"/>
      <c r="GK55" s="148"/>
      <c r="GL55" s="148"/>
      <c r="GM55" s="148"/>
      <c r="GN55" s="148"/>
      <c r="GO55" s="148"/>
      <c r="GP55" s="148"/>
      <c r="GQ55" s="148"/>
      <c r="GR55" s="148"/>
      <c r="GS55" s="148"/>
      <c r="GT55" s="148"/>
      <c r="GU55" s="148"/>
      <c r="GV55" s="148"/>
      <c r="GW55" s="148"/>
      <c r="GX55" s="148"/>
      <c r="GY55" s="148"/>
      <c r="GZ55" s="148"/>
      <c r="HA55" s="148"/>
      <c r="HB55" s="148"/>
      <c r="HC55" s="148"/>
      <c r="HD55" s="148"/>
      <c r="HE55" s="148"/>
      <c r="HF55" s="148"/>
      <c r="HG55" s="148"/>
      <c r="HH55" s="148"/>
      <c r="HI55" s="148"/>
      <c r="HJ55" s="148"/>
      <c r="HK55" s="148"/>
      <c r="HL55" s="148"/>
    </row>
    <row r="56" spans="1:220" s="149" customFormat="1" ht="25.5" x14ac:dyDescent="0.2">
      <c r="A56" s="137">
        <v>3.3</v>
      </c>
      <c r="B56" s="138" t="s">
        <v>273</v>
      </c>
      <c r="C56" s="139">
        <f>+C45+C50</f>
        <v>296819106.69000006</v>
      </c>
      <c r="D56" s="139">
        <f>+D45+D50</f>
        <v>-199601546.13</v>
      </c>
      <c r="E56" s="148"/>
      <c r="F56" s="148"/>
      <c r="G56" s="148"/>
      <c r="H56" s="148"/>
      <c r="I56" s="148"/>
      <c r="J56" s="148"/>
      <c r="K56" s="21">
        <f t="shared" si="0"/>
        <v>-199601.54613</v>
      </c>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148"/>
      <c r="BY56" s="148"/>
      <c r="BZ56" s="148"/>
      <c r="CA56" s="148"/>
      <c r="CB56" s="148"/>
      <c r="CC56" s="148"/>
      <c r="CD56" s="148"/>
      <c r="CE56" s="148"/>
      <c r="CF56" s="148"/>
      <c r="CG56" s="148"/>
      <c r="CH56" s="148"/>
      <c r="CI56" s="148"/>
      <c r="CJ56" s="148"/>
      <c r="CK56" s="148"/>
      <c r="CL56" s="148"/>
      <c r="CM56" s="148"/>
      <c r="CN56" s="148"/>
      <c r="CO56" s="148"/>
      <c r="CP56" s="148"/>
      <c r="CQ56" s="148"/>
      <c r="CR56" s="148"/>
      <c r="CS56" s="148"/>
      <c r="CT56" s="148"/>
      <c r="CU56" s="148"/>
      <c r="CV56" s="148"/>
      <c r="CW56" s="148"/>
      <c r="CX56" s="148"/>
      <c r="CY56" s="148"/>
      <c r="CZ56" s="148"/>
      <c r="DA56" s="148"/>
      <c r="DB56" s="148"/>
      <c r="DC56" s="148"/>
      <c r="DD56" s="148"/>
      <c r="DE56" s="148"/>
      <c r="DF56" s="148"/>
      <c r="DG56" s="148"/>
      <c r="DH56" s="148"/>
      <c r="DI56" s="148"/>
      <c r="DJ56" s="148"/>
      <c r="DK56" s="148"/>
      <c r="DL56" s="148"/>
      <c r="DM56" s="148"/>
      <c r="DN56" s="148"/>
      <c r="DO56" s="148"/>
      <c r="DP56" s="148"/>
      <c r="DQ56" s="148"/>
      <c r="DR56" s="148"/>
      <c r="DS56" s="148"/>
      <c r="DT56" s="148"/>
      <c r="DU56" s="148"/>
      <c r="DV56" s="148"/>
      <c r="DW56" s="148"/>
      <c r="DX56" s="148"/>
      <c r="DY56" s="148"/>
      <c r="DZ56" s="148"/>
      <c r="EA56" s="148"/>
      <c r="EB56" s="148"/>
      <c r="EC56" s="148"/>
      <c r="ED56" s="148"/>
      <c r="EE56" s="148"/>
      <c r="EF56" s="148"/>
      <c r="EG56" s="148"/>
      <c r="EH56" s="148"/>
      <c r="EI56" s="148"/>
      <c r="EJ56" s="148"/>
      <c r="EK56" s="148"/>
      <c r="EL56" s="148"/>
      <c r="EM56" s="148"/>
      <c r="EN56" s="148"/>
      <c r="EO56" s="148"/>
      <c r="EP56" s="148"/>
      <c r="EQ56" s="148"/>
      <c r="ER56" s="148"/>
      <c r="ES56" s="148"/>
      <c r="ET56" s="148"/>
      <c r="EU56" s="148"/>
      <c r="EV56" s="148"/>
      <c r="EW56" s="148"/>
      <c r="EX56" s="148"/>
      <c r="EY56" s="148"/>
      <c r="EZ56" s="148"/>
      <c r="FA56" s="148"/>
      <c r="FB56" s="148"/>
      <c r="FC56" s="148"/>
      <c r="FD56" s="148"/>
      <c r="FE56" s="148"/>
      <c r="FF56" s="148"/>
      <c r="FG56" s="148"/>
      <c r="FH56" s="148"/>
      <c r="FI56" s="148"/>
      <c r="FJ56" s="148"/>
      <c r="FK56" s="148"/>
      <c r="FL56" s="148"/>
      <c r="FM56" s="148"/>
      <c r="FN56" s="148"/>
      <c r="FO56" s="148"/>
      <c r="FP56" s="148"/>
      <c r="FQ56" s="148"/>
      <c r="FR56" s="148"/>
      <c r="FS56" s="148"/>
      <c r="FT56" s="148"/>
      <c r="FU56" s="148"/>
      <c r="FV56" s="148"/>
      <c r="FW56" s="148"/>
      <c r="FX56" s="148"/>
      <c r="FY56" s="148"/>
      <c r="FZ56" s="148"/>
      <c r="GA56" s="148"/>
      <c r="GB56" s="148"/>
      <c r="GC56" s="148"/>
      <c r="GD56" s="148"/>
      <c r="GE56" s="148"/>
      <c r="GF56" s="148"/>
      <c r="GG56" s="148"/>
      <c r="GH56" s="148"/>
      <c r="GI56" s="148"/>
      <c r="GJ56" s="148"/>
      <c r="GK56" s="148"/>
      <c r="GL56" s="148"/>
      <c r="GM56" s="148"/>
      <c r="GN56" s="148"/>
      <c r="GO56" s="148"/>
      <c r="GP56" s="148"/>
      <c r="GQ56" s="148"/>
      <c r="GR56" s="148"/>
      <c r="GS56" s="148"/>
      <c r="GT56" s="148"/>
      <c r="GU56" s="148"/>
      <c r="GV56" s="148"/>
      <c r="GW56" s="148"/>
      <c r="GX56" s="148"/>
      <c r="GY56" s="148"/>
      <c r="GZ56" s="148"/>
      <c r="HA56" s="148"/>
      <c r="HB56" s="148"/>
      <c r="HC56" s="148"/>
      <c r="HD56" s="148"/>
      <c r="HE56" s="148"/>
      <c r="HF56" s="148"/>
      <c r="HG56" s="148"/>
      <c r="HH56" s="148"/>
      <c r="HI56" s="148"/>
      <c r="HJ56" s="148"/>
      <c r="HK56" s="148"/>
      <c r="HL56" s="148"/>
    </row>
    <row r="57" spans="1:220" s="149" customFormat="1" ht="12.75" x14ac:dyDescent="0.2">
      <c r="A57" s="43">
        <v>4</v>
      </c>
      <c r="B57" s="43" t="s">
        <v>274</v>
      </c>
      <c r="C57" s="140">
        <v>-169746.09</v>
      </c>
      <c r="D57" s="140">
        <v>9936954.2200000025</v>
      </c>
      <c r="E57" s="148"/>
      <c r="F57" s="148"/>
      <c r="G57" s="148"/>
      <c r="H57" s="148"/>
      <c r="I57" s="148"/>
      <c r="J57" s="148"/>
      <c r="K57" s="21">
        <f t="shared" si="0"/>
        <v>9936.9542200000033</v>
      </c>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c r="CK57" s="148"/>
      <c r="CL57" s="148"/>
      <c r="CM57" s="148"/>
      <c r="CN57" s="148"/>
      <c r="CO57" s="148"/>
      <c r="CP57" s="148"/>
      <c r="CQ57" s="148"/>
      <c r="CR57" s="148"/>
      <c r="CS57" s="148"/>
      <c r="CT57" s="148"/>
      <c r="CU57" s="148"/>
      <c r="CV57" s="148"/>
      <c r="CW57" s="148"/>
      <c r="CX57" s="148"/>
      <c r="CY57" s="148"/>
      <c r="CZ57" s="148"/>
      <c r="DA57" s="148"/>
      <c r="DB57" s="148"/>
      <c r="DC57" s="148"/>
      <c r="DD57" s="148"/>
      <c r="DE57" s="148"/>
      <c r="DF57" s="148"/>
      <c r="DG57" s="148"/>
      <c r="DH57" s="148"/>
      <c r="DI57" s="148"/>
      <c r="DJ57" s="148"/>
      <c r="DK57" s="148"/>
      <c r="DL57" s="148"/>
      <c r="DM57" s="148"/>
      <c r="DN57" s="148"/>
      <c r="DO57" s="148"/>
      <c r="DP57" s="148"/>
      <c r="DQ57" s="148"/>
      <c r="DR57" s="148"/>
      <c r="DS57" s="148"/>
      <c r="DT57" s="148"/>
      <c r="DU57" s="148"/>
      <c r="DV57" s="148"/>
      <c r="DW57" s="148"/>
      <c r="DX57" s="148"/>
      <c r="DY57" s="148"/>
      <c r="DZ57" s="148"/>
      <c r="EA57" s="148"/>
      <c r="EB57" s="148"/>
      <c r="EC57" s="148"/>
      <c r="ED57" s="148"/>
      <c r="EE57" s="148"/>
      <c r="EF57" s="148"/>
      <c r="EG57" s="148"/>
      <c r="EH57" s="148"/>
      <c r="EI57" s="148"/>
      <c r="EJ57" s="148"/>
      <c r="EK57" s="148"/>
      <c r="EL57" s="148"/>
      <c r="EM57" s="148"/>
      <c r="EN57" s="148"/>
      <c r="EO57" s="148"/>
      <c r="EP57" s="148"/>
      <c r="EQ57" s="148"/>
      <c r="ER57" s="148"/>
      <c r="ES57" s="148"/>
      <c r="ET57" s="148"/>
      <c r="EU57" s="148"/>
      <c r="EV57" s="148"/>
      <c r="EW57" s="148"/>
      <c r="EX57" s="148"/>
      <c r="EY57" s="148"/>
      <c r="EZ57" s="148"/>
      <c r="FA57" s="148"/>
      <c r="FB57" s="148"/>
      <c r="FC57" s="148"/>
      <c r="FD57" s="148"/>
      <c r="FE57" s="148"/>
      <c r="FF57" s="148"/>
      <c r="FG57" s="148"/>
      <c r="FH57" s="148"/>
      <c r="FI57" s="148"/>
      <c r="FJ57" s="148"/>
      <c r="FK57" s="148"/>
      <c r="FL57" s="148"/>
      <c r="FM57" s="148"/>
      <c r="FN57" s="148"/>
      <c r="FO57" s="148"/>
      <c r="FP57" s="148"/>
      <c r="FQ57" s="148"/>
      <c r="FR57" s="148"/>
      <c r="FS57" s="148"/>
      <c r="FT57" s="148"/>
      <c r="FU57" s="148"/>
      <c r="FV57" s="148"/>
      <c r="FW57" s="148"/>
      <c r="FX57" s="148"/>
      <c r="FY57" s="148"/>
      <c r="FZ57" s="148"/>
      <c r="GA57" s="148"/>
      <c r="GB57" s="148"/>
      <c r="GC57" s="148"/>
      <c r="GD57" s="148"/>
      <c r="GE57" s="148"/>
      <c r="GF57" s="148"/>
      <c r="GG57" s="148"/>
      <c r="GH57" s="148"/>
      <c r="GI57" s="148"/>
      <c r="GJ57" s="148"/>
      <c r="GK57" s="148"/>
      <c r="GL57" s="148"/>
      <c r="GM57" s="148"/>
      <c r="GN57" s="148"/>
      <c r="GO57" s="148"/>
      <c r="GP57" s="148"/>
      <c r="GQ57" s="148"/>
      <c r="GR57" s="148"/>
      <c r="GS57" s="148"/>
      <c r="GT57" s="148"/>
      <c r="GU57" s="148"/>
      <c r="GV57" s="148"/>
      <c r="GW57" s="148"/>
      <c r="GX57" s="148"/>
      <c r="GY57" s="148"/>
      <c r="GZ57" s="148"/>
      <c r="HA57" s="148"/>
      <c r="HB57" s="148"/>
      <c r="HC57" s="148"/>
      <c r="HD57" s="148"/>
      <c r="HE57" s="148"/>
      <c r="HF57" s="148"/>
      <c r="HG57" s="148"/>
      <c r="HH57" s="148"/>
      <c r="HI57" s="148"/>
      <c r="HJ57" s="148"/>
      <c r="HK57" s="148"/>
      <c r="HL57" s="148"/>
    </row>
    <row r="58" spans="1:220" s="149" customFormat="1" ht="12.75" x14ac:dyDescent="0.2">
      <c r="A58" s="32">
        <v>5</v>
      </c>
      <c r="B58" s="32" t="s">
        <v>275</v>
      </c>
      <c r="C58" s="139">
        <f>C31+C43+C56+C57</f>
        <v>288525425.3300001</v>
      </c>
      <c r="D58" s="139">
        <f>D31+D43+D56+D57</f>
        <v>-276463848.18999994</v>
      </c>
      <c r="E58" s="139">
        <f t="shared" ref="E58:J58" si="2">E31+E43+E56</f>
        <v>0</v>
      </c>
      <c r="F58" s="139">
        <f t="shared" si="2"/>
        <v>0</v>
      </c>
      <c r="G58" s="139">
        <f t="shared" si="2"/>
        <v>0</v>
      </c>
      <c r="H58" s="139">
        <f t="shared" si="2"/>
        <v>0</v>
      </c>
      <c r="I58" s="139">
        <f t="shared" si="2"/>
        <v>0</v>
      </c>
      <c r="J58" s="139">
        <f t="shared" si="2"/>
        <v>0</v>
      </c>
      <c r="K58" s="21">
        <f t="shared" si="0"/>
        <v>-276463.84818999993</v>
      </c>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148"/>
      <c r="BY58" s="148"/>
      <c r="BZ58" s="148"/>
      <c r="CA58" s="148"/>
      <c r="CB58" s="148"/>
      <c r="CC58" s="148"/>
      <c r="CD58" s="148"/>
      <c r="CE58" s="148"/>
      <c r="CF58" s="148"/>
      <c r="CG58" s="148"/>
      <c r="CH58" s="148"/>
      <c r="CI58" s="148"/>
      <c r="CJ58" s="148"/>
      <c r="CK58" s="148"/>
      <c r="CL58" s="148"/>
      <c r="CM58" s="148"/>
      <c r="CN58" s="148"/>
      <c r="CO58" s="148"/>
      <c r="CP58" s="148"/>
      <c r="CQ58" s="148"/>
      <c r="CR58" s="148"/>
      <c r="CS58" s="148"/>
      <c r="CT58" s="148"/>
      <c r="CU58" s="148"/>
      <c r="CV58" s="148"/>
      <c r="CW58" s="148"/>
      <c r="CX58" s="148"/>
      <c r="CY58" s="148"/>
      <c r="CZ58" s="148"/>
      <c r="DA58" s="148"/>
      <c r="DB58" s="148"/>
      <c r="DC58" s="148"/>
      <c r="DD58" s="148"/>
      <c r="DE58" s="148"/>
      <c r="DF58" s="148"/>
      <c r="DG58" s="148"/>
      <c r="DH58" s="148"/>
      <c r="DI58" s="148"/>
      <c r="DJ58" s="148"/>
      <c r="DK58" s="148"/>
      <c r="DL58" s="148"/>
      <c r="DM58" s="148"/>
      <c r="DN58" s="148"/>
      <c r="DO58" s="148"/>
      <c r="DP58" s="148"/>
      <c r="DQ58" s="148"/>
      <c r="DR58" s="148"/>
      <c r="DS58" s="148"/>
      <c r="DT58" s="148"/>
      <c r="DU58" s="148"/>
      <c r="DV58" s="148"/>
      <c r="DW58" s="148"/>
      <c r="DX58" s="148"/>
      <c r="DY58" s="148"/>
      <c r="DZ58" s="148"/>
      <c r="EA58" s="148"/>
      <c r="EB58" s="148"/>
      <c r="EC58" s="148"/>
      <c r="ED58" s="148"/>
      <c r="EE58" s="148"/>
      <c r="EF58" s="148"/>
      <c r="EG58" s="148"/>
      <c r="EH58" s="148"/>
      <c r="EI58" s="148"/>
      <c r="EJ58" s="148"/>
      <c r="EK58" s="148"/>
      <c r="EL58" s="148"/>
      <c r="EM58" s="148"/>
      <c r="EN58" s="148"/>
      <c r="EO58" s="148"/>
      <c r="EP58" s="148"/>
      <c r="EQ58" s="148"/>
      <c r="ER58" s="148"/>
      <c r="ES58" s="148"/>
      <c r="ET58" s="148"/>
      <c r="EU58" s="148"/>
      <c r="EV58" s="148"/>
      <c r="EW58" s="148"/>
      <c r="EX58" s="148"/>
      <c r="EY58" s="148"/>
      <c r="EZ58" s="148"/>
      <c r="FA58" s="148"/>
      <c r="FB58" s="148"/>
      <c r="FC58" s="148"/>
      <c r="FD58" s="148"/>
      <c r="FE58" s="148"/>
      <c r="FF58" s="148"/>
      <c r="FG58" s="148"/>
      <c r="FH58" s="148"/>
      <c r="FI58" s="148"/>
      <c r="FJ58" s="148"/>
      <c r="FK58" s="148"/>
      <c r="FL58" s="148"/>
      <c r="FM58" s="148"/>
      <c r="FN58" s="148"/>
      <c r="FO58" s="148"/>
      <c r="FP58" s="148"/>
      <c r="FQ58" s="148"/>
      <c r="FR58" s="148"/>
      <c r="FS58" s="148"/>
      <c r="FT58" s="148"/>
      <c r="FU58" s="148"/>
      <c r="FV58" s="148"/>
      <c r="FW58" s="148"/>
      <c r="FX58" s="148"/>
      <c r="FY58" s="148"/>
      <c r="FZ58" s="148"/>
      <c r="GA58" s="148"/>
      <c r="GB58" s="148"/>
      <c r="GC58" s="148"/>
      <c r="GD58" s="148"/>
      <c r="GE58" s="148"/>
      <c r="GF58" s="148"/>
      <c r="GG58" s="148"/>
      <c r="GH58" s="148"/>
      <c r="GI58" s="148"/>
      <c r="GJ58" s="148"/>
      <c r="GK58" s="148"/>
      <c r="GL58" s="148"/>
      <c r="GM58" s="148"/>
      <c r="GN58" s="148"/>
      <c r="GO58" s="148"/>
      <c r="GP58" s="148"/>
      <c r="GQ58" s="148"/>
      <c r="GR58" s="148"/>
      <c r="GS58" s="148"/>
      <c r="GT58" s="148"/>
      <c r="GU58" s="148"/>
      <c r="GV58" s="148"/>
      <c r="GW58" s="148"/>
      <c r="GX58" s="148"/>
      <c r="GY58" s="148"/>
      <c r="GZ58" s="148"/>
      <c r="HA58" s="148"/>
      <c r="HB58" s="148"/>
      <c r="HC58" s="148"/>
      <c r="HD58" s="148"/>
      <c r="HE58" s="148"/>
      <c r="HF58" s="148"/>
      <c r="HG58" s="148"/>
      <c r="HH58" s="148"/>
      <c r="HI58" s="148"/>
      <c r="HJ58" s="148"/>
      <c r="HK58" s="148"/>
      <c r="HL58" s="148"/>
    </row>
    <row r="59" spans="1:220" s="149" customFormat="1" ht="25.5" x14ac:dyDescent="0.2">
      <c r="A59" s="141">
        <v>6</v>
      </c>
      <c r="B59" s="142" t="s">
        <v>276</v>
      </c>
      <c r="C59" s="143">
        <v>2513068.79</v>
      </c>
      <c r="D59" s="144">
        <f>[1]Balance!C13</f>
        <v>291038494.12</v>
      </c>
      <c r="E59" s="148"/>
      <c r="F59" s="148"/>
      <c r="G59" s="148"/>
      <c r="H59" s="148"/>
      <c r="I59" s="148"/>
      <c r="J59" s="148"/>
      <c r="K59" s="21">
        <f t="shared" si="0"/>
        <v>291038.49411999999</v>
      </c>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c r="CK59" s="148"/>
      <c r="CL59" s="148"/>
      <c r="CM59" s="148"/>
      <c r="CN59" s="148"/>
      <c r="CO59" s="148"/>
      <c r="CP59" s="148"/>
      <c r="CQ59" s="148"/>
      <c r="CR59" s="148"/>
      <c r="CS59" s="148"/>
      <c r="CT59" s="148"/>
      <c r="CU59" s="148"/>
      <c r="CV59" s="148"/>
      <c r="CW59" s="148"/>
      <c r="CX59" s="148"/>
      <c r="CY59" s="148"/>
      <c r="CZ59" s="148"/>
      <c r="DA59" s="148"/>
      <c r="DB59" s="148"/>
      <c r="DC59" s="148"/>
      <c r="DD59" s="148"/>
      <c r="DE59" s="148"/>
      <c r="DF59" s="148"/>
      <c r="DG59" s="148"/>
      <c r="DH59" s="148"/>
      <c r="DI59" s="148"/>
      <c r="DJ59" s="148"/>
      <c r="DK59" s="148"/>
      <c r="DL59" s="148"/>
      <c r="DM59" s="148"/>
      <c r="DN59" s="148"/>
      <c r="DO59" s="148"/>
      <c r="DP59" s="148"/>
      <c r="DQ59" s="148"/>
      <c r="DR59" s="148"/>
      <c r="DS59" s="148"/>
      <c r="DT59" s="148"/>
      <c r="DU59" s="148"/>
      <c r="DV59" s="148"/>
      <c r="DW59" s="148"/>
      <c r="DX59" s="148"/>
      <c r="DY59" s="148"/>
      <c r="DZ59" s="148"/>
      <c r="EA59" s="148"/>
      <c r="EB59" s="148"/>
      <c r="EC59" s="148"/>
      <c r="ED59" s="148"/>
      <c r="EE59" s="148"/>
      <c r="EF59" s="148"/>
      <c r="EG59" s="148"/>
      <c r="EH59" s="148"/>
      <c r="EI59" s="148"/>
      <c r="EJ59" s="148"/>
      <c r="EK59" s="148"/>
      <c r="EL59" s="148"/>
      <c r="EM59" s="148"/>
      <c r="EN59" s="148"/>
      <c r="EO59" s="148"/>
      <c r="EP59" s="148"/>
      <c r="EQ59" s="148"/>
      <c r="ER59" s="148"/>
      <c r="ES59" s="148"/>
      <c r="ET59" s="148"/>
      <c r="EU59" s="148"/>
      <c r="EV59" s="148"/>
      <c r="EW59" s="148"/>
      <c r="EX59" s="148"/>
      <c r="EY59" s="148"/>
      <c r="EZ59" s="148"/>
      <c r="FA59" s="148"/>
      <c r="FB59" s="148"/>
      <c r="FC59" s="148"/>
      <c r="FD59" s="148"/>
      <c r="FE59" s="148"/>
      <c r="FF59" s="148"/>
      <c r="FG59" s="148"/>
      <c r="FH59" s="148"/>
      <c r="FI59" s="148"/>
      <c r="FJ59" s="148"/>
      <c r="FK59" s="148"/>
      <c r="FL59" s="148"/>
      <c r="FM59" s="148"/>
      <c r="FN59" s="148"/>
      <c r="FO59" s="148"/>
      <c r="FP59" s="148"/>
      <c r="FQ59" s="148"/>
      <c r="FR59" s="148"/>
      <c r="FS59" s="148"/>
      <c r="FT59" s="148"/>
      <c r="FU59" s="148"/>
      <c r="FV59" s="148"/>
      <c r="FW59" s="148"/>
      <c r="FX59" s="148"/>
      <c r="FY59" s="148"/>
      <c r="FZ59" s="148"/>
      <c r="GA59" s="148"/>
      <c r="GB59" s="148"/>
      <c r="GC59" s="148"/>
      <c r="GD59" s="148"/>
      <c r="GE59" s="148"/>
      <c r="GF59" s="148"/>
      <c r="GG59" s="148"/>
      <c r="GH59" s="148"/>
      <c r="GI59" s="148"/>
      <c r="GJ59" s="148"/>
      <c r="GK59" s="148"/>
      <c r="GL59" s="148"/>
      <c r="GM59" s="148"/>
      <c r="GN59" s="148"/>
      <c r="GO59" s="148"/>
      <c r="GP59" s="148"/>
      <c r="GQ59" s="148"/>
      <c r="GR59" s="148"/>
      <c r="GS59" s="148"/>
      <c r="GT59" s="148"/>
      <c r="GU59" s="148"/>
      <c r="GV59" s="148"/>
      <c r="GW59" s="148"/>
      <c r="GX59" s="148"/>
      <c r="GY59" s="148"/>
      <c r="GZ59" s="148"/>
      <c r="HA59" s="148"/>
      <c r="HB59" s="148"/>
      <c r="HC59" s="148"/>
      <c r="HD59" s="148"/>
      <c r="HE59" s="148"/>
      <c r="HF59" s="148"/>
      <c r="HG59" s="148"/>
      <c r="HH59" s="148"/>
      <c r="HI59" s="148"/>
      <c r="HJ59" s="148"/>
      <c r="HK59" s="148"/>
      <c r="HL59" s="148"/>
    </row>
    <row r="60" spans="1:220" s="149" customFormat="1" ht="25.5" x14ac:dyDescent="0.2">
      <c r="A60" s="32">
        <v>7</v>
      </c>
      <c r="B60" s="33" t="s">
        <v>277</v>
      </c>
      <c r="C60" s="129">
        <v>291038494.12</v>
      </c>
      <c r="D60" s="125">
        <f>[1]Balance!D13</f>
        <v>14574645.93</v>
      </c>
      <c r="E60" s="148"/>
      <c r="F60" s="148"/>
      <c r="G60" s="148"/>
      <c r="H60" s="148"/>
      <c r="I60" s="148"/>
      <c r="J60" s="148"/>
      <c r="K60" s="21">
        <f t="shared" si="0"/>
        <v>14574.645930000001</v>
      </c>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48"/>
      <c r="BR60" s="148"/>
      <c r="BS60" s="148"/>
      <c r="BT60" s="148"/>
      <c r="BU60" s="148"/>
      <c r="BV60" s="148"/>
      <c r="BW60" s="148"/>
      <c r="BX60" s="148"/>
      <c r="BY60" s="148"/>
      <c r="BZ60" s="148"/>
      <c r="CA60" s="148"/>
      <c r="CB60" s="148"/>
      <c r="CC60" s="148"/>
      <c r="CD60" s="148"/>
      <c r="CE60" s="148"/>
      <c r="CF60" s="148"/>
      <c r="CG60" s="148"/>
      <c r="CH60" s="148"/>
      <c r="CI60" s="148"/>
      <c r="CJ60" s="148"/>
      <c r="CK60" s="148"/>
      <c r="CL60" s="148"/>
      <c r="CM60" s="148"/>
      <c r="CN60" s="148"/>
      <c r="CO60" s="148"/>
      <c r="CP60" s="148"/>
      <c r="CQ60" s="148"/>
      <c r="CR60" s="148"/>
      <c r="CS60" s="148"/>
      <c r="CT60" s="148"/>
      <c r="CU60" s="148"/>
      <c r="CV60" s="148"/>
      <c r="CW60" s="148"/>
      <c r="CX60" s="148"/>
      <c r="CY60" s="148"/>
      <c r="CZ60" s="148"/>
      <c r="DA60" s="148"/>
      <c r="DB60" s="148"/>
      <c r="DC60" s="148"/>
      <c r="DD60" s="148"/>
      <c r="DE60" s="148"/>
      <c r="DF60" s="148"/>
      <c r="DG60" s="148"/>
      <c r="DH60" s="148"/>
      <c r="DI60" s="148"/>
      <c r="DJ60" s="148"/>
      <c r="DK60" s="148"/>
      <c r="DL60" s="148"/>
      <c r="DM60" s="148"/>
      <c r="DN60" s="148"/>
      <c r="DO60" s="148"/>
      <c r="DP60" s="148"/>
      <c r="DQ60" s="148"/>
      <c r="DR60" s="148"/>
      <c r="DS60" s="148"/>
      <c r="DT60" s="148"/>
      <c r="DU60" s="148"/>
      <c r="DV60" s="148"/>
      <c r="DW60" s="148"/>
      <c r="DX60" s="148"/>
      <c r="DY60" s="148"/>
      <c r="DZ60" s="148"/>
      <c r="EA60" s="148"/>
      <c r="EB60" s="148"/>
      <c r="EC60" s="148"/>
      <c r="ED60" s="148"/>
      <c r="EE60" s="148"/>
      <c r="EF60" s="148"/>
      <c r="EG60" s="148"/>
      <c r="EH60" s="148"/>
      <c r="EI60" s="148"/>
      <c r="EJ60" s="148"/>
      <c r="EK60" s="148"/>
      <c r="EL60" s="148"/>
      <c r="EM60" s="148"/>
      <c r="EN60" s="148"/>
      <c r="EO60" s="148"/>
      <c r="EP60" s="148"/>
      <c r="EQ60" s="148"/>
      <c r="ER60" s="148"/>
      <c r="ES60" s="148"/>
      <c r="ET60" s="148"/>
      <c r="EU60" s="148"/>
      <c r="EV60" s="148"/>
      <c r="EW60" s="148"/>
      <c r="EX60" s="148"/>
      <c r="EY60" s="148"/>
      <c r="EZ60" s="148"/>
      <c r="FA60" s="148"/>
      <c r="FB60" s="148"/>
      <c r="FC60" s="148"/>
      <c r="FD60" s="148"/>
      <c r="FE60" s="148"/>
      <c r="FF60" s="148"/>
      <c r="FG60" s="148"/>
      <c r="FH60" s="148"/>
      <c r="FI60" s="148"/>
      <c r="FJ60" s="148"/>
      <c r="FK60" s="148"/>
      <c r="FL60" s="148"/>
      <c r="FM60" s="148"/>
      <c r="FN60" s="148"/>
      <c r="FO60" s="148"/>
      <c r="FP60" s="148"/>
      <c r="FQ60" s="148"/>
      <c r="FR60" s="148"/>
      <c r="FS60" s="148"/>
      <c r="FT60" s="148"/>
      <c r="FU60" s="148"/>
      <c r="FV60" s="148"/>
      <c r="FW60" s="148"/>
      <c r="FX60" s="148"/>
      <c r="FY60" s="148"/>
      <c r="FZ60" s="148"/>
      <c r="GA60" s="148"/>
      <c r="GB60" s="148"/>
      <c r="GC60" s="148"/>
      <c r="GD60" s="148"/>
      <c r="GE60" s="148"/>
      <c r="GF60" s="148"/>
      <c r="GG60" s="148"/>
      <c r="GH60" s="148"/>
      <c r="GI60" s="148"/>
      <c r="GJ60" s="148"/>
      <c r="GK60" s="148"/>
      <c r="GL60" s="148"/>
      <c r="GM60" s="148"/>
      <c r="GN60" s="148"/>
      <c r="GO60" s="148"/>
      <c r="GP60" s="148"/>
      <c r="GQ60" s="148"/>
      <c r="GR60" s="148"/>
      <c r="GS60" s="148"/>
      <c r="GT60" s="148"/>
      <c r="GU60" s="148"/>
      <c r="GV60" s="148"/>
      <c r="GW60" s="148"/>
      <c r="GX60" s="148"/>
      <c r="GY60" s="148"/>
      <c r="GZ60" s="148"/>
      <c r="HA60" s="148"/>
      <c r="HB60" s="148"/>
      <c r="HC60" s="148"/>
      <c r="HD60" s="148"/>
      <c r="HE60" s="148"/>
      <c r="HF60" s="148"/>
      <c r="HG60" s="148"/>
      <c r="HH60" s="148"/>
      <c r="HI60" s="148"/>
      <c r="HJ60" s="148"/>
      <c r="HK60" s="148"/>
      <c r="HL60" s="148"/>
    </row>
    <row r="61" spans="1:220" s="149" customFormat="1" ht="12.75" x14ac:dyDescent="0.2">
      <c r="A61" s="145" t="s">
        <v>278</v>
      </c>
      <c r="B61" s="146"/>
      <c r="C61" s="147"/>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8"/>
      <c r="BY61" s="148"/>
      <c r="BZ61" s="148"/>
      <c r="CA61" s="148"/>
      <c r="CB61" s="148"/>
      <c r="CC61" s="148"/>
      <c r="CD61" s="148"/>
      <c r="CE61" s="148"/>
      <c r="CF61" s="148"/>
      <c r="CG61" s="148"/>
      <c r="CH61" s="148"/>
      <c r="CI61" s="148"/>
      <c r="CJ61" s="148"/>
      <c r="CK61" s="148"/>
      <c r="CL61" s="148"/>
      <c r="CM61" s="148"/>
      <c r="CN61" s="148"/>
      <c r="CO61" s="148"/>
      <c r="CP61" s="148"/>
      <c r="CQ61" s="148"/>
      <c r="CR61" s="148"/>
      <c r="CS61" s="148"/>
      <c r="CT61" s="148"/>
      <c r="CU61" s="148"/>
      <c r="CV61" s="148"/>
      <c r="CW61" s="148"/>
      <c r="CX61" s="148"/>
      <c r="CY61" s="148"/>
      <c r="CZ61" s="148"/>
      <c r="DA61" s="148"/>
      <c r="DB61" s="148"/>
      <c r="DC61" s="148"/>
      <c r="DD61" s="148"/>
      <c r="DE61" s="148"/>
      <c r="DF61" s="148"/>
      <c r="DG61" s="148"/>
      <c r="DH61" s="148"/>
      <c r="DI61" s="148"/>
      <c r="DJ61" s="148"/>
      <c r="DK61" s="148"/>
      <c r="DL61" s="148"/>
      <c r="DM61" s="148"/>
      <c r="DN61" s="148"/>
      <c r="DO61" s="148"/>
      <c r="DP61" s="148"/>
      <c r="DQ61" s="148"/>
      <c r="DR61" s="148"/>
      <c r="DS61" s="148"/>
      <c r="DT61" s="148"/>
      <c r="DU61" s="148"/>
      <c r="DV61" s="148"/>
      <c r="DW61" s="148"/>
      <c r="DX61" s="148"/>
      <c r="DY61" s="148"/>
      <c r="DZ61" s="148"/>
      <c r="EA61" s="148"/>
      <c r="EB61" s="148"/>
      <c r="EC61" s="148"/>
      <c r="ED61" s="148"/>
      <c r="EE61" s="148"/>
      <c r="EF61" s="148"/>
      <c r="EG61" s="148"/>
      <c r="EH61" s="148"/>
      <c r="EI61" s="148"/>
      <c r="EJ61" s="148"/>
      <c r="EK61" s="148"/>
      <c r="EL61" s="148"/>
      <c r="EM61" s="148"/>
      <c r="EN61" s="148"/>
      <c r="EO61" s="148"/>
      <c r="EP61" s="148"/>
      <c r="EQ61" s="148"/>
      <c r="ER61" s="148"/>
      <c r="ES61" s="148"/>
      <c r="ET61" s="148"/>
      <c r="EU61" s="148"/>
      <c r="EV61" s="148"/>
      <c r="EW61" s="148"/>
      <c r="EX61" s="148"/>
      <c r="EY61" s="148"/>
      <c r="EZ61" s="148"/>
      <c r="FA61" s="148"/>
      <c r="FB61" s="148"/>
      <c r="FC61" s="148"/>
      <c r="FD61" s="148"/>
      <c r="FE61" s="148"/>
      <c r="FF61" s="148"/>
      <c r="FG61" s="148"/>
      <c r="FH61" s="148"/>
      <c r="FI61" s="148"/>
      <c r="FJ61" s="148"/>
      <c r="FK61" s="148"/>
      <c r="FL61" s="148"/>
      <c r="FM61" s="148"/>
      <c r="FN61" s="148"/>
      <c r="FO61" s="148"/>
      <c r="FP61" s="148"/>
      <c r="FQ61" s="148"/>
      <c r="FR61" s="148"/>
      <c r="FS61" s="148"/>
      <c r="FT61" s="148"/>
      <c r="FU61" s="148"/>
      <c r="FV61" s="148"/>
      <c r="FW61" s="148"/>
      <c r="FX61" s="148"/>
      <c r="FY61" s="148"/>
      <c r="FZ61" s="148"/>
      <c r="GA61" s="148"/>
      <c r="GB61" s="148"/>
      <c r="GC61" s="148"/>
      <c r="GD61" s="148"/>
      <c r="GE61" s="148"/>
      <c r="GF61" s="148"/>
      <c r="GG61" s="148"/>
      <c r="GH61" s="148"/>
      <c r="GI61" s="148"/>
      <c r="GJ61" s="148"/>
      <c r="GK61" s="148"/>
      <c r="GL61" s="148"/>
      <c r="GM61" s="148"/>
      <c r="GN61" s="148"/>
      <c r="GO61" s="148"/>
      <c r="GP61" s="148"/>
      <c r="GQ61" s="148"/>
      <c r="GR61" s="148"/>
      <c r="GS61" s="148"/>
      <c r="GT61" s="148"/>
      <c r="GU61" s="148"/>
      <c r="GV61" s="148"/>
      <c r="GW61" s="148"/>
      <c r="GX61" s="148"/>
      <c r="GY61" s="148"/>
      <c r="GZ61" s="148"/>
      <c r="HA61" s="148"/>
      <c r="HB61" s="148"/>
      <c r="HC61" s="148"/>
      <c r="HD61" s="148"/>
      <c r="HE61" s="148"/>
      <c r="HF61" s="148"/>
      <c r="HG61" s="148"/>
      <c r="HH61" s="148"/>
      <c r="HI61" s="148"/>
      <c r="HJ61" s="148"/>
      <c r="HK61" s="148"/>
      <c r="HL61" s="148"/>
    </row>
    <row r="62" spans="1:220" s="149" customFormat="1" ht="12.75" x14ac:dyDescent="0.2">
      <c r="A62" s="26"/>
      <c r="C62" s="150"/>
      <c r="D62" s="86"/>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148"/>
      <c r="BY62" s="148"/>
      <c r="BZ62" s="148"/>
      <c r="CA62" s="148"/>
      <c r="CB62" s="148"/>
      <c r="CC62" s="148"/>
      <c r="CD62" s="148"/>
      <c r="CE62" s="148"/>
      <c r="CF62" s="148"/>
      <c r="CG62" s="148"/>
      <c r="CH62" s="148"/>
      <c r="CI62" s="148"/>
      <c r="CJ62" s="148"/>
      <c r="CK62" s="148"/>
      <c r="CL62" s="148"/>
      <c r="CM62" s="148"/>
      <c r="CN62" s="148"/>
      <c r="CO62" s="148"/>
      <c r="CP62" s="148"/>
      <c r="CQ62" s="148"/>
      <c r="CR62" s="148"/>
      <c r="CS62" s="148"/>
      <c r="CT62" s="148"/>
      <c r="CU62" s="148"/>
      <c r="CV62" s="148"/>
      <c r="CW62" s="148"/>
      <c r="CX62" s="148"/>
      <c r="CY62" s="148"/>
      <c r="CZ62" s="148"/>
      <c r="DA62" s="148"/>
      <c r="DB62" s="148"/>
      <c r="DC62" s="148"/>
      <c r="DD62" s="148"/>
      <c r="DE62" s="148"/>
      <c r="DF62" s="148"/>
      <c r="DG62" s="148"/>
      <c r="DH62" s="148"/>
      <c r="DI62" s="148"/>
      <c r="DJ62" s="148"/>
      <c r="DK62" s="148"/>
      <c r="DL62" s="148"/>
      <c r="DM62" s="148"/>
      <c r="DN62" s="148"/>
      <c r="DO62" s="148"/>
      <c r="DP62" s="148"/>
      <c r="DQ62" s="148"/>
      <c r="DR62" s="148"/>
      <c r="DS62" s="148"/>
      <c r="DT62" s="148"/>
      <c r="DU62" s="148"/>
      <c r="DV62" s="148"/>
      <c r="DW62" s="148"/>
      <c r="DX62" s="148"/>
      <c r="DY62" s="148"/>
      <c r="DZ62" s="148"/>
      <c r="EA62" s="148"/>
      <c r="EB62" s="148"/>
      <c r="EC62" s="148"/>
      <c r="ED62" s="148"/>
      <c r="EE62" s="148"/>
      <c r="EF62" s="148"/>
      <c r="EG62" s="148"/>
      <c r="EH62" s="148"/>
      <c r="EI62" s="148"/>
      <c r="EJ62" s="148"/>
      <c r="EK62" s="148"/>
      <c r="EL62" s="148"/>
      <c r="EM62" s="148"/>
      <c r="EN62" s="148"/>
      <c r="EO62" s="148"/>
      <c r="EP62" s="148"/>
      <c r="EQ62" s="148"/>
      <c r="ER62" s="148"/>
      <c r="ES62" s="148"/>
      <c r="ET62" s="148"/>
      <c r="EU62" s="148"/>
      <c r="EV62" s="148"/>
      <c r="EW62" s="148"/>
      <c r="EX62" s="148"/>
      <c r="EY62" s="148"/>
      <c r="EZ62" s="148"/>
      <c r="FA62" s="148"/>
      <c r="FB62" s="148"/>
      <c r="FC62" s="148"/>
      <c r="FD62" s="148"/>
      <c r="FE62" s="148"/>
      <c r="FF62" s="148"/>
      <c r="FG62" s="148"/>
      <c r="FH62" s="148"/>
      <c r="FI62" s="148"/>
      <c r="FJ62" s="148"/>
      <c r="FK62" s="148"/>
      <c r="FL62" s="148"/>
      <c r="FM62" s="148"/>
      <c r="FN62" s="148"/>
      <c r="FO62" s="148"/>
      <c r="FP62" s="148"/>
      <c r="FQ62" s="148"/>
      <c r="FR62" s="148"/>
      <c r="FS62" s="148"/>
      <c r="FT62" s="148"/>
      <c r="FU62" s="148"/>
      <c r="FV62" s="148"/>
      <c r="FW62" s="148"/>
      <c r="FX62" s="148"/>
      <c r="FY62" s="148"/>
      <c r="FZ62" s="148"/>
      <c r="GA62" s="148"/>
      <c r="GB62" s="148"/>
      <c r="GC62" s="148"/>
      <c r="GD62" s="148"/>
      <c r="GE62" s="148"/>
      <c r="GF62" s="148"/>
      <c r="GG62" s="148"/>
      <c r="GH62" s="148"/>
      <c r="GI62" s="148"/>
      <c r="GJ62" s="148"/>
      <c r="GK62" s="148"/>
      <c r="GL62" s="148"/>
      <c r="GM62" s="148"/>
      <c r="GN62" s="148"/>
      <c r="GO62" s="148"/>
      <c r="GP62" s="148"/>
      <c r="GQ62" s="148"/>
      <c r="GR62" s="148"/>
      <c r="GS62" s="148"/>
      <c r="GT62" s="148"/>
      <c r="GU62" s="148"/>
      <c r="GV62" s="148"/>
      <c r="GW62" s="148"/>
      <c r="GX62" s="148"/>
      <c r="GY62" s="148"/>
      <c r="GZ62" s="148"/>
      <c r="HA62" s="148"/>
      <c r="HB62" s="148"/>
      <c r="HC62" s="148"/>
      <c r="HD62" s="148"/>
      <c r="HE62" s="148"/>
      <c r="HF62" s="148"/>
      <c r="HG62" s="148"/>
      <c r="HH62" s="148"/>
      <c r="HI62" s="148"/>
      <c r="HJ62" s="148"/>
      <c r="HK62" s="148"/>
      <c r="HL62" s="148"/>
    </row>
    <row r="63" spans="1:220" s="149" customFormat="1" ht="12.75" x14ac:dyDescent="0.2">
      <c r="A63" s="26"/>
      <c r="B63" s="151"/>
      <c r="C63" s="152">
        <f>C58+C59-C60</f>
        <v>0</v>
      </c>
      <c r="D63" s="152">
        <f>D58+D59-D60</f>
        <v>6.7055225372314453E-8</v>
      </c>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8"/>
      <c r="BX63" s="148"/>
      <c r="BY63" s="148"/>
      <c r="BZ63" s="148"/>
      <c r="CA63" s="148"/>
      <c r="CB63" s="148"/>
      <c r="CC63" s="148"/>
      <c r="CD63" s="148"/>
      <c r="CE63" s="148"/>
      <c r="CF63" s="148"/>
      <c r="CG63" s="148"/>
      <c r="CH63" s="148"/>
      <c r="CI63" s="148"/>
      <c r="CJ63" s="148"/>
      <c r="CK63" s="148"/>
      <c r="CL63" s="148"/>
      <c r="CM63" s="148"/>
      <c r="CN63" s="148"/>
      <c r="CO63" s="148"/>
      <c r="CP63" s="148"/>
      <c r="CQ63" s="148"/>
      <c r="CR63" s="148"/>
      <c r="CS63" s="148"/>
      <c r="CT63" s="148"/>
      <c r="CU63" s="148"/>
      <c r="CV63" s="148"/>
      <c r="CW63" s="148"/>
      <c r="CX63" s="148"/>
      <c r="CY63" s="148"/>
      <c r="CZ63" s="148"/>
      <c r="DA63" s="148"/>
      <c r="DB63" s="148"/>
      <c r="DC63" s="148"/>
      <c r="DD63" s="148"/>
      <c r="DE63" s="148"/>
      <c r="DF63" s="148"/>
      <c r="DG63" s="148"/>
      <c r="DH63" s="148"/>
      <c r="DI63" s="148"/>
      <c r="DJ63" s="148"/>
      <c r="DK63" s="148"/>
      <c r="DL63" s="148"/>
      <c r="DM63" s="148"/>
      <c r="DN63" s="148"/>
      <c r="DO63" s="148"/>
      <c r="DP63" s="148"/>
      <c r="DQ63" s="148"/>
      <c r="DR63" s="148"/>
      <c r="DS63" s="148"/>
      <c r="DT63" s="148"/>
      <c r="DU63" s="148"/>
      <c r="DV63" s="148"/>
      <c r="DW63" s="148"/>
      <c r="DX63" s="148"/>
      <c r="DY63" s="148"/>
      <c r="DZ63" s="148"/>
      <c r="EA63" s="148"/>
      <c r="EB63" s="148"/>
      <c r="EC63" s="148"/>
      <c r="ED63" s="148"/>
      <c r="EE63" s="148"/>
      <c r="EF63" s="148"/>
      <c r="EG63" s="148"/>
      <c r="EH63" s="148"/>
      <c r="EI63" s="148"/>
      <c r="EJ63" s="148"/>
      <c r="EK63" s="148"/>
      <c r="EL63" s="148"/>
      <c r="EM63" s="148"/>
      <c r="EN63" s="148"/>
      <c r="EO63" s="148"/>
      <c r="EP63" s="148"/>
      <c r="EQ63" s="148"/>
      <c r="ER63" s="148"/>
      <c r="ES63" s="148"/>
      <c r="ET63" s="148"/>
      <c r="EU63" s="148"/>
      <c r="EV63" s="148"/>
      <c r="EW63" s="148"/>
      <c r="EX63" s="148"/>
      <c r="EY63" s="148"/>
      <c r="EZ63" s="148"/>
      <c r="FA63" s="148"/>
      <c r="FB63" s="148"/>
      <c r="FC63" s="148"/>
      <c r="FD63" s="148"/>
      <c r="FE63" s="148"/>
      <c r="FF63" s="148"/>
      <c r="FG63" s="148"/>
      <c r="FH63" s="148"/>
      <c r="FI63" s="148"/>
      <c r="FJ63" s="148"/>
      <c r="FK63" s="148"/>
      <c r="FL63" s="148"/>
      <c r="FM63" s="148"/>
      <c r="FN63" s="148"/>
      <c r="FO63" s="148"/>
      <c r="FP63" s="148"/>
      <c r="FQ63" s="148"/>
      <c r="FR63" s="148"/>
      <c r="FS63" s="148"/>
      <c r="FT63" s="148"/>
      <c r="FU63" s="148"/>
      <c r="FV63" s="148"/>
      <c r="FW63" s="148"/>
      <c r="FX63" s="148"/>
      <c r="FY63" s="148"/>
      <c r="FZ63" s="148"/>
      <c r="GA63" s="148"/>
      <c r="GB63" s="148"/>
      <c r="GC63" s="148"/>
      <c r="GD63" s="148"/>
      <c r="GE63" s="148"/>
      <c r="GF63" s="148"/>
      <c r="GG63" s="148"/>
      <c r="GH63" s="148"/>
      <c r="GI63" s="148"/>
      <c r="GJ63" s="148"/>
      <c r="GK63" s="148"/>
      <c r="GL63" s="148"/>
      <c r="GM63" s="148"/>
      <c r="GN63" s="148"/>
      <c r="GO63" s="148"/>
      <c r="GP63" s="148"/>
      <c r="GQ63" s="148"/>
      <c r="GR63" s="148"/>
      <c r="GS63" s="148"/>
      <c r="GT63" s="148"/>
      <c r="GU63" s="148"/>
      <c r="GV63" s="148"/>
      <c r="GW63" s="148"/>
      <c r="GX63" s="148"/>
      <c r="GY63" s="148"/>
      <c r="GZ63" s="148"/>
      <c r="HA63" s="148"/>
      <c r="HB63" s="148"/>
      <c r="HC63" s="148"/>
      <c r="HD63" s="148"/>
      <c r="HE63" s="148"/>
      <c r="HF63" s="148"/>
      <c r="HG63" s="148"/>
      <c r="HH63" s="148"/>
      <c r="HI63" s="148"/>
      <c r="HJ63" s="148"/>
      <c r="HK63" s="148"/>
      <c r="HL63" s="148"/>
    </row>
    <row r="64" spans="1:220" s="15" customFormat="1" ht="12.75" x14ac:dyDescent="0.2">
      <c r="B64" s="153" t="str">
        <f>+[1]Balance!B72</f>
        <v>Гүйцэтгэх захирал________________  (Г.Оюунболд)</v>
      </c>
      <c r="C64" s="154"/>
      <c r="D64" s="86"/>
      <c r="E64" s="153"/>
      <c r="F64" s="153"/>
      <c r="G64" s="153"/>
      <c r="H64" s="153"/>
      <c r="I64" s="86"/>
    </row>
    <row r="65" spans="1:220" s="15" customFormat="1" ht="12.75" x14ac:dyDescent="0.2">
      <c r="B65" s="155"/>
      <c r="C65" s="156"/>
      <c r="D65" s="153"/>
      <c r="E65" s="153"/>
      <c r="F65" s="153"/>
      <c r="G65" s="153"/>
    </row>
    <row r="66" spans="1:220" s="15" customFormat="1" ht="12.75" x14ac:dyDescent="0.2">
      <c r="B66" s="15" t="str">
        <f>+[1]Balance!B74</f>
        <v>Ерөнхий нягтлан бодогч ________________  (....)</v>
      </c>
      <c r="D66" s="148"/>
      <c r="E66" s="153"/>
      <c r="F66" s="153"/>
      <c r="G66" s="153"/>
    </row>
    <row r="67" spans="1:220" s="15" customFormat="1" ht="12.75" x14ac:dyDescent="0.2">
      <c r="A67" s="155"/>
      <c r="C67" s="153"/>
      <c r="D67" s="148"/>
      <c r="E67" s="153"/>
      <c r="F67" s="153"/>
      <c r="G67" s="153"/>
    </row>
    <row r="68" spans="1:220" s="15" customFormat="1" ht="12.75" x14ac:dyDescent="0.2">
      <c r="A68" s="155"/>
      <c r="C68" s="153"/>
      <c r="D68" s="163"/>
      <c r="E68" s="153"/>
      <c r="F68" s="153"/>
      <c r="G68" s="153"/>
      <c r="H68" s="153"/>
    </row>
    <row r="69" spans="1:220" s="166" customFormat="1" ht="12" x14ac:dyDescent="0.2">
      <c r="A69" s="164"/>
      <c r="B69" s="163"/>
      <c r="C69" s="165"/>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c r="BL69" s="163"/>
      <c r="BM69" s="163"/>
      <c r="BN69" s="163"/>
      <c r="BO69" s="163"/>
      <c r="BP69" s="163"/>
      <c r="BQ69" s="163"/>
      <c r="BR69" s="163"/>
      <c r="BS69" s="163"/>
      <c r="BT69" s="163"/>
      <c r="BU69" s="163"/>
      <c r="BV69" s="163"/>
      <c r="BW69" s="163"/>
      <c r="BX69" s="163"/>
      <c r="BY69" s="163"/>
      <c r="BZ69" s="163"/>
      <c r="CA69" s="163"/>
      <c r="CB69" s="163"/>
      <c r="CC69" s="163"/>
      <c r="CD69" s="163"/>
      <c r="CE69" s="163"/>
      <c r="CF69" s="163"/>
      <c r="CG69" s="163"/>
      <c r="CH69" s="163"/>
      <c r="CI69" s="163"/>
      <c r="CJ69" s="163"/>
      <c r="CK69" s="163"/>
      <c r="CL69" s="163"/>
      <c r="CM69" s="163"/>
      <c r="CN69" s="163"/>
      <c r="CO69" s="163"/>
      <c r="CP69" s="163"/>
      <c r="CQ69" s="163"/>
      <c r="CR69" s="163"/>
      <c r="CS69" s="163"/>
      <c r="CT69" s="163"/>
      <c r="CU69" s="163"/>
      <c r="CV69" s="163"/>
      <c r="CW69" s="163"/>
      <c r="CX69" s="163"/>
      <c r="CY69" s="163"/>
      <c r="CZ69" s="163"/>
      <c r="DA69" s="163"/>
      <c r="DB69" s="163"/>
      <c r="DC69" s="163"/>
      <c r="DD69" s="163"/>
      <c r="DE69" s="163"/>
      <c r="DF69" s="163"/>
      <c r="DG69" s="163"/>
      <c r="DH69" s="163"/>
      <c r="DI69" s="163"/>
      <c r="DJ69" s="163"/>
      <c r="DK69" s="163"/>
      <c r="DL69" s="163"/>
      <c r="DM69" s="163"/>
      <c r="DN69" s="163"/>
      <c r="DO69" s="163"/>
      <c r="DP69" s="163"/>
      <c r="DQ69" s="163"/>
      <c r="DR69" s="163"/>
      <c r="DS69" s="163"/>
      <c r="DT69" s="163"/>
      <c r="DU69" s="163"/>
      <c r="DV69" s="163"/>
      <c r="DW69" s="163"/>
      <c r="DX69" s="163"/>
      <c r="DY69" s="163"/>
      <c r="DZ69" s="163"/>
      <c r="EA69" s="163"/>
      <c r="EB69" s="163"/>
      <c r="EC69" s="163"/>
      <c r="ED69" s="163"/>
      <c r="EE69" s="163"/>
      <c r="EF69" s="163"/>
      <c r="EG69" s="163"/>
      <c r="EH69" s="163"/>
      <c r="EI69" s="163"/>
      <c r="EJ69" s="163"/>
      <c r="EK69" s="163"/>
      <c r="EL69" s="163"/>
      <c r="EM69" s="163"/>
      <c r="EN69" s="163"/>
      <c r="EO69" s="163"/>
      <c r="EP69" s="163"/>
      <c r="EQ69" s="163"/>
      <c r="ER69" s="163"/>
      <c r="ES69" s="163"/>
      <c r="ET69" s="163"/>
      <c r="EU69" s="163"/>
      <c r="EV69" s="163"/>
      <c r="EW69" s="163"/>
      <c r="EX69" s="163"/>
      <c r="EY69" s="163"/>
      <c r="EZ69" s="163"/>
      <c r="FA69" s="163"/>
      <c r="FB69" s="163"/>
      <c r="FC69" s="163"/>
      <c r="FD69" s="163"/>
      <c r="FE69" s="163"/>
      <c r="FF69" s="163"/>
      <c r="FG69" s="163"/>
      <c r="FH69" s="163"/>
      <c r="FI69" s="163"/>
      <c r="FJ69" s="163"/>
      <c r="FK69" s="163"/>
      <c r="FL69" s="163"/>
      <c r="FM69" s="163"/>
      <c r="FN69" s="163"/>
      <c r="FO69" s="163"/>
      <c r="FP69" s="163"/>
      <c r="FQ69" s="163"/>
      <c r="FR69" s="163"/>
      <c r="FS69" s="163"/>
      <c r="FT69" s="163"/>
      <c r="FU69" s="163"/>
      <c r="FV69" s="163"/>
      <c r="FW69" s="163"/>
      <c r="FX69" s="163"/>
      <c r="FY69" s="163"/>
      <c r="FZ69" s="163"/>
      <c r="GA69" s="163"/>
      <c r="GB69" s="163"/>
      <c r="GC69" s="163"/>
      <c r="GD69" s="163"/>
      <c r="GE69" s="163"/>
      <c r="GF69" s="163"/>
      <c r="GG69" s="163"/>
      <c r="GH69" s="163"/>
      <c r="GI69" s="163"/>
      <c r="GJ69" s="163"/>
      <c r="GK69" s="163"/>
      <c r="GL69" s="163"/>
      <c r="GM69" s="163"/>
      <c r="GN69" s="163"/>
      <c r="GO69" s="163"/>
      <c r="GP69" s="163"/>
      <c r="GQ69" s="163"/>
      <c r="GR69" s="163"/>
      <c r="GS69" s="163"/>
      <c r="GT69" s="163"/>
      <c r="GU69" s="163"/>
      <c r="GV69" s="163"/>
      <c r="GW69" s="163"/>
      <c r="GX69" s="163"/>
      <c r="GY69" s="163"/>
      <c r="GZ69" s="163"/>
      <c r="HA69" s="163"/>
      <c r="HB69" s="163"/>
      <c r="HC69" s="163"/>
      <c r="HD69" s="163"/>
      <c r="HE69" s="163"/>
      <c r="HF69" s="163"/>
      <c r="HG69" s="163"/>
      <c r="HH69" s="163"/>
      <c r="HI69" s="163"/>
      <c r="HJ69" s="163"/>
      <c r="HK69" s="163"/>
      <c r="HL69" s="163"/>
    </row>
    <row r="70" spans="1:220" s="166" customFormat="1" ht="12" x14ac:dyDescent="0.2">
      <c r="A70" s="164"/>
      <c r="B70" s="163"/>
      <c r="C70" s="167"/>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3"/>
      <c r="BR70" s="163"/>
      <c r="BS70" s="163"/>
      <c r="BT70" s="163"/>
      <c r="BU70" s="163"/>
      <c r="BV70" s="163"/>
      <c r="BW70" s="163"/>
      <c r="BX70" s="163"/>
      <c r="BY70" s="163"/>
      <c r="BZ70" s="163"/>
      <c r="CA70" s="163"/>
      <c r="CB70" s="163"/>
      <c r="CC70" s="163"/>
      <c r="CD70" s="163"/>
      <c r="CE70" s="163"/>
      <c r="CF70" s="163"/>
      <c r="CG70" s="163"/>
      <c r="CH70" s="163"/>
      <c r="CI70" s="163"/>
      <c r="CJ70" s="163"/>
      <c r="CK70" s="163"/>
      <c r="CL70" s="163"/>
      <c r="CM70" s="163"/>
      <c r="CN70" s="163"/>
      <c r="CO70" s="163"/>
      <c r="CP70" s="163"/>
      <c r="CQ70" s="163"/>
      <c r="CR70" s="163"/>
      <c r="CS70" s="163"/>
      <c r="CT70" s="163"/>
      <c r="CU70" s="163"/>
      <c r="CV70" s="163"/>
      <c r="CW70" s="163"/>
      <c r="CX70" s="163"/>
      <c r="CY70" s="163"/>
      <c r="CZ70" s="163"/>
      <c r="DA70" s="163"/>
      <c r="DB70" s="163"/>
      <c r="DC70" s="163"/>
      <c r="DD70" s="163"/>
      <c r="DE70" s="163"/>
      <c r="DF70" s="163"/>
      <c r="DG70" s="163"/>
      <c r="DH70" s="163"/>
      <c r="DI70" s="163"/>
      <c r="DJ70" s="163"/>
      <c r="DK70" s="163"/>
      <c r="DL70" s="163"/>
      <c r="DM70" s="163"/>
      <c r="DN70" s="163"/>
      <c r="DO70" s="163"/>
      <c r="DP70" s="163"/>
      <c r="DQ70" s="163"/>
      <c r="DR70" s="163"/>
      <c r="DS70" s="163"/>
      <c r="DT70" s="163"/>
      <c r="DU70" s="163"/>
      <c r="DV70" s="163"/>
      <c r="DW70" s="163"/>
      <c r="DX70" s="163"/>
      <c r="DY70" s="163"/>
      <c r="DZ70" s="163"/>
      <c r="EA70" s="163"/>
      <c r="EB70" s="163"/>
      <c r="EC70" s="163"/>
      <c r="ED70" s="163"/>
      <c r="EE70" s="163"/>
      <c r="EF70" s="163"/>
      <c r="EG70" s="163"/>
      <c r="EH70" s="163"/>
      <c r="EI70" s="163"/>
      <c r="EJ70" s="163"/>
      <c r="EK70" s="163"/>
      <c r="EL70" s="163"/>
      <c r="EM70" s="163"/>
      <c r="EN70" s="163"/>
      <c r="EO70" s="163"/>
      <c r="EP70" s="163"/>
      <c r="EQ70" s="163"/>
      <c r="ER70" s="163"/>
      <c r="ES70" s="163"/>
      <c r="ET70" s="163"/>
      <c r="EU70" s="163"/>
      <c r="EV70" s="163"/>
      <c r="EW70" s="163"/>
      <c r="EX70" s="163"/>
      <c r="EY70" s="163"/>
      <c r="EZ70" s="163"/>
      <c r="FA70" s="163"/>
      <c r="FB70" s="163"/>
      <c r="FC70" s="163"/>
      <c r="FD70" s="163"/>
      <c r="FE70" s="163"/>
      <c r="FF70" s="163"/>
      <c r="FG70" s="163"/>
      <c r="FH70" s="163"/>
      <c r="FI70" s="163"/>
      <c r="FJ70" s="163"/>
      <c r="FK70" s="163"/>
      <c r="FL70" s="163"/>
      <c r="FM70" s="163"/>
      <c r="FN70" s="163"/>
      <c r="FO70" s="163"/>
      <c r="FP70" s="163"/>
      <c r="FQ70" s="163"/>
      <c r="FR70" s="163"/>
      <c r="FS70" s="163"/>
      <c r="FT70" s="163"/>
      <c r="FU70" s="163"/>
      <c r="FV70" s="163"/>
      <c r="FW70" s="163"/>
      <c r="FX70" s="163"/>
      <c r="FY70" s="163"/>
      <c r="FZ70" s="163"/>
      <c r="GA70" s="163"/>
      <c r="GB70" s="163"/>
      <c r="GC70" s="163"/>
      <c r="GD70" s="163"/>
      <c r="GE70" s="163"/>
      <c r="GF70" s="163"/>
      <c r="GG70" s="163"/>
      <c r="GH70" s="163"/>
      <c r="GI70" s="163"/>
      <c r="GJ70" s="163"/>
      <c r="GK70" s="163"/>
      <c r="GL70" s="163"/>
      <c r="GM70" s="163"/>
      <c r="GN70" s="163"/>
      <c r="GO70" s="163"/>
      <c r="GP70" s="163"/>
      <c r="GQ70" s="163"/>
      <c r="GR70" s="163"/>
      <c r="GS70" s="163"/>
      <c r="GT70" s="163"/>
      <c r="GU70" s="163"/>
      <c r="GV70" s="163"/>
      <c r="GW70" s="163"/>
      <c r="GX70" s="163"/>
      <c r="GY70" s="163"/>
      <c r="GZ70" s="163"/>
      <c r="HA70" s="163"/>
      <c r="HB70" s="163"/>
      <c r="HC70" s="163"/>
      <c r="HD70" s="163"/>
      <c r="HE70" s="163"/>
      <c r="HF70" s="163"/>
      <c r="HG70" s="163"/>
      <c r="HH70" s="163"/>
      <c r="HI70" s="163"/>
      <c r="HJ70" s="163"/>
      <c r="HK70" s="163"/>
      <c r="HL70" s="163"/>
    </row>
    <row r="71" spans="1:220" s="166" customFormat="1" ht="12" x14ac:dyDescent="0.2">
      <c r="A71" s="164"/>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3"/>
      <c r="BR71" s="163"/>
      <c r="BS71" s="163"/>
      <c r="BT71" s="163"/>
      <c r="BU71" s="163"/>
      <c r="BV71" s="163"/>
      <c r="BW71" s="163"/>
      <c r="BX71" s="163"/>
      <c r="BY71" s="163"/>
      <c r="BZ71" s="163"/>
      <c r="CA71" s="163"/>
      <c r="CB71" s="163"/>
      <c r="CC71" s="163"/>
      <c r="CD71" s="163"/>
      <c r="CE71" s="163"/>
      <c r="CF71" s="163"/>
      <c r="CG71" s="163"/>
      <c r="CH71" s="163"/>
      <c r="CI71" s="163"/>
      <c r="CJ71" s="163"/>
      <c r="CK71" s="163"/>
      <c r="CL71" s="163"/>
      <c r="CM71" s="163"/>
      <c r="CN71" s="163"/>
      <c r="CO71" s="163"/>
      <c r="CP71" s="163"/>
      <c r="CQ71" s="163"/>
      <c r="CR71" s="163"/>
      <c r="CS71" s="163"/>
      <c r="CT71" s="163"/>
      <c r="CU71" s="163"/>
      <c r="CV71" s="163"/>
      <c r="CW71" s="163"/>
      <c r="CX71" s="163"/>
      <c r="CY71" s="163"/>
      <c r="CZ71" s="163"/>
      <c r="DA71" s="163"/>
      <c r="DB71" s="163"/>
      <c r="DC71" s="163"/>
      <c r="DD71" s="163"/>
      <c r="DE71" s="163"/>
      <c r="DF71" s="163"/>
      <c r="DG71" s="163"/>
      <c r="DH71" s="163"/>
      <c r="DI71" s="163"/>
      <c r="DJ71" s="163"/>
      <c r="DK71" s="163"/>
      <c r="DL71" s="163"/>
      <c r="DM71" s="163"/>
      <c r="DN71" s="163"/>
      <c r="DO71" s="163"/>
      <c r="DP71" s="163"/>
      <c r="DQ71" s="163"/>
      <c r="DR71" s="163"/>
      <c r="DS71" s="163"/>
      <c r="DT71" s="163"/>
      <c r="DU71" s="163"/>
      <c r="DV71" s="163"/>
      <c r="DW71" s="163"/>
      <c r="DX71" s="163"/>
      <c r="DY71" s="163"/>
      <c r="DZ71" s="163"/>
      <c r="EA71" s="163"/>
      <c r="EB71" s="163"/>
      <c r="EC71" s="163"/>
      <c r="ED71" s="163"/>
      <c r="EE71" s="163"/>
      <c r="EF71" s="163"/>
      <c r="EG71" s="163"/>
      <c r="EH71" s="163"/>
      <c r="EI71" s="163"/>
      <c r="EJ71" s="163"/>
      <c r="EK71" s="163"/>
      <c r="EL71" s="163"/>
      <c r="EM71" s="163"/>
      <c r="EN71" s="163"/>
      <c r="EO71" s="163"/>
      <c r="EP71" s="163"/>
      <c r="EQ71" s="163"/>
      <c r="ER71" s="163"/>
      <c r="ES71" s="163"/>
      <c r="ET71" s="163"/>
      <c r="EU71" s="163"/>
      <c r="EV71" s="163"/>
      <c r="EW71" s="163"/>
      <c r="EX71" s="163"/>
      <c r="EY71" s="163"/>
      <c r="EZ71" s="163"/>
      <c r="FA71" s="163"/>
      <c r="FB71" s="163"/>
      <c r="FC71" s="163"/>
      <c r="FD71" s="163"/>
      <c r="FE71" s="163"/>
      <c r="FF71" s="163"/>
      <c r="FG71" s="163"/>
      <c r="FH71" s="163"/>
      <c r="FI71" s="163"/>
      <c r="FJ71" s="163"/>
      <c r="FK71" s="163"/>
      <c r="FL71" s="163"/>
      <c r="FM71" s="163"/>
      <c r="FN71" s="163"/>
      <c r="FO71" s="163"/>
      <c r="FP71" s="163"/>
      <c r="FQ71" s="163"/>
      <c r="FR71" s="163"/>
      <c r="FS71" s="163"/>
      <c r="FT71" s="163"/>
      <c r="FU71" s="163"/>
      <c r="FV71" s="163"/>
      <c r="FW71" s="163"/>
      <c r="FX71" s="163"/>
      <c r="FY71" s="163"/>
      <c r="FZ71" s="163"/>
      <c r="GA71" s="163"/>
      <c r="GB71" s="163"/>
      <c r="GC71" s="163"/>
      <c r="GD71" s="163"/>
      <c r="GE71" s="163"/>
      <c r="GF71" s="163"/>
      <c r="GG71" s="163"/>
      <c r="GH71" s="163"/>
      <c r="GI71" s="163"/>
      <c r="GJ71" s="163"/>
      <c r="GK71" s="163"/>
      <c r="GL71" s="163"/>
      <c r="GM71" s="163"/>
      <c r="GN71" s="163"/>
      <c r="GO71" s="163"/>
      <c r="GP71" s="163"/>
      <c r="GQ71" s="163"/>
      <c r="GR71" s="163"/>
      <c r="GS71" s="163"/>
      <c r="GT71" s="163"/>
      <c r="GU71" s="163"/>
      <c r="GV71" s="163"/>
      <c r="GW71" s="163"/>
      <c r="GX71" s="163"/>
      <c r="GY71" s="163"/>
      <c r="GZ71" s="163"/>
      <c r="HA71" s="163"/>
      <c r="HB71" s="163"/>
      <c r="HC71" s="163"/>
      <c r="HD71" s="163"/>
      <c r="HE71" s="163"/>
      <c r="HF71" s="163"/>
      <c r="HG71" s="163"/>
      <c r="HH71" s="163"/>
      <c r="HI71" s="163"/>
      <c r="HJ71" s="163"/>
      <c r="HK71" s="163"/>
      <c r="HL71" s="163"/>
    </row>
    <row r="72" spans="1:220" s="166" customFormat="1" ht="12" x14ac:dyDescent="0.2">
      <c r="A72" s="164"/>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3"/>
      <c r="BN72" s="163"/>
      <c r="BO72" s="163"/>
      <c r="BP72" s="163"/>
      <c r="BQ72" s="163"/>
      <c r="BR72" s="163"/>
      <c r="BS72" s="163"/>
      <c r="BT72" s="163"/>
      <c r="BU72" s="163"/>
      <c r="BV72" s="163"/>
      <c r="BW72" s="163"/>
      <c r="BX72" s="163"/>
      <c r="BY72" s="163"/>
      <c r="BZ72" s="163"/>
      <c r="CA72" s="163"/>
      <c r="CB72" s="163"/>
      <c r="CC72" s="163"/>
      <c r="CD72" s="163"/>
      <c r="CE72" s="163"/>
      <c r="CF72" s="163"/>
      <c r="CG72" s="163"/>
      <c r="CH72" s="163"/>
      <c r="CI72" s="163"/>
      <c r="CJ72" s="163"/>
      <c r="CK72" s="163"/>
      <c r="CL72" s="163"/>
      <c r="CM72" s="163"/>
      <c r="CN72" s="163"/>
      <c r="CO72" s="163"/>
      <c r="CP72" s="163"/>
      <c r="CQ72" s="163"/>
      <c r="CR72" s="163"/>
      <c r="CS72" s="163"/>
      <c r="CT72" s="163"/>
      <c r="CU72" s="163"/>
      <c r="CV72" s="163"/>
      <c r="CW72" s="163"/>
      <c r="CX72" s="163"/>
      <c r="CY72" s="163"/>
      <c r="CZ72" s="163"/>
      <c r="DA72" s="163"/>
      <c r="DB72" s="163"/>
      <c r="DC72" s="163"/>
      <c r="DD72" s="163"/>
      <c r="DE72" s="163"/>
      <c r="DF72" s="163"/>
      <c r="DG72" s="163"/>
      <c r="DH72" s="163"/>
      <c r="DI72" s="163"/>
      <c r="DJ72" s="163"/>
      <c r="DK72" s="163"/>
      <c r="DL72" s="163"/>
      <c r="DM72" s="163"/>
      <c r="DN72" s="163"/>
      <c r="DO72" s="163"/>
      <c r="DP72" s="163"/>
      <c r="DQ72" s="163"/>
      <c r="DR72" s="163"/>
      <c r="DS72" s="163"/>
      <c r="DT72" s="163"/>
      <c r="DU72" s="163"/>
      <c r="DV72" s="163"/>
      <c r="DW72" s="163"/>
      <c r="DX72" s="163"/>
      <c r="DY72" s="163"/>
      <c r="DZ72" s="163"/>
      <c r="EA72" s="163"/>
      <c r="EB72" s="163"/>
      <c r="EC72" s="163"/>
      <c r="ED72" s="163"/>
      <c r="EE72" s="163"/>
      <c r="EF72" s="163"/>
      <c r="EG72" s="163"/>
      <c r="EH72" s="163"/>
      <c r="EI72" s="163"/>
      <c r="EJ72" s="163"/>
      <c r="EK72" s="163"/>
      <c r="EL72" s="163"/>
      <c r="EM72" s="163"/>
      <c r="EN72" s="163"/>
      <c r="EO72" s="163"/>
      <c r="EP72" s="163"/>
      <c r="EQ72" s="163"/>
      <c r="ER72" s="163"/>
      <c r="ES72" s="163"/>
      <c r="ET72" s="163"/>
      <c r="EU72" s="163"/>
      <c r="EV72" s="163"/>
      <c r="EW72" s="163"/>
      <c r="EX72" s="163"/>
      <c r="EY72" s="163"/>
      <c r="EZ72" s="163"/>
      <c r="FA72" s="163"/>
      <c r="FB72" s="163"/>
      <c r="FC72" s="163"/>
      <c r="FD72" s="163"/>
      <c r="FE72" s="163"/>
      <c r="FF72" s="163"/>
      <c r="FG72" s="163"/>
      <c r="FH72" s="163"/>
      <c r="FI72" s="163"/>
      <c r="FJ72" s="163"/>
      <c r="FK72" s="163"/>
      <c r="FL72" s="163"/>
      <c r="FM72" s="163"/>
      <c r="FN72" s="163"/>
      <c r="FO72" s="163"/>
      <c r="FP72" s="163"/>
      <c r="FQ72" s="163"/>
      <c r="FR72" s="163"/>
      <c r="FS72" s="163"/>
      <c r="FT72" s="163"/>
      <c r="FU72" s="163"/>
      <c r="FV72" s="163"/>
      <c r="FW72" s="163"/>
      <c r="FX72" s="163"/>
      <c r="FY72" s="163"/>
      <c r="FZ72" s="163"/>
      <c r="GA72" s="163"/>
      <c r="GB72" s="163"/>
      <c r="GC72" s="163"/>
      <c r="GD72" s="163"/>
      <c r="GE72" s="163"/>
      <c r="GF72" s="163"/>
      <c r="GG72" s="163"/>
      <c r="GH72" s="163"/>
      <c r="GI72" s="163"/>
      <c r="GJ72" s="163"/>
      <c r="GK72" s="163"/>
      <c r="GL72" s="163"/>
      <c r="GM72" s="163"/>
      <c r="GN72" s="163"/>
      <c r="GO72" s="163"/>
      <c r="GP72" s="163"/>
      <c r="GQ72" s="163"/>
      <c r="GR72" s="163"/>
      <c r="GS72" s="163"/>
      <c r="GT72" s="163"/>
      <c r="GU72" s="163"/>
      <c r="GV72" s="163"/>
      <c r="GW72" s="163"/>
      <c r="GX72" s="163"/>
      <c r="GY72" s="163"/>
      <c r="GZ72" s="163"/>
      <c r="HA72" s="163"/>
      <c r="HB72" s="163"/>
      <c r="HC72" s="163"/>
      <c r="HD72" s="163"/>
      <c r="HE72" s="163"/>
      <c r="HF72" s="163"/>
      <c r="HG72" s="163"/>
      <c r="HH72" s="163"/>
      <c r="HI72" s="163"/>
      <c r="HJ72" s="163"/>
      <c r="HK72" s="163"/>
      <c r="HL72" s="163"/>
    </row>
    <row r="73" spans="1:220" s="166" customFormat="1" ht="12" x14ac:dyDescent="0.2">
      <c r="A73" s="164"/>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3"/>
      <c r="BN73" s="163"/>
      <c r="BO73" s="163"/>
      <c r="BP73" s="163"/>
      <c r="BQ73" s="163"/>
      <c r="BR73" s="163"/>
      <c r="BS73" s="163"/>
      <c r="BT73" s="163"/>
      <c r="BU73" s="163"/>
      <c r="BV73" s="163"/>
      <c r="BW73" s="163"/>
      <c r="BX73" s="163"/>
      <c r="BY73" s="163"/>
      <c r="BZ73" s="163"/>
      <c r="CA73" s="163"/>
      <c r="CB73" s="163"/>
      <c r="CC73" s="163"/>
      <c r="CD73" s="163"/>
      <c r="CE73" s="163"/>
      <c r="CF73" s="163"/>
      <c r="CG73" s="163"/>
      <c r="CH73" s="163"/>
      <c r="CI73" s="163"/>
      <c r="CJ73" s="163"/>
      <c r="CK73" s="163"/>
      <c r="CL73" s="163"/>
      <c r="CM73" s="163"/>
      <c r="CN73" s="163"/>
      <c r="CO73" s="163"/>
      <c r="CP73" s="163"/>
      <c r="CQ73" s="163"/>
      <c r="CR73" s="163"/>
      <c r="CS73" s="163"/>
      <c r="CT73" s="163"/>
      <c r="CU73" s="163"/>
      <c r="CV73" s="163"/>
      <c r="CW73" s="163"/>
      <c r="CX73" s="163"/>
      <c r="CY73" s="163"/>
      <c r="CZ73" s="163"/>
      <c r="DA73" s="163"/>
      <c r="DB73" s="163"/>
      <c r="DC73" s="163"/>
      <c r="DD73" s="163"/>
      <c r="DE73" s="163"/>
      <c r="DF73" s="163"/>
      <c r="DG73" s="163"/>
      <c r="DH73" s="163"/>
      <c r="DI73" s="163"/>
      <c r="DJ73" s="163"/>
      <c r="DK73" s="163"/>
      <c r="DL73" s="163"/>
      <c r="DM73" s="163"/>
      <c r="DN73" s="163"/>
      <c r="DO73" s="163"/>
      <c r="DP73" s="163"/>
      <c r="DQ73" s="163"/>
      <c r="DR73" s="163"/>
      <c r="DS73" s="163"/>
      <c r="DT73" s="163"/>
      <c r="DU73" s="163"/>
      <c r="DV73" s="163"/>
      <c r="DW73" s="163"/>
      <c r="DX73" s="163"/>
      <c r="DY73" s="163"/>
      <c r="DZ73" s="163"/>
      <c r="EA73" s="163"/>
      <c r="EB73" s="163"/>
      <c r="EC73" s="163"/>
      <c r="ED73" s="163"/>
      <c r="EE73" s="163"/>
      <c r="EF73" s="163"/>
      <c r="EG73" s="163"/>
      <c r="EH73" s="163"/>
      <c r="EI73" s="163"/>
      <c r="EJ73" s="163"/>
      <c r="EK73" s="163"/>
      <c r="EL73" s="163"/>
      <c r="EM73" s="163"/>
      <c r="EN73" s="163"/>
      <c r="EO73" s="163"/>
      <c r="EP73" s="163"/>
      <c r="EQ73" s="163"/>
      <c r="ER73" s="163"/>
      <c r="ES73" s="163"/>
      <c r="ET73" s="163"/>
      <c r="EU73" s="163"/>
      <c r="EV73" s="163"/>
      <c r="EW73" s="163"/>
      <c r="EX73" s="163"/>
      <c r="EY73" s="163"/>
      <c r="EZ73" s="163"/>
      <c r="FA73" s="163"/>
      <c r="FB73" s="163"/>
      <c r="FC73" s="163"/>
      <c r="FD73" s="163"/>
      <c r="FE73" s="163"/>
      <c r="FF73" s="163"/>
      <c r="FG73" s="163"/>
      <c r="FH73" s="163"/>
      <c r="FI73" s="163"/>
      <c r="FJ73" s="163"/>
      <c r="FK73" s="163"/>
      <c r="FL73" s="163"/>
      <c r="FM73" s="163"/>
      <c r="FN73" s="163"/>
      <c r="FO73" s="163"/>
      <c r="FP73" s="163"/>
      <c r="FQ73" s="163"/>
      <c r="FR73" s="163"/>
      <c r="FS73" s="163"/>
      <c r="FT73" s="163"/>
      <c r="FU73" s="163"/>
      <c r="FV73" s="163"/>
      <c r="FW73" s="163"/>
      <c r="FX73" s="163"/>
      <c r="FY73" s="163"/>
      <c r="FZ73" s="163"/>
      <c r="GA73" s="163"/>
      <c r="GB73" s="163"/>
      <c r="GC73" s="163"/>
      <c r="GD73" s="163"/>
      <c r="GE73" s="163"/>
      <c r="GF73" s="163"/>
      <c r="GG73" s="163"/>
      <c r="GH73" s="163"/>
      <c r="GI73" s="163"/>
      <c r="GJ73" s="163"/>
      <c r="GK73" s="163"/>
      <c r="GL73" s="163"/>
      <c r="GM73" s="163"/>
      <c r="GN73" s="163"/>
      <c r="GO73" s="163"/>
      <c r="GP73" s="163"/>
      <c r="GQ73" s="163"/>
      <c r="GR73" s="163"/>
      <c r="GS73" s="163"/>
      <c r="GT73" s="163"/>
      <c r="GU73" s="163"/>
      <c r="GV73" s="163"/>
      <c r="GW73" s="163"/>
      <c r="GX73" s="163"/>
      <c r="GY73" s="163"/>
      <c r="GZ73" s="163"/>
      <c r="HA73" s="163"/>
      <c r="HB73" s="163"/>
      <c r="HC73" s="163"/>
      <c r="HD73" s="163"/>
      <c r="HE73" s="163"/>
      <c r="HF73" s="163"/>
      <c r="HG73" s="163"/>
      <c r="HH73" s="163"/>
      <c r="HI73" s="163"/>
      <c r="HJ73" s="163"/>
      <c r="HK73" s="163"/>
      <c r="HL73" s="163"/>
    </row>
    <row r="74" spans="1:220" s="166" customFormat="1" ht="12" x14ac:dyDescent="0.2">
      <c r="A74" s="164"/>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3"/>
      <c r="BY74" s="163"/>
      <c r="BZ74" s="163"/>
      <c r="CA74" s="163"/>
      <c r="CB74" s="163"/>
      <c r="CC74" s="163"/>
      <c r="CD74" s="163"/>
      <c r="CE74" s="163"/>
      <c r="CF74" s="163"/>
      <c r="CG74" s="163"/>
      <c r="CH74" s="163"/>
      <c r="CI74" s="163"/>
      <c r="CJ74" s="163"/>
      <c r="CK74" s="163"/>
      <c r="CL74" s="163"/>
      <c r="CM74" s="163"/>
      <c r="CN74" s="163"/>
      <c r="CO74" s="163"/>
      <c r="CP74" s="163"/>
      <c r="CQ74" s="163"/>
      <c r="CR74" s="163"/>
      <c r="CS74" s="163"/>
      <c r="CT74" s="163"/>
      <c r="CU74" s="163"/>
      <c r="CV74" s="163"/>
      <c r="CW74" s="163"/>
      <c r="CX74" s="163"/>
      <c r="CY74" s="163"/>
      <c r="CZ74" s="163"/>
      <c r="DA74" s="163"/>
      <c r="DB74" s="163"/>
      <c r="DC74" s="163"/>
      <c r="DD74" s="163"/>
      <c r="DE74" s="163"/>
      <c r="DF74" s="163"/>
      <c r="DG74" s="163"/>
      <c r="DH74" s="163"/>
      <c r="DI74" s="163"/>
      <c r="DJ74" s="163"/>
      <c r="DK74" s="163"/>
      <c r="DL74" s="163"/>
      <c r="DM74" s="163"/>
      <c r="DN74" s="163"/>
      <c r="DO74" s="163"/>
      <c r="DP74" s="163"/>
      <c r="DQ74" s="163"/>
      <c r="DR74" s="163"/>
      <c r="DS74" s="163"/>
      <c r="DT74" s="163"/>
      <c r="DU74" s="163"/>
      <c r="DV74" s="163"/>
      <c r="DW74" s="163"/>
      <c r="DX74" s="163"/>
      <c r="DY74" s="163"/>
      <c r="DZ74" s="163"/>
      <c r="EA74" s="163"/>
      <c r="EB74" s="163"/>
      <c r="EC74" s="163"/>
      <c r="ED74" s="163"/>
      <c r="EE74" s="163"/>
      <c r="EF74" s="163"/>
      <c r="EG74" s="163"/>
      <c r="EH74" s="163"/>
      <c r="EI74" s="163"/>
      <c r="EJ74" s="163"/>
      <c r="EK74" s="163"/>
      <c r="EL74" s="163"/>
      <c r="EM74" s="163"/>
      <c r="EN74" s="163"/>
      <c r="EO74" s="163"/>
      <c r="EP74" s="163"/>
      <c r="EQ74" s="163"/>
      <c r="ER74" s="163"/>
      <c r="ES74" s="163"/>
      <c r="ET74" s="163"/>
      <c r="EU74" s="163"/>
      <c r="EV74" s="163"/>
      <c r="EW74" s="163"/>
      <c r="EX74" s="163"/>
      <c r="EY74" s="163"/>
      <c r="EZ74" s="163"/>
      <c r="FA74" s="163"/>
      <c r="FB74" s="163"/>
      <c r="FC74" s="163"/>
      <c r="FD74" s="163"/>
      <c r="FE74" s="163"/>
      <c r="FF74" s="163"/>
      <c r="FG74" s="163"/>
      <c r="FH74" s="163"/>
      <c r="FI74" s="163"/>
      <c r="FJ74" s="163"/>
      <c r="FK74" s="163"/>
      <c r="FL74" s="163"/>
      <c r="FM74" s="163"/>
      <c r="FN74" s="163"/>
      <c r="FO74" s="163"/>
      <c r="FP74" s="163"/>
      <c r="FQ74" s="163"/>
      <c r="FR74" s="163"/>
      <c r="FS74" s="163"/>
      <c r="FT74" s="163"/>
      <c r="FU74" s="163"/>
      <c r="FV74" s="163"/>
      <c r="FW74" s="163"/>
      <c r="FX74" s="163"/>
      <c r="FY74" s="163"/>
      <c r="FZ74" s="163"/>
      <c r="GA74" s="163"/>
      <c r="GB74" s="163"/>
      <c r="GC74" s="163"/>
      <c r="GD74" s="163"/>
      <c r="GE74" s="163"/>
      <c r="GF74" s="163"/>
      <c r="GG74" s="163"/>
      <c r="GH74" s="163"/>
      <c r="GI74" s="163"/>
      <c r="GJ74" s="163"/>
      <c r="GK74" s="163"/>
      <c r="GL74" s="163"/>
      <c r="GM74" s="163"/>
      <c r="GN74" s="163"/>
      <c r="GO74" s="163"/>
      <c r="GP74" s="163"/>
      <c r="GQ74" s="163"/>
      <c r="GR74" s="163"/>
      <c r="GS74" s="163"/>
      <c r="GT74" s="163"/>
      <c r="GU74" s="163"/>
      <c r="GV74" s="163"/>
      <c r="GW74" s="163"/>
      <c r="GX74" s="163"/>
      <c r="GY74" s="163"/>
      <c r="GZ74" s="163"/>
      <c r="HA74" s="163"/>
      <c r="HB74" s="163"/>
      <c r="HC74" s="163"/>
      <c r="HD74" s="163"/>
      <c r="HE74" s="163"/>
      <c r="HF74" s="163"/>
      <c r="HG74" s="163"/>
      <c r="HH74" s="163"/>
      <c r="HI74" s="163"/>
      <c r="HJ74" s="163"/>
      <c r="HK74" s="163"/>
      <c r="HL74" s="163"/>
    </row>
    <row r="75" spans="1:220" s="166" customFormat="1" ht="12" x14ac:dyDescent="0.2">
      <c r="A75" s="164"/>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c r="BE75" s="163"/>
      <c r="BF75" s="163"/>
      <c r="BG75" s="163"/>
      <c r="BH75" s="163"/>
      <c r="BI75" s="163"/>
      <c r="BJ75" s="163"/>
      <c r="BK75" s="163"/>
      <c r="BL75" s="163"/>
      <c r="BM75" s="163"/>
      <c r="BN75" s="163"/>
      <c r="BO75" s="163"/>
      <c r="BP75" s="163"/>
      <c r="BQ75" s="163"/>
      <c r="BR75" s="163"/>
      <c r="BS75" s="163"/>
      <c r="BT75" s="163"/>
      <c r="BU75" s="163"/>
      <c r="BV75" s="163"/>
      <c r="BW75" s="163"/>
      <c r="BX75" s="163"/>
      <c r="BY75" s="163"/>
      <c r="BZ75" s="163"/>
      <c r="CA75" s="163"/>
      <c r="CB75" s="163"/>
      <c r="CC75" s="163"/>
      <c r="CD75" s="163"/>
      <c r="CE75" s="163"/>
      <c r="CF75" s="163"/>
      <c r="CG75" s="163"/>
      <c r="CH75" s="163"/>
      <c r="CI75" s="163"/>
      <c r="CJ75" s="163"/>
      <c r="CK75" s="163"/>
      <c r="CL75" s="163"/>
      <c r="CM75" s="163"/>
      <c r="CN75" s="163"/>
      <c r="CO75" s="163"/>
      <c r="CP75" s="163"/>
      <c r="CQ75" s="163"/>
      <c r="CR75" s="163"/>
      <c r="CS75" s="163"/>
      <c r="CT75" s="163"/>
      <c r="CU75" s="163"/>
      <c r="CV75" s="163"/>
      <c r="CW75" s="163"/>
      <c r="CX75" s="163"/>
      <c r="CY75" s="163"/>
      <c r="CZ75" s="163"/>
      <c r="DA75" s="163"/>
      <c r="DB75" s="163"/>
      <c r="DC75" s="163"/>
      <c r="DD75" s="163"/>
      <c r="DE75" s="163"/>
      <c r="DF75" s="163"/>
      <c r="DG75" s="163"/>
      <c r="DH75" s="163"/>
      <c r="DI75" s="163"/>
      <c r="DJ75" s="163"/>
      <c r="DK75" s="163"/>
      <c r="DL75" s="163"/>
      <c r="DM75" s="163"/>
      <c r="DN75" s="163"/>
      <c r="DO75" s="163"/>
      <c r="DP75" s="163"/>
      <c r="DQ75" s="163"/>
      <c r="DR75" s="163"/>
      <c r="DS75" s="163"/>
      <c r="DT75" s="163"/>
      <c r="DU75" s="163"/>
      <c r="DV75" s="163"/>
      <c r="DW75" s="163"/>
      <c r="DX75" s="163"/>
      <c r="DY75" s="163"/>
      <c r="DZ75" s="163"/>
      <c r="EA75" s="163"/>
      <c r="EB75" s="163"/>
      <c r="EC75" s="163"/>
      <c r="ED75" s="163"/>
      <c r="EE75" s="163"/>
      <c r="EF75" s="163"/>
      <c r="EG75" s="163"/>
      <c r="EH75" s="163"/>
      <c r="EI75" s="163"/>
      <c r="EJ75" s="163"/>
      <c r="EK75" s="163"/>
      <c r="EL75" s="163"/>
      <c r="EM75" s="163"/>
      <c r="EN75" s="163"/>
      <c r="EO75" s="163"/>
      <c r="EP75" s="163"/>
      <c r="EQ75" s="163"/>
      <c r="ER75" s="163"/>
      <c r="ES75" s="163"/>
      <c r="ET75" s="163"/>
      <c r="EU75" s="163"/>
      <c r="EV75" s="163"/>
      <c r="EW75" s="163"/>
      <c r="EX75" s="163"/>
      <c r="EY75" s="163"/>
      <c r="EZ75" s="163"/>
      <c r="FA75" s="163"/>
      <c r="FB75" s="163"/>
      <c r="FC75" s="163"/>
      <c r="FD75" s="163"/>
      <c r="FE75" s="163"/>
      <c r="FF75" s="163"/>
      <c r="FG75" s="163"/>
      <c r="FH75" s="163"/>
      <c r="FI75" s="163"/>
      <c r="FJ75" s="163"/>
      <c r="FK75" s="163"/>
      <c r="FL75" s="163"/>
      <c r="FM75" s="163"/>
      <c r="FN75" s="163"/>
      <c r="FO75" s="163"/>
      <c r="FP75" s="163"/>
      <c r="FQ75" s="163"/>
      <c r="FR75" s="163"/>
      <c r="FS75" s="163"/>
      <c r="FT75" s="163"/>
      <c r="FU75" s="163"/>
      <c r="FV75" s="163"/>
      <c r="FW75" s="163"/>
      <c r="FX75" s="163"/>
      <c r="FY75" s="163"/>
      <c r="FZ75" s="163"/>
      <c r="GA75" s="163"/>
      <c r="GB75" s="163"/>
      <c r="GC75" s="163"/>
      <c r="GD75" s="163"/>
      <c r="GE75" s="163"/>
      <c r="GF75" s="163"/>
      <c r="GG75" s="163"/>
      <c r="GH75" s="163"/>
      <c r="GI75" s="163"/>
      <c r="GJ75" s="163"/>
      <c r="GK75" s="163"/>
      <c r="GL75" s="163"/>
      <c r="GM75" s="163"/>
      <c r="GN75" s="163"/>
      <c r="GO75" s="163"/>
      <c r="GP75" s="163"/>
      <c r="GQ75" s="163"/>
      <c r="GR75" s="163"/>
      <c r="GS75" s="163"/>
      <c r="GT75" s="163"/>
      <c r="GU75" s="163"/>
      <c r="GV75" s="163"/>
      <c r="GW75" s="163"/>
      <c r="GX75" s="163"/>
      <c r="GY75" s="163"/>
      <c r="GZ75" s="163"/>
      <c r="HA75" s="163"/>
      <c r="HB75" s="163"/>
      <c r="HC75" s="163"/>
      <c r="HD75" s="163"/>
      <c r="HE75" s="163"/>
      <c r="HF75" s="163"/>
      <c r="HG75" s="163"/>
      <c r="HH75" s="163"/>
      <c r="HI75" s="163"/>
      <c r="HJ75" s="163"/>
      <c r="HK75" s="163"/>
      <c r="HL75" s="163"/>
    </row>
    <row r="76" spans="1:220" s="166" customFormat="1" ht="12" x14ac:dyDescent="0.2">
      <c r="A76" s="164"/>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c r="AV76" s="163"/>
      <c r="AW76" s="163"/>
      <c r="AX76" s="163"/>
      <c r="AY76" s="163"/>
      <c r="AZ76" s="163"/>
      <c r="BA76" s="163"/>
      <c r="BB76" s="163"/>
      <c r="BC76" s="163"/>
      <c r="BD76" s="163"/>
      <c r="BE76" s="163"/>
      <c r="BF76" s="163"/>
      <c r="BG76" s="163"/>
      <c r="BH76" s="163"/>
      <c r="BI76" s="163"/>
      <c r="BJ76" s="163"/>
      <c r="BK76" s="163"/>
      <c r="BL76" s="163"/>
      <c r="BM76" s="163"/>
      <c r="BN76" s="163"/>
      <c r="BO76" s="163"/>
      <c r="BP76" s="163"/>
      <c r="BQ76" s="163"/>
      <c r="BR76" s="163"/>
      <c r="BS76" s="163"/>
      <c r="BT76" s="163"/>
      <c r="BU76" s="163"/>
      <c r="BV76" s="163"/>
      <c r="BW76" s="163"/>
      <c r="BX76" s="163"/>
      <c r="BY76" s="163"/>
      <c r="BZ76" s="163"/>
      <c r="CA76" s="163"/>
      <c r="CB76" s="163"/>
      <c r="CC76" s="163"/>
      <c r="CD76" s="163"/>
      <c r="CE76" s="163"/>
      <c r="CF76" s="163"/>
      <c r="CG76" s="163"/>
      <c r="CH76" s="163"/>
      <c r="CI76" s="163"/>
      <c r="CJ76" s="163"/>
      <c r="CK76" s="163"/>
      <c r="CL76" s="163"/>
      <c r="CM76" s="163"/>
      <c r="CN76" s="163"/>
      <c r="CO76" s="163"/>
      <c r="CP76" s="163"/>
      <c r="CQ76" s="163"/>
      <c r="CR76" s="163"/>
      <c r="CS76" s="163"/>
      <c r="CT76" s="163"/>
      <c r="CU76" s="163"/>
      <c r="CV76" s="163"/>
      <c r="CW76" s="163"/>
      <c r="CX76" s="163"/>
      <c r="CY76" s="163"/>
      <c r="CZ76" s="163"/>
      <c r="DA76" s="163"/>
      <c r="DB76" s="163"/>
      <c r="DC76" s="163"/>
      <c r="DD76" s="163"/>
      <c r="DE76" s="163"/>
      <c r="DF76" s="163"/>
      <c r="DG76" s="163"/>
      <c r="DH76" s="163"/>
      <c r="DI76" s="163"/>
      <c r="DJ76" s="163"/>
      <c r="DK76" s="163"/>
      <c r="DL76" s="163"/>
      <c r="DM76" s="163"/>
      <c r="DN76" s="163"/>
      <c r="DO76" s="163"/>
      <c r="DP76" s="163"/>
      <c r="DQ76" s="163"/>
      <c r="DR76" s="163"/>
      <c r="DS76" s="163"/>
      <c r="DT76" s="163"/>
      <c r="DU76" s="163"/>
      <c r="DV76" s="163"/>
      <c r="DW76" s="163"/>
      <c r="DX76" s="163"/>
      <c r="DY76" s="163"/>
      <c r="DZ76" s="163"/>
      <c r="EA76" s="163"/>
      <c r="EB76" s="163"/>
      <c r="EC76" s="163"/>
      <c r="ED76" s="163"/>
      <c r="EE76" s="163"/>
      <c r="EF76" s="163"/>
      <c r="EG76" s="163"/>
      <c r="EH76" s="163"/>
      <c r="EI76" s="163"/>
      <c r="EJ76" s="163"/>
      <c r="EK76" s="163"/>
      <c r="EL76" s="163"/>
      <c r="EM76" s="163"/>
      <c r="EN76" s="163"/>
      <c r="EO76" s="163"/>
      <c r="EP76" s="163"/>
      <c r="EQ76" s="163"/>
      <c r="ER76" s="163"/>
      <c r="ES76" s="163"/>
      <c r="ET76" s="163"/>
      <c r="EU76" s="163"/>
      <c r="EV76" s="163"/>
      <c r="EW76" s="163"/>
      <c r="EX76" s="163"/>
      <c r="EY76" s="163"/>
      <c r="EZ76" s="163"/>
      <c r="FA76" s="163"/>
      <c r="FB76" s="163"/>
      <c r="FC76" s="163"/>
      <c r="FD76" s="163"/>
      <c r="FE76" s="163"/>
      <c r="FF76" s="163"/>
      <c r="FG76" s="163"/>
      <c r="FH76" s="163"/>
      <c r="FI76" s="163"/>
      <c r="FJ76" s="163"/>
      <c r="FK76" s="163"/>
      <c r="FL76" s="163"/>
      <c r="FM76" s="163"/>
      <c r="FN76" s="163"/>
      <c r="FO76" s="163"/>
      <c r="FP76" s="163"/>
      <c r="FQ76" s="163"/>
      <c r="FR76" s="163"/>
      <c r="FS76" s="163"/>
      <c r="FT76" s="163"/>
      <c r="FU76" s="163"/>
      <c r="FV76" s="163"/>
      <c r="FW76" s="163"/>
      <c r="FX76" s="163"/>
      <c r="FY76" s="163"/>
      <c r="FZ76" s="163"/>
      <c r="GA76" s="163"/>
      <c r="GB76" s="163"/>
      <c r="GC76" s="163"/>
      <c r="GD76" s="163"/>
      <c r="GE76" s="163"/>
      <c r="GF76" s="163"/>
      <c r="GG76" s="163"/>
      <c r="GH76" s="163"/>
      <c r="GI76" s="163"/>
      <c r="GJ76" s="163"/>
      <c r="GK76" s="163"/>
      <c r="GL76" s="163"/>
      <c r="GM76" s="163"/>
      <c r="GN76" s="163"/>
      <c r="GO76" s="163"/>
      <c r="GP76" s="163"/>
      <c r="GQ76" s="163"/>
      <c r="GR76" s="163"/>
      <c r="GS76" s="163"/>
      <c r="GT76" s="163"/>
      <c r="GU76" s="163"/>
      <c r="GV76" s="163"/>
      <c r="GW76" s="163"/>
      <c r="GX76" s="163"/>
      <c r="GY76" s="163"/>
      <c r="GZ76" s="163"/>
      <c r="HA76" s="163"/>
      <c r="HB76" s="163"/>
      <c r="HC76" s="163"/>
      <c r="HD76" s="163"/>
      <c r="HE76" s="163"/>
      <c r="HF76" s="163"/>
      <c r="HG76" s="163"/>
      <c r="HH76" s="163"/>
      <c r="HI76" s="163"/>
      <c r="HJ76" s="163"/>
      <c r="HK76" s="163"/>
      <c r="HL76" s="163"/>
    </row>
    <row r="77" spans="1:220" s="166" customFormat="1" ht="12" x14ac:dyDescent="0.2">
      <c r="A77" s="164"/>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3"/>
      <c r="BR77" s="163"/>
      <c r="BS77" s="163"/>
      <c r="BT77" s="163"/>
      <c r="BU77" s="163"/>
      <c r="BV77" s="163"/>
      <c r="BW77" s="163"/>
      <c r="BX77" s="163"/>
      <c r="BY77" s="163"/>
      <c r="BZ77" s="163"/>
      <c r="CA77" s="163"/>
      <c r="CB77" s="163"/>
      <c r="CC77" s="163"/>
      <c r="CD77" s="163"/>
      <c r="CE77" s="163"/>
      <c r="CF77" s="163"/>
      <c r="CG77" s="163"/>
      <c r="CH77" s="163"/>
      <c r="CI77" s="163"/>
      <c r="CJ77" s="163"/>
      <c r="CK77" s="163"/>
      <c r="CL77" s="163"/>
      <c r="CM77" s="163"/>
      <c r="CN77" s="163"/>
      <c r="CO77" s="163"/>
      <c r="CP77" s="163"/>
      <c r="CQ77" s="163"/>
      <c r="CR77" s="163"/>
      <c r="CS77" s="163"/>
      <c r="CT77" s="163"/>
      <c r="CU77" s="163"/>
      <c r="CV77" s="163"/>
      <c r="CW77" s="163"/>
      <c r="CX77" s="163"/>
      <c r="CY77" s="163"/>
      <c r="CZ77" s="163"/>
      <c r="DA77" s="163"/>
      <c r="DB77" s="163"/>
      <c r="DC77" s="163"/>
      <c r="DD77" s="163"/>
      <c r="DE77" s="163"/>
      <c r="DF77" s="163"/>
      <c r="DG77" s="163"/>
      <c r="DH77" s="163"/>
      <c r="DI77" s="163"/>
      <c r="DJ77" s="163"/>
      <c r="DK77" s="163"/>
      <c r="DL77" s="163"/>
      <c r="DM77" s="163"/>
      <c r="DN77" s="163"/>
      <c r="DO77" s="163"/>
      <c r="DP77" s="163"/>
      <c r="DQ77" s="163"/>
      <c r="DR77" s="163"/>
      <c r="DS77" s="163"/>
      <c r="DT77" s="163"/>
      <c r="DU77" s="163"/>
      <c r="DV77" s="163"/>
      <c r="DW77" s="163"/>
      <c r="DX77" s="163"/>
      <c r="DY77" s="163"/>
      <c r="DZ77" s="163"/>
      <c r="EA77" s="163"/>
      <c r="EB77" s="163"/>
      <c r="EC77" s="163"/>
      <c r="ED77" s="163"/>
      <c r="EE77" s="163"/>
      <c r="EF77" s="163"/>
      <c r="EG77" s="163"/>
      <c r="EH77" s="163"/>
      <c r="EI77" s="163"/>
      <c r="EJ77" s="163"/>
      <c r="EK77" s="163"/>
      <c r="EL77" s="163"/>
      <c r="EM77" s="163"/>
      <c r="EN77" s="163"/>
      <c r="EO77" s="163"/>
      <c r="EP77" s="163"/>
      <c r="EQ77" s="163"/>
      <c r="ER77" s="163"/>
      <c r="ES77" s="163"/>
      <c r="ET77" s="163"/>
      <c r="EU77" s="163"/>
      <c r="EV77" s="163"/>
      <c r="EW77" s="163"/>
      <c r="EX77" s="163"/>
      <c r="EY77" s="163"/>
      <c r="EZ77" s="163"/>
      <c r="FA77" s="163"/>
      <c r="FB77" s="163"/>
      <c r="FC77" s="163"/>
      <c r="FD77" s="163"/>
      <c r="FE77" s="163"/>
      <c r="FF77" s="163"/>
      <c r="FG77" s="163"/>
      <c r="FH77" s="163"/>
      <c r="FI77" s="163"/>
      <c r="FJ77" s="163"/>
      <c r="FK77" s="163"/>
      <c r="FL77" s="163"/>
      <c r="FM77" s="163"/>
      <c r="FN77" s="163"/>
      <c r="FO77" s="163"/>
      <c r="FP77" s="163"/>
      <c r="FQ77" s="163"/>
      <c r="FR77" s="163"/>
      <c r="FS77" s="163"/>
      <c r="FT77" s="163"/>
      <c r="FU77" s="163"/>
      <c r="FV77" s="163"/>
      <c r="FW77" s="163"/>
      <c r="FX77" s="163"/>
      <c r="FY77" s="163"/>
      <c r="FZ77" s="163"/>
      <c r="GA77" s="163"/>
      <c r="GB77" s="163"/>
      <c r="GC77" s="163"/>
      <c r="GD77" s="163"/>
      <c r="GE77" s="163"/>
      <c r="GF77" s="163"/>
      <c r="GG77" s="163"/>
      <c r="GH77" s="163"/>
      <c r="GI77" s="163"/>
      <c r="GJ77" s="163"/>
      <c r="GK77" s="163"/>
      <c r="GL77" s="163"/>
      <c r="GM77" s="163"/>
      <c r="GN77" s="163"/>
      <c r="GO77" s="163"/>
      <c r="GP77" s="163"/>
      <c r="GQ77" s="163"/>
      <c r="GR77" s="163"/>
      <c r="GS77" s="163"/>
      <c r="GT77" s="163"/>
      <c r="GU77" s="163"/>
      <c r="GV77" s="163"/>
      <c r="GW77" s="163"/>
      <c r="GX77" s="163"/>
      <c r="GY77" s="163"/>
      <c r="GZ77" s="163"/>
      <c r="HA77" s="163"/>
      <c r="HB77" s="163"/>
      <c r="HC77" s="163"/>
      <c r="HD77" s="163"/>
      <c r="HE77" s="163"/>
      <c r="HF77" s="163"/>
      <c r="HG77" s="163"/>
      <c r="HH77" s="163"/>
      <c r="HI77" s="163"/>
      <c r="HJ77" s="163"/>
      <c r="HK77" s="163"/>
      <c r="HL77" s="163"/>
    </row>
    <row r="78" spans="1:220" s="166" customFormat="1" ht="12" x14ac:dyDescent="0.2">
      <c r="A78" s="164"/>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3"/>
      <c r="BN78" s="163"/>
      <c r="BO78" s="163"/>
      <c r="BP78" s="163"/>
      <c r="BQ78" s="163"/>
      <c r="BR78" s="163"/>
      <c r="BS78" s="163"/>
      <c r="BT78" s="163"/>
      <c r="BU78" s="163"/>
      <c r="BV78" s="163"/>
      <c r="BW78" s="163"/>
      <c r="BX78" s="163"/>
      <c r="BY78" s="163"/>
      <c r="BZ78" s="163"/>
      <c r="CA78" s="163"/>
      <c r="CB78" s="163"/>
      <c r="CC78" s="163"/>
      <c r="CD78" s="163"/>
      <c r="CE78" s="163"/>
      <c r="CF78" s="163"/>
      <c r="CG78" s="163"/>
      <c r="CH78" s="163"/>
      <c r="CI78" s="163"/>
      <c r="CJ78" s="163"/>
      <c r="CK78" s="163"/>
      <c r="CL78" s="163"/>
      <c r="CM78" s="163"/>
      <c r="CN78" s="163"/>
      <c r="CO78" s="163"/>
      <c r="CP78" s="163"/>
      <c r="CQ78" s="163"/>
      <c r="CR78" s="163"/>
      <c r="CS78" s="163"/>
      <c r="CT78" s="163"/>
      <c r="CU78" s="163"/>
      <c r="CV78" s="163"/>
      <c r="CW78" s="163"/>
      <c r="CX78" s="163"/>
      <c r="CY78" s="163"/>
      <c r="CZ78" s="163"/>
      <c r="DA78" s="163"/>
      <c r="DB78" s="163"/>
      <c r="DC78" s="163"/>
      <c r="DD78" s="163"/>
      <c r="DE78" s="163"/>
      <c r="DF78" s="163"/>
      <c r="DG78" s="163"/>
      <c r="DH78" s="163"/>
      <c r="DI78" s="163"/>
      <c r="DJ78" s="163"/>
      <c r="DK78" s="163"/>
      <c r="DL78" s="163"/>
      <c r="DM78" s="163"/>
      <c r="DN78" s="163"/>
      <c r="DO78" s="163"/>
      <c r="DP78" s="163"/>
      <c r="DQ78" s="163"/>
      <c r="DR78" s="163"/>
      <c r="DS78" s="163"/>
      <c r="DT78" s="163"/>
      <c r="DU78" s="163"/>
      <c r="DV78" s="163"/>
      <c r="DW78" s="163"/>
      <c r="DX78" s="163"/>
      <c r="DY78" s="163"/>
      <c r="DZ78" s="163"/>
      <c r="EA78" s="163"/>
      <c r="EB78" s="163"/>
      <c r="EC78" s="163"/>
      <c r="ED78" s="163"/>
      <c r="EE78" s="163"/>
      <c r="EF78" s="163"/>
      <c r="EG78" s="163"/>
      <c r="EH78" s="163"/>
      <c r="EI78" s="163"/>
      <c r="EJ78" s="163"/>
      <c r="EK78" s="163"/>
      <c r="EL78" s="163"/>
      <c r="EM78" s="163"/>
      <c r="EN78" s="163"/>
      <c r="EO78" s="163"/>
      <c r="EP78" s="163"/>
      <c r="EQ78" s="163"/>
      <c r="ER78" s="163"/>
      <c r="ES78" s="163"/>
      <c r="ET78" s="163"/>
      <c r="EU78" s="163"/>
      <c r="EV78" s="163"/>
      <c r="EW78" s="163"/>
      <c r="EX78" s="163"/>
      <c r="EY78" s="163"/>
      <c r="EZ78" s="163"/>
      <c r="FA78" s="163"/>
      <c r="FB78" s="163"/>
      <c r="FC78" s="163"/>
      <c r="FD78" s="163"/>
      <c r="FE78" s="163"/>
      <c r="FF78" s="163"/>
      <c r="FG78" s="163"/>
      <c r="FH78" s="163"/>
      <c r="FI78" s="163"/>
      <c r="FJ78" s="163"/>
      <c r="FK78" s="163"/>
      <c r="FL78" s="163"/>
      <c r="FM78" s="163"/>
      <c r="FN78" s="163"/>
      <c r="FO78" s="163"/>
      <c r="FP78" s="163"/>
      <c r="FQ78" s="163"/>
      <c r="FR78" s="163"/>
      <c r="FS78" s="163"/>
      <c r="FT78" s="163"/>
      <c r="FU78" s="163"/>
      <c r="FV78" s="163"/>
      <c r="FW78" s="163"/>
      <c r="FX78" s="163"/>
      <c r="FY78" s="163"/>
      <c r="FZ78" s="163"/>
      <c r="GA78" s="163"/>
      <c r="GB78" s="163"/>
      <c r="GC78" s="163"/>
      <c r="GD78" s="163"/>
      <c r="GE78" s="163"/>
      <c r="GF78" s="163"/>
      <c r="GG78" s="163"/>
      <c r="GH78" s="163"/>
      <c r="GI78" s="163"/>
      <c r="GJ78" s="163"/>
      <c r="GK78" s="163"/>
      <c r="GL78" s="163"/>
      <c r="GM78" s="163"/>
      <c r="GN78" s="163"/>
      <c r="GO78" s="163"/>
      <c r="GP78" s="163"/>
      <c r="GQ78" s="163"/>
      <c r="GR78" s="163"/>
      <c r="GS78" s="163"/>
      <c r="GT78" s="163"/>
      <c r="GU78" s="163"/>
      <c r="GV78" s="163"/>
      <c r="GW78" s="163"/>
      <c r="GX78" s="163"/>
      <c r="GY78" s="163"/>
      <c r="GZ78" s="163"/>
      <c r="HA78" s="163"/>
      <c r="HB78" s="163"/>
      <c r="HC78" s="163"/>
      <c r="HD78" s="163"/>
      <c r="HE78" s="163"/>
      <c r="HF78" s="163"/>
      <c r="HG78" s="163"/>
      <c r="HH78" s="163"/>
      <c r="HI78" s="163"/>
      <c r="HJ78" s="163"/>
      <c r="HK78" s="163"/>
      <c r="HL78" s="163"/>
    </row>
    <row r="79" spans="1:220" s="166" customFormat="1" ht="12" x14ac:dyDescent="0.2">
      <c r="A79" s="164"/>
      <c r="B79" s="163"/>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3"/>
      <c r="BN79" s="163"/>
      <c r="BO79" s="163"/>
      <c r="BP79" s="163"/>
      <c r="BQ79" s="163"/>
      <c r="BR79" s="163"/>
      <c r="BS79" s="163"/>
      <c r="BT79" s="163"/>
      <c r="BU79" s="163"/>
      <c r="BV79" s="163"/>
      <c r="BW79" s="163"/>
      <c r="BX79" s="163"/>
      <c r="BY79" s="163"/>
      <c r="BZ79" s="163"/>
      <c r="CA79" s="163"/>
      <c r="CB79" s="163"/>
      <c r="CC79" s="163"/>
      <c r="CD79" s="163"/>
      <c r="CE79" s="163"/>
      <c r="CF79" s="163"/>
      <c r="CG79" s="163"/>
      <c r="CH79" s="163"/>
      <c r="CI79" s="163"/>
      <c r="CJ79" s="163"/>
      <c r="CK79" s="163"/>
      <c r="CL79" s="163"/>
      <c r="CM79" s="163"/>
      <c r="CN79" s="163"/>
      <c r="CO79" s="163"/>
      <c r="CP79" s="163"/>
      <c r="CQ79" s="163"/>
      <c r="CR79" s="163"/>
      <c r="CS79" s="163"/>
      <c r="CT79" s="163"/>
      <c r="CU79" s="163"/>
      <c r="CV79" s="163"/>
      <c r="CW79" s="163"/>
      <c r="CX79" s="163"/>
      <c r="CY79" s="163"/>
      <c r="CZ79" s="163"/>
      <c r="DA79" s="163"/>
      <c r="DB79" s="163"/>
      <c r="DC79" s="163"/>
      <c r="DD79" s="163"/>
      <c r="DE79" s="163"/>
      <c r="DF79" s="163"/>
      <c r="DG79" s="163"/>
      <c r="DH79" s="163"/>
      <c r="DI79" s="163"/>
      <c r="DJ79" s="163"/>
      <c r="DK79" s="163"/>
      <c r="DL79" s="163"/>
      <c r="DM79" s="163"/>
      <c r="DN79" s="163"/>
      <c r="DO79" s="163"/>
      <c r="DP79" s="163"/>
      <c r="DQ79" s="163"/>
      <c r="DR79" s="163"/>
      <c r="DS79" s="163"/>
      <c r="DT79" s="163"/>
      <c r="DU79" s="163"/>
      <c r="DV79" s="163"/>
      <c r="DW79" s="163"/>
      <c r="DX79" s="163"/>
      <c r="DY79" s="163"/>
      <c r="DZ79" s="163"/>
      <c r="EA79" s="163"/>
      <c r="EB79" s="163"/>
      <c r="EC79" s="163"/>
      <c r="ED79" s="163"/>
      <c r="EE79" s="163"/>
      <c r="EF79" s="163"/>
      <c r="EG79" s="163"/>
      <c r="EH79" s="163"/>
      <c r="EI79" s="163"/>
      <c r="EJ79" s="163"/>
      <c r="EK79" s="163"/>
      <c r="EL79" s="163"/>
      <c r="EM79" s="163"/>
      <c r="EN79" s="163"/>
      <c r="EO79" s="163"/>
      <c r="EP79" s="163"/>
      <c r="EQ79" s="163"/>
      <c r="ER79" s="163"/>
      <c r="ES79" s="163"/>
      <c r="ET79" s="163"/>
      <c r="EU79" s="163"/>
      <c r="EV79" s="163"/>
      <c r="EW79" s="163"/>
      <c r="EX79" s="163"/>
      <c r="EY79" s="163"/>
      <c r="EZ79" s="163"/>
      <c r="FA79" s="163"/>
      <c r="FB79" s="163"/>
      <c r="FC79" s="163"/>
      <c r="FD79" s="163"/>
      <c r="FE79" s="163"/>
      <c r="FF79" s="163"/>
      <c r="FG79" s="163"/>
      <c r="FH79" s="163"/>
      <c r="FI79" s="163"/>
      <c r="FJ79" s="163"/>
      <c r="FK79" s="163"/>
      <c r="FL79" s="163"/>
      <c r="FM79" s="163"/>
      <c r="FN79" s="163"/>
      <c r="FO79" s="163"/>
      <c r="FP79" s="163"/>
      <c r="FQ79" s="163"/>
      <c r="FR79" s="163"/>
      <c r="FS79" s="163"/>
      <c r="FT79" s="163"/>
      <c r="FU79" s="163"/>
      <c r="FV79" s="163"/>
      <c r="FW79" s="163"/>
      <c r="FX79" s="163"/>
      <c r="FY79" s="163"/>
      <c r="FZ79" s="163"/>
      <c r="GA79" s="163"/>
      <c r="GB79" s="163"/>
      <c r="GC79" s="163"/>
      <c r="GD79" s="163"/>
      <c r="GE79" s="163"/>
      <c r="GF79" s="163"/>
      <c r="GG79" s="163"/>
      <c r="GH79" s="163"/>
      <c r="GI79" s="163"/>
      <c r="GJ79" s="163"/>
      <c r="GK79" s="163"/>
      <c r="GL79" s="163"/>
      <c r="GM79" s="163"/>
      <c r="GN79" s="163"/>
      <c r="GO79" s="163"/>
      <c r="GP79" s="163"/>
      <c r="GQ79" s="163"/>
      <c r="GR79" s="163"/>
      <c r="GS79" s="163"/>
      <c r="GT79" s="163"/>
      <c r="GU79" s="163"/>
      <c r="GV79" s="163"/>
      <c r="GW79" s="163"/>
      <c r="GX79" s="163"/>
      <c r="GY79" s="163"/>
      <c r="GZ79" s="163"/>
      <c r="HA79" s="163"/>
      <c r="HB79" s="163"/>
      <c r="HC79" s="163"/>
      <c r="HD79" s="163"/>
      <c r="HE79" s="163"/>
      <c r="HF79" s="163"/>
      <c r="HG79" s="163"/>
      <c r="HH79" s="163"/>
      <c r="HI79" s="163"/>
      <c r="HJ79" s="163"/>
      <c r="HK79" s="163"/>
      <c r="HL79" s="163"/>
    </row>
    <row r="80" spans="1:220" s="166" customFormat="1" ht="12" x14ac:dyDescent="0.2">
      <c r="A80" s="164"/>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3"/>
      <c r="BN80" s="163"/>
      <c r="BO80" s="163"/>
      <c r="BP80" s="163"/>
      <c r="BQ80" s="163"/>
      <c r="BR80" s="163"/>
      <c r="BS80" s="163"/>
      <c r="BT80" s="163"/>
      <c r="BU80" s="163"/>
      <c r="BV80" s="163"/>
      <c r="BW80" s="163"/>
      <c r="BX80" s="163"/>
      <c r="BY80" s="163"/>
      <c r="BZ80" s="163"/>
      <c r="CA80" s="163"/>
      <c r="CB80" s="163"/>
      <c r="CC80" s="163"/>
      <c r="CD80" s="163"/>
      <c r="CE80" s="163"/>
      <c r="CF80" s="163"/>
      <c r="CG80" s="163"/>
      <c r="CH80" s="163"/>
      <c r="CI80" s="163"/>
      <c r="CJ80" s="163"/>
      <c r="CK80" s="163"/>
      <c r="CL80" s="163"/>
      <c r="CM80" s="163"/>
      <c r="CN80" s="163"/>
      <c r="CO80" s="163"/>
      <c r="CP80" s="163"/>
      <c r="CQ80" s="163"/>
      <c r="CR80" s="163"/>
      <c r="CS80" s="163"/>
      <c r="CT80" s="163"/>
      <c r="CU80" s="163"/>
      <c r="CV80" s="163"/>
      <c r="CW80" s="163"/>
      <c r="CX80" s="163"/>
      <c r="CY80" s="163"/>
      <c r="CZ80" s="163"/>
      <c r="DA80" s="163"/>
      <c r="DB80" s="163"/>
      <c r="DC80" s="163"/>
      <c r="DD80" s="163"/>
      <c r="DE80" s="163"/>
      <c r="DF80" s="163"/>
      <c r="DG80" s="163"/>
      <c r="DH80" s="163"/>
      <c r="DI80" s="163"/>
      <c r="DJ80" s="163"/>
      <c r="DK80" s="163"/>
      <c r="DL80" s="163"/>
      <c r="DM80" s="163"/>
      <c r="DN80" s="163"/>
      <c r="DO80" s="163"/>
      <c r="DP80" s="163"/>
      <c r="DQ80" s="163"/>
      <c r="DR80" s="163"/>
      <c r="DS80" s="163"/>
      <c r="DT80" s="163"/>
      <c r="DU80" s="163"/>
      <c r="DV80" s="163"/>
      <c r="DW80" s="163"/>
      <c r="DX80" s="163"/>
      <c r="DY80" s="163"/>
      <c r="DZ80" s="163"/>
      <c r="EA80" s="163"/>
      <c r="EB80" s="163"/>
      <c r="EC80" s="163"/>
      <c r="ED80" s="163"/>
      <c r="EE80" s="163"/>
      <c r="EF80" s="163"/>
      <c r="EG80" s="163"/>
      <c r="EH80" s="163"/>
      <c r="EI80" s="163"/>
      <c r="EJ80" s="163"/>
      <c r="EK80" s="163"/>
      <c r="EL80" s="163"/>
      <c r="EM80" s="163"/>
      <c r="EN80" s="163"/>
      <c r="EO80" s="163"/>
      <c r="EP80" s="163"/>
      <c r="EQ80" s="163"/>
      <c r="ER80" s="163"/>
      <c r="ES80" s="163"/>
      <c r="ET80" s="163"/>
      <c r="EU80" s="163"/>
      <c r="EV80" s="163"/>
      <c r="EW80" s="163"/>
      <c r="EX80" s="163"/>
      <c r="EY80" s="163"/>
      <c r="EZ80" s="163"/>
      <c r="FA80" s="163"/>
      <c r="FB80" s="163"/>
      <c r="FC80" s="163"/>
      <c r="FD80" s="163"/>
      <c r="FE80" s="163"/>
      <c r="FF80" s="163"/>
      <c r="FG80" s="163"/>
      <c r="FH80" s="163"/>
      <c r="FI80" s="163"/>
      <c r="FJ80" s="163"/>
      <c r="FK80" s="163"/>
      <c r="FL80" s="163"/>
      <c r="FM80" s="163"/>
      <c r="FN80" s="163"/>
      <c r="FO80" s="163"/>
      <c r="FP80" s="163"/>
      <c r="FQ80" s="163"/>
      <c r="FR80" s="163"/>
      <c r="FS80" s="163"/>
      <c r="FT80" s="163"/>
      <c r="FU80" s="163"/>
      <c r="FV80" s="163"/>
      <c r="FW80" s="163"/>
      <c r="FX80" s="163"/>
      <c r="FY80" s="163"/>
      <c r="FZ80" s="163"/>
      <c r="GA80" s="163"/>
      <c r="GB80" s="163"/>
      <c r="GC80" s="163"/>
      <c r="GD80" s="163"/>
      <c r="GE80" s="163"/>
      <c r="GF80" s="163"/>
      <c r="GG80" s="163"/>
      <c r="GH80" s="163"/>
      <c r="GI80" s="163"/>
      <c r="GJ80" s="163"/>
      <c r="GK80" s="163"/>
      <c r="GL80" s="163"/>
      <c r="GM80" s="163"/>
      <c r="GN80" s="163"/>
      <c r="GO80" s="163"/>
      <c r="GP80" s="163"/>
      <c r="GQ80" s="163"/>
      <c r="GR80" s="163"/>
      <c r="GS80" s="163"/>
      <c r="GT80" s="163"/>
      <c r="GU80" s="163"/>
      <c r="GV80" s="163"/>
      <c r="GW80" s="163"/>
      <c r="GX80" s="163"/>
      <c r="GY80" s="163"/>
      <c r="GZ80" s="163"/>
      <c r="HA80" s="163"/>
      <c r="HB80" s="163"/>
      <c r="HC80" s="163"/>
      <c r="HD80" s="163"/>
      <c r="HE80" s="163"/>
      <c r="HF80" s="163"/>
      <c r="HG80" s="163"/>
      <c r="HH80" s="163"/>
      <c r="HI80" s="163"/>
      <c r="HJ80" s="163"/>
      <c r="HK80" s="163"/>
      <c r="HL80" s="163"/>
    </row>
    <row r="81" spans="1:235" s="166" customFormat="1" ht="12" hidden="1" customHeight="1" x14ac:dyDescent="0.2">
      <c r="A81" s="164"/>
      <c r="B81" s="163"/>
      <c r="C81" s="163"/>
      <c r="D81" s="2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3"/>
      <c r="BR81" s="163"/>
      <c r="BS81" s="163"/>
      <c r="BT81" s="163"/>
      <c r="BU81" s="163"/>
      <c r="BV81" s="163"/>
      <c r="BW81" s="163"/>
      <c r="BX81" s="163"/>
      <c r="BY81" s="163"/>
      <c r="BZ81" s="163"/>
      <c r="CA81" s="163"/>
      <c r="CB81" s="163"/>
      <c r="CC81" s="163"/>
      <c r="CD81" s="163"/>
      <c r="CE81" s="163"/>
      <c r="CF81" s="163"/>
      <c r="CG81" s="163"/>
      <c r="CH81" s="163"/>
      <c r="CI81" s="163"/>
      <c r="CJ81" s="163"/>
      <c r="CK81" s="163"/>
      <c r="CL81" s="163"/>
      <c r="CM81" s="163"/>
      <c r="CN81" s="163"/>
      <c r="CO81" s="163"/>
      <c r="CP81" s="163"/>
      <c r="CQ81" s="163"/>
      <c r="CR81" s="163"/>
      <c r="CS81" s="163"/>
      <c r="CT81" s="163"/>
      <c r="CU81" s="163"/>
      <c r="CV81" s="163"/>
      <c r="CW81" s="163"/>
      <c r="CX81" s="163"/>
      <c r="CY81" s="163"/>
      <c r="CZ81" s="163"/>
      <c r="DA81" s="163"/>
      <c r="DB81" s="163"/>
      <c r="DC81" s="163"/>
      <c r="DD81" s="163"/>
      <c r="DE81" s="163"/>
      <c r="DF81" s="163"/>
      <c r="DG81" s="163"/>
      <c r="DH81" s="163"/>
      <c r="DI81" s="163"/>
      <c r="DJ81" s="163"/>
      <c r="DK81" s="163"/>
      <c r="DL81" s="163"/>
      <c r="DM81" s="163"/>
      <c r="DN81" s="163"/>
      <c r="DO81" s="163"/>
      <c r="DP81" s="163"/>
      <c r="DQ81" s="163"/>
      <c r="DR81" s="163"/>
      <c r="DS81" s="163"/>
      <c r="DT81" s="163"/>
      <c r="DU81" s="163"/>
      <c r="DV81" s="163"/>
      <c r="DW81" s="163"/>
      <c r="DX81" s="163"/>
      <c r="DY81" s="163"/>
      <c r="DZ81" s="163"/>
      <c r="EA81" s="163"/>
      <c r="EB81" s="163"/>
      <c r="EC81" s="163"/>
      <c r="ED81" s="163"/>
      <c r="EE81" s="163"/>
      <c r="EF81" s="163"/>
      <c r="EG81" s="163"/>
      <c r="EH81" s="163"/>
      <c r="EI81" s="163"/>
      <c r="EJ81" s="163"/>
      <c r="EK81" s="163"/>
      <c r="EL81" s="163"/>
      <c r="EM81" s="163"/>
      <c r="EN81" s="163"/>
      <c r="EO81" s="163"/>
      <c r="EP81" s="163"/>
      <c r="EQ81" s="163"/>
      <c r="ER81" s="163"/>
      <c r="ES81" s="163"/>
      <c r="ET81" s="163"/>
      <c r="EU81" s="163"/>
      <c r="EV81" s="163"/>
      <c r="EW81" s="163"/>
      <c r="EX81" s="163"/>
      <c r="EY81" s="163"/>
      <c r="EZ81" s="163"/>
      <c r="FA81" s="163"/>
      <c r="FB81" s="163"/>
      <c r="FC81" s="163"/>
      <c r="FD81" s="163"/>
      <c r="FE81" s="163"/>
      <c r="FF81" s="163"/>
      <c r="FG81" s="163"/>
      <c r="FH81" s="163"/>
      <c r="FI81" s="163"/>
      <c r="FJ81" s="163"/>
      <c r="FK81" s="163"/>
      <c r="FL81" s="163"/>
      <c r="FM81" s="163"/>
      <c r="FN81" s="163"/>
      <c r="FO81" s="163"/>
      <c r="FP81" s="163"/>
      <c r="FQ81" s="163"/>
      <c r="FR81" s="163"/>
      <c r="FS81" s="163"/>
      <c r="FT81" s="163"/>
      <c r="FU81" s="163"/>
      <c r="FV81" s="163"/>
      <c r="FW81" s="163"/>
      <c r="FX81" s="163"/>
      <c r="FY81" s="163"/>
      <c r="FZ81" s="163"/>
      <c r="GA81" s="163"/>
      <c r="GB81" s="163"/>
      <c r="GC81" s="163"/>
      <c r="GD81" s="163"/>
      <c r="GE81" s="163"/>
      <c r="GF81" s="163"/>
      <c r="GG81" s="163"/>
      <c r="GH81" s="163"/>
      <c r="GI81" s="163"/>
      <c r="GJ81" s="163"/>
      <c r="GK81" s="163"/>
      <c r="GL81" s="163"/>
      <c r="GM81" s="163"/>
      <c r="GN81" s="163"/>
      <c r="GO81" s="163"/>
      <c r="GP81" s="163"/>
      <c r="GQ81" s="163"/>
      <c r="GR81" s="163"/>
      <c r="GS81" s="163"/>
      <c r="GT81" s="163"/>
      <c r="GU81" s="163"/>
      <c r="GV81" s="163"/>
      <c r="GW81" s="163"/>
      <c r="GX81" s="163"/>
      <c r="GY81" s="163"/>
      <c r="GZ81" s="163"/>
      <c r="HA81" s="163"/>
      <c r="HB81" s="163"/>
      <c r="HC81" s="163"/>
      <c r="HD81" s="163"/>
      <c r="HE81" s="163"/>
      <c r="HF81" s="163"/>
      <c r="HG81" s="163"/>
      <c r="HH81" s="163"/>
      <c r="HI81" s="163"/>
      <c r="HJ81" s="163"/>
      <c r="HK81" s="163"/>
      <c r="HL81" s="163"/>
    </row>
    <row r="82" spans="1:235" s="166" customFormat="1" ht="12" hidden="1" customHeight="1" x14ac:dyDescent="0.2">
      <c r="A82" s="164"/>
      <c r="B82" s="163"/>
      <c r="C82" s="163"/>
      <c r="D82" s="168"/>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3"/>
      <c r="BR82" s="163"/>
      <c r="BS82" s="163"/>
      <c r="BT82" s="163"/>
      <c r="BU82" s="163"/>
      <c r="BV82" s="163"/>
      <c r="BW82" s="163"/>
      <c r="BX82" s="163"/>
      <c r="BY82" s="163"/>
      <c r="BZ82" s="163"/>
      <c r="CA82" s="163"/>
      <c r="CB82" s="163"/>
      <c r="CC82" s="163"/>
      <c r="CD82" s="163"/>
      <c r="CE82" s="163"/>
      <c r="CF82" s="163"/>
      <c r="CG82" s="163"/>
      <c r="CH82" s="163"/>
      <c r="CI82" s="163"/>
      <c r="CJ82" s="163"/>
      <c r="CK82" s="163"/>
      <c r="CL82" s="163"/>
      <c r="CM82" s="163"/>
      <c r="CN82" s="163"/>
      <c r="CO82" s="163"/>
      <c r="CP82" s="163"/>
      <c r="CQ82" s="163"/>
      <c r="CR82" s="163"/>
      <c r="CS82" s="163"/>
      <c r="CT82" s="163"/>
      <c r="CU82" s="163"/>
      <c r="CV82" s="163"/>
      <c r="CW82" s="163"/>
      <c r="CX82" s="163"/>
      <c r="CY82" s="163"/>
      <c r="CZ82" s="163"/>
      <c r="DA82" s="163"/>
      <c r="DB82" s="163"/>
      <c r="DC82" s="163"/>
      <c r="DD82" s="163"/>
      <c r="DE82" s="163"/>
      <c r="DF82" s="163"/>
      <c r="DG82" s="163"/>
      <c r="DH82" s="163"/>
      <c r="DI82" s="163"/>
      <c r="DJ82" s="163"/>
      <c r="DK82" s="163"/>
      <c r="DL82" s="163"/>
      <c r="DM82" s="163"/>
      <c r="DN82" s="163"/>
      <c r="DO82" s="163"/>
      <c r="DP82" s="163"/>
      <c r="DQ82" s="163"/>
      <c r="DR82" s="163"/>
      <c r="DS82" s="163"/>
      <c r="DT82" s="163"/>
      <c r="DU82" s="163"/>
      <c r="DV82" s="163"/>
      <c r="DW82" s="163"/>
      <c r="DX82" s="163"/>
      <c r="DY82" s="163"/>
      <c r="DZ82" s="163"/>
      <c r="EA82" s="163"/>
      <c r="EB82" s="163"/>
      <c r="EC82" s="163"/>
      <c r="ED82" s="163"/>
      <c r="EE82" s="163"/>
      <c r="EF82" s="163"/>
      <c r="EG82" s="163"/>
      <c r="EH82" s="163"/>
      <c r="EI82" s="163"/>
      <c r="EJ82" s="163"/>
      <c r="EK82" s="163"/>
      <c r="EL82" s="163"/>
      <c r="EM82" s="163"/>
      <c r="EN82" s="163"/>
      <c r="EO82" s="163"/>
      <c r="EP82" s="163"/>
      <c r="EQ82" s="163"/>
      <c r="ER82" s="163"/>
      <c r="ES82" s="163"/>
      <c r="ET82" s="163"/>
      <c r="EU82" s="163"/>
      <c r="EV82" s="163"/>
      <c r="EW82" s="163"/>
      <c r="EX82" s="163"/>
      <c r="EY82" s="163"/>
      <c r="EZ82" s="163"/>
      <c r="FA82" s="163"/>
      <c r="FB82" s="163"/>
      <c r="FC82" s="163"/>
      <c r="FD82" s="163"/>
      <c r="FE82" s="163"/>
      <c r="FF82" s="163"/>
      <c r="FG82" s="163"/>
      <c r="FH82" s="163"/>
      <c r="FI82" s="163"/>
      <c r="FJ82" s="163"/>
      <c r="FK82" s="163"/>
      <c r="FL82" s="163"/>
      <c r="FM82" s="163"/>
      <c r="FN82" s="163"/>
      <c r="FO82" s="163"/>
      <c r="FP82" s="163"/>
      <c r="FQ82" s="163"/>
      <c r="FR82" s="163"/>
      <c r="FS82" s="163"/>
      <c r="FT82" s="163"/>
      <c r="FU82" s="163"/>
      <c r="FV82" s="163"/>
      <c r="FW82" s="163"/>
      <c r="FX82" s="163"/>
      <c r="FY82" s="163"/>
      <c r="FZ82" s="163"/>
      <c r="GA82" s="163"/>
      <c r="GB82" s="163"/>
      <c r="GC82" s="163"/>
      <c r="GD82" s="163"/>
      <c r="GE82" s="163"/>
      <c r="GF82" s="163"/>
      <c r="GG82" s="163"/>
      <c r="GH82" s="163"/>
      <c r="GI82" s="163"/>
      <c r="GJ82" s="163"/>
      <c r="GK82" s="163"/>
      <c r="GL82" s="163"/>
      <c r="GM82" s="163"/>
      <c r="GN82" s="163"/>
      <c r="GO82" s="163"/>
      <c r="GP82" s="163"/>
      <c r="GQ82" s="163"/>
      <c r="GR82" s="163"/>
      <c r="GS82" s="163"/>
      <c r="GT82" s="163"/>
      <c r="GU82" s="163"/>
      <c r="GV82" s="163"/>
      <c r="GW82" s="163"/>
      <c r="GX82" s="163"/>
      <c r="GY82" s="163"/>
      <c r="GZ82" s="163"/>
      <c r="HA82" s="163"/>
      <c r="HB82" s="163"/>
      <c r="HC82" s="163"/>
      <c r="HD82" s="163"/>
      <c r="HE82" s="163"/>
      <c r="HF82" s="163"/>
      <c r="HG82" s="163"/>
      <c r="HH82" s="163"/>
      <c r="HI82" s="163"/>
      <c r="HJ82" s="163"/>
      <c r="HK82" s="163"/>
      <c r="HL82" s="163"/>
    </row>
    <row r="83" spans="1:235" s="166" customFormat="1" ht="12" customHeight="1" x14ac:dyDescent="0.2">
      <c r="A83" s="164"/>
      <c r="B83" s="163"/>
      <c r="C83" s="163"/>
      <c r="D83" s="149"/>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3"/>
      <c r="BQ83" s="163"/>
      <c r="BR83" s="163"/>
      <c r="BS83" s="163"/>
      <c r="BT83" s="163"/>
      <c r="BU83" s="163"/>
      <c r="BV83" s="163"/>
      <c r="BW83" s="163"/>
      <c r="BX83" s="163"/>
      <c r="BY83" s="163"/>
      <c r="BZ83" s="163"/>
      <c r="CA83" s="163"/>
      <c r="CB83" s="163"/>
      <c r="CC83" s="163"/>
      <c r="CD83" s="163"/>
      <c r="CE83" s="163"/>
      <c r="CF83" s="163"/>
      <c r="CG83" s="163"/>
      <c r="CH83" s="163"/>
      <c r="CI83" s="163"/>
      <c r="CJ83" s="163"/>
      <c r="CK83" s="163"/>
      <c r="CL83" s="163"/>
      <c r="CM83" s="163"/>
      <c r="CN83" s="163"/>
      <c r="CO83" s="163"/>
      <c r="CP83" s="163"/>
      <c r="CQ83" s="163"/>
      <c r="CR83" s="163"/>
      <c r="CS83" s="163"/>
      <c r="CT83" s="163"/>
      <c r="CU83" s="163"/>
      <c r="CV83" s="163"/>
      <c r="CW83" s="163"/>
      <c r="CX83" s="163"/>
      <c r="CY83" s="163"/>
      <c r="CZ83" s="163"/>
      <c r="DA83" s="163"/>
      <c r="DB83" s="163"/>
      <c r="DC83" s="163"/>
      <c r="DD83" s="163"/>
      <c r="DE83" s="163"/>
      <c r="DF83" s="163"/>
      <c r="DG83" s="163"/>
      <c r="DH83" s="163"/>
      <c r="DI83" s="163"/>
      <c r="DJ83" s="163"/>
      <c r="DK83" s="163"/>
      <c r="DL83" s="163"/>
      <c r="DM83" s="163"/>
      <c r="DN83" s="163"/>
      <c r="DO83" s="163"/>
      <c r="DP83" s="163"/>
      <c r="DQ83" s="163"/>
      <c r="DR83" s="163"/>
      <c r="DS83" s="163"/>
      <c r="DT83" s="163"/>
      <c r="DU83" s="163"/>
      <c r="DV83" s="163"/>
      <c r="DW83" s="163"/>
      <c r="DX83" s="163"/>
      <c r="DY83" s="163"/>
      <c r="DZ83" s="163"/>
      <c r="EA83" s="163"/>
      <c r="EB83" s="163"/>
      <c r="EC83" s="163"/>
      <c r="ED83" s="163"/>
      <c r="EE83" s="163"/>
      <c r="EF83" s="163"/>
      <c r="EG83" s="163"/>
      <c r="EH83" s="163"/>
      <c r="EI83" s="163"/>
      <c r="EJ83" s="163"/>
      <c r="EK83" s="163"/>
      <c r="EL83" s="163"/>
      <c r="EM83" s="163"/>
      <c r="EN83" s="163"/>
      <c r="EO83" s="163"/>
      <c r="EP83" s="163"/>
      <c r="EQ83" s="163"/>
      <c r="ER83" s="163"/>
      <c r="ES83" s="163"/>
      <c r="ET83" s="163"/>
      <c r="EU83" s="163"/>
      <c r="EV83" s="163"/>
      <c r="EW83" s="163"/>
      <c r="EX83" s="163"/>
      <c r="EY83" s="163"/>
      <c r="EZ83" s="163"/>
      <c r="FA83" s="163"/>
      <c r="FB83" s="163"/>
      <c r="FC83" s="163"/>
      <c r="FD83" s="163"/>
      <c r="FE83" s="163"/>
      <c r="FF83" s="163"/>
      <c r="FG83" s="163"/>
      <c r="FH83" s="163"/>
      <c r="FI83" s="163"/>
      <c r="FJ83" s="163"/>
      <c r="FK83" s="163"/>
      <c r="FL83" s="163"/>
      <c r="FM83" s="163"/>
      <c r="FN83" s="163"/>
      <c r="FO83" s="163"/>
      <c r="FP83" s="163"/>
      <c r="FQ83" s="163"/>
      <c r="FR83" s="163"/>
      <c r="FS83" s="163"/>
      <c r="FT83" s="163"/>
      <c r="FU83" s="163"/>
      <c r="FV83" s="163"/>
      <c r="FW83" s="163"/>
      <c r="FX83" s="163"/>
      <c r="FY83" s="163"/>
      <c r="FZ83" s="163"/>
      <c r="GA83" s="163"/>
      <c r="GB83" s="163"/>
      <c r="GC83" s="163"/>
      <c r="GD83" s="163"/>
      <c r="GE83" s="163"/>
      <c r="GF83" s="163"/>
      <c r="GG83" s="163"/>
      <c r="GH83" s="163"/>
      <c r="GI83" s="163"/>
      <c r="GJ83" s="163"/>
      <c r="GK83" s="163"/>
      <c r="GL83" s="163"/>
      <c r="GM83" s="163"/>
      <c r="GN83" s="163"/>
      <c r="GO83" s="163"/>
      <c r="GP83" s="163"/>
      <c r="GQ83" s="163"/>
      <c r="GR83" s="163"/>
      <c r="GS83" s="163"/>
      <c r="GT83" s="163"/>
      <c r="GU83" s="163"/>
      <c r="GV83" s="163"/>
      <c r="GW83" s="163"/>
      <c r="GX83" s="163"/>
      <c r="GY83" s="163"/>
      <c r="GZ83" s="163"/>
      <c r="HA83" s="163"/>
      <c r="HB83" s="163"/>
      <c r="HC83" s="163"/>
      <c r="HD83" s="163"/>
      <c r="HE83" s="163"/>
      <c r="HF83" s="163"/>
      <c r="HG83" s="163"/>
      <c r="HH83" s="163"/>
      <c r="HI83" s="163"/>
      <c r="HJ83" s="163"/>
      <c r="HK83" s="163"/>
      <c r="HL83" s="163"/>
    </row>
    <row r="84" spans="1:235" s="166" customFormat="1" ht="12" customHeight="1" x14ac:dyDescent="0.25">
      <c r="A84" s="169"/>
      <c r="B84" s="23"/>
      <c r="C84" s="23"/>
      <c r="D84" s="159"/>
      <c r="E84" s="23"/>
      <c r="F84" s="23"/>
      <c r="G84" s="23"/>
      <c r="H84" s="23"/>
      <c r="I84" s="23"/>
      <c r="J84" s="23"/>
      <c r="K84" s="23"/>
      <c r="L84" s="170"/>
      <c r="M84" s="170"/>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3"/>
      <c r="BC84" s="163"/>
      <c r="BD84" s="163"/>
      <c r="BE84" s="163"/>
      <c r="BF84" s="163"/>
      <c r="BG84" s="163"/>
      <c r="BH84" s="163"/>
      <c r="BI84" s="163"/>
      <c r="BJ84" s="163"/>
      <c r="BK84" s="163"/>
      <c r="BL84" s="163"/>
      <c r="BM84" s="163"/>
      <c r="BN84" s="163"/>
      <c r="BO84" s="163"/>
      <c r="BP84" s="163"/>
      <c r="BQ84" s="163"/>
      <c r="BR84" s="163"/>
      <c r="BS84" s="163"/>
      <c r="BT84" s="163"/>
      <c r="BU84" s="163"/>
      <c r="BV84" s="163"/>
      <c r="BW84" s="163"/>
      <c r="BX84" s="163"/>
      <c r="BY84" s="163"/>
      <c r="BZ84" s="163"/>
      <c r="CA84" s="163"/>
      <c r="CB84" s="163"/>
      <c r="CC84" s="163"/>
      <c r="CD84" s="163"/>
      <c r="CE84" s="163"/>
      <c r="CF84" s="163"/>
      <c r="CG84" s="163"/>
      <c r="CH84" s="163"/>
      <c r="CI84" s="163"/>
      <c r="CJ84" s="163"/>
      <c r="CK84" s="163"/>
      <c r="CL84" s="163"/>
      <c r="CM84" s="163"/>
      <c r="CN84" s="163"/>
      <c r="CO84" s="163"/>
      <c r="CP84" s="163"/>
      <c r="CQ84" s="163"/>
      <c r="CR84" s="163"/>
      <c r="CS84" s="163"/>
      <c r="CT84" s="163"/>
      <c r="CU84" s="163"/>
      <c r="CV84" s="163"/>
      <c r="CW84" s="163"/>
      <c r="CX84" s="163"/>
      <c r="CY84" s="163"/>
      <c r="CZ84" s="163"/>
      <c r="DA84" s="163"/>
      <c r="DB84" s="163"/>
      <c r="DC84" s="163"/>
      <c r="DD84" s="163"/>
      <c r="DE84" s="163"/>
      <c r="DF84" s="163"/>
      <c r="DG84" s="163"/>
      <c r="DH84" s="163"/>
      <c r="DI84" s="163"/>
      <c r="DJ84" s="163"/>
      <c r="DK84" s="163"/>
      <c r="DL84" s="163"/>
      <c r="DM84" s="163"/>
      <c r="DN84" s="163"/>
      <c r="DO84" s="163"/>
      <c r="DP84" s="163"/>
      <c r="DQ84" s="163"/>
      <c r="DR84" s="163"/>
      <c r="DS84" s="163"/>
      <c r="DT84" s="163"/>
      <c r="DU84" s="163"/>
      <c r="DV84" s="163"/>
      <c r="DW84" s="163"/>
      <c r="DX84" s="163"/>
      <c r="DY84" s="163"/>
      <c r="DZ84" s="163"/>
      <c r="EA84" s="163"/>
      <c r="EB84" s="163"/>
      <c r="EC84" s="163"/>
      <c r="ED84" s="163"/>
      <c r="EE84" s="163"/>
      <c r="EF84" s="163"/>
      <c r="EG84" s="163"/>
      <c r="EH84" s="163"/>
      <c r="EI84" s="163"/>
      <c r="EJ84" s="163"/>
      <c r="EK84" s="163"/>
      <c r="EL84" s="163"/>
      <c r="EM84" s="163"/>
      <c r="EN84" s="163"/>
      <c r="EO84" s="163"/>
      <c r="EP84" s="163"/>
      <c r="EQ84" s="163"/>
      <c r="ER84" s="163"/>
      <c r="ES84" s="163"/>
      <c r="ET84" s="163"/>
      <c r="EU84" s="163"/>
      <c r="EV84" s="163"/>
      <c r="EW84" s="163"/>
      <c r="EX84" s="163"/>
      <c r="EY84" s="163"/>
      <c r="EZ84" s="163"/>
      <c r="FA84" s="163"/>
      <c r="FB84" s="163"/>
      <c r="FC84" s="163"/>
      <c r="FD84" s="163"/>
      <c r="FE84" s="163"/>
      <c r="FF84" s="163"/>
      <c r="FG84" s="163"/>
      <c r="FH84" s="163"/>
      <c r="FI84" s="163"/>
      <c r="FJ84" s="163"/>
      <c r="FK84" s="163"/>
      <c r="FL84" s="163"/>
      <c r="FM84" s="163"/>
      <c r="FN84" s="163"/>
      <c r="FO84" s="163"/>
      <c r="FP84" s="163"/>
      <c r="FQ84" s="163"/>
      <c r="FR84" s="163"/>
      <c r="FS84" s="163"/>
      <c r="FT84" s="163"/>
      <c r="FU84" s="163"/>
      <c r="FV84" s="163"/>
      <c r="FW84" s="163"/>
      <c r="FX84" s="163"/>
      <c r="FY84" s="163"/>
      <c r="FZ84" s="163"/>
      <c r="GA84" s="163"/>
      <c r="GB84" s="163"/>
      <c r="GC84" s="163"/>
      <c r="GD84" s="163"/>
      <c r="GE84" s="163"/>
      <c r="GF84" s="163"/>
      <c r="GG84" s="163"/>
      <c r="GH84" s="163"/>
      <c r="GI84" s="163"/>
      <c r="GJ84" s="163"/>
      <c r="GK84" s="163"/>
      <c r="GL84" s="163"/>
      <c r="GM84" s="163"/>
      <c r="GN84" s="163"/>
      <c r="GO84" s="163"/>
      <c r="GP84" s="163"/>
      <c r="GQ84" s="163"/>
      <c r="GR84" s="163"/>
      <c r="GS84" s="163"/>
      <c r="GT84" s="163"/>
      <c r="GU84" s="163"/>
      <c r="GV84" s="163"/>
      <c r="GW84" s="163"/>
      <c r="GX84" s="163"/>
      <c r="GY84" s="163"/>
      <c r="GZ84" s="163"/>
      <c r="HA84" s="163"/>
      <c r="HB84" s="163"/>
      <c r="HC84" s="163"/>
      <c r="HD84" s="163"/>
      <c r="HE84" s="163"/>
      <c r="HF84" s="163"/>
      <c r="HG84" s="163"/>
      <c r="HH84" s="163"/>
      <c r="HI84" s="163"/>
      <c r="HJ84" s="163"/>
      <c r="HK84" s="163"/>
      <c r="HL84" s="163"/>
      <c r="HM84" s="163"/>
      <c r="HN84" s="163"/>
      <c r="HO84" s="163"/>
      <c r="HP84" s="163"/>
      <c r="HQ84" s="163"/>
      <c r="HR84" s="163"/>
      <c r="HS84" s="163"/>
      <c r="HT84" s="163"/>
      <c r="HU84" s="163"/>
      <c r="HV84" s="163"/>
      <c r="HW84" s="163"/>
      <c r="HX84" s="163"/>
    </row>
    <row r="85" spans="1:235" x14ac:dyDescent="0.25">
      <c r="B85" s="23"/>
      <c r="C85" s="168"/>
      <c r="D85" s="159"/>
      <c r="F85" s="168"/>
      <c r="G85" s="168"/>
      <c r="H85" s="168"/>
      <c r="I85" s="171"/>
      <c r="J85" s="16"/>
      <c r="K85" s="16"/>
      <c r="L85" s="16"/>
      <c r="M85" s="16"/>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48"/>
      <c r="BG85" s="148"/>
      <c r="BH85" s="148"/>
      <c r="BI85" s="148"/>
      <c r="BJ85" s="148"/>
      <c r="BK85" s="148"/>
      <c r="BL85" s="148"/>
      <c r="BM85" s="148"/>
      <c r="BN85" s="148"/>
      <c r="BO85" s="148"/>
      <c r="BP85" s="148"/>
      <c r="BQ85" s="148"/>
      <c r="BR85" s="148"/>
      <c r="BS85" s="148"/>
      <c r="BT85" s="148"/>
      <c r="BU85" s="148"/>
      <c r="BV85" s="148"/>
      <c r="BW85" s="148"/>
      <c r="BX85" s="148"/>
      <c r="BY85" s="148"/>
      <c r="BZ85" s="148"/>
      <c r="CA85" s="148"/>
      <c r="CB85" s="148"/>
      <c r="CC85" s="148"/>
      <c r="CD85" s="148"/>
      <c r="CE85" s="148"/>
      <c r="CF85" s="148"/>
      <c r="CG85" s="148"/>
      <c r="CH85" s="148"/>
      <c r="CI85" s="148"/>
      <c r="CJ85" s="148"/>
      <c r="CK85" s="148"/>
      <c r="CL85" s="148"/>
      <c r="CM85" s="148"/>
      <c r="CN85" s="148"/>
      <c r="CO85" s="148"/>
      <c r="CP85" s="148"/>
      <c r="CQ85" s="148"/>
      <c r="CR85" s="148"/>
      <c r="CS85" s="148"/>
      <c r="CT85" s="148"/>
      <c r="CU85" s="148"/>
      <c r="CV85" s="148"/>
      <c r="CW85" s="148"/>
      <c r="CX85" s="148"/>
      <c r="CY85" s="148"/>
      <c r="CZ85" s="148"/>
      <c r="DA85" s="148"/>
      <c r="DB85" s="148"/>
      <c r="DC85" s="148"/>
      <c r="DD85" s="148"/>
      <c r="DE85" s="148"/>
      <c r="DF85" s="148"/>
      <c r="DG85" s="148"/>
      <c r="DH85" s="148"/>
      <c r="DI85" s="148"/>
      <c r="DJ85" s="148"/>
      <c r="DK85" s="148"/>
      <c r="DL85" s="148"/>
      <c r="DM85" s="148"/>
      <c r="DN85" s="148"/>
      <c r="DO85" s="148"/>
      <c r="DP85" s="148"/>
      <c r="DQ85" s="148"/>
      <c r="DR85" s="148"/>
      <c r="DS85" s="148"/>
      <c r="DT85" s="148"/>
      <c r="DU85" s="148"/>
      <c r="DV85" s="148"/>
      <c r="DW85" s="148"/>
      <c r="DX85" s="148"/>
      <c r="DY85" s="148"/>
      <c r="DZ85" s="148"/>
      <c r="EA85" s="148"/>
      <c r="EB85" s="148"/>
      <c r="EC85" s="148"/>
      <c r="ED85" s="148"/>
      <c r="EE85" s="148"/>
      <c r="EF85" s="148"/>
      <c r="EG85" s="148"/>
      <c r="EH85" s="148"/>
      <c r="EI85" s="148"/>
      <c r="EJ85" s="148"/>
      <c r="EK85" s="148"/>
      <c r="EL85" s="148"/>
      <c r="EM85" s="148"/>
      <c r="EN85" s="148"/>
      <c r="EO85" s="148"/>
      <c r="EP85" s="148"/>
      <c r="EQ85" s="148"/>
      <c r="ER85" s="148"/>
      <c r="ES85" s="148"/>
      <c r="ET85" s="148"/>
      <c r="EU85" s="148"/>
      <c r="EV85" s="148"/>
      <c r="EW85" s="148"/>
      <c r="EX85" s="148"/>
      <c r="EY85" s="148"/>
      <c r="EZ85" s="148"/>
      <c r="FA85" s="148"/>
      <c r="FB85" s="148"/>
      <c r="FC85" s="148"/>
      <c r="FD85" s="148"/>
      <c r="FE85" s="148"/>
      <c r="FF85" s="148"/>
      <c r="FG85" s="148"/>
      <c r="FH85" s="148"/>
      <c r="FI85" s="148"/>
      <c r="FJ85" s="148"/>
      <c r="FK85" s="148"/>
      <c r="FL85" s="148"/>
      <c r="FM85" s="148"/>
      <c r="FN85" s="148"/>
      <c r="FO85" s="148"/>
      <c r="FP85" s="148"/>
      <c r="FQ85" s="148"/>
      <c r="FR85" s="148"/>
      <c r="FS85" s="148"/>
      <c r="FT85" s="148"/>
      <c r="FU85" s="148"/>
      <c r="FV85" s="148"/>
      <c r="FW85" s="148"/>
      <c r="FX85" s="148"/>
      <c r="FY85" s="148"/>
      <c r="FZ85" s="148"/>
      <c r="GA85" s="148"/>
      <c r="GB85" s="148"/>
      <c r="GC85" s="148"/>
      <c r="GD85" s="148"/>
      <c r="GE85" s="148"/>
      <c r="GF85" s="148"/>
      <c r="GG85" s="148"/>
      <c r="GH85" s="148"/>
      <c r="GI85" s="148"/>
      <c r="GJ85" s="148"/>
      <c r="GK85" s="148"/>
      <c r="GL85" s="148"/>
      <c r="GM85" s="148"/>
      <c r="GN85" s="148"/>
      <c r="GO85" s="148"/>
      <c r="GP85" s="148"/>
      <c r="GQ85" s="148"/>
      <c r="GR85" s="148"/>
      <c r="GS85" s="148"/>
      <c r="GT85" s="148"/>
      <c r="GU85" s="148"/>
      <c r="GV85" s="148"/>
      <c r="GW85" s="148"/>
      <c r="GX85" s="148"/>
      <c r="GY85" s="148"/>
      <c r="GZ85" s="148"/>
      <c r="HA85" s="148"/>
      <c r="HB85" s="148"/>
      <c r="HC85" s="148"/>
      <c r="HD85" s="148"/>
      <c r="HE85" s="148"/>
      <c r="HF85" s="148"/>
      <c r="HG85" s="148"/>
      <c r="HH85" s="148"/>
      <c r="HI85" s="148"/>
      <c r="HJ85" s="148"/>
      <c r="HK85" s="148"/>
      <c r="HL85" s="148"/>
      <c r="HM85" s="148"/>
      <c r="HN85" s="148"/>
      <c r="HO85" s="148"/>
      <c r="HP85" s="148"/>
      <c r="HQ85" s="148"/>
      <c r="HR85" s="148"/>
      <c r="HS85" s="148"/>
      <c r="HT85" s="148"/>
      <c r="HU85" s="148"/>
      <c r="HV85" s="148"/>
      <c r="HW85" s="148"/>
      <c r="HX85" s="148"/>
    </row>
    <row r="86" spans="1:235" x14ac:dyDescent="0.25">
      <c r="A86" s="26"/>
      <c r="B86" s="149"/>
      <c r="C86" s="149"/>
      <c r="E86" s="149"/>
      <c r="F86" s="149"/>
      <c r="G86" s="149"/>
      <c r="H86" s="149"/>
      <c r="I86" s="149"/>
      <c r="J86" s="16"/>
      <c r="K86" s="16"/>
      <c r="L86" s="16"/>
      <c r="M86" s="16"/>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c r="BC86" s="148"/>
      <c r="BD86" s="148"/>
      <c r="BE86" s="148"/>
      <c r="BF86" s="148"/>
      <c r="BG86" s="148"/>
      <c r="BH86" s="148"/>
      <c r="BI86" s="148"/>
      <c r="BJ86" s="148"/>
      <c r="BK86" s="148"/>
      <c r="BL86" s="148"/>
      <c r="BM86" s="148"/>
      <c r="BN86" s="148"/>
      <c r="BO86" s="148"/>
      <c r="BP86" s="148"/>
      <c r="BQ86" s="148"/>
      <c r="BR86" s="148"/>
      <c r="BS86" s="148"/>
      <c r="BT86" s="148"/>
      <c r="BU86" s="148"/>
      <c r="BV86" s="148"/>
      <c r="BW86" s="148"/>
      <c r="BX86" s="148"/>
      <c r="BY86" s="148"/>
      <c r="BZ86" s="148"/>
      <c r="CA86" s="148"/>
      <c r="CB86" s="148"/>
      <c r="CC86" s="148"/>
      <c r="CD86" s="148"/>
      <c r="CE86" s="148"/>
      <c r="CF86" s="148"/>
      <c r="CG86" s="148"/>
      <c r="CH86" s="148"/>
      <c r="CI86" s="148"/>
      <c r="CJ86" s="148"/>
      <c r="CK86" s="148"/>
      <c r="CL86" s="148"/>
      <c r="CM86" s="148"/>
      <c r="CN86" s="148"/>
      <c r="CO86" s="148"/>
      <c r="CP86" s="148"/>
      <c r="CQ86" s="148"/>
      <c r="CR86" s="148"/>
      <c r="CS86" s="148"/>
      <c r="CT86" s="148"/>
      <c r="CU86" s="148"/>
      <c r="CV86" s="148"/>
      <c r="CW86" s="148"/>
      <c r="CX86" s="148"/>
      <c r="CY86" s="148"/>
      <c r="CZ86" s="148"/>
      <c r="DA86" s="148"/>
      <c r="DB86" s="148"/>
      <c r="DC86" s="148"/>
      <c r="DD86" s="148"/>
      <c r="DE86" s="148"/>
      <c r="DF86" s="148"/>
      <c r="DG86" s="148"/>
      <c r="DH86" s="148"/>
      <c r="DI86" s="148"/>
      <c r="DJ86" s="148"/>
      <c r="DK86" s="148"/>
      <c r="DL86" s="148"/>
      <c r="DM86" s="148"/>
      <c r="DN86" s="148"/>
      <c r="DO86" s="148"/>
      <c r="DP86" s="148"/>
      <c r="DQ86" s="148"/>
      <c r="DR86" s="148"/>
      <c r="DS86" s="148"/>
      <c r="DT86" s="148"/>
      <c r="DU86" s="148"/>
      <c r="DV86" s="148"/>
      <c r="DW86" s="148"/>
      <c r="DX86" s="148"/>
      <c r="DY86" s="148"/>
      <c r="DZ86" s="148"/>
      <c r="EA86" s="148"/>
      <c r="EB86" s="148"/>
      <c r="EC86" s="148"/>
      <c r="ED86" s="148"/>
      <c r="EE86" s="148"/>
      <c r="EF86" s="148"/>
      <c r="EG86" s="148"/>
      <c r="EH86" s="148"/>
      <c r="EI86" s="148"/>
      <c r="EJ86" s="148"/>
      <c r="EK86" s="148"/>
      <c r="EL86" s="148"/>
      <c r="EM86" s="148"/>
      <c r="EN86" s="148"/>
      <c r="EO86" s="148"/>
      <c r="EP86" s="148"/>
      <c r="EQ86" s="148"/>
      <c r="ER86" s="148"/>
      <c r="ES86" s="148"/>
      <c r="ET86" s="148"/>
      <c r="EU86" s="148"/>
      <c r="EV86" s="148"/>
      <c r="EW86" s="148"/>
      <c r="EX86" s="148"/>
      <c r="EY86" s="148"/>
      <c r="EZ86" s="148"/>
      <c r="FA86" s="148"/>
      <c r="FB86" s="148"/>
      <c r="FC86" s="148"/>
      <c r="FD86" s="148"/>
      <c r="FE86" s="148"/>
      <c r="FF86" s="148"/>
      <c r="FG86" s="148"/>
      <c r="FH86" s="148"/>
      <c r="FI86" s="148"/>
      <c r="FJ86" s="148"/>
      <c r="FK86" s="148"/>
      <c r="FL86" s="148"/>
      <c r="FM86" s="148"/>
      <c r="FN86" s="148"/>
      <c r="FO86" s="148"/>
      <c r="FP86" s="148"/>
      <c r="FQ86" s="148"/>
      <c r="FR86" s="148"/>
      <c r="FS86" s="148"/>
      <c r="FT86" s="148"/>
      <c r="FU86" s="148"/>
      <c r="FV86" s="148"/>
      <c r="FW86" s="148"/>
      <c r="FX86" s="148"/>
      <c r="FY86" s="148"/>
      <c r="FZ86" s="148"/>
      <c r="GA86" s="148"/>
      <c r="GB86" s="148"/>
      <c r="GC86" s="148"/>
      <c r="GD86" s="148"/>
      <c r="GE86" s="148"/>
      <c r="GF86" s="148"/>
      <c r="GG86" s="148"/>
      <c r="GH86" s="148"/>
      <c r="GI86" s="148"/>
      <c r="GJ86" s="148"/>
      <c r="GK86" s="148"/>
      <c r="GL86" s="148"/>
      <c r="GM86" s="148"/>
      <c r="GN86" s="148"/>
      <c r="GO86" s="148"/>
      <c r="GP86" s="148"/>
      <c r="GQ86" s="148"/>
      <c r="GR86" s="148"/>
      <c r="GS86" s="148"/>
      <c r="GT86" s="148"/>
      <c r="GU86" s="148"/>
      <c r="GV86" s="148"/>
      <c r="GW86" s="148"/>
      <c r="GX86" s="148"/>
      <c r="GY86" s="148"/>
      <c r="GZ86" s="148"/>
      <c r="HA86" s="148"/>
      <c r="HB86" s="148"/>
      <c r="HC86" s="148"/>
      <c r="HD86" s="148"/>
      <c r="HE86" s="148"/>
      <c r="HF86" s="148"/>
      <c r="HG86" s="148"/>
      <c r="HH86" s="148"/>
      <c r="HI86" s="148"/>
      <c r="HJ86" s="148"/>
      <c r="HK86" s="148"/>
      <c r="HL86" s="148"/>
      <c r="HM86" s="148"/>
      <c r="HN86" s="148"/>
      <c r="HO86" s="148"/>
      <c r="HP86" s="148"/>
      <c r="HQ86" s="148"/>
      <c r="HR86" s="148"/>
      <c r="HS86" s="148"/>
      <c r="HT86" s="148"/>
      <c r="HU86" s="148"/>
      <c r="HV86" s="148"/>
      <c r="HW86" s="148"/>
      <c r="HX86" s="148"/>
    </row>
    <row r="87" spans="1:235" x14ac:dyDescent="0.25">
      <c r="B87" s="159"/>
      <c r="C87" s="159"/>
      <c r="I87" s="160"/>
      <c r="J87" s="16"/>
      <c r="K87" s="16"/>
      <c r="L87" s="16"/>
      <c r="M87" s="16"/>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c r="BI87" s="148"/>
      <c r="BJ87" s="148"/>
      <c r="BK87" s="148"/>
      <c r="BL87" s="148"/>
      <c r="BM87" s="148"/>
      <c r="BN87" s="148"/>
      <c r="BO87" s="148"/>
      <c r="BP87" s="148"/>
      <c r="BQ87" s="148"/>
      <c r="BR87" s="148"/>
      <c r="BS87" s="148"/>
      <c r="BT87" s="148"/>
      <c r="BU87" s="148"/>
      <c r="BV87" s="148"/>
      <c r="BW87" s="148"/>
      <c r="BX87" s="148"/>
      <c r="BY87" s="148"/>
      <c r="BZ87" s="148"/>
      <c r="CA87" s="148"/>
      <c r="CB87" s="148"/>
      <c r="CC87" s="148"/>
      <c r="CD87" s="148"/>
      <c r="CE87" s="148"/>
      <c r="CF87" s="148"/>
      <c r="CG87" s="148"/>
      <c r="CH87" s="148"/>
      <c r="CI87" s="148"/>
      <c r="CJ87" s="148"/>
      <c r="CK87" s="148"/>
      <c r="CL87" s="148"/>
      <c r="CM87" s="148"/>
      <c r="CN87" s="148"/>
      <c r="CO87" s="148"/>
      <c r="CP87" s="148"/>
      <c r="CQ87" s="148"/>
      <c r="CR87" s="148"/>
      <c r="CS87" s="148"/>
      <c r="CT87" s="148"/>
      <c r="CU87" s="148"/>
      <c r="CV87" s="148"/>
      <c r="CW87" s="148"/>
      <c r="CX87" s="148"/>
      <c r="CY87" s="148"/>
      <c r="CZ87" s="148"/>
      <c r="DA87" s="148"/>
      <c r="DB87" s="148"/>
      <c r="DC87" s="148"/>
      <c r="DD87" s="148"/>
      <c r="DE87" s="148"/>
      <c r="DF87" s="148"/>
      <c r="DG87" s="148"/>
      <c r="DH87" s="148"/>
      <c r="DI87" s="148"/>
      <c r="DJ87" s="148"/>
      <c r="DK87" s="148"/>
      <c r="DL87" s="148"/>
      <c r="DM87" s="148"/>
      <c r="DN87" s="148"/>
      <c r="DO87" s="148"/>
      <c r="DP87" s="148"/>
      <c r="DQ87" s="148"/>
      <c r="DR87" s="148"/>
      <c r="DS87" s="148"/>
      <c r="DT87" s="148"/>
      <c r="DU87" s="148"/>
      <c r="DV87" s="148"/>
      <c r="DW87" s="148"/>
      <c r="DX87" s="148"/>
      <c r="DY87" s="148"/>
      <c r="DZ87" s="148"/>
      <c r="EA87" s="148"/>
      <c r="EB87" s="148"/>
      <c r="EC87" s="148"/>
      <c r="ED87" s="148"/>
      <c r="EE87" s="148"/>
      <c r="EF87" s="148"/>
      <c r="EG87" s="148"/>
      <c r="EH87" s="148"/>
      <c r="EI87" s="148"/>
      <c r="EJ87" s="148"/>
      <c r="EK87" s="148"/>
      <c r="EL87" s="148"/>
      <c r="EM87" s="148"/>
      <c r="EN87" s="148"/>
      <c r="EO87" s="148"/>
      <c r="EP87" s="148"/>
      <c r="EQ87" s="148"/>
      <c r="ER87" s="148"/>
      <c r="ES87" s="148"/>
      <c r="ET87" s="148"/>
      <c r="EU87" s="148"/>
      <c r="EV87" s="148"/>
      <c r="EW87" s="148"/>
      <c r="EX87" s="148"/>
      <c r="EY87" s="148"/>
      <c r="EZ87" s="148"/>
      <c r="FA87" s="148"/>
      <c r="FB87" s="148"/>
      <c r="FC87" s="148"/>
      <c r="FD87" s="148"/>
      <c r="FE87" s="148"/>
      <c r="FF87" s="148"/>
      <c r="FG87" s="148"/>
      <c r="FH87" s="148"/>
      <c r="FI87" s="148"/>
      <c r="FJ87" s="148"/>
      <c r="FK87" s="148"/>
      <c r="FL87" s="148"/>
      <c r="FM87" s="148"/>
      <c r="FN87" s="148"/>
      <c r="FO87" s="148"/>
      <c r="FP87" s="148"/>
      <c r="FQ87" s="148"/>
      <c r="FR87" s="148"/>
      <c r="FS87" s="148"/>
      <c r="FT87" s="148"/>
      <c r="FU87" s="148"/>
      <c r="FV87" s="148"/>
      <c r="FW87" s="148"/>
      <c r="FX87" s="148"/>
      <c r="FY87" s="148"/>
      <c r="FZ87" s="148"/>
      <c r="GA87" s="148"/>
      <c r="GB87" s="148"/>
      <c r="GC87" s="148"/>
      <c r="GD87" s="148"/>
      <c r="GE87" s="148"/>
      <c r="GF87" s="148"/>
      <c r="GG87" s="148"/>
      <c r="GH87" s="148"/>
      <c r="GI87" s="148"/>
      <c r="GJ87" s="148"/>
      <c r="GK87" s="148"/>
      <c r="GL87" s="148"/>
      <c r="GM87" s="148"/>
      <c r="GN87" s="148"/>
      <c r="GO87" s="148"/>
      <c r="GP87" s="148"/>
      <c r="GQ87" s="148"/>
      <c r="GR87" s="148"/>
      <c r="GS87" s="148"/>
      <c r="GT87" s="148"/>
      <c r="GU87" s="148"/>
      <c r="GV87" s="148"/>
      <c r="GW87" s="148"/>
      <c r="GX87" s="148"/>
      <c r="GY87" s="148"/>
      <c r="GZ87" s="148"/>
      <c r="HA87" s="148"/>
      <c r="HB87" s="148"/>
      <c r="HC87" s="148"/>
      <c r="HD87" s="148"/>
      <c r="HE87" s="148"/>
      <c r="HF87" s="148"/>
      <c r="HG87" s="148"/>
      <c r="HH87" s="148"/>
      <c r="HI87" s="148"/>
      <c r="HJ87" s="148"/>
      <c r="HK87" s="148"/>
      <c r="HL87" s="148"/>
      <c r="HM87" s="148"/>
      <c r="HN87" s="148"/>
      <c r="HO87" s="148"/>
      <c r="HP87" s="148"/>
      <c r="HQ87" s="148"/>
      <c r="HR87" s="148"/>
      <c r="HS87" s="148"/>
      <c r="HT87" s="148"/>
      <c r="HU87" s="148"/>
      <c r="HV87" s="148"/>
      <c r="HW87" s="148"/>
      <c r="HX87" s="148"/>
    </row>
    <row r="88" spans="1:235" x14ac:dyDescent="0.25">
      <c r="B88" s="159"/>
      <c r="C88" s="159"/>
      <c r="I88" s="160"/>
      <c r="J88" s="16"/>
      <c r="K88" s="16"/>
      <c r="L88" s="16"/>
      <c r="M88" s="16"/>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8"/>
      <c r="BR88" s="148"/>
      <c r="BS88" s="148"/>
      <c r="BT88" s="148"/>
      <c r="BU88" s="148"/>
      <c r="BV88" s="148"/>
      <c r="BW88" s="148"/>
      <c r="BX88" s="148"/>
      <c r="BY88" s="148"/>
      <c r="BZ88" s="148"/>
      <c r="CA88" s="148"/>
      <c r="CB88" s="148"/>
      <c r="CC88" s="148"/>
      <c r="CD88" s="148"/>
      <c r="CE88" s="148"/>
      <c r="CF88" s="148"/>
      <c r="CG88" s="148"/>
      <c r="CH88" s="148"/>
      <c r="CI88" s="148"/>
      <c r="CJ88" s="148"/>
      <c r="CK88" s="148"/>
      <c r="CL88" s="148"/>
      <c r="CM88" s="148"/>
      <c r="CN88" s="148"/>
      <c r="CO88" s="148"/>
      <c r="CP88" s="148"/>
      <c r="CQ88" s="148"/>
      <c r="CR88" s="148"/>
      <c r="CS88" s="148"/>
      <c r="CT88" s="148"/>
      <c r="CU88" s="148"/>
      <c r="CV88" s="148"/>
      <c r="CW88" s="148"/>
      <c r="CX88" s="148"/>
      <c r="CY88" s="148"/>
      <c r="CZ88" s="148"/>
      <c r="DA88" s="148"/>
      <c r="DB88" s="148"/>
      <c r="DC88" s="148"/>
      <c r="DD88" s="148"/>
      <c r="DE88" s="148"/>
      <c r="DF88" s="148"/>
      <c r="DG88" s="148"/>
      <c r="DH88" s="148"/>
      <c r="DI88" s="148"/>
      <c r="DJ88" s="148"/>
      <c r="DK88" s="148"/>
      <c r="DL88" s="148"/>
      <c r="DM88" s="148"/>
      <c r="DN88" s="148"/>
      <c r="DO88" s="148"/>
      <c r="DP88" s="148"/>
      <c r="DQ88" s="148"/>
      <c r="DR88" s="148"/>
      <c r="DS88" s="148"/>
      <c r="DT88" s="148"/>
      <c r="DU88" s="148"/>
      <c r="DV88" s="148"/>
      <c r="DW88" s="148"/>
      <c r="DX88" s="148"/>
      <c r="DY88" s="148"/>
      <c r="DZ88" s="148"/>
      <c r="EA88" s="148"/>
      <c r="EB88" s="148"/>
      <c r="EC88" s="148"/>
      <c r="ED88" s="148"/>
      <c r="EE88" s="148"/>
      <c r="EF88" s="148"/>
      <c r="EG88" s="148"/>
      <c r="EH88" s="148"/>
      <c r="EI88" s="148"/>
      <c r="EJ88" s="148"/>
      <c r="EK88" s="148"/>
      <c r="EL88" s="148"/>
      <c r="EM88" s="148"/>
      <c r="EN88" s="148"/>
      <c r="EO88" s="148"/>
      <c r="EP88" s="148"/>
      <c r="EQ88" s="148"/>
      <c r="ER88" s="148"/>
      <c r="ES88" s="148"/>
      <c r="ET88" s="148"/>
      <c r="EU88" s="148"/>
      <c r="EV88" s="148"/>
      <c r="EW88" s="148"/>
      <c r="EX88" s="148"/>
      <c r="EY88" s="148"/>
      <c r="EZ88" s="148"/>
      <c r="FA88" s="148"/>
      <c r="FB88" s="148"/>
      <c r="FC88" s="148"/>
      <c r="FD88" s="148"/>
      <c r="FE88" s="148"/>
      <c r="FF88" s="148"/>
      <c r="FG88" s="148"/>
      <c r="FH88" s="148"/>
      <c r="FI88" s="148"/>
      <c r="FJ88" s="148"/>
      <c r="FK88" s="148"/>
      <c r="FL88" s="148"/>
      <c r="FM88" s="148"/>
      <c r="FN88" s="148"/>
      <c r="FO88" s="148"/>
      <c r="FP88" s="148"/>
      <c r="FQ88" s="148"/>
      <c r="FR88" s="148"/>
      <c r="FS88" s="148"/>
      <c r="FT88" s="148"/>
      <c r="FU88" s="148"/>
      <c r="FV88" s="148"/>
      <c r="FW88" s="148"/>
      <c r="FX88" s="148"/>
      <c r="FY88" s="148"/>
      <c r="FZ88" s="148"/>
      <c r="GA88" s="148"/>
      <c r="GB88" s="148"/>
      <c r="GC88" s="148"/>
      <c r="GD88" s="148"/>
      <c r="GE88" s="148"/>
      <c r="GF88" s="148"/>
      <c r="GG88" s="148"/>
      <c r="GH88" s="148"/>
      <c r="GI88" s="148"/>
      <c r="GJ88" s="148"/>
      <c r="GK88" s="148"/>
      <c r="GL88" s="148"/>
      <c r="GM88" s="148"/>
      <c r="GN88" s="148"/>
      <c r="GO88" s="148"/>
      <c r="GP88" s="148"/>
      <c r="GQ88" s="148"/>
      <c r="GR88" s="148"/>
      <c r="GS88" s="148"/>
      <c r="GT88" s="148"/>
      <c r="GU88" s="148"/>
      <c r="GV88" s="148"/>
      <c r="GW88" s="148"/>
      <c r="GX88" s="148"/>
      <c r="GY88" s="148"/>
      <c r="GZ88" s="148"/>
      <c r="HA88" s="148"/>
      <c r="HB88" s="148"/>
      <c r="HC88" s="148"/>
      <c r="HD88" s="148"/>
      <c r="HE88" s="148"/>
      <c r="HF88" s="148"/>
      <c r="HG88" s="148"/>
      <c r="HH88" s="148"/>
      <c r="HI88" s="148"/>
      <c r="HJ88" s="148"/>
      <c r="HK88" s="148"/>
      <c r="HL88" s="148"/>
      <c r="HM88" s="148"/>
      <c r="HN88" s="148"/>
      <c r="HO88" s="148"/>
      <c r="HP88" s="148"/>
      <c r="HQ88" s="148"/>
      <c r="HR88" s="148"/>
      <c r="HS88" s="148"/>
      <c r="HT88" s="148"/>
      <c r="HU88" s="148"/>
      <c r="HV88" s="148"/>
      <c r="HW88" s="148"/>
      <c r="HX88" s="148"/>
    </row>
    <row r="89" spans="1:235" x14ac:dyDescent="0.25">
      <c r="M89" s="16"/>
      <c r="N89" s="16"/>
      <c r="O89" s="16"/>
      <c r="P89" s="16"/>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8"/>
      <c r="BR89" s="148"/>
      <c r="BS89" s="148"/>
      <c r="BT89" s="148"/>
      <c r="BU89" s="148"/>
      <c r="BV89" s="148"/>
      <c r="BW89" s="148"/>
      <c r="BX89" s="148"/>
      <c r="BY89" s="148"/>
      <c r="BZ89" s="148"/>
      <c r="CA89" s="148"/>
      <c r="CB89" s="148"/>
      <c r="CC89" s="148"/>
      <c r="CD89" s="148"/>
      <c r="CE89" s="148"/>
      <c r="CF89" s="148"/>
      <c r="CG89" s="148"/>
      <c r="CH89" s="148"/>
      <c r="CI89" s="148"/>
      <c r="CJ89" s="148"/>
      <c r="CK89" s="148"/>
      <c r="CL89" s="148"/>
      <c r="CM89" s="148"/>
      <c r="CN89" s="148"/>
      <c r="CO89" s="148"/>
      <c r="CP89" s="148"/>
      <c r="CQ89" s="148"/>
      <c r="CR89" s="148"/>
      <c r="CS89" s="148"/>
      <c r="CT89" s="148"/>
      <c r="CU89" s="148"/>
      <c r="CV89" s="148"/>
      <c r="CW89" s="148"/>
      <c r="CX89" s="148"/>
      <c r="CY89" s="148"/>
      <c r="CZ89" s="148"/>
      <c r="DA89" s="148"/>
      <c r="DB89" s="148"/>
      <c r="DC89" s="148"/>
      <c r="DD89" s="148"/>
      <c r="DE89" s="148"/>
      <c r="DF89" s="148"/>
      <c r="DG89" s="148"/>
      <c r="DH89" s="148"/>
      <c r="DI89" s="148"/>
      <c r="DJ89" s="148"/>
      <c r="DK89" s="148"/>
      <c r="DL89" s="148"/>
      <c r="DM89" s="148"/>
      <c r="DN89" s="148"/>
      <c r="DO89" s="148"/>
      <c r="DP89" s="148"/>
      <c r="DQ89" s="148"/>
      <c r="DR89" s="148"/>
      <c r="DS89" s="148"/>
      <c r="DT89" s="148"/>
      <c r="DU89" s="148"/>
      <c r="DV89" s="148"/>
      <c r="DW89" s="148"/>
      <c r="DX89" s="148"/>
      <c r="DY89" s="148"/>
      <c r="DZ89" s="148"/>
      <c r="EA89" s="148"/>
      <c r="EB89" s="148"/>
      <c r="EC89" s="148"/>
      <c r="ED89" s="148"/>
      <c r="EE89" s="148"/>
      <c r="EF89" s="148"/>
      <c r="EG89" s="148"/>
      <c r="EH89" s="148"/>
      <c r="EI89" s="148"/>
      <c r="EJ89" s="148"/>
      <c r="EK89" s="148"/>
      <c r="EL89" s="148"/>
      <c r="EM89" s="148"/>
      <c r="EN89" s="148"/>
      <c r="EO89" s="148"/>
      <c r="EP89" s="148"/>
      <c r="EQ89" s="148"/>
      <c r="ER89" s="148"/>
      <c r="ES89" s="148"/>
      <c r="ET89" s="148"/>
      <c r="EU89" s="148"/>
      <c r="EV89" s="148"/>
      <c r="EW89" s="148"/>
      <c r="EX89" s="148"/>
      <c r="EY89" s="148"/>
      <c r="EZ89" s="148"/>
      <c r="FA89" s="148"/>
      <c r="FB89" s="148"/>
      <c r="FC89" s="148"/>
      <c r="FD89" s="148"/>
      <c r="FE89" s="148"/>
      <c r="FF89" s="148"/>
      <c r="FG89" s="148"/>
      <c r="FH89" s="148"/>
      <c r="FI89" s="148"/>
      <c r="FJ89" s="148"/>
      <c r="FK89" s="148"/>
      <c r="FL89" s="148"/>
      <c r="FM89" s="148"/>
      <c r="FN89" s="148"/>
      <c r="FO89" s="148"/>
      <c r="FP89" s="148"/>
      <c r="FQ89" s="148"/>
      <c r="FR89" s="148"/>
      <c r="FS89" s="148"/>
      <c r="FT89" s="148"/>
      <c r="FU89" s="148"/>
      <c r="FV89" s="148"/>
      <c r="FW89" s="148"/>
      <c r="FX89" s="148"/>
      <c r="FY89" s="148"/>
      <c r="FZ89" s="148"/>
      <c r="GA89" s="148"/>
      <c r="GB89" s="148"/>
      <c r="GC89" s="148"/>
      <c r="GD89" s="148"/>
      <c r="GE89" s="148"/>
      <c r="GF89" s="148"/>
      <c r="GG89" s="148"/>
      <c r="GH89" s="148"/>
      <c r="GI89" s="148"/>
      <c r="GJ89" s="148"/>
      <c r="GK89" s="148"/>
      <c r="GL89" s="148"/>
      <c r="GM89" s="148"/>
      <c r="GN89" s="148"/>
      <c r="GO89" s="148"/>
      <c r="GP89" s="148"/>
      <c r="GQ89" s="148"/>
      <c r="GR89" s="148"/>
      <c r="GS89" s="148"/>
      <c r="GT89" s="148"/>
      <c r="GU89" s="148"/>
      <c r="GV89" s="148"/>
      <c r="GW89" s="148"/>
      <c r="GX89" s="148"/>
      <c r="GY89" s="148"/>
      <c r="GZ89" s="148"/>
      <c r="HA89" s="148"/>
      <c r="HB89" s="148"/>
      <c r="HC89" s="148"/>
      <c r="HD89" s="148"/>
      <c r="HE89" s="148"/>
      <c r="HF89" s="148"/>
      <c r="HG89" s="148"/>
      <c r="HH89" s="148"/>
      <c r="HI89" s="148"/>
      <c r="HJ89" s="148"/>
      <c r="HK89" s="148"/>
      <c r="HL89" s="148"/>
      <c r="HM89" s="148"/>
      <c r="HN89" s="148"/>
      <c r="HO89" s="148"/>
      <c r="HP89" s="148"/>
      <c r="HQ89" s="148"/>
      <c r="HR89" s="148"/>
      <c r="HS89" s="148"/>
      <c r="HT89" s="148"/>
      <c r="HU89" s="148"/>
      <c r="HV89" s="148"/>
      <c r="HW89" s="148"/>
      <c r="HX89" s="148"/>
      <c r="HY89" s="148"/>
      <c r="HZ89" s="148"/>
      <c r="IA89" s="148"/>
    </row>
  </sheetData>
  <mergeCells count="5">
    <mergeCell ref="A2:C2"/>
    <mergeCell ref="A6:A7"/>
    <mergeCell ref="B6:B7"/>
    <mergeCell ref="C6:C7"/>
    <mergeCell ref="D6:D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workbookViewId="0">
      <selection activeCell="O26" sqref="O26"/>
    </sheetView>
  </sheetViews>
  <sheetFormatPr defaultColWidth="9.140625" defaultRowHeight="12.75" x14ac:dyDescent="0.2"/>
  <cols>
    <col min="1" max="16384" width="9.140625" style="173"/>
  </cols>
  <sheetData>
    <row r="1" spans="1:10" x14ac:dyDescent="0.2">
      <c r="A1" s="331" t="s">
        <v>280</v>
      </c>
      <c r="B1" s="331"/>
      <c r="C1" s="331"/>
      <c r="D1" s="331"/>
      <c r="E1" s="331"/>
      <c r="F1" s="331"/>
      <c r="G1" s="331"/>
      <c r="H1" s="331"/>
      <c r="I1" s="331"/>
      <c r="J1" s="172"/>
    </row>
    <row r="2" spans="1:10" x14ac:dyDescent="0.2">
      <c r="A2" s="331"/>
      <c r="B2" s="331"/>
      <c r="C2" s="331"/>
      <c r="D2" s="331"/>
      <c r="E2" s="331"/>
      <c r="F2" s="331"/>
      <c r="G2" s="331"/>
      <c r="H2" s="331"/>
      <c r="I2" s="331"/>
      <c r="J2" s="172"/>
    </row>
    <row r="3" spans="1:10" x14ac:dyDescent="0.2">
      <c r="A3" s="332" t="str">
        <f>+[1]Balance!A7</f>
        <v>"Евразиакапитал холдинг ҮЦК " ХК</v>
      </c>
      <c r="B3" s="332"/>
      <c r="C3" s="332"/>
      <c r="D3" s="332"/>
      <c r="E3" s="172"/>
      <c r="F3" s="172"/>
      <c r="G3" s="174"/>
      <c r="H3" s="172"/>
      <c r="I3" s="172"/>
      <c r="J3" s="172"/>
    </row>
    <row r="4" spans="1:10" x14ac:dyDescent="0.2">
      <c r="A4" s="333" t="s">
        <v>281</v>
      </c>
      <c r="B4" s="333"/>
      <c r="C4" s="333"/>
      <c r="D4" s="333"/>
      <c r="E4" s="175"/>
      <c r="F4" s="175"/>
      <c r="G4" s="176"/>
      <c r="H4" s="176" t="s">
        <v>282</v>
      </c>
      <c r="I4" s="175"/>
      <c r="J4" s="175"/>
    </row>
    <row r="5" spans="1:10" x14ac:dyDescent="0.2">
      <c r="A5" s="177"/>
      <c r="B5" s="178"/>
      <c r="C5" s="178"/>
      <c r="D5" s="178"/>
      <c r="E5" s="175"/>
      <c r="F5" s="175"/>
      <c r="G5" s="176"/>
      <c r="H5" s="176"/>
      <c r="I5" s="175"/>
      <c r="J5" s="175"/>
    </row>
    <row r="6" spans="1:10" x14ac:dyDescent="0.2">
      <c r="A6" s="179"/>
      <c r="B6" s="180" t="s">
        <v>283</v>
      </c>
      <c r="C6" s="180"/>
      <c r="D6" s="180"/>
      <c r="E6" s="180"/>
      <c r="F6" s="180"/>
      <c r="G6" s="180"/>
      <c r="H6" s="180"/>
      <c r="I6" s="180"/>
      <c r="J6" s="180"/>
    </row>
    <row r="7" spans="1:10" x14ac:dyDescent="0.2">
      <c r="A7" s="181"/>
      <c r="B7" s="180"/>
      <c r="C7" s="180"/>
      <c r="D7" s="180"/>
      <c r="E7" s="180"/>
      <c r="F7" s="180"/>
      <c r="G7" s="180"/>
      <c r="H7" s="180"/>
      <c r="I7" s="180"/>
      <c r="J7" s="180"/>
    </row>
    <row r="8" spans="1:10" x14ac:dyDescent="0.2">
      <c r="A8" s="181"/>
      <c r="B8" s="182" t="s">
        <v>284</v>
      </c>
      <c r="C8" s="334" t="s">
        <v>285</v>
      </c>
      <c r="D8" s="334"/>
      <c r="E8" s="334"/>
      <c r="F8" s="334"/>
      <c r="G8" s="183"/>
      <c r="H8" s="180"/>
      <c r="I8" s="180"/>
      <c r="J8" s="180"/>
    </row>
    <row r="9" spans="1:10" x14ac:dyDescent="0.2">
      <c r="A9" s="181"/>
      <c r="B9" s="182" t="s">
        <v>286</v>
      </c>
      <c r="C9" s="184" t="s">
        <v>287</v>
      </c>
      <c r="D9" s="183"/>
      <c r="E9" s="183"/>
      <c r="F9" s="183"/>
      <c r="G9" s="183"/>
      <c r="H9" s="185"/>
      <c r="I9" s="185"/>
      <c r="J9" s="180"/>
    </row>
    <row r="10" spans="1:10" x14ac:dyDescent="0.2">
      <c r="A10" s="181"/>
      <c r="B10" s="182" t="s">
        <v>288</v>
      </c>
      <c r="C10" s="184" t="s">
        <v>289</v>
      </c>
      <c r="D10" s="183"/>
      <c r="E10" s="183"/>
      <c r="F10" s="183"/>
      <c r="G10" s="183"/>
      <c r="H10" s="185"/>
      <c r="I10" s="185"/>
      <c r="J10" s="180"/>
    </row>
    <row r="11" spans="1:10" x14ac:dyDescent="0.2">
      <c r="A11" s="181"/>
      <c r="B11" s="180"/>
      <c r="C11" s="180"/>
      <c r="D11" s="180"/>
      <c r="E11" s="180"/>
      <c r="F11" s="180"/>
      <c r="G11" s="180"/>
      <c r="H11" s="180"/>
      <c r="I11" s="180"/>
      <c r="J11" s="180"/>
    </row>
    <row r="12" spans="1:10" x14ac:dyDescent="0.2">
      <c r="A12" s="181"/>
      <c r="B12" s="180" t="s">
        <v>290</v>
      </c>
      <c r="C12" s="180"/>
      <c r="D12" s="180"/>
      <c r="E12" s="180"/>
      <c r="F12" s="180"/>
      <c r="G12" s="180"/>
      <c r="H12" s="180"/>
      <c r="I12" s="180"/>
      <c r="J12" s="180"/>
    </row>
    <row r="13" spans="1:10" x14ac:dyDescent="0.2">
      <c r="A13" s="181"/>
      <c r="B13" s="180"/>
      <c r="C13" s="180"/>
      <c r="D13" s="180"/>
      <c r="E13" s="180"/>
      <c r="F13" s="180"/>
      <c r="G13" s="180"/>
      <c r="H13" s="180"/>
      <c r="I13" s="180"/>
      <c r="J13" s="180"/>
    </row>
    <row r="14" spans="1:10" x14ac:dyDescent="0.2">
      <c r="A14" s="181"/>
      <c r="B14" s="182" t="s">
        <v>284</v>
      </c>
      <c r="C14" s="183"/>
      <c r="D14" s="183"/>
      <c r="E14" s="183"/>
      <c r="F14" s="183"/>
      <c r="G14" s="183"/>
      <c r="H14" s="180"/>
      <c r="I14" s="180"/>
      <c r="J14" s="180"/>
    </row>
    <row r="15" spans="1:10" x14ac:dyDescent="0.2">
      <c r="A15" s="181"/>
      <c r="B15" s="182" t="s">
        <v>286</v>
      </c>
      <c r="C15" s="183"/>
      <c r="D15" s="183"/>
      <c r="E15" s="183"/>
      <c r="F15" s="183"/>
      <c r="G15" s="183"/>
      <c r="H15" s="180"/>
      <c r="I15" s="180"/>
      <c r="J15" s="180"/>
    </row>
    <row r="16" spans="1:10" x14ac:dyDescent="0.2">
      <c r="A16" s="181"/>
      <c r="B16" s="182" t="s">
        <v>288</v>
      </c>
      <c r="C16" s="183"/>
      <c r="D16" s="183"/>
      <c r="E16" s="183"/>
      <c r="F16" s="183"/>
      <c r="G16" s="183"/>
      <c r="H16" s="180"/>
      <c r="I16" s="180"/>
      <c r="J16" s="180"/>
    </row>
    <row r="17" spans="1:10" x14ac:dyDescent="0.2">
      <c r="A17" s="181"/>
      <c r="B17" s="180"/>
      <c r="C17" s="180"/>
      <c r="D17" s="180"/>
      <c r="E17" s="180"/>
      <c r="F17" s="180"/>
      <c r="G17" s="180"/>
      <c r="H17" s="180"/>
      <c r="I17" s="180"/>
      <c r="J17" s="180"/>
    </row>
    <row r="18" spans="1:10" x14ac:dyDescent="0.2">
      <c r="A18" s="181"/>
      <c r="B18" s="180" t="s">
        <v>291</v>
      </c>
      <c r="C18" s="180"/>
      <c r="D18" s="180"/>
      <c r="E18" s="180"/>
      <c r="F18" s="180"/>
      <c r="G18" s="180"/>
      <c r="H18" s="180"/>
      <c r="I18" s="180"/>
      <c r="J18" s="180"/>
    </row>
    <row r="19" spans="1:10" x14ac:dyDescent="0.2">
      <c r="A19" s="181"/>
      <c r="B19" s="180"/>
      <c r="C19" s="180"/>
      <c r="D19" s="180"/>
      <c r="E19" s="180"/>
      <c r="F19" s="180"/>
      <c r="G19" s="180"/>
      <c r="H19" s="180"/>
      <c r="I19" s="180"/>
      <c r="J19" s="180"/>
    </row>
    <row r="20" spans="1:10" x14ac:dyDescent="0.2">
      <c r="A20" s="181"/>
      <c r="B20" s="182" t="s">
        <v>284</v>
      </c>
      <c r="C20" s="183"/>
      <c r="D20" s="183"/>
      <c r="E20" s="183"/>
      <c r="F20" s="183"/>
      <c r="G20" s="183"/>
      <c r="H20" s="180"/>
      <c r="I20" s="180"/>
      <c r="J20" s="180"/>
    </row>
    <row r="21" spans="1:10" x14ac:dyDescent="0.2">
      <c r="A21" s="181"/>
      <c r="B21" s="182" t="s">
        <v>286</v>
      </c>
      <c r="C21" s="183"/>
      <c r="D21" s="183"/>
      <c r="E21" s="183"/>
      <c r="F21" s="183"/>
      <c r="G21" s="183"/>
      <c r="H21" s="180"/>
      <c r="I21" s="180"/>
      <c r="J21" s="180"/>
    </row>
    <row r="22" spans="1:10" x14ac:dyDescent="0.2">
      <c r="A22" s="181"/>
      <c r="B22" s="182" t="s">
        <v>288</v>
      </c>
      <c r="C22" s="183"/>
      <c r="D22" s="183"/>
      <c r="E22" s="183"/>
      <c r="F22" s="183"/>
      <c r="G22" s="183"/>
      <c r="H22" s="180"/>
      <c r="I22" s="180"/>
      <c r="J22" s="180"/>
    </row>
    <row r="23" spans="1:10" x14ac:dyDescent="0.2">
      <c r="A23" s="181"/>
      <c r="B23" s="180"/>
      <c r="C23" s="180"/>
      <c r="D23" s="180"/>
      <c r="E23" s="180"/>
      <c r="F23" s="180"/>
      <c r="G23" s="180"/>
      <c r="H23" s="180"/>
      <c r="I23" s="180"/>
      <c r="J23" s="180"/>
    </row>
    <row r="24" spans="1:10" x14ac:dyDescent="0.2">
      <c r="A24" s="186" t="s">
        <v>292</v>
      </c>
      <c r="B24" s="187"/>
      <c r="C24" s="187"/>
      <c r="D24" s="187"/>
      <c r="E24" s="187"/>
      <c r="F24" s="187"/>
      <c r="G24" s="187"/>
      <c r="H24" s="187"/>
      <c r="I24" s="187"/>
      <c r="J24" s="187"/>
    </row>
    <row r="25" spans="1:10" x14ac:dyDescent="0.2">
      <c r="A25" s="188"/>
      <c r="B25" s="188"/>
      <c r="C25" s="188"/>
      <c r="D25" s="188"/>
      <c r="E25" s="188"/>
      <c r="F25" s="188"/>
      <c r="G25" s="188"/>
      <c r="H25" s="188"/>
      <c r="I25" s="188"/>
      <c r="J25" s="188"/>
    </row>
    <row r="26" spans="1:10" x14ac:dyDescent="0.2">
      <c r="A26" s="188"/>
      <c r="B26" s="188"/>
      <c r="C26" s="188"/>
      <c r="D26" s="188"/>
      <c r="E26" s="188"/>
      <c r="F26" s="188"/>
      <c r="G26" s="188"/>
      <c r="H26" s="188"/>
      <c r="I26" s="188"/>
      <c r="J26" s="188"/>
    </row>
    <row r="27" spans="1:10" x14ac:dyDescent="0.2">
      <c r="A27" s="188"/>
      <c r="B27" s="188"/>
      <c r="C27" s="188"/>
      <c r="D27" s="188"/>
      <c r="E27" s="188"/>
      <c r="F27" s="188"/>
      <c r="G27" s="188"/>
      <c r="H27" s="188"/>
      <c r="I27" s="188"/>
      <c r="J27" s="188"/>
    </row>
    <row r="28" spans="1:10" x14ac:dyDescent="0.2">
      <c r="A28" s="188"/>
      <c r="B28" s="188"/>
      <c r="C28" s="188"/>
      <c r="D28" s="188"/>
      <c r="E28" s="188"/>
      <c r="F28" s="188"/>
      <c r="G28" s="188"/>
      <c r="H28" s="188"/>
      <c r="I28" s="188"/>
      <c r="J28" s="188"/>
    </row>
    <row r="29" spans="1:10" x14ac:dyDescent="0.2">
      <c r="A29" s="188"/>
      <c r="B29" s="188"/>
      <c r="C29" s="188"/>
      <c r="D29" s="188"/>
      <c r="E29" s="188"/>
      <c r="F29" s="188"/>
      <c r="G29" s="188"/>
      <c r="H29" s="188"/>
      <c r="I29" s="188"/>
      <c r="J29" s="188"/>
    </row>
    <row r="30" spans="1:10" x14ac:dyDescent="0.2">
      <c r="A30" s="188"/>
      <c r="B30" s="188"/>
      <c r="C30" s="188"/>
      <c r="D30" s="188"/>
      <c r="E30" s="188"/>
      <c r="F30" s="188"/>
      <c r="G30" s="188"/>
      <c r="H30" s="188"/>
      <c r="I30" s="188"/>
      <c r="J30" s="188"/>
    </row>
    <row r="31" spans="1:10" x14ac:dyDescent="0.2">
      <c r="A31" s="188"/>
      <c r="B31" s="188"/>
      <c r="C31" s="188"/>
      <c r="D31" s="188"/>
      <c r="E31" s="188"/>
      <c r="F31" s="188"/>
      <c r="G31" s="188"/>
      <c r="H31" s="188"/>
      <c r="I31" s="188"/>
      <c r="J31" s="188"/>
    </row>
    <row r="32" spans="1:10" x14ac:dyDescent="0.2">
      <c r="A32" s="188"/>
      <c r="B32" s="188"/>
      <c r="C32" s="188"/>
      <c r="D32" s="188"/>
      <c r="E32" s="188"/>
      <c r="F32" s="188"/>
      <c r="G32" s="188"/>
      <c r="H32" s="188"/>
      <c r="I32" s="188"/>
      <c r="J32" s="188"/>
    </row>
    <row r="33" spans="1:10" x14ac:dyDescent="0.2">
      <c r="A33" s="188"/>
      <c r="B33" s="188"/>
      <c r="C33" s="188"/>
      <c r="D33" s="188"/>
      <c r="E33" s="188"/>
      <c r="F33" s="188"/>
      <c r="G33" s="188"/>
      <c r="H33" s="188"/>
      <c r="I33" s="188"/>
      <c r="J33" s="188"/>
    </row>
    <row r="34" spans="1:10" x14ac:dyDescent="0.2">
      <c r="A34" s="188"/>
      <c r="B34" s="188"/>
      <c r="C34" s="188"/>
      <c r="D34" s="188"/>
      <c r="E34" s="188"/>
      <c r="F34" s="188"/>
      <c r="G34" s="188"/>
      <c r="H34" s="188"/>
      <c r="I34" s="188"/>
      <c r="J34" s="188"/>
    </row>
    <row r="35" spans="1:10" x14ac:dyDescent="0.2">
      <c r="A35" s="188"/>
      <c r="B35" s="188"/>
      <c r="C35" s="188"/>
      <c r="D35" s="188"/>
      <c r="E35" s="188"/>
      <c r="F35" s="188"/>
      <c r="G35" s="188"/>
      <c r="H35" s="188"/>
      <c r="I35" s="188"/>
      <c r="J35" s="188"/>
    </row>
    <row r="36" spans="1:10" x14ac:dyDescent="0.2">
      <c r="A36" s="188"/>
      <c r="B36" s="188"/>
      <c r="C36" s="188"/>
      <c r="D36" s="188"/>
      <c r="E36" s="188"/>
      <c r="F36" s="188"/>
      <c r="G36" s="188"/>
      <c r="H36" s="188"/>
      <c r="I36" s="188"/>
      <c r="J36" s="188"/>
    </row>
    <row r="37" spans="1:10" x14ac:dyDescent="0.2">
      <c r="A37" s="188"/>
      <c r="B37" s="188"/>
      <c r="C37" s="188"/>
      <c r="D37" s="188"/>
      <c r="E37" s="188"/>
      <c r="F37" s="188"/>
      <c r="G37" s="188"/>
      <c r="H37" s="188"/>
      <c r="I37" s="188"/>
      <c r="J37" s="188"/>
    </row>
    <row r="38" spans="1:10" x14ac:dyDescent="0.2">
      <c r="A38" s="188"/>
      <c r="B38" s="188"/>
      <c r="C38" s="188"/>
      <c r="D38" s="188"/>
      <c r="E38" s="188"/>
      <c r="F38" s="188"/>
      <c r="G38" s="188"/>
      <c r="H38" s="188"/>
      <c r="I38" s="188"/>
      <c r="J38" s="188"/>
    </row>
    <row r="39" spans="1:10" x14ac:dyDescent="0.2">
      <c r="A39" s="188"/>
      <c r="B39" s="188"/>
      <c r="C39" s="188"/>
      <c r="D39" s="188"/>
      <c r="E39" s="188"/>
      <c r="F39" s="188"/>
      <c r="G39" s="188"/>
      <c r="H39" s="188"/>
      <c r="I39" s="188"/>
      <c r="J39" s="188"/>
    </row>
    <row r="40" spans="1:10" x14ac:dyDescent="0.2">
      <c r="A40" s="188"/>
      <c r="B40" s="188"/>
      <c r="C40" s="188"/>
      <c r="D40" s="188"/>
      <c r="E40" s="188"/>
      <c r="F40" s="188"/>
      <c r="G40" s="188"/>
      <c r="H40" s="188"/>
      <c r="I40" s="188"/>
      <c r="J40" s="188"/>
    </row>
    <row r="41" spans="1:10" x14ac:dyDescent="0.2">
      <c r="A41" s="188"/>
      <c r="B41" s="188"/>
      <c r="C41" s="188"/>
      <c r="D41" s="188"/>
      <c r="E41" s="188"/>
      <c r="F41" s="188"/>
      <c r="G41" s="188"/>
      <c r="H41" s="188"/>
      <c r="I41" s="188"/>
      <c r="J41" s="188"/>
    </row>
    <row r="42" spans="1:10" x14ac:dyDescent="0.2">
      <c r="A42" s="188"/>
      <c r="B42" s="188"/>
      <c r="C42" s="188"/>
      <c r="D42" s="188"/>
      <c r="E42" s="188"/>
      <c r="F42" s="188"/>
      <c r="G42" s="188"/>
      <c r="H42" s="188"/>
      <c r="I42" s="188"/>
      <c r="J42" s="188"/>
    </row>
    <row r="43" spans="1:10" x14ac:dyDescent="0.2">
      <c r="A43" s="188"/>
      <c r="B43" s="188"/>
      <c r="C43" s="188"/>
      <c r="D43" s="188"/>
      <c r="E43" s="188"/>
      <c r="F43" s="188"/>
      <c r="G43" s="188"/>
      <c r="H43" s="188"/>
      <c r="I43" s="188"/>
      <c r="J43" s="188"/>
    </row>
    <row r="44" spans="1:10" x14ac:dyDescent="0.2">
      <c r="A44" s="188"/>
      <c r="B44" s="188"/>
      <c r="C44" s="188"/>
      <c r="D44" s="188"/>
      <c r="E44" s="188"/>
      <c r="F44" s="188"/>
      <c r="G44" s="188"/>
      <c r="H44" s="188"/>
      <c r="I44" s="188"/>
      <c r="J44" s="188"/>
    </row>
    <row r="45" spans="1:10" x14ac:dyDescent="0.2">
      <c r="A45" s="189"/>
      <c r="B45" s="189"/>
      <c r="C45" s="189"/>
      <c r="D45" s="189"/>
      <c r="E45" s="189"/>
      <c r="F45" s="189"/>
      <c r="G45" s="189"/>
      <c r="H45" s="189"/>
      <c r="I45" s="189"/>
      <c r="J45" s="189"/>
    </row>
    <row r="46" spans="1:10" x14ac:dyDescent="0.2">
      <c r="A46" s="186" t="s">
        <v>293</v>
      </c>
      <c r="B46" s="187"/>
      <c r="C46" s="187"/>
      <c r="D46" s="187"/>
      <c r="E46" s="187"/>
      <c r="F46" s="187"/>
      <c r="G46" s="187"/>
      <c r="H46" s="187"/>
      <c r="I46" s="187"/>
      <c r="J46" s="187"/>
    </row>
    <row r="47" spans="1:10" x14ac:dyDescent="0.2">
      <c r="A47" s="190"/>
      <c r="B47" s="190"/>
      <c r="C47" s="190"/>
      <c r="D47" s="188"/>
      <c r="E47" s="188"/>
      <c r="F47" s="188"/>
      <c r="G47" s="188"/>
      <c r="H47" s="188"/>
      <c r="I47" s="188"/>
      <c r="J47" s="188"/>
    </row>
    <row r="48" spans="1:10" x14ac:dyDescent="0.2">
      <c r="A48" s="188"/>
      <c r="B48" s="188"/>
      <c r="C48" s="188"/>
      <c r="D48" s="188"/>
      <c r="E48" s="188"/>
      <c r="F48" s="188"/>
      <c r="G48" s="188"/>
      <c r="H48" s="188"/>
      <c r="I48" s="188"/>
      <c r="J48" s="188"/>
    </row>
    <row r="49" spans="1:10" x14ac:dyDescent="0.2">
      <c r="A49" s="188"/>
      <c r="B49" s="188"/>
      <c r="C49" s="188"/>
      <c r="D49" s="188"/>
      <c r="E49" s="188"/>
      <c r="F49" s="188"/>
      <c r="G49" s="188"/>
      <c r="H49" s="188"/>
      <c r="I49" s="188"/>
      <c r="J49" s="188"/>
    </row>
    <row r="50" spans="1:10" x14ac:dyDescent="0.2">
      <c r="A50" s="188"/>
      <c r="B50" s="188"/>
      <c r="C50" s="188"/>
      <c r="D50" s="188"/>
      <c r="E50" s="188"/>
      <c r="F50" s="188"/>
      <c r="G50" s="188"/>
      <c r="H50" s="188"/>
      <c r="I50" s="188"/>
      <c r="J50" s="188"/>
    </row>
    <row r="51" spans="1:10" x14ac:dyDescent="0.2">
      <c r="A51" s="188"/>
      <c r="B51" s="188"/>
      <c r="C51" s="188"/>
      <c r="D51" s="188"/>
      <c r="E51" s="188"/>
      <c r="F51" s="188"/>
      <c r="G51" s="188"/>
      <c r="H51" s="188"/>
      <c r="I51" s="188"/>
      <c r="J51" s="188"/>
    </row>
    <row r="52" spans="1:10" x14ac:dyDescent="0.2">
      <c r="A52" s="188"/>
      <c r="B52" s="188"/>
      <c r="C52" s="188"/>
      <c r="D52" s="188"/>
      <c r="E52" s="188"/>
      <c r="F52" s="188"/>
      <c r="G52" s="188"/>
      <c r="H52" s="188"/>
      <c r="I52" s="188"/>
      <c r="J52" s="188"/>
    </row>
    <row r="53" spans="1:10" x14ac:dyDescent="0.2">
      <c r="A53" s="188"/>
      <c r="B53" s="188"/>
      <c r="C53" s="188"/>
      <c r="D53" s="188"/>
      <c r="E53" s="188"/>
      <c r="F53" s="188"/>
      <c r="G53" s="188"/>
      <c r="H53" s="188"/>
      <c r="I53" s="188"/>
      <c r="J53" s="188"/>
    </row>
    <row r="54" spans="1:10" x14ac:dyDescent="0.2">
      <c r="A54" s="188"/>
      <c r="B54" s="188"/>
      <c r="C54" s="188"/>
      <c r="D54" s="188"/>
      <c r="E54" s="188"/>
      <c r="F54" s="188"/>
      <c r="G54" s="188"/>
      <c r="H54" s="188"/>
      <c r="I54" s="188"/>
      <c r="J54" s="188"/>
    </row>
    <row r="55" spans="1:10" x14ac:dyDescent="0.2">
      <c r="A55" s="188"/>
      <c r="B55" s="188"/>
      <c r="C55" s="188"/>
      <c r="D55" s="188"/>
      <c r="E55" s="188"/>
      <c r="F55" s="188"/>
      <c r="G55" s="188"/>
      <c r="H55" s="188"/>
      <c r="I55" s="188"/>
      <c r="J55" s="188"/>
    </row>
    <row r="56" spans="1:10" x14ac:dyDescent="0.2">
      <c r="A56" s="188"/>
      <c r="B56" s="188"/>
      <c r="C56" s="188"/>
      <c r="D56" s="188"/>
      <c r="E56" s="188"/>
      <c r="F56" s="188"/>
      <c r="G56" s="188"/>
      <c r="H56" s="188"/>
      <c r="I56" s="188"/>
      <c r="J56" s="188"/>
    </row>
    <row r="57" spans="1:10" x14ac:dyDescent="0.2">
      <c r="A57" s="188"/>
      <c r="B57" s="188"/>
      <c r="C57" s="188"/>
      <c r="D57" s="188"/>
      <c r="E57" s="188"/>
      <c r="F57" s="188"/>
      <c r="G57" s="188"/>
      <c r="H57" s="188"/>
      <c r="I57" s="188"/>
      <c r="J57" s="188"/>
    </row>
    <row r="58" spans="1:10" x14ac:dyDescent="0.2">
      <c r="A58" s="188"/>
      <c r="B58" s="188"/>
      <c r="C58" s="188"/>
      <c r="D58" s="188"/>
      <c r="E58" s="188"/>
      <c r="F58" s="188"/>
      <c r="G58" s="188"/>
      <c r="H58" s="188"/>
      <c r="I58" s="188"/>
      <c r="J58" s="188"/>
    </row>
    <row r="59" spans="1:10" x14ac:dyDescent="0.2">
      <c r="A59" s="188"/>
      <c r="B59" s="188"/>
      <c r="C59" s="188"/>
      <c r="D59" s="188"/>
      <c r="E59" s="188"/>
      <c r="F59" s="188"/>
      <c r="G59" s="188"/>
      <c r="H59" s="188"/>
      <c r="I59" s="188"/>
      <c r="J59" s="188"/>
    </row>
    <row r="60" spans="1:10" x14ac:dyDescent="0.2">
      <c r="A60" s="188"/>
      <c r="B60" s="188"/>
      <c r="C60" s="188"/>
      <c r="D60" s="188"/>
      <c r="E60" s="188"/>
      <c r="F60" s="188"/>
      <c r="G60" s="188"/>
      <c r="H60" s="188"/>
      <c r="I60" s="188"/>
      <c r="J60" s="188"/>
    </row>
  </sheetData>
  <mergeCells count="4">
    <mergeCell ref="A1:I2"/>
    <mergeCell ref="A3:D3"/>
    <mergeCell ref="A4:D4"/>
    <mergeCell ref="C8:F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4"/>
  <sheetViews>
    <sheetView tabSelected="1" workbookViewId="0">
      <selection activeCell="M31" sqref="M31"/>
    </sheetView>
  </sheetViews>
  <sheetFormatPr defaultRowHeight="12.75" x14ac:dyDescent="0.2"/>
  <cols>
    <col min="1" max="1" width="5.140625" style="197" customWidth="1"/>
    <col min="2" max="2" width="23" style="197" customWidth="1"/>
    <col min="3" max="3" width="12.140625" style="197" customWidth="1"/>
    <col min="4" max="4" width="13.140625" style="197" customWidth="1"/>
    <col min="5" max="5" width="14.5703125" style="255" customWidth="1"/>
    <col min="6" max="6" width="14.42578125" style="255" customWidth="1"/>
    <col min="7" max="7" width="12.7109375" style="255" customWidth="1"/>
    <col min="8" max="8" width="14.28515625" style="86" customWidth="1"/>
    <col min="9" max="9" width="13.85546875" style="304" customWidth="1"/>
    <col min="10" max="10" width="13.140625" style="197" customWidth="1"/>
    <col min="11" max="11" width="16.42578125" style="21" customWidth="1"/>
    <col min="12" max="12" width="11.28515625" style="197" bestFit="1" customWidth="1"/>
    <col min="13" max="256" width="9.140625" style="197"/>
    <col min="257" max="257" width="4.7109375" style="197" customWidth="1"/>
    <col min="258" max="258" width="23" style="197" customWidth="1"/>
    <col min="259" max="259" width="12.140625" style="197" customWidth="1"/>
    <col min="260" max="260" width="12" style="197" customWidth="1"/>
    <col min="261" max="261" width="11" style="197" customWidth="1"/>
    <col min="262" max="262" width="12.7109375" style="197" customWidth="1"/>
    <col min="263" max="263" width="13.42578125" style="197" customWidth="1"/>
    <col min="264" max="265" width="12" style="197" customWidth="1"/>
    <col min="266" max="266" width="11" style="197" customWidth="1"/>
    <col min="267" max="512" width="9.140625" style="197"/>
    <col min="513" max="513" width="4.7109375" style="197" customWidth="1"/>
    <col min="514" max="514" width="23" style="197" customWidth="1"/>
    <col min="515" max="515" width="12.140625" style="197" customWidth="1"/>
    <col min="516" max="516" width="12" style="197" customWidth="1"/>
    <col min="517" max="517" width="11" style="197" customWidth="1"/>
    <col min="518" max="518" width="12.7109375" style="197" customWidth="1"/>
    <col min="519" max="519" width="13.42578125" style="197" customWidth="1"/>
    <col min="520" max="521" width="12" style="197" customWidth="1"/>
    <col min="522" max="522" width="11" style="197" customWidth="1"/>
    <col min="523" max="768" width="9.140625" style="197"/>
    <col min="769" max="769" width="4.7109375" style="197" customWidth="1"/>
    <col min="770" max="770" width="23" style="197" customWidth="1"/>
    <col min="771" max="771" width="12.140625" style="197" customWidth="1"/>
    <col min="772" max="772" width="12" style="197" customWidth="1"/>
    <col min="773" max="773" width="11" style="197" customWidth="1"/>
    <col min="774" max="774" width="12.7109375" style="197" customWidth="1"/>
    <col min="775" max="775" width="13.42578125" style="197" customWidth="1"/>
    <col min="776" max="777" width="12" style="197" customWidth="1"/>
    <col min="778" max="778" width="11" style="197" customWidth="1"/>
    <col min="779" max="1024" width="9.140625" style="197"/>
    <col min="1025" max="1025" width="4.7109375" style="197" customWidth="1"/>
    <col min="1026" max="1026" width="23" style="197" customWidth="1"/>
    <col min="1027" max="1027" width="12.140625" style="197" customWidth="1"/>
    <col min="1028" max="1028" width="12" style="197" customWidth="1"/>
    <col min="1029" max="1029" width="11" style="197" customWidth="1"/>
    <col min="1030" max="1030" width="12.7109375" style="197" customWidth="1"/>
    <col min="1031" max="1031" width="13.42578125" style="197" customWidth="1"/>
    <col min="1032" max="1033" width="12" style="197" customWidth="1"/>
    <col min="1034" max="1034" width="11" style="197" customWidth="1"/>
    <col min="1035" max="1280" width="9.140625" style="197"/>
    <col min="1281" max="1281" width="4.7109375" style="197" customWidth="1"/>
    <col min="1282" max="1282" width="23" style="197" customWidth="1"/>
    <col min="1283" max="1283" width="12.140625" style="197" customWidth="1"/>
    <col min="1284" max="1284" width="12" style="197" customWidth="1"/>
    <col min="1285" max="1285" width="11" style="197" customWidth="1"/>
    <col min="1286" max="1286" width="12.7109375" style="197" customWidth="1"/>
    <col min="1287" max="1287" width="13.42578125" style="197" customWidth="1"/>
    <col min="1288" max="1289" width="12" style="197" customWidth="1"/>
    <col min="1290" max="1290" width="11" style="197" customWidth="1"/>
    <col min="1291" max="1536" width="9.140625" style="197"/>
    <col min="1537" max="1537" width="4.7109375" style="197" customWidth="1"/>
    <col min="1538" max="1538" width="23" style="197" customWidth="1"/>
    <col min="1539" max="1539" width="12.140625" style="197" customWidth="1"/>
    <col min="1540" max="1540" width="12" style="197" customWidth="1"/>
    <col min="1541" max="1541" width="11" style="197" customWidth="1"/>
    <col min="1542" max="1542" width="12.7109375" style="197" customWidth="1"/>
    <col min="1543" max="1543" width="13.42578125" style="197" customWidth="1"/>
    <col min="1544" max="1545" width="12" style="197" customWidth="1"/>
    <col min="1546" max="1546" width="11" style="197" customWidth="1"/>
    <col min="1547" max="1792" width="9.140625" style="197"/>
    <col min="1793" max="1793" width="4.7109375" style="197" customWidth="1"/>
    <col min="1794" max="1794" width="23" style="197" customWidth="1"/>
    <col min="1795" max="1795" width="12.140625" style="197" customWidth="1"/>
    <col min="1796" max="1796" width="12" style="197" customWidth="1"/>
    <col min="1797" max="1797" width="11" style="197" customWidth="1"/>
    <col min="1798" max="1798" width="12.7109375" style="197" customWidth="1"/>
    <col min="1799" max="1799" width="13.42578125" style="197" customWidth="1"/>
    <col min="1800" max="1801" width="12" style="197" customWidth="1"/>
    <col min="1802" max="1802" width="11" style="197" customWidth="1"/>
    <col min="1803" max="2048" width="9.140625" style="197"/>
    <col min="2049" max="2049" width="4.7109375" style="197" customWidth="1"/>
    <col min="2050" max="2050" width="23" style="197" customWidth="1"/>
    <col min="2051" max="2051" width="12.140625" style="197" customWidth="1"/>
    <col min="2052" max="2052" width="12" style="197" customWidth="1"/>
    <col min="2053" max="2053" width="11" style="197" customWidth="1"/>
    <col min="2054" max="2054" width="12.7109375" style="197" customWidth="1"/>
    <col min="2055" max="2055" width="13.42578125" style="197" customWidth="1"/>
    <col min="2056" max="2057" width="12" style="197" customWidth="1"/>
    <col min="2058" max="2058" width="11" style="197" customWidth="1"/>
    <col min="2059" max="2304" width="9.140625" style="197"/>
    <col min="2305" max="2305" width="4.7109375" style="197" customWidth="1"/>
    <col min="2306" max="2306" width="23" style="197" customWidth="1"/>
    <col min="2307" max="2307" width="12.140625" style="197" customWidth="1"/>
    <col min="2308" max="2308" width="12" style="197" customWidth="1"/>
    <col min="2309" max="2309" width="11" style="197" customWidth="1"/>
    <col min="2310" max="2310" width="12.7109375" style="197" customWidth="1"/>
    <col min="2311" max="2311" width="13.42578125" style="197" customWidth="1"/>
    <col min="2312" max="2313" width="12" style="197" customWidth="1"/>
    <col min="2314" max="2314" width="11" style="197" customWidth="1"/>
    <col min="2315" max="2560" width="9.140625" style="197"/>
    <col min="2561" max="2561" width="4.7109375" style="197" customWidth="1"/>
    <col min="2562" max="2562" width="23" style="197" customWidth="1"/>
    <col min="2563" max="2563" width="12.140625" style="197" customWidth="1"/>
    <col min="2564" max="2564" width="12" style="197" customWidth="1"/>
    <col min="2565" max="2565" width="11" style="197" customWidth="1"/>
    <col min="2566" max="2566" width="12.7109375" style="197" customWidth="1"/>
    <col min="2567" max="2567" width="13.42578125" style="197" customWidth="1"/>
    <col min="2568" max="2569" width="12" style="197" customWidth="1"/>
    <col min="2570" max="2570" width="11" style="197" customWidth="1"/>
    <col min="2571" max="2816" width="9.140625" style="197"/>
    <col min="2817" max="2817" width="4.7109375" style="197" customWidth="1"/>
    <col min="2818" max="2818" width="23" style="197" customWidth="1"/>
    <col min="2819" max="2819" width="12.140625" style="197" customWidth="1"/>
    <col min="2820" max="2820" width="12" style="197" customWidth="1"/>
    <col min="2821" max="2821" width="11" style="197" customWidth="1"/>
    <col min="2822" max="2822" width="12.7109375" style="197" customWidth="1"/>
    <col min="2823" max="2823" width="13.42578125" style="197" customWidth="1"/>
    <col min="2824" max="2825" width="12" style="197" customWidth="1"/>
    <col min="2826" max="2826" width="11" style="197" customWidth="1"/>
    <col min="2827" max="3072" width="9.140625" style="197"/>
    <col min="3073" max="3073" width="4.7109375" style="197" customWidth="1"/>
    <col min="3074" max="3074" width="23" style="197" customWidth="1"/>
    <col min="3075" max="3075" width="12.140625" style="197" customWidth="1"/>
    <col min="3076" max="3076" width="12" style="197" customWidth="1"/>
    <col min="3077" max="3077" width="11" style="197" customWidth="1"/>
    <col min="3078" max="3078" width="12.7109375" style="197" customWidth="1"/>
    <col min="3079" max="3079" width="13.42578125" style="197" customWidth="1"/>
    <col min="3080" max="3081" width="12" style="197" customWidth="1"/>
    <col min="3082" max="3082" width="11" style="197" customWidth="1"/>
    <col min="3083" max="3328" width="9.140625" style="197"/>
    <col min="3329" max="3329" width="4.7109375" style="197" customWidth="1"/>
    <col min="3330" max="3330" width="23" style="197" customWidth="1"/>
    <col min="3331" max="3331" width="12.140625" style="197" customWidth="1"/>
    <col min="3332" max="3332" width="12" style="197" customWidth="1"/>
    <col min="3333" max="3333" width="11" style="197" customWidth="1"/>
    <col min="3334" max="3334" width="12.7109375" style="197" customWidth="1"/>
    <col min="3335" max="3335" width="13.42578125" style="197" customWidth="1"/>
    <col min="3336" max="3337" width="12" style="197" customWidth="1"/>
    <col min="3338" max="3338" width="11" style="197" customWidth="1"/>
    <col min="3339" max="3584" width="9.140625" style="197"/>
    <col min="3585" max="3585" width="4.7109375" style="197" customWidth="1"/>
    <col min="3586" max="3586" width="23" style="197" customWidth="1"/>
    <col min="3587" max="3587" width="12.140625" style="197" customWidth="1"/>
    <col min="3588" max="3588" width="12" style="197" customWidth="1"/>
    <col min="3589" max="3589" width="11" style="197" customWidth="1"/>
    <col min="3590" max="3590" width="12.7109375" style="197" customWidth="1"/>
    <col min="3591" max="3591" width="13.42578125" style="197" customWidth="1"/>
    <col min="3592" max="3593" width="12" style="197" customWidth="1"/>
    <col min="3594" max="3594" width="11" style="197" customWidth="1"/>
    <col min="3595" max="3840" width="9.140625" style="197"/>
    <col min="3841" max="3841" width="4.7109375" style="197" customWidth="1"/>
    <col min="3842" max="3842" width="23" style="197" customWidth="1"/>
    <col min="3843" max="3843" width="12.140625" style="197" customWidth="1"/>
    <col min="3844" max="3844" width="12" style="197" customWidth="1"/>
    <col min="3845" max="3845" width="11" style="197" customWidth="1"/>
    <col min="3846" max="3846" width="12.7109375" style="197" customWidth="1"/>
    <col min="3847" max="3847" width="13.42578125" style="197" customWidth="1"/>
    <col min="3848" max="3849" width="12" style="197" customWidth="1"/>
    <col min="3850" max="3850" width="11" style="197" customWidth="1"/>
    <col min="3851" max="4096" width="9.140625" style="197"/>
    <col min="4097" max="4097" width="4.7109375" style="197" customWidth="1"/>
    <col min="4098" max="4098" width="23" style="197" customWidth="1"/>
    <col min="4099" max="4099" width="12.140625" style="197" customWidth="1"/>
    <col min="4100" max="4100" width="12" style="197" customWidth="1"/>
    <col min="4101" max="4101" width="11" style="197" customWidth="1"/>
    <col min="4102" max="4102" width="12.7109375" style="197" customWidth="1"/>
    <col min="4103" max="4103" width="13.42578125" style="197" customWidth="1"/>
    <col min="4104" max="4105" width="12" style="197" customWidth="1"/>
    <col min="4106" max="4106" width="11" style="197" customWidth="1"/>
    <col min="4107" max="4352" width="9.140625" style="197"/>
    <col min="4353" max="4353" width="4.7109375" style="197" customWidth="1"/>
    <col min="4354" max="4354" width="23" style="197" customWidth="1"/>
    <col min="4355" max="4355" width="12.140625" style="197" customWidth="1"/>
    <col min="4356" max="4356" width="12" style="197" customWidth="1"/>
    <col min="4357" max="4357" width="11" style="197" customWidth="1"/>
    <col min="4358" max="4358" width="12.7109375" style="197" customWidth="1"/>
    <col min="4359" max="4359" width="13.42578125" style="197" customWidth="1"/>
    <col min="4360" max="4361" width="12" style="197" customWidth="1"/>
    <col min="4362" max="4362" width="11" style="197" customWidth="1"/>
    <col min="4363" max="4608" width="9.140625" style="197"/>
    <col min="4609" max="4609" width="4.7109375" style="197" customWidth="1"/>
    <col min="4610" max="4610" width="23" style="197" customWidth="1"/>
    <col min="4611" max="4611" width="12.140625" style="197" customWidth="1"/>
    <col min="4612" max="4612" width="12" style="197" customWidth="1"/>
    <col min="4613" max="4613" width="11" style="197" customWidth="1"/>
    <col min="4614" max="4614" width="12.7109375" style="197" customWidth="1"/>
    <col min="4615" max="4615" width="13.42578125" style="197" customWidth="1"/>
    <col min="4616" max="4617" width="12" style="197" customWidth="1"/>
    <col min="4618" max="4618" width="11" style="197" customWidth="1"/>
    <col min="4619" max="4864" width="9.140625" style="197"/>
    <col min="4865" max="4865" width="4.7109375" style="197" customWidth="1"/>
    <col min="4866" max="4866" width="23" style="197" customWidth="1"/>
    <col min="4867" max="4867" width="12.140625" style="197" customWidth="1"/>
    <col min="4868" max="4868" width="12" style="197" customWidth="1"/>
    <col min="4869" max="4869" width="11" style="197" customWidth="1"/>
    <col min="4870" max="4870" width="12.7109375" style="197" customWidth="1"/>
    <col min="4871" max="4871" width="13.42578125" style="197" customWidth="1"/>
    <col min="4872" max="4873" width="12" style="197" customWidth="1"/>
    <col min="4874" max="4874" width="11" style="197" customWidth="1"/>
    <col min="4875" max="5120" width="9.140625" style="197"/>
    <col min="5121" max="5121" width="4.7109375" style="197" customWidth="1"/>
    <col min="5122" max="5122" width="23" style="197" customWidth="1"/>
    <col min="5123" max="5123" width="12.140625" style="197" customWidth="1"/>
    <col min="5124" max="5124" width="12" style="197" customWidth="1"/>
    <col min="5125" max="5125" width="11" style="197" customWidth="1"/>
    <col min="5126" max="5126" width="12.7109375" style="197" customWidth="1"/>
    <col min="5127" max="5127" width="13.42578125" style="197" customWidth="1"/>
    <col min="5128" max="5129" width="12" style="197" customWidth="1"/>
    <col min="5130" max="5130" width="11" style="197" customWidth="1"/>
    <col min="5131" max="5376" width="9.140625" style="197"/>
    <col min="5377" max="5377" width="4.7109375" style="197" customWidth="1"/>
    <col min="5378" max="5378" width="23" style="197" customWidth="1"/>
    <col min="5379" max="5379" width="12.140625" style="197" customWidth="1"/>
    <col min="5380" max="5380" width="12" style="197" customWidth="1"/>
    <col min="5381" max="5381" width="11" style="197" customWidth="1"/>
    <col min="5382" max="5382" width="12.7109375" style="197" customWidth="1"/>
    <col min="5383" max="5383" width="13.42578125" style="197" customWidth="1"/>
    <col min="5384" max="5385" width="12" style="197" customWidth="1"/>
    <col min="5386" max="5386" width="11" style="197" customWidth="1"/>
    <col min="5387" max="5632" width="9.140625" style="197"/>
    <col min="5633" max="5633" width="4.7109375" style="197" customWidth="1"/>
    <col min="5634" max="5634" width="23" style="197" customWidth="1"/>
    <col min="5635" max="5635" width="12.140625" style="197" customWidth="1"/>
    <col min="5636" max="5636" width="12" style="197" customWidth="1"/>
    <col min="5637" max="5637" width="11" style="197" customWidth="1"/>
    <col min="5638" max="5638" width="12.7109375" style="197" customWidth="1"/>
    <col min="5639" max="5639" width="13.42578125" style="197" customWidth="1"/>
    <col min="5640" max="5641" width="12" style="197" customWidth="1"/>
    <col min="5642" max="5642" width="11" style="197" customWidth="1"/>
    <col min="5643" max="5888" width="9.140625" style="197"/>
    <col min="5889" max="5889" width="4.7109375" style="197" customWidth="1"/>
    <col min="5890" max="5890" width="23" style="197" customWidth="1"/>
    <col min="5891" max="5891" width="12.140625" style="197" customWidth="1"/>
    <col min="5892" max="5892" width="12" style="197" customWidth="1"/>
    <col min="5893" max="5893" width="11" style="197" customWidth="1"/>
    <col min="5894" max="5894" width="12.7109375" style="197" customWidth="1"/>
    <col min="5895" max="5895" width="13.42578125" style="197" customWidth="1"/>
    <col min="5896" max="5897" width="12" style="197" customWidth="1"/>
    <col min="5898" max="5898" width="11" style="197" customWidth="1"/>
    <col min="5899" max="6144" width="9.140625" style="197"/>
    <col min="6145" max="6145" width="4.7109375" style="197" customWidth="1"/>
    <col min="6146" max="6146" width="23" style="197" customWidth="1"/>
    <col min="6147" max="6147" width="12.140625" style="197" customWidth="1"/>
    <col min="6148" max="6148" width="12" style="197" customWidth="1"/>
    <col min="6149" max="6149" width="11" style="197" customWidth="1"/>
    <col min="6150" max="6150" width="12.7109375" style="197" customWidth="1"/>
    <col min="6151" max="6151" width="13.42578125" style="197" customWidth="1"/>
    <col min="6152" max="6153" width="12" style="197" customWidth="1"/>
    <col min="6154" max="6154" width="11" style="197" customWidth="1"/>
    <col min="6155" max="6400" width="9.140625" style="197"/>
    <col min="6401" max="6401" width="4.7109375" style="197" customWidth="1"/>
    <col min="6402" max="6402" width="23" style="197" customWidth="1"/>
    <col min="6403" max="6403" width="12.140625" style="197" customWidth="1"/>
    <col min="6404" max="6404" width="12" style="197" customWidth="1"/>
    <col min="6405" max="6405" width="11" style="197" customWidth="1"/>
    <col min="6406" max="6406" width="12.7109375" style="197" customWidth="1"/>
    <col min="6407" max="6407" width="13.42578125" style="197" customWidth="1"/>
    <col min="6408" max="6409" width="12" style="197" customWidth="1"/>
    <col min="6410" max="6410" width="11" style="197" customWidth="1"/>
    <col min="6411" max="6656" width="9.140625" style="197"/>
    <col min="6657" max="6657" width="4.7109375" style="197" customWidth="1"/>
    <col min="6658" max="6658" width="23" style="197" customWidth="1"/>
    <col min="6659" max="6659" width="12.140625" style="197" customWidth="1"/>
    <col min="6660" max="6660" width="12" style="197" customWidth="1"/>
    <col min="6661" max="6661" width="11" style="197" customWidth="1"/>
    <col min="6662" max="6662" width="12.7109375" style="197" customWidth="1"/>
    <col min="6663" max="6663" width="13.42578125" style="197" customWidth="1"/>
    <col min="6664" max="6665" width="12" style="197" customWidth="1"/>
    <col min="6666" max="6666" width="11" style="197" customWidth="1"/>
    <col min="6667" max="6912" width="9.140625" style="197"/>
    <col min="6913" max="6913" width="4.7109375" style="197" customWidth="1"/>
    <col min="6914" max="6914" width="23" style="197" customWidth="1"/>
    <col min="6915" max="6915" width="12.140625" style="197" customWidth="1"/>
    <col min="6916" max="6916" width="12" style="197" customWidth="1"/>
    <col min="6917" max="6917" width="11" style="197" customWidth="1"/>
    <col min="6918" max="6918" width="12.7109375" style="197" customWidth="1"/>
    <col min="6919" max="6919" width="13.42578125" style="197" customWidth="1"/>
    <col min="6920" max="6921" width="12" style="197" customWidth="1"/>
    <col min="6922" max="6922" width="11" style="197" customWidth="1"/>
    <col min="6923" max="7168" width="9.140625" style="197"/>
    <col min="7169" max="7169" width="4.7109375" style="197" customWidth="1"/>
    <col min="7170" max="7170" width="23" style="197" customWidth="1"/>
    <col min="7171" max="7171" width="12.140625" style="197" customWidth="1"/>
    <col min="7172" max="7172" width="12" style="197" customWidth="1"/>
    <col min="7173" max="7173" width="11" style="197" customWidth="1"/>
    <col min="7174" max="7174" width="12.7109375" style="197" customWidth="1"/>
    <col min="7175" max="7175" width="13.42578125" style="197" customWidth="1"/>
    <col min="7176" max="7177" width="12" style="197" customWidth="1"/>
    <col min="7178" max="7178" width="11" style="197" customWidth="1"/>
    <col min="7179" max="7424" width="9.140625" style="197"/>
    <col min="7425" max="7425" width="4.7109375" style="197" customWidth="1"/>
    <col min="7426" max="7426" width="23" style="197" customWidth="1"/>
    <col min="7427" max="7427" width="12.140625" style="197" customWidth="1"/>
    <col min="7428" max="7428" width="12" style="197" customWidth="1"/>
    <col min="7429" max="7429" width="11" style="197" customWidth="1"/>
    <col min="7430" max="7430" width="12.7109375" style="197" customWidth="1"/>
    <col min="7431" max="7431" width="13.42578125" style="197" customWidth="1"/>
    <col min="7432" max="7433" width="12" style="197" customWidth="1"/>
    <col min="7434" max="7434" width="11" style="197" customWidth="1"/>
    <col min="7435" max="7680" width="9.140625" style="197"/>
    <col min="7681" max="7681" width="4.7109375" style="197" customWidth="1"/>
    <col min="7682" max="7682" width="23" style="197" customWidth="1"/>
    <col min="7683" max="7683" width="12.140625" style="197" customWidth="1"/>
    <col min="7684" max="7684" width="12" style="197" customWidth="1"/>
    <col min="7685" max="7685" width="11" style="197" customWidth="1"/>
    <col min="7686" max="7686" width="12.7109375" style="197" customWidth="1"/>
    <col min="7687" max="7687" width="13.42578125" style="197" customWidth="1"/>
    <col min="7688" max="7689" width="12" style="197" customWidth="1"/>
    <col min="7690" max="7690" width="11" style="197" customWidth="1"/>
    <col min="7691" max="7936" width="9.140625" style="197"/>
    <col min="7937" max="7937" width="4.7109375" style="197" customWidth="1"/>
    <col min="7938" max="7938" width="23" style="197" customWidth="1"/>
    <col min="7939" max="7939" width="12.140625" style="197" customWidth="1"/>
    <col min="7940" max="7940" width="12" style="197" customWidth="1"/>
    <col min="7941" max="7941" width="11" style="197" customWidth="1"/>
    <col min="7942" max="7942" width="12.7109375" style="197" customWidth="1"/>
    <col min="7943" max="7943" width="13.42578125" style="197" customWidth="1"/>
    <col min="7944" max="7945" width="12" style="197" customWidth="1"/>
    <col min="7946" max="7946" width="11" style="197" customWidth="1"/>
    <col min="7947" max="8192" width="9.140625" style="197"/>
    <col min="8193" max="8193" width="4.7109375" style="197" customWidth="1"/>
    <col min="8194" max="8194" width="23" style="197" customWidth="1"/>
    <col min="8195" max="8195" width="12.140625" style="197" customWidth="1"/>
    <col min="8196" max="8196" width="12" style="197" customWidth="1"/>
    <col min="8197" max="8197" width="11" style="197" customWidth="1"/>
    <col min="8198" max="8198" width="12.7109375" style="197" customWidth="1"/>
    <col min="8199" max="8199" width="13.42578125" style="197" customWidth="1"/>
    <col min="8200" max="8201" width="12" style="197" customWidth="1"/>
    <col min="8202" max="8202" width="11" style="197" customWidth="1"/>
    <col min="8203" max="8448" width="9.140625" style="197"/>
    <col min="8449" max="8449" width="4.7109375" style="197" customWidth="1"/>
    <col min="8450" max="8450" width="23" style="197" customWidth="1"/>
    <col min="8451" max="8451" width="12.140625" style="197" customWidth="1"/>
    <col min="8452" max="8452" width="12" style="197" customWidth="1"/>
    <col min="8453" max="8453" width="11" style="197" customWidth="1"/>
    <col min="8454" max="8454" width="12.7109375" style="197" customWidth="1"/>
    <col min="8455" max="8455" width="13.42578125" style="197" customWidth="1"/>
    <col min="8456" max="8457" width="12" style="197" customWidth="1"/>
    <col min="8458" max="8458" width="11" style="197" customWidth="1"/>
    <col min="8459" max="8704" width="9.140625" style="197"/>
    <col min="8705" max="8705" width="4.7109375" style="197" customWidth="1"/>
    <col min="8706" max="8706" width="23" style="197" customWidth="1"/>
    <col min="8707" max="8707" width="12.140625" style="197" customWidth="1"/>
    <col min="8708" max="8708" width="12" style="197" customWidth="1"/>
    <col min="8709" max="8709" width="11" style="197" customWidth="1"/>
    <col min="8710" max="8710" width="12.7109375" style="197" customWidth="1"/>
    <col min="8711" max="8711" width="13.42578125" style="197" customWidth="1"/>
    <col min="8712" max="8713" width="12" style="197" customWidth="1"/>
    <col min="8714" max="8714" width="11" style="197" customWidth="1"/>
    <col min="8715" max="8960" width="9.140625" style="197"/>
    <col min="8961" max="8961" width="4.7109375" style="197" customWidth="1"/>
    <col min="8962" max="8962" width="23" style="197" customWidth="1"/>
    <col min="8963" max="8963" width="12.140625" style="197" customWidth="1"/>
    <col min="8964" max="8964" width="12" style="197" customWidth="1"/>
    <col min="8965" max="8965" width="11" style="197" customWidth="1"/>
    <col min="8966" max="8966" width="12.7109375" style="197" customWidth="1"/>
    <col min="8967" max="8967" width="13.42578125" style="197" customWidth="1"/>
    <col min="8968" max="8969" width="12" style="197" customWidth="1"/>
    <col min="8970" max="8970" width="11" style="197" customWidth="1"/>
    <col min="8971" max="9216" width="9.140625" style="197"/>
    <col min="9217" max="9217" width="4.7109375" style="197" customWidth="1"/>
    <col min="9218" max="9218" width="23" style="197" customWidth="1"/>
    <col min="9219" max="9219" width="12.140625" style="197" customWidth="1"/>
    <col min="9220" max="9220" width="12" style="197" customWidth="1"/>
    <col min="9221" max="9221" width="11" style="197" customWidth="1"/>
    <col min="9222" max="9222" width="12.7109375" style="197" customWidth="1"/>
    <col min="9223" max="9223" width="13.42578125" style="197" customWidth="1"/>
    <col min="9224" max="9225" width="12" style="197" customWidth="1"/>
    <col min="9226" max="9226" width="11" style="197" customWidth="1"/>
    <col min="9227" max="9472" width="9.140625" style="197"/>
    <col min="9473" max="9473" width="4.7109375" style="197" customWidth="1"/>
    <col min="9474" max="9474" width="23" style="197" customWidth="1"/>
    <col min="9475" max="9475" width="12.140625" style="197" customWidth="1"/>
    <col min="9476" max="9476" width="12" style="197" customWidth="1"/>
    <col min="9477" max="9477" width="11" style="197" customWidth="1"/>
    <col min="9478" max="9478" width="12.7109375" style="197" customWidth="1"/>
    <col min="9479" max="9479" width="13.42578125" style="197" customWidth="1"/>
    <col min="9480" max="9481" width="12" style="197" customWidth="1"/>
    <col min="9482" max="9482" width="11" style="197" customWidth="1"/>
    <col min="9483" max="9728" width="9.140625" style="197"/>
    <col min="9729" max="9729" width="4.7109375" style="197" customWidth="1"/>
    <col min="9730" max="9730" width="23" style="197" customWidth="1"/>
    <col min="9731" max="9731" width="12.140625" style="197" customWidth="1"/>
    <col min="9732" max="9732" width="12" style="197" customWidth="1"/>
    <col min="9733" max="9733" width="11" style="197" customWidth="1"/>
    <col min="9734" max="9734" width="12.7109375" style="197" customWidth="1"/>
    <col min="9735" max="9735" width="13.42578125" style="197" customWidth="1"/>
    <col min="9736" max="9737" width="12" style="197" customWidth="1"/>
    <col min="9738" max="9738" width="11" style="197" customWidth="1"/>
    <col min="9739" max="9984" width="9.140625" style="197"/>
    <col min="9985" max="9985" width="4.7109375" style="197" customWidth="1"/>
    <col min="9986" max="9986" width="23" style="197" customWidth="1"/>
    <col min="9987" max="9987" width="12.140625" style="197" customWidth="1"/>
    <col min="9988" max="9988" width="12" style="197" customWidth="1"/>
    <col min="9989" max="9989" width="11" style="197" customWidth="1"/>
    <col min="9990" max="9990" width="12.7109375" style="197" customWidth="1"/>
    <col min="9991" max="9991" width="13.42578125" style="197" customWidth="1"/>
    <col min="9992" max="9993" width="12" style="197" customWidth="1"/>
    <col min="9994" max="9994" width="11" style="197" customWidth="1"/>
    <col min="9995" max="10240" width="9.140625" style="197"/>
    <col min="10241" max="10241" width="4.7109375" style="197" customWidth="1"/>
    <col min="10242" max="10242" width="23" style="197" customWidth="1"/>
    <col min="10243" max="10243" width="12.140625" style="197" customWidth="1"/>
    <col min="10244" max="10244" width="12" style="197" customWidth="1"/>
    <col min="10245" max="10245" width="11" style="197" customWidth="1"/>
    <col min="10246" max="10246" width="12.7109375" style="197" customWidth="1"/>
    <col min="10247" max="10247" width="13.42578125" style="197" customWidth="1"/>
    <col min="10248" max="10249" width="12" style="197" customWidth="1"/>
    <col min="10250" max="10250" width="11" style="197" customWidth="1"/>
    <col min="10251" max="10496" width="9.140625" style="197"/>
    <col min="10497" max="10497" width="4.7109375" style="197" customWidth="1"/>
    <col min="10498" max="10498" width="23" style="197" customWidth="1"/>
    <col min="10499" max="10499" width="12.140625" style="197" customWidth="1"/>
    <col min="10500" max="10500" width="12" style="197" customWidth="1"/>
    <col min="10501" max="10501" width="11" style="197" customWidth="1"/>
    <col min="10502" max="10502" width="12.7109375" style="197" customWidth="1"/>
    <col min="10503" max="10503" width="13.42578125" style="197" customWidth="1"/>
    <col min="10504" max="10505" width="12" style="197" customWidth="1"/>
    <col min="10506" max="10506" width="11" style="197" customWidth="1"/>
    <col min="10507" max="10752" width="9.140625" style="197"/>
    <col min="10753" max="10753" width="4.7109375" style="197" customWidth="1"/>
    <col min="10754" max="10754" width="23" style="197" customWidth="1"/>
    <col min="10755" max="10755" width="12.140625" style="197" customWidth="1"/>
    <col min="10756" max="10756" width="12" style="197" customWidth="1"/>
    <col min="10757" max="10757" width="11" style="197" customWidth="1"/>
    <col min="10758" max="10758" width="12.7109375" style="197" customWidth="1"/>
    <col min="10759" max="10759" width="13.42578125" style="197" customWidth="1"/>
    <col min="10760" max="10761" width="12" style="197" customWidth="1"/>
    <col min="10762" max="10762" width="11" style="197" customWidth="1"/>
    <col min="10763" max="11008" width="9.140625" style="197"/>
    <col min="11009" max="11009" width="4.7109375" style="197" customWidth="1"/>
    <col min="11010" max="11010" width="23" style="197" customWidth="1"/>
    <col min="11011" max="11011" width="12.140625" style="197" customWidth="1"/>
    <col min="11012" max="11012" width="12" style="197" customWidth="1"/>
    <col min="11013" max="11013" width="11" style="197" customWidth="1"/>
    <col min="11014" max="11014" width="12.7109375" style="197" customWidth="1"/>
    <col min="11015" max="11015" width="13.42578125" style="197" customWidth="1"/>
    <col min="11016" max="11017" width="12" style="197" customWidth="1"/>
    <col min="11018" max="11018" width="11" style="197" customWidth="1"/>
    <col min="11019" max="11264" width="9.140625" style="197"/>
    <col min="11265" max="11265" width="4.7109375" style="197" customWidth="1"/>
    <col min="11266" max="11266" width="23" style="197" customWidth="1"/>
    <col min="11267" max="11267" width="12.140625" style="197" customWidth="1"/>
    <col min="11268" max="11268" width="12" style="197" customWidth="1"/>
    <col min="11269" max="11269" width="11" style="197" customWidth="1"/>
    <col min="11270" max="11270" width="12.7109375" style="197" customWidth="1"/>
    <col min="11271" max="11271" width="13.42578125" style="197" customWidth="1"/>
    <col min="11272" max="11273" width="12" style="197" customWidth="1"/>
    <col min="11274" max="11274" width="11" style="197" customWidth="1"/>
    <col min="11275" max="11520" width="9.140625" style="197"/>
    <col min="11521" max="11521" width="4.7109375" style="197" customWidth="1"/>
    <col min="11522" max="11522" width="23" style="197" customWidth="1"/>
    <col min="11523" max="11523" width="12.140625" style="197" customWidth="1"/>
    <col min="11524" max="11524" width="12" style="197" customWidth="1"/>
    <col min="11525" max="11525" width="11" style="197" customWidth="1"/>
    <col min="11526" max="11526" width="12.7109375" style="197" customWidth="1"/>
    <col min="11527" max="11527" width="13.42578125" style="197" customWidth="1"/>
    <col min="11528" max="11529" width="12" style="197" customWidth="1"/>
    <col min="11530" max="11530" width="11" style="197" customWidth="1"/>
    <col min="11531" max="11776" width="9.140625" style="197"/>
    <col min="11777" max="11777" width="4.7109375" style="197" customWidth="1"/>
    <col min="11778" max="11778" width="23" style="197" customWidth="1"/>
    <col min="11779" max="11779" width="12.140625" style="197" customWidth="1"/>
    <col min="11780" max="11780" width="12" style="197" customWidth="1"/>
    <col min="11781" max="11781" width="11" style="197" customWidth="1"/>
    <col min="11782" max="11782" width="12.7109375" style="197" customWidth="1"/>
    <col min="11783" max="11783" width="13.42578125" style="197" customWidth="1"/>
    <col min="11784" max="11785" width="12" style="197" customWidth="1"/>
    <col min="11786" max="11786" width="11" style="197" customWidth="1"/>
    <col min="11787" max="12032" width="9.140625" style="197"/>
    <col min="12033" max="12033" width="4.7109375" style="197" customWidth="1"/>
    <col min="12034" max="12034" width="23" style="197" customWidth="1"/>
    <col min="12035" max="12035" width="12.140625" style="197" customWidth="1"/>
    <col min="12036" max="12036" width="12" style="197" customWidth="1"/>
    <col min="12037" max="12037" width="11" style="197" customWidth="1"/>
    <col min="12038" max="12038" width="12.7109375" style="197" customWidth="1"/>
    <col min="12039" max="12039" width="13.42578125" style="197" customWidth="1"/>
    <col min="12040" max="12041" width="12" style="197" customWidth="1"/>
    <col min="12042" max="12042" width="11" style="197" customWidth="1"/>
    <col min="12043" max="12288" width="9.140625" style="197"/>
    <col min="12289" max="12289" width="4.7109375" style="197" customWidth="1"/>
    <col min="12290" max="12290" width="23" style="197" customWidth="1"/>
    <col min="12291" max="12291" width="12.140625" style="197" customWidth="1"/>
    <col min="12292" max="12292" width="12" style="197" customWidth="1"/>
    <col min="12293" max="12293" width="11" style="197" customWidth="1"/>
    <col min="12294" max="12294" width="12.7109375" style="197" customWidth="1"/>
    <col min="12295" max="12295" width="13.42578125" style="197" customWidth="1"/>
    <col min="12296" max="12297" width="12" style="197" customWidth="1"/>
    <col min="12298" max="12298" width="11" style="197" customWidth="1"/>
    <col min="12299" max="12544" width="9.140625" style="197"/>
    <col min="12545" max="12545" width="4.7109375" style="197" customWidth="1"/>
    <col min="12546" max="12546" width="23" style="197" customWidth="1"/>
    <col min="12547" max="12547" width="12.140625" style="197" customWidth="1"/>
    <col min="12548" max="12548" width="12" style="197" customWidth="1"/>
    <col min="12549" max="12549" width="11" style="197" customWidth="1"/>
    <col min="12550" max="12550" width="12.7109375" style="197" customWidth="1"/>
    <col min="12551" max="12551" width="13.42578125" style="197" customWidth="1"/>
    <col min="12552" max="12553" width="12" style="197" customWidth="1"/>
    <col min="12554" max="12554" width="11" style="197" customWidth="1"/>
    <col min="12555" max="12800" width="9.140625" style="197"/>
    <col min="12801" max="12801" width="4.7109375" style="197" customWidth="1"/>
    <col min="12802" max="12802" width="23" style="197" customWidth="1"/>
    <col min="12803" max="12803" width="12.140625" style="197" customWidth="1"/>
    <col min="12804" max="12804" width="12" style="197" customWidth="1"/>
    <col min="12805" max="12805" width="11" style="197" customWidth="1"/>
    <col min="12806" max="12806" width="12.7109375" style="197" customWidth="1"/>
    <col min="12807" max="12807" width="13.42578125" style="197" customWidth="1"/>
    <col min="12808" max="12809" width="12" style="197" customWidth="1"/>
    <col min="12810" max="12810" width="11" style="197" customWidth="1"/>
    <col min="12811" max="13056" width="9.140625" style="197"/>
    <col min="13057" max="13057" width="4.7109375" style="197" customWidth="1"/>
    <col min="13058" max="13058" width="23" style="197" customWidth="1"/>
    <col min="13059" max="13059" width="12.140625" style="197" customWidth="1"/>
    <col min="13060" max="13060" width="12" style="197" customWidth="1"/>
    <col min="13061" max="13061" width="11" style="197" customWidth="1"/>
    <col min="13062" max="13062" width="12.7109375" style="197" customWidth="1"/>
    <col min="13063" max="13063" width="13.42578125" style="197" customWidth="1"/>
    <col min="13064" max="13065" width="12" style="197" customWidth="1"/>
    <col min="13066" max="13066" width="11" style="197" customWidth="1"/>
    <col min="13067" max="13312" width="9.140625" style="197"/>
    <col min="13313" max="13313" width="4.7109375" style="197" customWidth="1"/>
    <col min="13314" max="13314" width="23" style="197" customWidth="1"/>
    <col min="13315" max="13315" width="12.140625" style="197" customWidth="1"/>
    <col min="13316" max="13316" width="12" style="197" customWidth="1"/>
    <col min="13317" max="13317" width="11" style="197" customWidth="1"/>
    <col min="13318" max="13318" width="12.7109375" style="197" customWidth="1"/>
    <col min="13319" max="13319" width="13.42578125" style="197" customWidth="1"/>
    <col min="13320" max="13321" width="12" style="197" customWidth="1"/>
    <col min="13322" max="13322" width="11" style="197" customWidth="1"/>
    <col min="13323" max="13568" width="9.140625" style="197"/>
    <col min="13569" max="13569" width="4.7109375" style="197" customWidth="1"/>
    <col min="13570" max="13570" width="23" style="197" customWidth="1"/>
    <col min="13571" max="13571" width="12.140625" style="197" customWidth="1"/>
    <col min="13572" max="13572" width="12" style="197" customWidth="1"/>
    <col min="13573" max="13573" width="11" style="197" customWidth="1"/>
    <col min="13574" max="13574" width="12.7109375" style="197" customWidth="1"/>
    <col min="13575" max="13575" width="13.42578125" style="197" customWidth="1"/>
    <col min="13576" max="13577" width="12" style="197" customWidth="1"/>
    <col min="13578" max="13578" width="11" style="197" customWidth="1"/>
    <col min="13579" max="13824" width="9.140625" style="197"/>
    <col min="13825" max="13825" width="4.7109375" style="197" customWidth="1"/>
    <col min="13826" max="13826" width="23" style="197" customWidth="1"/>
    <col min="13827" max="13827" width="12.140625" style="197" customWidth="1"/>
    <col min="13828" max="13828" width="12" style="197" customWidth="1"/>
    <col min="13829" max="13829" width="11" style="197" customWidth="1"/>
    <col min="13830" max="13830" width="12.7109375" style="197" customWidth="1"/>
    <col min="13831" max="13831" width="13.42578125" style="197" customWidth="1"/>
    <col min="13832" max="13833" width="12" style="197" customWidth="1"/>
    <col min="13834" max="13834" width="11" style="197" customWidth="1"/>
    <col min="13835" max="14080" width="9.140625" style="197"/>
    <col min="14081" max="14081" width="4.7109375" style="197" customWidth="1"/>
    <col min="14082" max="14082" width="23" style="197" customWidth="1"/>
    <col min="14083" max="14083" width="12.140625" style="197" customWidth="1"/>
    <col min="14084" max="14084" width="12" style="197" customWidth="1"/>
    <col min="14085" max="14085" width="11" style="197" customWidth="1"/>
    <col min="14086" max="14086" width="12.7109375" style="197" customWidth="1"/>
    <col min="14087" max="14087" width="13.42578125" style="197" customWidth="1"/>
    <col min="14088" max="14089" width="12" style="197" customWidth="1"/>
    <col min="14090" max="14090" width="11" style="197" customWidth="1"/>
    <col min="14091" max="14336" width="9.140625" style="197"/>
    <col min="14337" max="14337" width="4.7109375" style="197" customWidth="1"/>
    <col min="14338" max="14338" width="23" style="197" customWidth="1"/>
    <col min="14339" max="14339" width="12.140625" style="197" customWidth="1"/>
    <col min="14340" max="14340" width="12" style="197" customWidth="1"/>
    <col min="14341" max="14341" width="11" style="197" customWidth="1"/>
    <col min="14342" max="14342" width="12.7109375" style="197" customWidth="1"/>
    <col min="14343" max="14343" width="13.42578125" style="197" customWidth="1"/>
    <col min="14344" max="14345" width="12" style="197" customWidth="1"/>
    <col min="14346" max="14346" width="11" style="197" customWidth="1"/>
    <col min="14347" max="14592" width="9.140625" style="197"/>
    <col min="14593" max="14593" width="4.7109375" style="197" customWidth="1"/>
    <col min="14594" max="14594" width="23" style="197" customWidth="1"/>
    <col min="14595" max="14595" width="12.140625" style="197" customWidth="1"/>
    <col min="14596" max="14596" width="12" style="197" customWidth="1"/>
    <col min="14597" max="14597" width="11" style="197" customWidth="1"/>
    <col min="14598" max="14598" width="12.7109375" style="197" customWidth="1"/>
    <col min="14599" max="14599" width="13.42578125" style="197" customWidth="1"/>
    <col min="14600" max="14601" width="12" style="197" customWidth="1"/>
    <col min="14602" max="14602" width="11" style="197" customWidth="1"/>
    <col min="14603" max="14848" width="9.140625" style="197"/>
    <col min="14849" max="14849" width="4.7109375" style="197" customWidth="1"/>
    <col min="14850" max="14850" width="23" style="197" customWidth="1"/>
    <col min="14851" max="14851" width="12.140625" style="197" customWidth="1"/>
    <col min="14852" max="14852" width="12" style="197" customWidth="1"/>
    <col min="14853" max="14853" width="11" style="197" customWidth="1"/>
    <col min="14854" max="14854" width="12.7109375" style="197" customWidth="1"/>
    <col min="14855" max="14855" width="13.42578125" style="197" customWidth="1"/>
    <col min="14856" max="14857" width="12" style="197" customWidth="1"/>
    <col min="14858" max="14858" width="11" style="197" customWidth="1"/>
    <col min="14859" max="15104" width="9.140625" style="197"/>
    <col min="15105" max="15105" width="4.7109375" style="197" customWidth="1"/>
    <col min="15106" max="15106" width="23" style="197" customWidth="1"/>
    <col min="15107" max="15107" width="12.140625" style="197" customWidth="1"/>
    <col min="15108" max="15108" width="12" style="197" customWidth="1"/>
    <col min="15109" max="15109" width="11" style="197" customWidth="1"/>
    <col min="15110" max="15110" width="12.7109375" style="197" customWidth="1"/>
    <col min="15111" max="15111" width="13.42578125" style="197" customWidth="1"/>
    <col min="15112" max="15113" width="12" style="197" customWidth="1"/>
    <col min="15114" max="15114" width="11" style="197" customWidth="1"/>
    <col min="15115" max="15360" width="9.140625" style="197"/>
    <col min="15361" max="15361" width="4.7109375" style="197" customWidth="1"/>
    <col min="15362" max="15362" width="23" style="197" customWidth="1"/>
    <col min="15363" max="15363" width="12.140625" style="197" customWidth="1"/>
    <col min="15364" max="15364" width="12" style="197" customWidth="1"/>
    <col min="15365" max="15365" width="11" style="197" customWidth="1"/>
    <col min="15366" max="15366" width="12.7109375" style="197" customWidth="1"/>
    <col min="15367" max="15367" width="13.42578125" style="197" customWidth="1"/>
    <col min="15368" max="15369" width="12" style="197" customWidth="1"/>
    <col min="15370" max="15370" width="11" style="197" customWidth="1"/>
    <col min="15371" max="15616" width="9.140625" style="197"/>
    <col min="15617" max="15617" width="4.7109375" style="197" customWidth="1"/>
    <col min="15618" max="15618" width="23" style="197" customWidth="1"/>
    <col min="15619" max="15619" width="12.140625" style="197" customWidth="1"/>
    <col min="15620" max="15620" width="12" style="197" customWidth="1"/>
    <col min="15621" max="15621" width="11" style="197" customWidth="1"/>
    <col min="15622" max="15622" width="12.7109375" style="197" customWidth="1"/>
    <col min="15623" max="15623" width="13.42578125" style="197" customWidth="1"/>
    <col min="15624" max="15625" width="12" style="197" customWidth="1"/>
    <col min="15626" max="15626" width="11" style="197" customWidth="1"/>
    <col min="15627" max="15872" width="9.140625" style="197"/>
    <col min="15873" max="15873" width="4.7109375" style="197" customWidth="1"/>
    <col min="15874" max="15874" width="23" style="197" customWidth="1"/>
    <col min="15875" max="15875" width="12.140625" style="197" customWidth="1"/>
    <col min="15876" max="15876" width="12" style="197" customWidth="1"/>
    <col min="15877" max="15877" width="11" style="197" customWidth="1"/>
    <col min="15878" max="15878" width="12.7109375" style="197" customWidth="1"/>
    <col min="15879" max="15879" width="13.42578125" style="197" customWidth="1"/>
    <col min="15880" max="15881" width="12" style="197" customWidth="1"/>
    <col min="15882" max="15882" width="11" style="197" customWidth="1"/>
    <col min="15883" max="16128" width="9.140625" style="197"/>
    <col min="16129" max="16129" width="4.7109375" style="197" customWidth="1"/>
    <col min="16130" max="16130" width="23" style="197" customWidth="1"/>
    <col min="16131" max="16131" width="12.140625" style="197" customWidth="1"/>
    <col min="16132" max="16132" width="12" style="197" customWidth="1"/>
    <col min="16133" max="16133" width="11" style="197" customWidth="1"/>
    <col min="16134" max="16134" width="12.7109375" style="197" customWidth="1"/>
    <col min="16135" max="16135" width="13.42578125" style="197" customWidth="1"/>
    <col min="16136" max="16137" width="12" style="197" customWidth="1"/>
    <col min="16138" max="16138" width="11" style="197" customWidth="1"/>
    <col min="16139" max="16384" width="9.140625" style="197"/>
  </cols>
  <sheetData>
    <row r="1" spans="1:11" ht="15" x14ac:dyDescent="0.25">
      <c r="A1" s="191" t="s">
        <v>294</v>
      </c>
      <c r="B1" s="191"/>
      <c r="C1" s="192"/>
      <c r="D1" s="193"/>
      <c r="E1" s="193"/>
      <c r="F1" s="193"/>
      <c r="G1" s="193"/>
      <c r="H1" s="194"/>
      <c r="I1" s="193"/>
      <c r="J1" s="195"/>
      <c r="K1" s="196"/>
    </row>
    <row r="2" spans="1:11" ht="15" x14ac:dyDescent="0.25">
      <c r="A2" s="198"/>
      <c r="B2" s="198"/>
      <c r="C2" s="198"/>
      <c r="D2" s="198"/>
      <c r="E2" s="198"/>
      <c r="F2" s="198"/>
      <c r="G2" s="198"/>
      <c r="H2" s="199"/>
      <c r="I2" s="198"/>
      <c r="J2" s="198"/>
      <c r="K2" s="196"/>
    </row>
    <row r="3" spans="1:11" ht="15" x14ac:dyDescent="0.25">
      <c r="A3" s="195"/>
      <c r="B3" s="198"/>
      <c r="C3" s="198"/>
      <c r="D3" s="198"/>
      <c r="E3" s="198"/>
      <c r="F3" s="198"/>
      <c r="G3" s="198"/>
      <c r="H3" s="199"/>
      <c r="I3" s="198"/>
      <c r="J3" s="195"/>
      <c r="K3" s="196"/>
    </row>
    <row r="4" spans="1:11" ht="15" x14ac:dyDescent="0.25">
      <c r="A4" s="200" t="s">
        <v>295</v>
      </c>
      <c r="B4" s="354" t="s">
        <v>296</v>
      </c>
      <c r="C4" s="354"/>
      <c r="D4" s="354"/>
      <c r="E4" s="354"/>
      <c r="F4" s="354" t="s">
        <v>297</v>
      </c>
      <c r="G4" s="354"/>
      <c r="H4" s="354" t="s">
        <v>298</v>
      </c>
      <c r="I4" s="354"/>
      <c r="J4" s="198"/>
      <c r="K4" s="196"/>
    </row>
    <row r="5" spans="1:11" ht="15" x14ac:dyDescent="0.25">
      <c r="A5" s="201">
        <v>1</v>
      </c>
      <c r="B5" s="357" t="s">
        <v>299</v>
      </c>
      <c r="C5" s="358"/>
      <c r="D5" s="358"/>
      <c r="E5" s="359"/>
      <c r="F5" s="398">
        <f>+[1]ГБ!E10</f>
        <v>128489958.31999999</v>
      </c>
      <c r="G5" s="398"/>
      <c r="H5" s="398"/>
      <c r="I5" s="398"/>
      <c r="J5" s="198"/>
      <c r="K5" s="196"/>
    </row>
    <row r="6" spans="1:11" ht="15" x14ac:dyDescent="0.25">
      <c r="A6" s="202">
        <v>2</v>
      </c>
      <c r="B6" s="357" t="s">
        <v>300</v>
      </c>
      <c r="C6" s="358"/>
      <c r="D6" s="358"/>
      <c r="E6" s="359"/>
      <c r="F6" s="398">
        <f>+[1]Balance!C13-128489958.32</f>
        <v>162548535.80000001</v>
      </c>
      <c r="G6" s="398"/>
      <c r="H6" s="398">
        <f>+[1]Balance!D13</f>
        <v>14574645.93</v>
      </c>
      <c r="I6" s="398"/>
      <c r="J6" s="203"/>
      <c r="K6" s="196"/>
    </row>
    <row r="7" spans="1:11" ht="15" x14ac:dyDescent="0.25">
      <c r="A7" s="201">
        <v>3</v>
      </c>
      <c r="B7" s="357" t="s">
        <v>301</v>
      </c>
      <c r="C7" s="358"/>
      <c r="D7" s="358"/>
      <c r="E7" s="359"/>
      <c r="F7" s="398"/>
      <c r="G7" s="398"/>
      <c r="H7" s="398"/>
      <c r="I7" s="398"/>
      <c r="J7" s="198"/>
      <c r="K7" s="196"/>
    </row>
    <row r="8" spans="1:11" x14ac:dyDescent="0.2">
      <c r="A8" s="201">
        <v>4</v>
      </c>
      <c r="B8" s="352" t="s">
        <v>302</v>
      </c>
      <c r="C8" s="352"/>
      <c r="D8" s="352"/>
      <c r="E8" s="352"/>
      <c r="F8" s="351">
        <f>SUM(F5:F7)</f>
        <v>291038494.12</v>
      </c>
      <c r="G8" s="351"/>
      <c r="H8" s="351">
        <f>SUM(H5:I7)</f>
        <v>14574645.93</v>
      </c>
      <c r="I8" s="351"/>
      <c r="J8" s="204"/>
      <c r="K8" s="205"/>
    </row>
    <row r="9" spans="1:11" ht="15" x14ac:dyDescent="0.25">
      <c r="A9" s="206"/>
      <c r="B9" s="195" t="s">
        <v>303</v>
      </c>
      <c r="C9" s="207" t="s">
        <v>304</v>
      </c>
      <c r="D9" s="207"/>
      <c r="E9" s="207"/>
      <c r="F9" s="203"/>
      <c r="G9" s="208">
        <f>+F8-[1]Balance!C13</f>
        <v>0</v>
      </c>
      <c r="H9" s="209"/>
      <c r="I9" s="208">
        <f>+H8-[1]Balance!D13</f>
        <v>0</v>
      </c>
      <c r="J9" s="198"/>
      <c r="K9" s="196"/>
    </row>
    <row r="10" spans="1:11" ht="15" x14ac:dyDescent="0.25">
      <c r="A10" s="210"/>
      <c r="B10" s="210"/>
      <c r="C10" s="210"/>
      <c r="D10" s="210"/>
      <c r="E10" s="210"/>
      <c r="F10" s="210"/>
      <c r="G10" s="210"/>
      <c r="H10" s="211"/>
      <c r="I10" s="210"/>
      <c r="J10" s="195"/>
      <c r="K10" s="196"/>
    </row>
    <row r="11" spans="1:11" ht="15" x14ac:dyDescent="0.25">
      <c r="A11" s="210"/>
      <c r="B11" s="210"/>
      <c r="C11" s="210"/>
      <c r="D11" s="210"/>
      <c r="E11" s="210"/>
      <c r="F11" s="210"/>
      <c r="G11" s="210"/>
      <c r="H11" s="211"/>
      <c r="I11" s="210"/>
      <c r="J11" s="195"/>
      <c r="K11" s="196"/>
    </row>
    <row r="12" spans="1:11" ht="15" x14ac:dyDescent="0.25">
      <c r="A12" s="210"/>
      <c r="B12" s="210"/>
      <c r="C12" s="210"/>
      <c r="D12" s="210"/>
      <c r="E12" s="210"/>
      <c r="F12" s="210"/>
      <c r="G12" s="210"/>
      <c r="H12" s="211"/>
      <c r="I12" s="210"/>
      <c r="J12" s="195"/>
      <c r="K12" s="196"/>
    </row>
    <row r="13" spans="1:11" ht="15" x14ac:dyDescent="0.25">
      <c r="A13" s="212"/>
      <c r="B13" s="213"/>
      <c r="C13" s="213"/>
      <c r="D13" s="213"/>
      <c r="E13" s="213"/>
      <c r="F13" s="214"/>
      <c r="G13" s="214"/>
      <c r="H13" s="215"/>
      <c r="I13" s="214"/>
      <c r="J13" s="203"/>
      <c r="K13" s="196"/>
    </row>
    <row r="14" spans="1:11" ht="15" x14ac:dyDescent="0.25">
      <c r="A14" s="191" t="s">
        <v>305</v>
      </c>
      <c r="B14" s="191"/>
      <c r="C14" s="216"/>
      <c r="D14" s="216"/>
      <c r="E14" s="216"/>
      <c r="F14" s="216"/>
      <c r="G14" s="216"/>
      <c r="H14" s="217"/>
      <c r="I14" s="216"/>
      <c r="J14" s="218"/>
      <c r="K14" s="196"/>
    </row>
    <row r="15" spans="1:11" ht="15" x14ac:dyDescent="0.25">
      <c r="A15" s="195"/>
      <c r="B15" s="198"/>
      <c r="C15" s="198"/>
      <c r="D15" s="198"/>
      <c r="E15" s="198"/>
      <c r="F15" s="198"/>
      <c r="G15" s="198"/>
      <c r="H15" s="199"/>
      <c r="I15" s="198"/>
      <c r="J15" s="198"/>
      <c r="K15" s="196"/>
    </row>
    <row r="16" spans="1:11" ht="15" x14ac:dyDescent="0.25">
      <c r="A16" s="206"/>
      <c r="B16" s="195" t="s">
        <v>306</v>
      </c>
      <c r="C16" s="198"/>
      <c r="D16" s="198"/>
      <c r="E16" s="198"/>
      <c r="F16" s="198"/>
      <c r="G16" s="198"/>
      <c r="H16" s="199"/>
      <c r="I16" s="198"/>
      <c r="J16" s="198"/>
      <c r="K16" s="196"/>
    </row>
    <row r="17" spans="1:12" ht="15" x14ac:dyDescent="0.25">
      <c r="A17" s="195"/>
      <c r="B17" s="198"/>
      <c r="C17" s="198"/>
      <c r="D17" s="198"/>
      <c r="E17" s="198"/>
      <c r="F17" s="198"/>
      <c r="G17" s="198"/>
      <c r="H17" s="199"/>
      <c r="I17" s="198"/>
      <c r="J17" s="198"/>
      <c r="K17" s="196"/>
    </row>
    <row r="18" spans="1:12" ht="15" x14ac:dyDescent="0.25">
      <c r="A18" s="200" t="s">
        <v>295</v>
      </c>
      <c r="B18" s="385" t="s">
        <v>33</v>
      </c>
      <c r="C18" s="387"/>
      <c r="D18" s="352" t="s">
        <v>307</v>
      </c>
      <c r="E18" s="352"/>
      <c r="F18" s="354" t="s">
        <v>308</v>
      </c>
      <c r="G18" s="354"/>
      <c r="H18" s="439" t="s">
        <v>309</v>
      </c>
      <c r="I18" s="439"/>
      <c r="J18" s="198"/>
      <c r="K18" s="196"/>
    </row>
    <row r="19" spans="1:12" ht="15" x14ac:dyDescent="0.25">
      <c r="A19" s="201">
        <v>1</v>
      </c>
      <c r="B19" s="357" t="s">
        <v>297</v>
      </c>
      <c r="C19" s="359"/>
      <c r="D19" s="338">
        <f>+[1]Balance!C14</f>
        <v>378011809.33999997</v>
      </c>
      <c r="E19" s="338"/>
      <c r="F19" s="414"/>
      <c r="G19" s="416"/>
      <c r="H19" s="338">
        <f>+D19+F19</f>
        <v>378011809.33999997</v>
      </c>
      <c r="I19" s="338"/>
      <c r="J19" s="198"/>
      <c r="K19" s="196"/>
    </row>
    <row r="20" spans="1:12" ht="15" x14ac:dyDescent="0.25">
      <c r="A20" s="201">
        <v>2</v>
      </c>
      <c r="B20" s="357" t="s">
        <v>310</v>
      </c>
      <c r="C20" s="359"/>
      <c r="D20" s="338"/>
      <c r="E20" s="338"/>
      <c r="F20" s="414"/>
      <c r="G20" s="416"/>
      <c r="H20" s="338">
        <f t="shared" ref="H20:H24" si="0">+D20-G20</f>
        <v>0</v>
      </c>
      <c r="I20" s="338"/>
      <c r="J20" s="198"/>
      <c r="K20" s="196"/>
    </row>
    <row r="21" spans="1:12" ht="15" x14ac:dyDescent="0.25">
      <c r="A21" s="201">
        <v>3</v>
      </c>
      <c r="B21" s="357" t="s">
        <v>311</v>
      </c>
      <c r="C21" s="359"/>
      <c r="D21" s="338">
        <f>+D22+D23</f>
        <v>0</v>
      </c>
      <c r="E21" s="338"/>
      <c r="F21" s="414"/>
      <c r="G21" s="416"/>
      <c r="H21" s="338">
        <f t="shared" si="0"/>
        <v>0</v>
      </c>
      <c r="I21" s="338"/>
      <c r="J21" s="198"/>
      <c r="K21" s="196"/>
    </row>
    <row r="22" spans="1:12" ht="15" x14ac:dyDescent="0.25">
      <c r="A22" s="201"/>
      <c r="B22" s="357" t="s">
        <v>312</v>
      </c>
      <c r="C22" s="359"/>
      <c r="D22" s="438"/>
      <c r="E22" s="438"/>
      <c r="F22" s="414"/>
      <c r="G22" s="416"/>
      <c r="H22" s="338">
        <f t="shared" si="0"/>
        <v>0</v>
      </c>
      <c r="I22" s="338"/>
      <c r="J22" s="198"/>
      <c r="K22" s="196"/>
    </row>
    <row r="23" spans="1:12" ht="15" x14ac:dyDescent="0.25">
      <c r="A23" s="201"/>
      <c r="B23" s="357" t="s">
        <v>313</v>
      </c>
      <c r="C23" s="359"/>
      <c r="D23" s="338"/>
      <c r="E23" s="338"/>
      <c r="F23" s="414"/>
      <c r="G23" s="416"/>
      <c r="H23" s="338">
        <f t="shared" si="0"/>
        <v>0</v>
      </c>
      <c r="I23" s="338"/>
      <c r="J23" s="198"/>
      <c r="K23" s="196"/>
    </row>
    <row r="24" spans="1:12" ht="15" x14ac:dyDescent="0.25">
      <c r="A24" s="201">
        <v>4</v>
      </c>
      <c r="B24" s="357" t="s">
        <v>298</v>
      </c>
      <c r="C24" s="359"/>
      <c r="D24" s="338">
        <f>+[1]Balance!D14</f>
        <v>471964291.87</v>
      </c>
      <c r="E24" s="338"/>
      <c r="F24" s="414"/>
      <c r="G24" s="416"/>
      <c r="H24" s="338">
        <f t="shared" si="0"/>
        <v>471964291.87</v>
      </c>
      <c r="I24" s="338"/>
      <c r="J24" s="198"/>
      <c r="K24" s="196"/>
      <c r="L24" s="219"/>
    </row>
    <row r="25" spans="1:12" ht="15" x14ac:dyDescent="0.25">
      <c r="A25" s="195"/>
      <c r="B25" s="198"/>
      <c r="C25" s="198"/>
      <c r="D25" s="198"/>
      <c r="E25" s="204"/>
      <c r="F25" s="198"/>
      <c r="G25" s="198"/>
      <c r="H25" s="199"/>
      <c r="I25" s="198"/>
      <c r="J25" s="198"/>
      <c r="K25" s="196"/>
    </row>
    <row r="26" spans="1:12" ht="15" x14ac:dyDescent="0.25">
      <c r="A26" s="206"/>
      <c r="B26" s="198" t="s">
        <v>314</v>
      </c>
      <c r="C26" s="198"/>
      <c r="D26" s="198"/>
      <c r="E26" s="198"/>
      <c r="F26" s="198"/>
      <c r="G26" s="198"/>
      <c r="H26" s="199"/>
      <c r="I26" s="198"/>
      <c r="J26" s="198"/>
      <c r="K26" s="196"/>
    </row>
    <row r="27" spans="1:12" ht="15" x14ac:dyDescent="0.25">
      <c r="A27" s="195"/>
      <c r="B27" s="198"/>
      <c r="C27" s="198"/>
      <c r="D27" s="198"/>
      <c r="E27" s="198"/>
      <c r="F27" s="198"/>
      <c r="G27" s="198"/>
      <c r="H27" s="199"/>
      <c r="I27" s="198"/>
      <c r="J27" s="198"/>
      <c r="K27" s="196"/>
    </row>
    <row r="28" spans="1:12" ht="15" x14ac:dyDescent="0.25">
      <c r="A28" s="200" t="s">
        <v>295</v>
      </c>
      <c r="B28" s="352" t="s">
        <v>296</v>
      </c>
      <c r="C28" s="352"/>
      <c r="D28" s="352" t="s">
        <v>297</v>
      </c>
      <c r="E28" s="352"/>
      <c r="F28" s="352"/>
      <c r="G28" s="385" t="s">
        <v>298</v>
      </c>
      <c r="H28" s="386"/>
      <c r="I28" s="387"/>
      <c r="J28" s="198"/>
      <c r="K28" s="196"/>
    </row>
    <row r="29" spans="1:12" ht="15" x14ac:dyDescent="0.25">
      <c r="A29" s="201">
        <v>1</v>
      </c>
      <c r="B29" s="344" t="s">
        <v>315</v>
      </c>
      <c r="C29" s="344"/>
      <c r="D29" s="381">
        <f>+[1]Balance!C15</f>
        <v>344890.11</v>
      </c>
      <c r="E29" s="349"/>
      <c r="F29" s="349"/>
      <c r="G29" s="381">
        <f>+[1]Balance!D15</f>
        <v>276470.23</v>
      </c>
      <c r="H29" s="349"/>
      <c r="I29" s="349"/>
      <c r="J29" s="198"/>
      <c r="K29" s="196"/>
    </row>
    <row r="30" spans="1:12" ht="15" x14ac:dyDescent="0.25">
      <c r="A30" s="201">
        <v>2</v>
      </c>
      <c r="B30" s="344" t="s">
        <v>316</v>
      </c>
      <c r="C30" s="344"/>
      <c r="D30" s="381"/>
      <c r="E30" s="349"/>
      <c r="F30" s="349"/>
      <c r="G30" s="381"/>
      <c r="H30" s="381"/>
      <c r="I30" s="381"/>
      <c r="J30" s="198"/>
      <c r="K30" s="196"/>
    </row>
    <row r="31" spans="1:12" ht="15" x14ac:dyDescent="0.25">
      <c r="A31" s="201">
        <v>3</v>
      </c>
      <c r="B31" s="344" t="s">
        <v>317</v>
      </c>
      <c r="C31" s="344"/>
      <c r="D31" s="381"/>
      <c r="E31" s="349"/>
      <c r="F31" s="349"/>
      <c r="G31" s="349"/>
      <c r="H31" s="349"/>
      <c r="I31" s="349"/>
      <c r="J31" s="198"/>
      <c r="K31" s="196"/>
    </row>
    <row r="32" spans="1:12" ht="15" x14ac:dyDescent="0.25">
      <c r="A32" s="201">
        <v>4</v>
      </c>
      <c r="B32" s="344" t="s">
        <v>318</v>
      </c>
      <c r="C32" s="344"/>
      <c r="D32" s="381"/>
      <c r="E32" s="349"/>
      <c r="F32" s="349"/>
      <c r="G32" s="381"/>
      <c r="H32" s="381"/>
      <c r="I32" s="381"/>
      <c r="J32" s="198"/>
      <c r="K32" s="196"/>
    </row>
    <row r="33" spans="1:11" ht="15" x14ac:dyDescent="0.25">
      <c r="A33" s="201">
        <v>5</v>
      </c>
      <c r="B33" s="352" t="s">
        <v>302</v>
      </c>
      <c r="C33" s="352"/>
      <c r="D33" s="351">
        <f>SUM(D29:F32)</f>
        <v>344890.11</v>
      </c>
      <c r="E33" s="351"/>
      <c r="F33" s="351"/>
      <c r="G33" s="351">
        <f>SUM(G29:I32)</f>
        <v>276470.23</v>
      </c>
      <c r="H33" s="351"/>
      <c r="I33" s="351"/>
      <c r="J33" s="220"/>
      <c r="K33" s="196"/>
    </row>
    <row r="34" spans="1:11" ht="15" x14ac:dyDescent="0.25">
      <c r="A34" s="195"/>
      <c r="B34" s="198"/>
      <c r="C34" s="198"/>
      <c r="D34" s="198"/>
      <c r="E34" s="198"/>
      <c r="F34" s="221"/>
      <c r="G34" s="198"/>
      <c r="H34" s="199"/>
      <c r="I34" s="198"/>
      <c r="J34" s="198"/>
      <c r="K34" s="196"/>
    </row>
    <row r="35" spans="1:11" ht="15" x14ac:dyDescent="0.25">
      <c r="A35" s="206"/>
      <c r="B35" s="198" t="s">
        <v>319</v>
      </c>
      <c r="C35" s="198"/>
      <c r="D35" s="198"/>
      <c r="E35" s="198"/>
      <c r="F35" s="198"/>
      <c r="G35" s="198"/>
      <c r="H35" s="199"/>
      <c r="I35" s="198"/>
      <c r="J35" s="198"/>
      <c r="K35" s="196"/>
    </row>
    <row r="36" spans="1:11" ht="15" x14ac:dyDescent="0.25">
      <c r="A36" s="195"/>
      <c r="B36" s="198"/>
      <c r="C36" s="198"/>
      <c r="D36" s="198"/>
      <c r="E36" s="198"/>
      <c r="F36" s="198"/>
      <c r="G36" s="198"/>
      <c r="H36" s="199"/>
      <c r="I36" s="198"/>
      <c r="J36" s="198"/>
      <c r="K36" s="196"/>
    </row>
    <row r="37" spans="1:11" ht="15" x14ac:dyDescent="0.25">
      <c r="A37" s="200" t="s">
        <v>295</v>
      </c>
      <c r="B37" s="352" t="s">
        <v>320</v>
      </c>
      <c r="C37" s="352"/>
      <c r="D37" s="352"/>
      <c r="E37" s="352"/>
      <c r="F37" s="352" t="s">
        <v>297</v>
      </c>
      <c r="G37" s="352"/>
      <c r="H37" s="352" t="s">
        <v>298</v>
      </c>
      <c r="I37" s="352"/>
      <c r="J37" s="198"/>
      <c r="K37" s="196"/>
    </row>
    <row r="38" spans="1:11" ht="15" x14ac:dyDescent="0.25">
      <c r="A38" s="201">
        <v>1</v>
      </c>
      <c r="B38" s="437" t="s">
        <v>321</v>
      </c>
      <c r="C38" s="437"/>
      <c r="D38" s="437"/>
      <c r="E38" s="437"/>
      <c r="F38" s="349"/>
      <c r="G38" s="349"/>
      <c r="H38" s="349"/>
      <c r="I38" s="349"/>
      <c r="J38" s="198"/>
      <c r="K38" s="196"/>
    </row>
    <row r="39" spans="1:11" ht="15" x14ac:dyDescent="0.25">
      <c r="A39" s="201">
        <v>2</v>
      </c>
      <c r="B39" s="357" t="s">
        <v>322</v>
      </c>
      <c r="C39" s="358"/>
      <c r="D39" s="358"/>
      <c r="E39" s="359"/>
      <c r="F39" s="349"/>
      <c r="G39" s="349"/>
      <c r="H39" s="349"/>
      <c r="I39" s="349"/>
      <c r="J39" s="198"/>
      <c r="K39" s="196"/>
    </row>
    <row r="40" spans="1:11" ht="15" x14ac:dyDescent="0.25">
      <c r="A40" s="201">
        <v>3</v>
      </c>
      <c r="B40" s="357" t="s">
        <v>323</v>
      </c>
      <c r="C40" s="358"/>
      <c r="D40" s="358"/>
      <c r="E40" s="359"/>
      <c r="F40" s="349"/>
      <c r="G40" s="349"/>
      <c r="H40" s="349"/>
      <c r="I40" s="349"/>
      <c r="J40" s="198"/>
      <c r="K40" s="196"/>
    </row>
    <row r="41" spans="1:11" ht="15" x14ac:dyDescent="0.25">
      <c r="A41" s="201">
        <v>4</v>
      </c>
      <c r="B41" s="357" t="s">
        <v>324</v>
      </c>
      <c r="C41" s="358"/>
      <c r="D41" s="358"/>
      <c r="E41" s="359"/>
      <c r="F41" s="349"/>
      <c r="G41" s="349"/>
      <c r="H41" s="349"/>
      <c r="I41" s="349"/>
      <c r="J41" s="198"/>
      <c r="K41" s="196"/>
    </row>
    <row r="42" spans="1:11" ht="15" x14ac:dyDescent="0.25">
      <c r="A42" s="201">
        <v>5</v>
      </c>
      <c r="B42" s="435" t="s">
        <v>325</v>
      </c>
      <c r="C42" s="435"/>
      <c r="D42" s="435"/>
      <c r="E42" s="435"/>
      <c r="F42" s="349"/>
      <c r="G42" s="349"/>
      <c r="H42" s="349"/>
      <c r="I42" s="349"/>
      <c r="J42" s="198"/>
      <c r="K42" s="196"/>
    </row>
    <row r="43" spans="1:11" ht="15" x14ac:dyDescent="0.25">
      <c r="A43" s="201">
        <v>6</v>
      </c>
      <c r="B43" s="435" t="s">
        <v>326</v>
      </c>
      <c r="C43" s="435"/>
      <c r="D43" s="435"/>
      <c r="E43" s="435"/>
      <c r="F43" s="349"/>
      <c r="G43" s="349"/>
      <c r="H43" s="349"/>
      <c r="I43" s="349"/>
      <c r="J43" s="198"/>
      <c r="K43" s="196"/>
    </row>
    <row r="44" spans="1:11" ht="15" x14ac:dyDescent="0.25">
      <c r="A44" s="201">
        <v>7</v>
      </c>
      <c r="B44" s="349"/>
      <c r="C44" s="349"/>
      <c r="D44" s="349"/>
      <c r="E44" s="349"/>
      <c r="F44" s="349"/>
      <c r="G44" s="349"/>
      <c r="H44" s="436">
        <f>+[1]Balance!D16</f>
        <v>58492208</v>
      </c>
      <c r="I44" s="421"/>
      <c r="J44" s="198"/>
      <c r="K44" s="196"/>
    </row>
    <row r="45" spans="1:11" ht="15" x14ac:dyDescent="0.25">
      <c r="A45" s="201">
        <v>8</v>
      </c>
      <c r="B45" s="352" t="s">
        <v>327</v>
      </c>
      <c r="C45" s="352"/>
      <c r="D45" s="352"/>
      <c r="E45" s="352"/>
      <c r="F45" s="351">
        <f>SUM(F38:G44)</f>
        <v>0</v>
      </c>
      <c r="G45" s="351"/>
      <c r="H45" s="351">
        <f>SUM(H38:I44)</f>
        <v>58492208</v>
      </c>
      <c r="I45" s="351"/>
      <c r="J45" s="198"/>
      <c r="K45" s="196"/>
    </row>
    <row r="46" spans="1:11" ht="15" x14ac:dyDescent="0.25">
      <c r="A46" s="195"/>
      <c r="B46" s="222"/>
      <c r="C46" s="222"/>
      <c r="D46" s="222"/>
      <c r="E46" s="222"/>
      <c r="F46" s="195"/>
      <c r="G46" s="195"/>
      <c r="H46" s="223"/>
      <c r="I46" s="195"/>
      <c r="J46" s="198"/>
      <c r="K46" s="196"/>
    </row>
    <row r="47" spans="1:11" ht="15" x14ac:dyDescent="0.25">
      <c r="A47" s="340" t="s">
        <v>328</v>
      </c>
      <c r="B47" s="340"/>
      <c r="C47" s="340"/>
      <c r="D47" s="340"/>
      <c r="E47" s="340"/>
      <c r="F47" s="340"/>
      <c r="G47" s="340"/>
      <c r="H47" s="340"/>
      <c r="I47" s="340"/>
      <c r="J47" s="340"/>
      <c r="K47" s="196"/>
    </row>
    <row r="48" spans="1:11" ht="15" x14ac:dyDescent="0.25">
      <c r="A48" s="340"/>
      <c r="B48" s="340"/>
      <c r="C48" s="340"/>
      <c r="D48" s="340"/>
      <c r="E48" s="340"/>
      <c r="F48" s="340"/>
      <c r="G48" s="340"/>
      <c r="H48" s="340"/>
      <c r="I48" s="340"/>
      <c r="J48" s="340"/>
      <c r="K48" s="196"/>
    </row>
    <row r="49" spans="1:11" ht="15" x14ac:dyDescent="0.25">
      <c r="A49" s="340"/>
      <c r="B49" s="340"/>
      <c r="C49" s="340"/>
      <c r="D49" s="340"/>
      <c r="E49" s="340"/>
      <c r="F49" s="340"/>
      <c r="G49" s="340"/>
      <c r="H49" s="340"/>
      <c r="I49" s="340"/>
      <c r="J49" s="340"/>
      <c r="K49" s="196"/>
    </row>
    <row r="50" spans="1:11" ht="15" x14ac:dyDescent="0.25">
      <c r="A50" s="224"/>
      <c r="B50" s="224"/>
      <c r="C50" s="224"/>
      <c r="D50" s="224"/>
      <c r="E50" s="224"/>
      <c r="F50" s="224"/>
      <c r="G50" s="224"/>
      <c r="H50" s="225"/>
      <c r="I50" s="224"/>
      <c r="J50" s="224"/>
      <c r="K50" s="196"/>
    </row>
    <row r="51" spans="1:11" ht="15" x14ac:dyDescent="0.25">
      <c r="A51" s="224"/>
      <c r="B51" s="224"/>
      <c r="C51" s="224"/>
      <c r="D51" s="224"/>
      <c r="E51" s="224"/>
      <c r="F51" s="224"/>
      <c r="G51" s="224"/>
      <c r="H51" s="225"/>
      <c r="I51" s="224"/>
      <c r="J51" s="224"/>
      <c r="K51" s="196"/>
    </row>
    <row r="52" spans="1:11" ht="15" x14ac:dyDescent="0.25">
      <c r="A52" s="224"/>
      <c r="B52" s="224"/>
      <c r="C52" s="224"/>
      <c r="D52" s="224"/>
      <c r="E52" s="224"/>
      <c r="F52" s="224"/>
      <c r="G52" s="224"/>
      <c r="H52" s="225"/>
      <c r="I52" s="224"/>
      <c r="J52" s="224"/>
      <c r="K52" s="196"/>
    </row>
    <row r="53" spans="1:11" ht="15.75" thickBot="1" x14ac:dyDescent="0.3">
      <c r="A53" s="226"/>
      <c r="B53" s="226"/>
      <c r="C53" s="226"/>
      <c r="D53" s="226"/>
      <c r="E53" s="226"/>
      <c r="F53" s="226"/>
      <c r="G53" s="226"/>
      <c r="H53" s="227"/>
      <c r="I53" s="226"/>
      <c r="J53" s="226"/>
      <c r="K53" s="196"/>
    </row>
    <row r="54" spans="1:11" ht="15" x14ac:dyDescent="0.25">
      <c r="A54" s="434" t="s">
        <v>329</v>
      </c>
      <c r="B54" s="434"/>
      <c r="C54" s="216"/>
      <c r="D54" s="216"/>
      <c r="E54" s="216"/>
      <c r="F54" s="216"/>
      <c r="G54" s="216"/>
      <c r="H54" s="217"/>
      <c r="I54" s="216"/>
      <c r="J54" s="216"/>
      <c r="K54" s="196"/>
    </row>
    <row r="55" spans="1:11" ht="15" x14ac:dyDescent="0.25">
      <c r="A55" s="228"/>
      <c r="B55" s="228"/>
      <c r="C55" s="228"/>
      <c r="D55" s="228"/>
      <c r="E55" s="228"/>
      <c r="F55" s="228"/>
      <c r="G55" s="228"/>
      <c r="H55" s="229"/>
      <c r="I55" s="228"/>
      <c r="J55" s="198"/>
      <c r="K55" s="196"/>
    </row>
    <row r="56" spans="1:11" ht="15" x14ac:dyDescent="0.25">
      <c r="A56" s="200" t="s">
        <v>295</v>
      </c>
      <c r="B56" s="352" t="s">
        <v>296</v>
      </c>
      <c r="C56" s="352"/>
      <c r="D56" s="352"/>
      <c r="E56" s="352"/>
      <c r="F56" s="352" t="s">
        <v>297</v>
      </c>
      <c r="G56" s="352"/>
      <c r="H56" s="352" t="s">
        <v>298</v>
      </c>
      <c r="I56" s="352"/>
      <c r="J56" s="198"/>
      <c r="K56" s="196"/>
    </row>
    <row r="57" spans="1:11" ht="15" x14ac:dyDescent="0.25">
      <c r="A57" s="201">
        <v>1</v>
      </c>
      <c r="B57" s="357" t="s">
        <v>330</v>
      </c>
      <c r="C57" s="358"/>
      <c r="D57" s="358"/>
      <c r="E57" s="359"/>
      <c r="F57" s="433">
        <f>+[1]Balance!C17</f>
        <v>508981007.19999999</v>
      </c>
      <c r="G57" s="416"/>
      <c r="H57" s="433">
        <f>+[1]Balance!D17</f>
        <v>508981007.19999999</v>
      </c>
      <c r="I57" s="416"/>
      <c r="J57" s="198"/>
      <c r="K57" s="196"/>
    </row>
    <row r="58" spans="1:11" ht="15" x14ac:dyDescent="0.25">
      <c r="A58" s="201">
        <v>2</v>
      </c>
      <c r="B58" s="352"/>
      <c r="C58" s="352"/>
      <c r="D58" s="352"/>
      <c r="E58" s="352"/>
      <c r="F58" s="414"/>
      <c r="G58" s="416"/>
      <c r="H58" s="414"/>
      <c r="I58" s="416"/>
      <c r="J58" s="198"/>
      <c r="K58" s="196"/>
    </row>
    <row r="59" spans="1:11" ht="15" x14ac:dyDescent="0.25">
      <c r="A59" s="201">
        <v>3</v>
      </c>
      <c r="B59" s="352" t="s">
        <v>182</v>
      </c>
      <c r="C59" s="352"/>
      <c r="D59" s="352"/>
      <c r="E59" s="352"/>
      <c r="F59" s="433">
        <f>+F57</f>
        <v>508981007.19999999</v>
      </c>
      <c r="G59" s="416"/>
      <c r="H59" s="433">
        <f>+H57</f>
        <v>508981007.19999999</v>
      </c>
      <c r="I59" s="416"/>
      <c r="J59" s="198"/>
      <c r="K59" s="196"/>
    </row>
    <row r="60" spans="1:11" ht="15" x14ac:dyDescent="0.25">
      <c r="A60" s="195"/>
      <c r="B60" s="198"/>
      <c r="C60" s="198"/>
      <c r="D60" s="198"/>
      <c r="E60" s="198"/>
      <c r="F60" s="198"/>
      <c r="G60" s="198"/>
      <c r="H60" s="199"/>
      <c r="I60" s="198"/>
      <c r="J60" s="198"/>
      <c r="K60" s="196"/>
    </row>
    <row r="61" spans="1:11" ht="15" x14ac:dyDescent="0.25">
      <c r="A61" s="371" t="s">
        <v>331</v>
      </c>
      <c r="B61" s="371"/>
      <c r="C61" s="216"/>
      <c r="D61" s="216"/>
      <c r="E61" s="216"/>
      <c r="F61" s="216"/>
      <c r="G61" s="216"/>
      <c r="H61" s="217"/>
      <c r="I61" s="216"/>
      <c r="J61" s="216"/>
      <c r="K61" s="196"/>
    </row>
    <row r="62" spans="1:11" ht="15" x14ac:dyDescent="0.25">
      <c r="A62" s="228"/>
      <c r="B62" s="228"/>
      <c r="C62" s="228"/>
      <c r="D62" s="228"/>
      <c r="E62" s="228"/>
      <c r="F62" s="228"/>
      <c r="G62" s="228"/>
      <c r="H62" s="229"/>
      <c r="I62" s="228"/>
      <c r="J62" s="198"/>
      <c r="K62" s="196"/>
    </row>
    <row r="63" spans="1:11" ht="15" x14ac:dyDescent="0.25">
      <c r="A63" s="352" t="s">
        <v>295</v>
      </c>
      <c r="B63" s="352" t="s">
        <v>33</v>
      </c>
      <c r="C63" s="352" t="s">
        <v>332</v>
      </c>
      <c r="D63" s="352"/>
      <c r="E63" s="352"/>
      <c r="F63" s="352"/>
      <c r="G63" s="352"/>
      <c r="H63" s="352"/>
      <c r="I63" s="352" t="s">
        <v>182</v>
      </c>
      <c r="J63" s="352"/>
      <c r="K63" s="196"/>
    </row>
    <row r="64" spans="1:11" ht="24" x14ac:dyDescent="0.25">
      <c r="A64" s="352"/>
      <c r="B64" s="352"/>
      <c r="C64" s="230" t="s">
        <v>333</v>
      </c>
      <c r="D64" s="230" t="s">
        <v>334</v>
      </c>
      <c r="E64" s="230" t="s">
        <v>335</v>
      </c>
      <c r="F64" s="230" t="s">
        <v>336</v>
      </c>
      <c r="G64" s="230" t="s">
        <v>337</v>
      </c>
      <c r="H64" s="231" t="s">
        <v>338</v>
      </c>
      <c r="I64" s="352"/>
      <c r="J64" s="352"/>
      <c r="K64" s="196"/>
    </row>
    <row r="65" spans="1:11" ht="15" x14ac:dyDescent="0.25">
      <c r="A65" s="201">
        <v>1</v>
      </c>
      <c r="B65" s="232" t="s">
        <v>339</v>
      </c>
      <c r="C65" s="233"/>
      <c r="D65" s="233"/>
      <c r="E65" s="233"/>
      <c r="F65" s="234"/>
      <c r="G65" s="234">
        <f>+[1]Balance!C18</f>
        <v>1930456.38</v>
      </c>
      <c r="H65" s="235"/>
      <c r="I65" s="338">
        <f t="shared" ref="I65:I70" si="1">SUM(C65:H65)</f>
        <v>1930456.38</v>
      </c>
      <c r="J65" s="338"/>
      <c r="K65" s="196"/>
    </row>
    <row r="66" spans="1:11" ht="15" x14ac:dyDescent="0.25">
      <c r="A66" s="201">
        <v>2</v>
      </c>
      <c r="B66" s="236" t="s">
        <v>340</v>
      </c>
      <c r="C66" s="233"/>
      <c r="D66" s="233"/>
      <c r="E66" s="233"/>
      <c r="F66" s="234"/>
      <c r="G66" s="234"/>
      <c r="H66" s="235"/>
      <c r="I66" s="338">
        <f t="shared" si="1"/>
        <v>0</v>
      </c>
      <c r="J66" s="338"/>
      <c r="K66" s="196"/>
    </row>
    <row r="67" spans="1:11" ht="15" x14ac:dyDescent="0.25">
      <c r="A67" s="201">
        <v>3</v>
      </c>
      <c r="B67" s="236" t="s">
        <v>341</v>
      </c>
      <c r="C67" s="233"/>
      <c r="D67" s="233"/>
      <c r="E67" s="233"/>
      <c r="F67" s="234"/>
      <c r="G67" s="234"/>
      <c r="H67" s="235"/>
      <c r="I67" s="338">
        <f t="shared" si="1"/>
        <v>0</v>
      </c>
      <c r="J67" s="338"/>
      <c r="K67" s="196"/>
    </row>
    <row r="68" spans="1:11" ht="15" x14ac:dyDescent="0.25">
      <c r="A68" s="201">
        <v>4</v>
      </c>
      <c r="B68" s="232" t="s">
        <v>342</v>
      </c>
      <c r="C68" s="233">
        <f t="shared" ref="C68:H68" si="2">+C65+C66-C67</f>
        <v>0</v>
      </c>
      <c r="D68" s="233">
        <f t="shared" si="2"/>
        <v>0</v>
      </c>
      <c r="E68" s="233">
        <f t="shared" si="2"/>
        <v>0</v>
      </c>
      <c r="F68" s="237">
        <f t="shared" si="2"/>
        <v>0</v>
      </c>
      <c r="G68" s="237">
        <f t="shared" si="2"/>
        <v>1930456.38</v>
      </c>
      <c r="H68" s="238">
        <f t="shared" si="2"/>
        <v>0</v>
      </c>
      <c r="I68" s="338">
        <f>SUM(C68:H68)</f>
        <v>1930456.38</v>
      </c>
      <c r="J68" s="338"/>
      <c r="K68" s="196"/>
    </row>
    <row r="69" spans="1:11" ht="15" x14ac:dyDescent="0.25">
      <c r="A69" s="201">
        <v>5</v>
      </c>
      <c r="B69" s="232" t="s">
        <v>343</v>
      </c>
      <c r="C69" s="233"/>
      <c r="D69" s="233"/>
      <c r="E69" s="233"/>
      <c r="F69" s="237"/>
      <c r="G69" s="237"/>
      <c r="H69" s="238"/>
      <c r="I69" s="338">
        <f t="shared" si="1"/>
        <v>0</v>
      </c>
      <c r="J69" s="338"/>
      <c r="K69" s="196"/>
    </row>
    <row r="70" spans="1:11" ht="15" x14ac:dyDescent="0.25">
      <c r="A70" s="201">
        <v>6</v>
      </c>
      <c r="B70" s="232" t="s">
        <v>344</v>
      </c>
      <c r="C70" s="233"/>
      <c r="D70" s="233"/>
      <c r="E70" s="233"/>
      <c r="F70" s="237"/>
      <c r="G70" s="237"/>
      <c r="H70" s="238"/>
      <c r="I70" s="338">
        <f t="shared" si="1"/>
        <v>0</v>
      </c>
      <c r="J70" s="338"/>
      <c r="K70" s="196"/>
    </row>
    <row r="71" spans="1:11" ht="15" x14ac:dyDescent="0.25">
      <c r="A71" s="201">
        <v>7</v>
      </c>
      <c r="B71" s="236" t="s">
        <v>345</v>
      </c>
      <c r="C71" s="233"/>
      <c r="D71" s="233"/>
      <c r="E71" s="233"/>
      <c r="F71" s="237"/>
      <c r="G71" s="237"/>
      <c r="H71" s="238"/>
      <c r="I71" s="338"/>
      <c r="J71" s="338"/>
      <c r="K71" s="196"/>
    </row>
    <row r="72" spans="1:11" ht="15" x14ac:dyDescent="0.25">
      <c r="A72" s="201">
        <v>7.1</v>
      </c>
      <c r="B72" s="236" t="s">
        <v>297</v>
      </c>
      <c r="C72" s="233">
        <f t="shared" ref="C72:H72" si="3">+C65-C69+C70</f>
        <v>0</v>
      </c>
      <c r="D72" s="233">
        <f t="shared" si="3"/>
        <v>0</v>
      </c>
      <c r="E72" s="233">
        <f t="shared" si="3"/>
        <v>0</v>
      </c>
      <c r="F72" s="233">
        <f t="shared" si="3"/>
        <v>0</v>
      </c>
      <c r="G72" s="233">
        <f t="shared" si="3"/>
        <v>1930456.38</v>
      </c>
      <c r="H72" s="235">
        <f t="shared" si="3"/>
        <v>0</v>
      </c>
      <c r="I72" s="338">
        <f>SUM(C72:H72)</f>
        <v>1930456.38</v>
      </c>
      <c r="J72" s="338"/>
      <c r="K72" s="196"/>
    </row>
    <row r="73" spans="1:11" x14ac:dyDescent="0.2">
      <c r="A73" s="201">
        <v>7.2</v>
      </c>
      <c r="B73" s="236" t="s">
        <v>298</v>
      </c>
      <c r="C73" s="233">
        <f t="shared" ref="C73:H73" si="4">+C68-C69+C70</f>
        <v>0</v>
      </c>
      <c r="D73" s="233">
        <f t="shared" si="4"/>
        <v>0</v>
      </c>
      <c r="E73" s="233">
        <f t="shared" si="4"/>
        <v>0</v>
      </c>
      <c r="F73" s="233">
        <f t="shared" si="4"/>
        <v>0</v>
      </c>
      <c r="G73" s="233">
        <f t="shared" si="4"/>
        <v>1930456.38</v>
      </c>
      <c r="H73" s="235">
        <f t="shared" si="4"/>
        <v>0</v>
      </c>
      <c r="I73" s="338">
        <f>+I68-I69+I70</f>
        <v>1930456.38</v>
      </c>
      <c r="J73" s="338"/>
      <c r="K73" s="205"/>
    </row>
    <row r="74" spans="1:11" ht="15" x14ac:dyDescent="0.25">
      <c r="A74" s="195"/>
      <c r="B74" s="198"/>
      <c r="C74" s="220"/>
      <c r="D74" s="198"/>
      <c r="E74" s="198"/>
      <c r="F74" s="198"/>
      <c r="G74" s="198"/>
      <c r="H74" s="199"/>
      <c r="I74" s="198"/>
      <c r="J74" s="198"/>
      <c r="K74" s="196"/>
    </row>
    <row r="75" spans="1:11" ht="15" x14ac:dyDescent="0.25">
      <c r="A75" s="392" t="s">
        <v>346</v>
      </c>
      <c r="B75" s="392"/>
      <c r="C75" s="392"/>
      <c r="D75" s="392"/>
      <c r="E75" s="392"/>
      <c r="F75" s="392"/>
      <c r="G75" s="392"/>
      <c r="H75" s="392"/>
      <c r="I75" s="392"/>
      <c r="J75" s="392"/>
      <c r="K75" s="196"/>
    </row>
    <row r="76" spans="1:11" ht="15" x14ac:dyDescent="0.25">
      <c r="A76" s="392"/>
      <c r="B76" s="392"/>
      <c r="C76" s="392"/>
      <c r="D76" s="392"/>
      <c r="E76" s="392"/>
      <c r="F76" s="392"/>
      <c r="G76" s="392"/>
      <c r="H76" s="392"/>
      <c r="I76" s="392"/>
      <c r="J76" s="392"/>
      <c r="K76" s="196"/>
    </row>
    <row r="77" spans="1:11" ht="15" x14ac:dyDescent="0.25">
      <c r="A77" s="195"/>
      <c r="B77" s="198"/>
      <c r="C77" s="198"/>
      <c r="D77" s="198"/>
      <c r="E77" s="198"/>
      <c r="F77" s="198"/>
      <c r="G77" s="198"/>
      <c r="H77" s="199"/>
      <c r="I77" s="198"/>
      <c r="J77" s="198"/>
      <c r="K77" s="196"/>
    </row>
    <row r="78" spans="1:11" ht="15" x14ac:dyDescent="0.25">
      <c r="A78" s="340" t="s">
        <v>347</v>
      </c>
      <c r="B78" s="340"/>
      <c r="C78" s="340"/>
      <c r="D78" s="340"/>
      <c r="E78" s="340"/>
      <c r="F78" s="340"/>
      <c r="G78" s="340"/>
      <c r="H78" s="340"/>
      <c r="I78" s="340"/>
      <c r="J78" s="340"/>
      <c r="K78" s="196"/>
    </row>
    <row r="79" spans="1:11" ht="15" x14ac:dyDescent="0.25">
      <c r="A79" s="340"/>
      <c r="B79" s="340"/>
      <c r="C79" s="340"/>
      <c r="D79" s="340"/>
      <c r="E79" s="340"/>
      <c r="F79" s="340"/>
      <c r="G79" s="340"/>
      <c r="H79" s="340"/>
      <c r="I79" s="340"/>
      <c r="J79" s="340"/>
      <c r="K79" s="196"/>
    </row>
    <row r="80" spans="1:11" ht="15" x14ac:dyDescent="0.25">
      <c r="A80" s="210"/>
      <c r="B80" s="210"/>
      <c r="C80" s="210"/>
      <c r="D80" s="210"/>
      <c r="E80" s="210"/>
      <c r="F80" s="210"/>
      <c r="G80" s="210"/>
      <c r="H80" s="211"/>
      <c r="I80" s="210"/>
      <c r="J80" s="210"/>
      <c r="K80" s="196"/>
    </row>
    <row r="81" spans="1:11" ht="15" x14ac:dyDescent="0.25">
      <c r="A81" s="210"/>
      <c r="B81" s="210"/>
      <c r="C81" s="210"/>
      <c r="D81" s="210"/>
      <c r="E81" s="210"/>
      <c r="F81" s="210"/>
      <c r="G81" s="210"/>
      <c r="H81" s="211"/>
      <c r="I81" s="210"/>
      <c r="J81" s="210"/>
      <c r="K81" s="196"/>
    </row>
    <row r="82" spans="1:11" ht="15" x14ac:dyDescent="0.25">
      <c r="A82" s="210"/>
      <c r="B82" s="210"/>
      <c r="C82" s="210"/>
      <c r="D82" s="210"/>
      <c r="E82" s="210"/>
      <c r="F82" s="210"/>
      <c r="G82" s="210"/>
      <c r="H82" s="211"/>
      <c r="I82" s="210"/>
      <c r="J82" s="210"/>
      <c r="K82" s="196"/>
    </row>
    <row r="83" spans="1:11" ht="15" x14ac:dyDescent="0.25">
      <c r="A83" s="210"/>
      <c r="B83" s="210"/>
      <c r="C83" s="210"/>
      <c r="D83" s="210"/>
      <c r="E83" s="210"/>
      <c r="F83" s="210"/>
      <c r="G83" s="210"/>
      <c r="H83" s="211"/>
      <c r="I83" s="210"/>
      <c r="J83" s="210"/>
      <c r="K83" s="196"/>
    </row>
    <row r="84" spans="1:11" ht="15" x14ac:dyDescent="0.25">
      <c r="A84" s="195"/>
      <c r="B84" s="198"/>
      <c r="C84" s="198"/>
      <c r="D84" s="198"/>
      <c r="E84" s="198"/>
      <c r="F84" s="198"/>
      <c r="G84" s="198"/>
      <c r="H84" s="199"/>
      <c r="I84" s="198"/>
      <c r="J84" s="198"/>
      <c r="K84" s="196"/>
    </row>
    <row r="85" spans="1:11" ht="15" x14ac:dyDescent="0.25">
      <c r="A85" s="432" t="s">
        <v>348</v>
      </c>
      <c r="B85" s="432"/>
      <c r="C85" s="432"/>
      <c r="D85" s="432"/>
      <c r="E85" s="432"/>
      <c r="F85" s="432"/>
      <c r="G85" s="432"/>
      <c r="H85" s="432"/>
      <c r="I85" s="432"/>
      <c r="J85" s="432"/>
      <c r="K85" s="196"/>
    </row>
    <row r="86" spans="1:11" ht="15" x14ac:dyDescent="0.25">
      <c r="A86" s="239"/>
      <c r="B86" s="239"/>
      <c r="C86" s="239"/>
      <c r="D86" s="239"/>
      <c r="E86" s="239"/>
      <c r="F86" s="239"/>
      <c r="G86" s="239"/>
      <c r="H86" s="240"/>
      <c r="I86" s="239"/>
      <c r="J86" s="239"/>
      <c r="K86" s="196"/>
    </row>
    <row r="87" spans="1:11" ht="15" x14ac:dyDescent="0.25">
      <c r="A87" s="340" t="s">
        <v>349</v>
      </c>
      <c r="B87" s="340"/>
      <c r="C87" s="340"/>
      <c r="D87" s="340"/>
      <c r="E87" s="340"/>
      <c r="F87" s="340"/>
      <c r="G87" s="340"/>
      <c r="H87" s="340"/>
      <c r="I87" s="340"/>
      <c r="J87" s="340"/>
      <c r="K87" s="196"/>
    </row>
    <row r="88" spans="1:11" ht="15" x14ac:dyDescent="0.25">
      <c r="A88" s="340"/>
      <c r="B88" s="340"/>
      <c r="C88" s="340"/>
      <c r="D88" s="340"/>
      <c r="E88" s="340"/>
      <c r="F88" s="340"/>
      <c r="G88" s="340"/>
      <c r="H88" s="340"/>
      <c r="I88" s="340"/>
      <c r="J88" s="340"/>
      <c r="K88" s="196"/>
    </row>
    <row r="89" spans="1:11" ht="15" x14ac:dyDescent="0.25">
      <c r="A89" s="210"/>
      <c r="B89" s="210"/>
      <c r="C89" s="210"/>
      <c r="D89" s="210"/>
      <c r="E89" s="210"/>
      <c r="F89" s="210"/>
      <c r="G89" s="210"/>
      <c r="H89" s="211"/>
      <c r="I89" s="210"/>
      <c r="J89" s="210"/>
      <c r="K89" s="196"/>
    </row>
    <row r="90" spans="1:11" ht="15" x14ac:dyDescent="0.25">
      <c r="A90" s="210"/>
      <c r="B90" s="210"/>
      <c r="C90" s="210"/>
      <c r="D90" s="210"/>
      <c r="E90" s="210"/>
      <c r="F90" s="210"/>
      <c r="G90" s="210"/>
      <c r="H90" s="211"/>
      <c r="I90" s="210"/>
      <c r="J90" s="210"/>
      <c r="K90" s="196"/>
    </row>
    <row r="91" spans="1:11" ht="15" x14ac:dyDescent="0.25">
      <c r="A91" s="210"/>
      <c r="B91" s="210"/>
      <c r="C91" s="210"/>
      <c r="D91" s="210"/>
      <c r="E91" s="210"/>
      <c r="F91" s="210"/>
      <c r="G91" s="210"/>
      <c r="H91" s="211"/>
      <c r="I91" s="210"/>
      <c r="J91" s="210"/>
      <c r="K91" s="196"/>
    </row>
    <row r="92" spans="1:11" ht="15" x14ac:dyDescent="0.25">
      <c r="A92" s="210"/>
      <c r="B92" s="210"/>
      <c r="C92" s="210"/>
      <c r="D92" s="210"/>
      <c r="E92" s="210"/>
      <c r="F92" s="210"/>
      <c r="G92" s="210"/>
      <c r="H92" s="211"/>
      <c r="I92" s="210"/>
      <c r="J92" s="210"/>
      <c r="K92" s="196"/>
    </row>
    <row r="93" spans="1:11" ht="15" x14ac:dyDescent="0.25">
      <c r="A93" s="195"/>
      <c r="B93" s="198"/>
      <c r="C93" s="198"/>
      <c r="D93" s="198"/>
      <c r="E93" s="198"/>
      <c r="F93" s="198"/>
      <c r="G93" s="198"/>
      <c r="H93" s="199"/>
      <c r="I93" s="198"/>
      <c r="J93" s="198"/>
      <c r="K93" s="196"/>
    </row>
    <row r="94" spans="1:11" ht="15" x14ac:dyDescent="0.25">
      <c r="A94" s="371" t="s">
        <v>350</v>
      </c>
      <c r="B94" s="371"/>
      <c r="C94" s="216"/>
      <c r="D94" s="216"/>
      <c r="E94" s="216"/>
      <c r="F94" s="216"/>
      <c r="G94" s="216"/>
      <c r="H94" s="217"/>
      <c r="I94" s="216"/>
      <c r="J94" s="216"/>
      <c r="K94" s="196"/>
    </row>
    <row r="95" spans="1:11" ht="15" x14ac:dyDescent="0.25">
      <c r="A95" s="195"/>
      <c r="B95" s="198"/>
      <c r="C95" s="198"/>
      <c r="D95" s="198"/>
      <c r="E95" s="198"/>
      <c r="F95" s="198"/>
      <c r="G95" s="198"/>
      <c r="H95" s="199"/>
      <c r="I95" s="198"/>
      <c r="J95" s="198"/>
      <c r="K95" s="196"/>
    </row>
    <row r="96" spans="1:11" ht="15" x14ac:dyDescent="0.25">
      <c r="A96" s="241" t="s">
        <v>295</v>
      </c>
      <c r="B96" s="351" t="s">
        <v>296</v>
      </c>
      <c r="C96" s="351"/>
      <c r="D96" s="351" t="s">
        <v>297</v>
      </c>
      <c r="E96" s="351"/>
      <c r="F96" s="351"/>
      <c r="G96" s="351" t="s">
        <v>298</v>
      </c>
      <c r="H96" s="351"/>
      <c r="I96" s="351"/>
      <c r="J96" s="195"/>
      <c r="K96" s="196"/>
    </row>
    <row r="97" spans="1:11" ht="15" x14ac:dyDescent="0.25">
      <c r="A97" s="242">
        <v>1</v>
      </c>
      <c r="B97" s="350" t="s">
        <v>351</v>
      </c>
      <c r="C97" s="350"/>
      <c r="D97" s="338">
        <f>+[1]Balance!C19</f>
        <v>1849182.04</v>
      </c>
      <c r="E97" s="338"/>
      <c r="F97" s="338"/>
      <c r="G97" s="338">
        <f>+[1]Balance!D19</f>
        <v>8713531.6099999994</v>
      </c>
      <c r="H97" s="338"/>
      <c r="I97" s="338"/>
      <c r="J97" s="198"/>
      <c r="K97" s="196"/>
    </row>
    <row r="98" spans="1:11" ht="15" x14ac:dyDescent="0.25">
      <c r="A98" s="242">
        <v>2</v>
      </c>
      <c r="B98" s="350" t="s">
        <v>352</v>
      </c>
      <c r="C98" s="350"/>
      <c r="D98" s="338"/>
      <c r="E98" s="338"/>
      <c r="F98" s="338"/>
      <c r="G98" s="338"/>
      <c r="H98" s="338"/>
      <c r="I98" s="338"/>
      <c r="J98" s="198"/>
      <c r="K98" s="196"/>
    </row>
    <row r="99" spans="1:11" ht="15" x14ac:dyDescent="0.25">
      <c r="A99" s="242">
        <v>3</v>
      </c>
      <c r="B99" s="384" t="s">
        <v>353</v>
      </c>
      <c r="C99" s="384"/>
      <c r="D99" s="338"/>
      <c r="E99" s="338"/>
      <c r="F99" s="338"/>
      <c r="G99" s="338"/>
      <c r="H99" s="338"/>
      <c r="I99" s="338"/>
      <c r="J99" s="198"/>
      <c r="K99" s="196"/>
    </row>
    <row r="100" spans="1:11" ht="15" x14ac:dyDescent="0.25">
      <c r="A100" s="242">
        <v>4</v>
      </c>
      <c r="B100" s="350"/>
      <c r="C100" s="350"/>
      <c r="D100" s="338"/>
      <c r="E100" s="338"/>
      <c r="F100" s="338"/>
      <c r="G100" s="338"/>
      <c r="H100" s="338"/>
      <c r="I100" s="338"/>
      <c r="J100" s="198"/>
      <c r="K100" s="196"/>
    </row>
    <row r="101" spans="1:11" ht="15" x14ac:dyDescent="0.25">
      <c r="A101" s="241">
        <v>5</v>
      </c>
      <c r="B101" s="351" t="s">
        <v>182</v>
      </c>
      <c r="C101" s="351"/>
      <c r="D101" s="351">
        <f>SUM(D97:D100)</f>
        <v>1849182.04</v>
      </c>
      <c r="E101" s="351"/>
      <c r="F101" s="351"/>
      <c r="G101" s="351">
        <f>SUM(G97:G100)</f>
        <v>8713531.6099999994</v>
      </c>
      <c r="H101" s="351"/>
      <c r="I101" s="351"/>
      <c r="J101" s="243"/>
      <c r="K101" s="196"/>
    </row>
    <row r="102" spans="1:11" ht="15" x14ac:dyDescent="0.25">
      <c r="A102" s="195"/>
      <c r="B102" s="198"/>
      <c r="C102" s="198"/>
      <c r="D102" s="198"/>
      <c r="E102" s="198"/>
      <c r="F102" s="198"/>
      <c r="G102" s="429"/>
      <c r="H102" s="429"/>
      <c r="I102" s="429"/>
      <c r="J102" s="198"/>
      <c r="K102" s="196"/>
    </row>
    <row r="103" spans="1:11" ht="15" x14ac:dyDescent="0.25">
      <c r="A103" s="371" t="s">
        <v>354</v>
      </c>
      <c r="B103" s="371"/>
      <c r="C103" s="216"/>
      <c r="D103" s="216"/>
      <c r="E103" s="216"/>
      <c r="F103" s="216"/>
      <c r="G103" s="216"/>
      <c r="H103" s="217"/>
      <c r="I103" s="216"/>
      <c r="J103" s="216"/>
      <c r="K103" s="196"/>
    </row>
    <row r="104" spans="1:11" ht="15" x14ac:dyDescent="0.25">
      <c r="A104" s="195"/>
      <c r="B104" s="198"/>
      <c r="C104" s="198"/>
      <c r="D104" s="198"/>
      <c r="E104" s="198"/>
      <c r="F104" s="198"/>
      <c r="G104" s="198"/>
      <c r="H104" s="199"/>
      <c r="I104" s="198"/>
      <c r="J104" s="198"/>
      <c r="K104" s="196"/>
    </row>
    <row r="105" spans="1:11" ht="24" x14ac:dyDescent="0.25">
      <c r="A105" s="244" t="s">
        <v>295</v>
      </c>
      <c r="B105" s="245" t="s">
        <v>33</v>
      </c>
      <c r="C105" s="245" t="s">
        <v>355</v>
      </c>
      <c r="D105" s="245" t="s">
        <v>356</v>
      </c>
      <c r="E105" s="245" t="s">
        <v>357</v>
      </c>
      <c r="F105" s="245" t="s">
        <v>358</v>
      </c>
      <c r="G105" s="245" t="s">
        <v>359</v>
      </c>
      <c r="H105" s="231" t="s">
        <v>360</v>
      </c>
      <c r="I105" s="245" t="s">
        <v>361</v>
      </c>
      <c r="J105" s="245" t="s">
        <v>182</v>
      </c>
      <c r="K105" s="196"/>
    </row>
    <row r="106" spans="1:11" ht="24" x14ac:dyDescent="0.25">
      <c r="A106" s="241">
        <v>1</v>
      </c>
      <c r="B106" s="246" t="s">
        <v>362</v>
      </c>
      <c r="C106" s="247"/>
      <c r="D106" s="247"/>
      <c r="E106" s="247"/>
      <c r="F106" s="248"/>
      <c r="G106" s="248"/>
      <c r="H106" s="249"/>
      <c r="I106" s="250"/>
      <c r="J106" s="247"/>
      <c r="K106" s="196"/>
    </row>
    <row r="107" spans="1:11" ht="15" x14ac:dyDescent="0.25">
      <c r="A107" s="242">
        <v>1.1000000000000001</v>
      </c>
      <c r="B107" s="233" t="s">
        <v>297</v>
      </c>
      <c r="C107" s="247"/>
      <c r="D107" s="247"/>
      <c r="E107" s="247"/>
      <c r="F107" s="247">
        <v>13973415.450000003</v>
      </c>
      <c r="G107" s="247">
        <v>12299170.34</v>
      </c>
      <c r="H107" s="251">
        <v>17003259.309999999</v>
      </c>
      <c r="I107" s="247">
        <v>359800</v>
      </c>
      <c r="J107" s="247">
        <f>SUM(C107:I107)</f>
        <v>43635645.100000001</v>
      </c>
      <c r="K107" s="196"/>
    </row>
    <row r="108" spans="1:11" ht="15" x14ac:dyDescent="0.25">
      <c r="A108" s="242">
        <v>1.2</v>
      </c>
      <c r="B108" s="252" t="s">
        <v>363</v>
      </c>
      <c r="C108" s="247">
        <f t="shared" ref="C108:I108" si="5">SUM(C109:C112)</f>
        <v>0</v>
      </c>
      <c r="D108" s="247">
        <f t="shared" si="5"/>
        <v>0</v>
      </c>
      <c r="E108" s="247">
        <f t="shared" si="5"/>
        <v>0</v>
      </c>
      <c r="F108" s="247">
        <f t="shared" si="5"/>
        <v>0</v>
      </c>
      <c r="G108" s="247">
        <f t="shared" si="5"/>
        <v>0</v>
      </c>
      <c r="H108" s="251">
        <f t="shared" si="5"/>
        <v>0</v>
      </c>
      <c r="I108" s="247">
        <f t="shared" si="5"/>
        <v>0</v>
      </c>
      <c r="J108" s="247">
        <f t="shared" ref="J108:J119" si="6">SUM(C108:I108)</f>
        <v>0</v>
      </c>
      <c r="K108" s="196"/>
    </row>
    <row r="109" spans="1:11" ht="15" x14ac:dyDescent="0.25">
      <c r="A109" s="242" t="s">
        <v>62</v>
      </c>
      <c r="B109" s="233" t="s">
        <v>364</v>
      </c>
      <c r="C109" s="247"/>
      <c r="D109" s="247"/>
      <c r="E109" s="247"/>
      <c r="F109" s="247"/>
      <c r="G109" s="247"/>
      <c r="H109" s="251"/>
      <c r="I109" s="247"/>
      <c r="J109" s="247">
        <f t="shared" si="6"/>
        <v>0</v>
      </c>
      <c r="K109" s="196"/>
    </row>
    <row r="110" spans="1:11" ht="15" x14ac:dyDescent="0.25">
      <c r="A110" s="242" t="s">
        <v>64</v>
      </c>
      <c r="B110" s="233" t="s">
        <v>365</v>
      </c>
      <c r="C110" s="247"/>
      <c r="D110" s="247"/>
      <c r="E110" s="247">
        <f>+[3]ED!H37</f>
        <v>0</v>
      </c>
      <c r="F110" s="247">
        <f>+[3]ED!H39</f>
        <v>0</v>
      </c>
      <c r="G110" s="247"/>
      <c r="H110" s="251"/>
      <c r="I110" s="247"/>
      <c r="J110" s="247">
        <f t="shared" si="6"/>
        <v>0</v>
      </c>
      <c r="K110" s="196"/>
    </row>
    <row r="111" spans="1:11" ht="15" x14ac:dyDescent="0.25">
      <c r="A111" s="242" t="s">
        <v>66</v>
      </c>
      <c r="B111" s="233" t="s">
        <v>366</v>
      </c>
      <c r="C111" s="247"/>
      <c r="D111" s="247"/>
      <c r="E111" s="247"/>
      <c r="F111" s="247"/>
      <c r="G111" s="247"/>
      <c r="H111" s="251"/>
      <c r="I111" s="247"/>
      <c r="J111" s="247">
        <f t="shared" si="6"/>
        <v>0</v>
      </c>
      <c r="K111" s="196"/>
    </row>
    <row r="112" spans="1:11" ht="15" x14ac:dyDescent="0.25">
      <c r="A112" s="242" t="s">
        <v>68</v>
      </c>
      <c r="B112" s="253" t="s">
        <v>367</v>
      </c>
      <c r="C112" s="247"/>
      <c r="D112" s="247"/>
      <c r="E112" s="247"/>
      <c r="F112" s="247"/>
      <c r="G112" s="247"/>
      <c r="H112" s="251"/>
      <c r="I112" s="247"/>
      <c r="J112" s="247">
        <f t="shared" si="6"/>
        <v>0</v>
      </c>
      <c r="K112" s="196"/>
    </row>
    <row r="113" spans="1:11" ht="15" x14ac:dyDescent="0.25">
      <c r="A113" s="242">
        <v>1.3</v>
      </c>
      <c r="B113" s="252" t="s">
        <v>341</v>
      </c>
      <c r="C113" s="247">
        <f t="shared" ref="C113:I113" si="7">SUM(C114:C117)</f>
        <v>0</v>
      </c>
      <c r="D113" s="247">
        <f t="shared" si="7"/>
        <v>0</v>
      </c>
      <c r="E113" s="247">
        <f t="shared" si="7"/>
        <v>0</v>
      </c>
      <c r="F113" s="247">
        <f t="shared" si="7"/>
        <v>13973415.450000003</v>
      </c>
      <c r="G113" s="247">
        <f t="shared" si="7"/>
        <v>3164462.99</v>
      </c>
      <c r="H113" s="251">
        <f t="shared" si="7"/>
        <v>5776800</v>
      </c>
      <c r="I113" s="247">
        <f t="shared" si="7"/>
        <v>0</v>
      </c>
      <c r="J113" s="247">
        <f t="shared" si="6"/>
        <v>22914678.440000005</v>
      </c>
      <c r="K113" s="196"/>
    </row>
    <row r="114" spans="1:11" ht="15" x14ac:dyDescent="0.25">
      <c r="A114" s="242" t="s">
        <v>368</v>
      </c>
      <c r="B114" s="233" t="s">
        <v>369</v>
      </c>
      <c r="C114" s="247"/>
      <c r="D114" s="247"/>
      <c r="E114" s="247"/>
      <c r="F114" s="247">
        <v>13973415.450000003</v>
      </c>
      <c r="G114" s="247">
        <v>3164462.99</v>
      </c>
      <c r="H114" s="251">
        <v>5776800</v>
      </c>
      <c r="I114" s="247"/>
      <c r="J114" s="247">
        <f t="shared" si="6"/>
        <v>22914678.440000005</v>
      </c>
      <c r="K114" s="196"/>
    </row>
    <row r="115" spans="1:11" ht="15" x14ac:dyDescent="0.25">
      <c r="A115" s="242" t="s">
        <v>370</v>
      </c>
      <c r="B115" s="233" t="s">
        <v>371</v>
      </c>
      <c r="C115" s="247"/>
      <c r="D115" s="247"/>
      <c r="E115" s="247"/>
      <c r="F115" s="247"/>
      <c r="G115" s="247"/>
      <c r="H115" s="251"/>
      <c r="I115" s="247"/>
      <c r="J115" s="247">
        <f t="shared" si="6"/>
        <v>0</v>
      </c>
      <c r="K115" s="196"/>
    </row>
    <row r="116" spans="1:11" ht="15" x14ac:dyDescent="0.25">
      <c r="A116" s="242" t="s">
        <v>372</v>
      </c>
      <c r="B116" s="233" t="s">
        <v>373</v>
      </c>
      <c r="C116" s="247"/>
      <c r="D116" s="247"/>
      <c r="E116" s="247"/>
      <c r="F116" s="247"/>
      <c r="G116" s="247"/>
      <c r="H116" s="251"/>
      <c r="I116" s="247"/>
      <c r="J116" s="247">
        <f t="shared" si="6"/>
        <v>0</v>
      </c>
      <c r="K116" s="196"/>
    </row>
    <row r="117" spans="1:11" ht="15" x14ac:dyDescent="0.25">
      <c r="A117" s="242" t="s">
        <v>374</v>
      </c>
      <c r="B117" s="233"/>
      <c r="C117" s="247"/>
      <c r="D117" s="247"/>
      <c r="E117" s="247"/>
      <c r="F117" s="247"/>
      <c r="G117" s="247"/>
      <c r="H117" s="251"/>
      <c r="I117" s="247"/>
      <c r="J117" s="247">
        <f t="shared" si="6"/>
        <v>0</v>
      </c>
      <c r="K117" s="196"/>
    </row>
    <row r="118" spans="1:11" ht="24" x14ac:dyDescent="0.25">
      <c r="A118" s="242">
        <v>1.4</v>
      </c>
      <c r="B118" s="253" t="s">
        <v>375</v>
      </c>
      <c r="C118" s="247"/>
      <c r="D118" s="247"/>
      <c r="E118" s="247"/>
      <c r="F118" s="247"/>
      <c r="G118" s="247"/>
      <c r="H118" s="251"/>
      <c r="I118" s="247"/>
      <c r="J118" s="247">
        <f t="shared" si="6"/>
        <v>0</v>
      </c>
      <c r="K118" s="196"/>
    </row>
    <row r="119" spans="1:11" ht="24" x14ac:dyDescent="0.25">
      <c r="A119" s="242">
        <v>1.5</v>
      </c>
      <c r="B119" s="253" t="s">
        <v>376</v>
      </c>
      <c r="C119" s="247"/>
      <c r="D119" s="247"/>
      <c r="E119" s="247"/>
      <c r="F119" s="247"/>
      <c r="G119" s="247"/>
      <c r="H119" s="251"/>
      <c r="I119" s="247"/>
      <c r="J119" s="247">
        <f t="shared" si="6"/>
        <v>0</v>
      </c>
      <c r="K119" s="196"/>
    </row>
    <row r="120" spans="1:11" ht="15" x14ac:dyDescent="0.25">
      <c r="A120" s="242">
        <v>1.6</v>
      </c>
      <c r="B120" s="253" t="s">
        <v>298</v>
      </c>
      <c r="C120" s="247">
        <f t="shared" ref="C120:D120" si="8">+C107+C108-C113+C118-C119</f>
        <v>0</v>
      </c>
      <c r="D120" s="247">
        <f t="shared" si="8"/>
        <v>0</v>
      </c>
      <c r="E120" s="247">
        <f>+E107+E108-E113+E118-E119</f>
        <v>0</v>
      </c>
      <c r="F120" s="247">
        <f t="shared" ref="F120:J120" si="9">+F107+F108-F113+F118-F119</f>
        <v>0</v>
      </c>
      <c r="G120" s="247">
        <f t="shared" si="9"/>
        <v>9134707.3499999996</v>
      </c>
      <c r="H120" s="251">
        <f t="shared" si="9"/>
        <v>11226459.309999999</v>
      </c>
      <c r="I120" s="247">
        <f t="shared" si="9"/>
        <v>359800</v>
      </c>
      <c r="J120" s="247">
        <f t="shared" si="9"/>
        <v>20720966.659999996</v>
      </c>
      <c r="K120" s="196"/>
    </row>
    <row r="121" spans="1:11" ht="15" x14ac:dyDescent="0.25">
      <c r="A121" s="241">
        <v>2</v>
      </c>
      <c r="B121" s="254" t="s">
        <v>377</v>
      </c>
      <c r="C121" s="233"/>
      <c r="D121" s="233"/>
      <c r="E121" s="233"/>
      <c r="F121" s="233"/>
      <c r="G121" s="233"/>
      <c r="H121" s="235"/>
      <c r="I121" s="233"/>
      <c r="J121" s="247"/>
      <c r="K121" s="196"/>
    </row>
    <row r="122" spans="1:11" ht="15" x14ac:dyDescent="0.25">
      <c r="A122" s="242">
        <v>2.1</v>
      </c>
      <c r="B122" s="233" t="s">
        <v>297</v>
      </c>
      <c r="C122" s="247"/>
      <c r="D122" s="247"/>
      <c r="E122" s="247"/>
      <c r="F122" s="247">
        <v>11536113.6</v>
      </c>
      <c r="G122" s="247">
        <v>10276003.300000001</v>
      </c>
      <c r="H122" s="251">
        <v>11226459.310000001</v>
      </c>
      <c r="I122" s="247">
        <v>267548.2</v>
      </c>
      <c r="J122" s="247">
        <f t="shared" ref="J122:J131" si="10">SUM(C122:I122)</f>
        <v>33306124.41</v>
      </c>
      <c r="K122" s="196"/>
    </row>
    <row r="123" spans="1:11" ht="15" x14ac:dyDescent="0.25">
      <c r="A123" s="242">
        <v>2.2000000000000002</v>
      </c>
      <c r="B123" s="233" t="s">
        <v>340</v>
      </c>
      <c r="C123" s="247">
        <f t="shared" ref="C123:I123" si="11">SUM(C124:C126)</f>
        <v>0</v>
      </c>
      <c r="D123" s="247">
        <f t="shared" si="11"/>
        <v>0</v>
      </c>
      <c r="E123" s="247">
        <f t="shared" si="11"/>
        <v>0</v>
      </c>
      <c r="F123" s="247">
        <f t="shared" si="11"/>
        <v>344361.6</v>
      </c>
      <c r="G123" s="247">
        <f t="shared" si="11"/>
        <v>999880.62</v>
      </c>
      <c r="H123" s="251">
        <f t="shared" si="11"/>
        <v>0</v>
      </c>
      <c r="I123" s="247">
        <f t="shared" si="11"/>
        <v>0</v>
      </c>
      <c r="J123" s="247">
        <f t="shared" si="10"/>
        <v>1344242.22</v>
      </c>
      <c r="K123" s="196"/>
    </row>
    <row r="124" spans="1:11" ht="15" x14ac:dyDescent="0.25">
      <c r="A124" s="242"/>
      <c r="B124" s="233" t="s">
        <v>378</v>
      </c>
      <c r="C124" s="247"/>
      <c r="D124" s="247"/>
      <c r="E124" s="247"/>
      <c r="F124" s="247">
        <v>344361.6</v>
      </c>
      <c r="G124" s="247">
        <v>999880.62</v>
      </c>
      <c r="H124" s="251"/>
      <c r="I124" s="247"/>
      <c r="J124" s="247">
        <f t="shared" si="10"/>
        <v>1344242.22</v>
      </c>
      <c r="K124" s="196"/>
    </row>
    <row r="125" spans="1:11" ht="15" x14ac:dyDescent="0.25">
      <c r="A125" s="242"/>
      <c r="B125" s="253" t="s">
        <v>379</v>
      </c>
      <c r="C125" s="247"/>
      <c r="D125" s="247"/>
      <c r="E125" s="247"/>
      <c r="F125" s="247"/>
      <c r="G125" s="247"/>
      <c r="H125" s="251"/>
      <c r="I125" s="247"/>
      <c r="J125" s="247">
        <f t="shared" si="10"/>
        <v>0</v>
      </c>
      <c r="K125" s="196"/>
    </row>
    <row r="126" spans="1:11" ht="24" x14ac:dyDescent="0.25">
      <c r="A126" s="242"/>
      <c r="B126" s="253" t="s">
        <v>380</v>
      </c>
      <c r="C126" s="247"/>
      <c r="D126" s="247"/>
      <c r="E126" s="247"/>
      <c r="F126" s="247"/>
      <c r="G126" s="247"/>
      <c r="H126" s="251"/>
      <c r="I126" s="247"/>
      <c r="J126" s="247">
        <f t="shared" si="10"/>
        <v>0</v>
      </c>
      <c r="K126" s="196"/>
    </row>
    <row r="127" spans="1:11" ht="15" x14ac:dyDescent="0.25">
      <c r="A127" s="242">
        <v>2.2000000000000002</v>
      </c>
      <c r="B127" s="233" t="s">
        <v>381</v>
      </c>
      <c r="C127" s="247">
        <f t="shared" ref="C127:I127" si="12">SUM(C128:C130)</f>
        <v>0</v>
      </c>
      <c r="D127" s="247">
        <f t="shared" si="12"/>
        <v>0</v>
      </c>
      <c r="E127" s="247">
        <f t="shared" si="12"/>
        <v>0</v>
      </c>
      <c r="F127" s="247">
        <f t="shared" si="12"/>
        <v>11880475.199999999</v>
      </c>
      <c r="G127" s="247">
        <f t="shared" si="12"/>
        <v>2769397.92</v>
      </c>
      <c r="H127" s="251">
        <f t="shared" si="12"/>
        <v>0</v>
      </c>
      <c r="I127" s="247">
        <f t="shared" si="12"/>
        <v>0</v>
      </c>
      <c r="J127" s="247">
        <f t="shared" si="10"/>
        <v>14649873.119999999</v>
      </c>
      <c r="K127" s="196"/>
    </row>
    <row r="128" spans="1:11" ht="24" x14ac:dyDescent="0.25">
      <c r="A128" s="242"/>
      <c r="B128" s="253" t="s">
        <v>382</v>
      </c>
      <c r="C128" s="247"/>
      <c r="D128" s="247"/>
      <c r="E128" s="247"/>
      <c r="F128" s="247">
        <v>11880475.199999999</v>
      </c>
      <c r="G128" s="247">
        <v>2769397.92</v>
      </c>
      <c r="H128" s="251"/>
      <c r="I128" s="247"/>
      <c r="J128" s="247">
        <f t="shared" si="10"/>
        <v>14649873.119999999</v>
      </c>
      <c r="K128" s="196"/>
    </row>
    <row r="129" spans="1:11" ht="15" x14ac:dyDescent="0.25">
      <c r="A129" s="242"/>
      <c r="B129" s="253" t="s">
        <v>383</v>
      </c>
      <c r="C129" s="247"/>
      <c r="D129" s="247"/>
      <c r="E129" s="247"/>
      <c r="F129" s="247"/>
      <c r="G129" s="247"/>
      <c r="H129" s="251"/>
      <c r="I129" s="247">
        <f>I104</f>
        <v>0</v>
      </c>
      <c r="J129" s="247">
        <f t="shared" si="10"/>
        <v>0</v>
      </c>
      <c r="K129" s="196"/>
    </row>
    <row r="130" spans="1:11" ht="15" x14ac:dyDescent="0.25">
      <c r="A130" s="242"/>
      <c r="B130" s="233" t="s">
        <v>384</v>
      </c>
      <c r="C130" s="247"/>
      <c r="D130" s="247"/>
      <c r="E130" s="247"/>
      <c r="F130" s="247"/>
      <c r="G130" s="247"/>
      <c r="H130" s="251"/>
      <c r="I130" s="247"/>
      <c r="J130" s="247">
        <f t="shared" si="10"/>
        <v>0</v>
      </c>
      <c r="K130" s="196"/>
    </row>
    <row r="131" spans="1:11" ht="15" x14ac:dyDescent="0.25">
      <c r="A131" s="242">
        <v>2.4</v>
      </c>
      <c r="B131" s="233" t="s">
        <v>298</v>
      </c>
      <c r="C131" s="247">
        <f t="shared" ref="C131:I131" si="13">+C122+C123-C127</f>
        <v>0</v>
      </c>
      <c r="D131" s="247">
        <f t="shared" si="13"/>
        <v>0</v>
      </c>
      <c r="E131" s="247">
        <f t="shared" si="13"/>
        <v>0</v>
      </c>
      <c r="F131" s="247">
        <f t="shared" si="13"/>
        <v>0</v>
      </c>
      <c r="G131" s="247">
        <f t="shared" si="13"/>
        <v>8506486</v>
      </c>
      <c r="H131" s="251">
        <f t="shared" si="13"/>
        <v>11226459.310000001</v>
      </c>
      <c r="I131" s="247">
        <f t="shared" si="13"/>
        <v>267548.2</v>
      </c>
      <c r="J131" s="247">
        <f t="shared" si="10"/>
        <v>20000493.510000002</v>
      </c>
      <c r="K131" s="196"/>
    </row>
    <row r="132" spans="1:11" ht="15" x14ac:dyDescent="0.25">
      <c r="A132" s="242">
        <v>3</v>
      </c>
      <c r="B132" s="254" t="s">
        <v>385</v>
      </c>
      <c r="C132" s="247"/>
      <c r="D132" s="247"/>
      <c r="E132" s="247"/>
      <c r="F132" s="247"/>
      <c r="G132" s="247"/>
      <c r="H132" s="251"/>
      <c r="I132" s="247"/>
      <c r="J132" s="247"/>
      <c r="K132" s="196"/>
    </row>
    <row r="133" spans="1:11" x14ac:dyDescent="0.2">
      <c r="A133" s="242">
        <v>3.1</v>
      </c>
      <c r="B133" s="233" t="s">
        <v>297</v>
      </c>
      <c r="C133" s="247">
        <f t="shared" ref="C133:J133" si="14">+C107-C122</f>
        <v>0</v>
      </c>
      <c r="D133" s="247">
        <f t="shared" si="14"/>
        <v>0</v>
      </c>
      <c r="E133" s="247">
        <f t="shared" si="14"/>
        <v>0</v>
      </c>
      <c r="F133" s="247">
        <f t="shared" si="14"/>
        <v>2437301.8500000034</v>
      </c>
      <c r="G133" s="247">
        <f t="shared" si="14"/>
        <v>2023167.0399999991</v>
      </c>
      <c r="H133" s="251">
        <f t="shared" si="14"/>
        <v>5776799.9999999981</v>
      </c>
      <c r="I133" s="247">
        <f t="shared" si="14"/>
        <v>92251.799999999988</v>
      </c>
      <c r="J133" s="247">
        <f t="shared" si="14"/>
        <v>10329520.690000001</v>
      </c>
      <c r="K133" s="205">
        <f>+J133-[1]Balance!C25</f>
        <v>0</v>
      </c>
    </row>
    <row r="134" spans="1:11" x14ac:dyDescent="0.2">
      <c r="A134" s="242">
        <v>3.2</v>
      </c>
      <c r="B134" s="233" t="s">
        <v>298</v>
      </c>
      <c r="C134" s="247">
        <f t="shared" ref="C134:J134" si="15">+C120-C131</f>
        <v>0</v>
      </c>
      <c r="D134" s="247">
        <f t="shared" si="15"/>
        <v>0</v>
      </c>
      <c r="E134" s="247">
        <f t="shared" si="15"/>
        <v>0</v>
      </c>
      <c r="F134" s="247">
        <f t="shared" si="15"/>
        <v>0</v>
      </c>
      <c r="G134" s="247">
        <f t="shared" si="15"/>
        <v>628221.34999999963</v>
      </c>
      <c r="H134" s="251">
        <f t="shared" si="15"/>
        <v>0</v>
      </c>
      <c r="I134" s="247">
        <f t="shared" si="15"/>
        <v>92251.799999999988</v>
      </c>
      <c r="J134" s="247">
        <f t="shared" si="15"/>
        <v>720473.14999999478</v>
      </c>
      <c r="K134" s="205">
        <f>+J134-[1]Balance!D25</f>
        <v>-5.2386894822120667E-9</v>
      </c>
    </row>
    <row r="135" spans="1:11" ht="15" x14ac:dyDescent="0.25">
      <c r="A135" s="195"/>
      <c r="B135" s="198"/>
      <c r="C135" s="198"/>
      <c r="D135" s="198"/>
      <c r="E135" s="198"/>
      <c r="F135" s="198"/>
      <c r="G135" s="198"/>
      <c r="H135" s="199"/>
      <c r="I135" s="198"/>
      <c r="J135" s="198"/>
      <c r="K135" s="196"/>
    </row>
    <row r="136" spans="1:11" ht="15" x14ac:dyDescent="0.25">
      <c r="A136" s="195"/>
      <c r="B136" s="198"/>
      <c r="C136" s="198"/>
      <c r="D136" s="198"/>
      <c r="E136" s="198"/>
      <c r="G136" s="198"/>
      <c r="H136" s="199"/>
      <c r="I136" s="198"/>
      <c r="J136" s="198"/>
      <c r="K136" s="196"/>
    </row>
    <row r="137" spans="1:11" ht="15" x14ac:dyDescent="0.25">
      <c r="A137" s="195"/>
      <c r="B137" s="198"/>
      <c r="C137" s="198"/>
      <c r="D137" s="198"/>
      <c r="E137" s="198"/>
      <c r="F137" s="198"/>
      <c r="G137" s="198"/>
      <c r="H137" s="199"/>
      <c r="I137" s="198"/>
      <c r="J137" s="198"/>
      <c r="K137" s="196"/>
    </row>
    <row r="138" spans="1:11" ht="15" x14ac:dyDescent="0.25">
      <c r="A138" s="195"/>
      <c r="B138" s="198"/>
      <c r="C138" s="198"/>
      <c r="D138" s="198"/>
      <c r="E138" s="198"/>
      <c r="F138" s="198"/>
      <c r="G138" s="198"/>
      <c r="H138" s="199"/>
      <c r="I138" s="198"/>
      <c r="J138" s="198"/>
      <c r="K138" s="196"/>
    </row>
    <row r="139" spans="1:11" ht="15" x14ac:dyDescent="0.25">
      <c r="A139" s="195"/>
      <c r="B139" s="198"/>
      <c r="C139" s="198"/>
      <c r="D139" s="198"/>
      <c r="E139" s="198"/>
      <c r="F139" s="198"/>
      <c r="G139" s="198"/>
      <c r="H139" s="199"/>
      <c r="I139" s="198"/>
      <c r="J139" s="198"/>
      <c r="K139" s="196"/>
    </row>
    <row r="140" spans="1:11" ht="15" x14ac:dyDescent="0.25">
      <c r="A140" s="195"/>
      <c r="B140" s="198"/>
      <c r="C140" s="198"/>
      <c r="D140" s="198"/>
      <c r="E140" s="198"/>
      <c r="F140" s="198"/>
      <c r="G140" s="198"/>
      <c r="H140" s="199"/>
      <c r="I140" s="198"/>
      <c r="J140" s="198"/>
      <c r="K140" s="196"/>
    </row>
    <row r="141" spans="1:11" ht="15" x14ac:dyDescent="0.25">
      <c r="A141" s="195"/>
      <c r="B141" s="198"/>
      <c r="C141" s="198"/>
      <c r="D141" s="198"/>
      <c r="E141" s="198"/>
      <c r="F141" s="198"/>
      <c r="G141" s="198"/>
      <c r="H141" s="199"/>
      <c r="I141" s="198"/>
      <c r="J141" s="198"/>
      <c r="K141" s="196"/>
    </row>
    <row r="142" spans="1:11" ht="15" x14ac:dyDescent="0.25">
      <c r="A142" s="195"/>
      <c r="B142" s="198"/>
      <c r="C142" s="198"/>
      <c r="D142" s="198"/>
      <c r="E142" s="198"/>
      <c r="F142" s="198"/>
      <c r="G142" s="198"/>
      <c r="H142" s="199"/>
      <c r="I142" s="198"/>
      <c r="J142" s="198"/>
      <c r="K142" s="196"/>
    </row>
    <row r="143" spans="1:11" ht="15" x14ac:dyDescent="0.25">
      <c r="A143" s="371" t="s">
        <v>386</v>
      </c>
      <c r="B143" s="371"/>
      <c r="C143" s="216"/>
      <c r="D143" s="216"/>
      <c r="E143" s="216"/>
      <c r="F143" s="216"/>
      <c r="G143" s="216"/>
      <c r="H143" s="217"/>
      <c r="I143" s="216"/>
      <c r="J143" s="216"/>
      <c r="K143" s="196"/>
    </row>
    <row r="144" spans="1:11" ht="15" x14ac:dyDescent="0.25">
      <c r="A144" s="195"/>
      <c r="B144" s="198"/>
      <c r="C144" s="198"/>
      <c r="D144" s="198"/>
      <c r="E144" s="198"/>
      <c r="F144" s="198"/>
      <c r="G144" s="198"/>
      <c r="H144" s="199"/>
      <c r="I144" s="198"/>
      <c r="J144" s="198"/>
      <c r="K144" s="196"/>
    </row>
    <row r="145" spans="1:11" ht="45" x14ac:dyDescent="0.25">
      <c r="A145" s="256" t="s">
        <v>295</v>
      </c>
      <c r="B145" s="257" t="s">
        <v>33</v>
      </c>
      <c r="C145" s="257" t="s">
        <v>387</v>
      </c>
      <c r="D145" s="257" t="s">
        <v>388</v>
      </c>
      <c r="E145" s="257" t="s">
        <v>389</v>
      </c>
      <c r="F145" s="257" t="s">
        <v>390</v>
      </c>
      <c r="G145" s="257" t="s">
        <v>391</v>
      </c>
      <c r="H145" s="258" t="s">
        <v>392</v>
      </c>
      <c r="I145" s="257" t="s">
        <v>393</v>
      </c>
      <c r="J145" s="257" t="s">
        <v>394</v>
      </c>
      <c r="K145" s="196"/>
    </row>
    <row r="146" spans="1:11" ht="15" x14ac:dyDescent="0.25">
      <c r="A146" s="259">
        <v>1</v>
      </c>
      <c r="B146" s="246" t="s">
        <v>395</v>
      </c>
      <c r="C146" s="247"/>
      <c r="D146" s="247"/>
      <c r="E146" s="247"/>
      <c r="F146" s="247"/>
      <c r="G146" s="247"/>
      <c r="H146" s="251"/>
      <c r="I146" s="247"/>
      <c r="J146" s="247"/>
      <c r="K146" s="196"/>
    </row>
    <row r="147" spans="1:11" ht="15" x14ac:dyDescent="0.25">
      <c r="A147" s="260">
        <v>1.1000000000000001</v>
      </c>
      <c r="B147" s="233" t="s">
        <v>297</v>
      </c>
      <c r="C147" s="247"/>
      <c r="D147" s="247"/>
      <c r="E147" s="247"/>
      <c r="F147" s="247"/>
      <c r="G147" s="247"/>
      <c r="H147" s="251"/>
      <c r="I147" s="247"/>
      <c r="J147" s="247"/>
      <c r="K147" s="196"/>
    </row>
    <row r="148" spans="1:11" ht="15" x14ac:dyDescent="0.25">
      <c r="A148" s="260">
        <v>1.2</v>
      </c>
      <c r="B148" s="261" t="s">
        <v>340</v>
      </c>
      <c r="C148" s="247"/>
      <c r="D148" s="247">
        <f>+D150</f>
        <v>70000000</v>
      </c>
      <c r="E148" s="247"/>
      <c r="F148" s="247"/>
      <c r="G148" s="247"/>
      <c r="H148" s="251"/>
      <c r="I148" s="247"/>
      <c r="J148" s="247">
        <f>SUM(D148:I148)</f>
        <v>70000000</v>
      </c>
      <c r="K148" s="196"/>
    </row>
    <row r="149" spans="1:11" ht="15" x14ac:dyDescent="0.25">
      <c r="A149" s="260"/>
      <c r="B149" s="233" t="s">
        <v>364</v>
      </c>
      <c r="C149" s="247"/>
      <c r="D149" s="247"/>
      <c r="E149" s="247"/>
      <c r="F149" s="247"/>
      <c r="G149" s="247"/>
      <c r="H149" s="251"/>
      <c r="I149" s="247"/>
      <c r="J149" s="247"/>
      <c r="K149" s="196"/>
    </row>
    <row r="150" spans="1:11" ht="15" x14ac:dyDescent="0.25">
      <c r="A150" s="260"/>
      <c r="B150" s="233" t="s">
        <v>365</v>
      </c>
      <c r="C150" s="247"/>
      <c r="D150" s="247">
        <v>70000000</v>
      </c>
      <c r="E150" s="247"/>
      <c r="F150" s="247"/>
      <c r="G150" s="247"/>
      <c r="H150" s="251"/>
      <c r="I150" s="247"/>
      <c r="J150" s="247">
        <f>SUM(D150:I150)</f>
        <v>70000000</v>
      </c>
      <c r="K150" s="196"/>
    </row>
    <row r="151" spans="1:11" ht="15" x14ac:dyDescent="0.25">
      <c r="A151" s="260"/>
      <c r="B151" s="233" t="s">
        <v>366</v>
      </c>
      <c r="C151" s="247"/>
      <c r="D151" s="247"/>
      <c r="E151" s="247"/>
      <c r="F151" s="247"/>
      <c r="G151" s="247"/>
      <c r="H151" s="251"/>
      <c r="I151" s="247"/>
      <c r="J151" s="247"/>
      <c r="K151" s="196"/>
    </row>
    <row r="152" spans="1:11" ht="15" x14ac:dyDescent="0.25">
      <c r="A152" s="260"/>
      <c r="B152" s="253" t="s">
        <v>367</v>
      </c>
      <c r="C152" s="247"/>
      <c r="D152" s="247"/>
      <c r="E152" s="247"/>
      <c r="F152" s="247"/>
      <c r="G152" s="247"/>
      <c r="H152" s="251"/>
      <c r="I152" s="247"/>
      <c r="J152" s="247"/>
      <c r="K152" s="196"/>
    </row>
    <row r="153" spans="1:11" ht="15" x14ac:dyDescent="0.25">
      <c r="A153" s="260">
        <v>1.3</v>
      </c>
      <c r="B153" s="261" t="s">
        <v>381</v>
      </c>
      <c r="C153" s="247"/>
      <c r="D153" s="247"/>
      <c r="E153" s="247"/>
      <c r="F153" s="247"/>
      <c r="G153" s="247"/>
      <c r="H153" s="251"/>
      <c r="I153" s="247"/>
      <c r="J153" s="247"/>
      <c r="K153" s="196"/>
    </row>
    <row r="154" spans="1:11" ht="15" x14ac:dyDescent="0.25">
      <c r="A154" s="260"/>
      <c r="B154" s="233" t="s">
        <v>369</v>
      </c>
      <c r="C154" s="247"/>
      <c r="D154" s="247"/>
      <c r="E154" s="247"/>
      <c r="F154" s="247"/>
      <c r="G154" s="247"/>
      <c r="H154" s="251"/>
      <c r="I154" s="247"/>
      <c r="J154" s="247"/>
      <c r="K154" s="196"/>
    </row>
    <row r="155" spans="1:11" ht="15" x14ac:dyDescent="0.25">
      <c r="A155" s="260"/>
      <c r="B155" s="233" t="s">
        <v>371</v>
      </c>
      <c r="C155" s="247"/>
      <c r="D155" s="247"/>
      <c r="E155" s="247"/>
      <c r="F155" s="247"/>
      <c r="G155" s="247"/>
      <c r="H155" s="251"/>
      <c r="I155" s="247"/>
      <c r="J155" s="247"/>
      <c r="K155" s="196"/>
    </row>
    <row r="156" spans="1:11" ht="15" x14ac:dyDescent="0.25">
      <c r="A156" s="260"/>
      <c r="B156" s="233" t="s">
        <v>396</v>
      </c>
      <c r="C156" s="247"/>
      <c r="D156" s="247"/>
      <c r="E156" s="247"/>
      <c r="F156" s="247"/>
      <c r="G156" s="247"/>
      <c r="H156" s="251"/>
      <c r="I156" s="247"/>
      <c r="J156" s="247"/>
      <c r="K156" s="196"/>
    </row>
    <row r="157" spans="1:11" ht="15" x14ac:dyDescent="0.25">
      <c r="A157" s="260"/>
      <c r="B157" s="233"/>
      <c r="C157" s="247"/>
      <c r="D157" s="247"/>
      <c r="E157" s="247"/>
      <c r="F157" s="247"/>
      <c r="G157" s="247"/>
      <c r="H157" s="251"/>
      <c r="I157" s="247"/>
      <c r="J157" s="247"/>
      <c r="K157" s="196"/>
    </row>
    <row r="158" spans="1:11" ht="15" x14ac:dyDescent="0.25">
      <c r="A158" s="260">
        <v>1.4</v>
      </c>
      <c r="B158" s="233" t="s">
        <v>298</v>
      </c>
      <c r="C158" s="247"/>
      <c r="D158" s="247">
        <v>70000000</v>
      </c>
      <c r="E158" s="247"/>
      <c r="F158" s="247"/>
      <c r="G158" s="247"/>
      <c r="H158" s="251"/>
      <c r="I158" s="247"/>
      <c r="J158" s="247">
        <f>SUM(D158:I158)</f>
        <v>70000000</v>
      </c>
      <c r="K158" s="196"/>
    </row>
    <row r="159" spans="1:11" ht="15" x14ac:dyDescent="0.25">
      <c r="A159" s="259">
        <v>2</v>
      </c>
      <c r="B159" s="246" t="s">
        <v>397</v>
      </c>
      <c r="C159" s="247"/>
      <c r="D159" s="247"/>
      <c r="E159" s="247"/>
      <c r="F159" s="247"/>
      <c r="G159" s="247"/>
      <c r="H159" s="251"/>
      <c r="I159" s="247"/>
      <c r="J159" s="247"/>
      <c r="K159" s="196"/>
    </row>
    <row r="160" spans="1:11" ht="15" x14ac:dyDescent="0.25">
      <c r="A160" s="260">
        <v>2.1</v>
      </c>
      <c r="B160" s="233" t="s">
        <v>297</v>
      </c>
      <c r="C160" s="247"/>
      <c r="D160" s="247"/>
      <c r="E160" s="247"/>
      <c r="F160" s="247"/>
      <c r="G160" s="247"/>
      <c r="H160" s="251"/>
      <c r="I160" s="247"/>
      <c r="J160" s="247"/>
      <c r="K160" s="196"/>
    </row>
    <row r="161" spans="1:11" ht="15" x14ac:dyDescent="0.25">
      <c r="A161" s="260">
        <v>2.2000000000000002</v>
      </c>
      <c r="B161" s="261" t="s">
        <v>340</v>
      </c>
      <c r="C161" s="247"/>
      <c r="D161" s="247"/>
      <c r="E161" s="247"/>
      <c r="F161" s="247"/>
      <c r="G161" s="247"/>
      <c r="H161" s="251"/>
      <c r="I161" s="247"/>
      <c r="J161" s="247"/>
      <c r="K161" s="196"/>
    </row>
    <row r="162" spans="1:11" ht="15" x14ac:dyDescent="0.25">
      <c r="A162" s="260"/>
      <c r="B162" s="233" t="s">
        <v>398</v>
      </c>
      <c r="C162" s="247"/>
      <c r="D162" s="247">
        <v>10542169</v>
      </c>
      <c r="E162" s="247"/>
      <c r="F162" s="247"/>
      <c r="G162" s="247"/>
      <c r="H162" s="251"/>
      <c r="I162" s="247"/>
      <c r="J162" s="247">
        <f>SUM(D162:I162)</f>
        <v>10542169</v>
      </c>
      <c r="K162" s="196"/>
    </row>
    <row r="163" spans="1:11" ht="15" x14ac:dyDescent="0.25">
      <c r="A163" s="260"/>
      <c r="B163" s="253" t="s">
        <v>399</v>
      </c>
      <c r="C163" s="247"/>
      <c r="D163" s="247"/>
      <c r="E163" s="247"/>
      <c r="F163" s="247"/>
      <c r="G163" s="247"/>
      <c r="H163" s="251"/>
      <c r="I163" s="247"/>
      <c r="J163" s="247"/>
      <c r="K163" s="196"/>
    </row>
    <row r="164" spans="1:11" ht="24" x14ac:dyDescent="0.25">
      <c r="A164" s="260"/>
      <c r="B164" s="253" t="s">
        <v>380</v>
      </c>
      <c r="C164" s="247"/>
      <c r="D164" s="247"/>
      <c r="E164" s="247"/>
      <c r="F164" s="247"/>
      <c r="G164" s="247"/>
      <c r="H164" s="251"/>
      <c r="I164" s="247"/>
      <c r="J164" s="247"/>
      <c r="K164" s="196"/>
    </row>
    <row r="165" spans="1:11" ht="15" x14ac:dyDescent="0.25">
      <c r="A165" s="260">
        <v>2.2999999999999998</v>
      </c>
      <c r="B165" s="233" t="s">
        <v>381</v>
      </c>
      <c r="C165" s="247"/>
      <c r="D165" s="247"/>
      <c r="E165" s="247"/>
      <c r="F165" s="247"/>
      <c r="G165" s="247"/>
      <c r="H165" s="251"/>
      <c r="I165" s="247"/>
      <c r="J165" s="247"/>
      <c r="K165" s="196"/>
    </row>
    <row r="166" spans="1:11" ht="24" x14ac:dyDescent="0.25">
      <c r="A166" s="260"/>
      <c r="B166" s="253" t="s">
        <v>400</v>
      </c>
      <c r="C166" s="247"/>
      <c r="D166" s="247"/>
      <c r="E166" s="247"/>
      <c r="F166" s="247"/>
      <c r="G166" s="247"/>
      <c r="H166" s="251"/>
      <c r="I166" s="247"/>
      <c r="J166" s="247"/>
      <c r="K166" s="196"/>
    </row>
    <row r="167" spans="1:11" ht="15" x14ac:dyDescent="0.25">
      <c r="A167" s="260"/>
      <c r="B167" s="253" t="s">
        <v>383</v>
      </c>
      <c r="C167" s="247"/>
      <c r="D167" s="247"/>
      <c r="E167" s="247"/>
      <c r="F167" s="247"/>
      <c r="G167" s="247"/>
      <c r="H167" s="251"/>
      <c r="I167" s="247"/>
      <c r="J167" s="247"/>
      <c r="K167" s="196"/>
    </row>
    <row r="168" spans="1:11" ht="15" x14ac:dyDescent="0.25">
      <c r="A168" s="260"/>
      <c r="B168" s="233" t="s">
        <v>384</v>
      </c>
      <c r="C168" s="247"/>
      <c r="D168" s="247"/>
      <c r="E168" s="247"/>
      <c r="F168" s="247"/>
      <c r="G168" s="247"/>
      <c r="H168" s="251"/>
      <c r="I168" s="247"/>
      <c r="J168" s="247"/>
      <c r="K168" s="196"/>
    </row>
    <row r="169" spans="1:11" ht="15" x14ac:dyDescent="0.25">
      <c r="A169" s="260">
        <v>2.4</v>
      </c>
      <c r="B169" s="233" t="s">
        <v>298</v>
      </c>
      <c r="C169" s="247"/>
      <c r="D169" s="247">
        <f>+D162</f>
        <v>10542169</v>
      </c>
      <c r="E169" s="247"/>
      <c r="F169" s="247"/>
      <c r="G169" s="247"/>
      <c r="H169" s="251"/>
      <c r="I169" s="247"/>
      <c r="J169" s="247">
        <f>SUM(D169:I169)</f>
        <v>10542169</v>
      </c>
      <c r="K169" s="196"/>
    </row>
    <row r="170" spans="1:11" ht="15" x14ac:dyDescent="0.25">
      <c r="A170" s="242">
        <v>3</v>
      </c>
      <c r="B170" s="233" t="s">
        <v>385</v>
      </c>
      <c r="C170" s="247"/>
      <c r="D170" s="247"/>
      <c r="E170" s="247"/>
      <c r="F170" s="247"/>
      <c r="G170" s="247"/>
      <c r="H170" s="251"/>
      <c r="I170" s="247"/>
      <c r="J170" s="247"/>
      <c r="K170" s="196"/>
    </row>
    <row r="171" spans="1:11" ht="15" x14ac:dyDescent="0.25">
      <c r="A171" s="242">
        <v>3.1</v>
      </c>
      <c r="B171" s="233" t="s">
        <v>401</v>
      </c>
      <c r="C171" s="247"/>
      <c r="D171" s="247">
        <v>0</v>
      </c>
      <c r="E171" s="247"/>
      <c r="F171" s="247"/>
      <c r="G171" s="247"/>
      <c r="H171" s="251"/>
      <c r="I171" s="247"/>
      <c r="J171" s="247">
        <f>SUM(C171:I171)</f>
        <v>0</v>
      </c>
      <c r="K171" s="196"/>
    </row>
    <row r="172" spans="1:11" ht="15" x14ac:dyDescent="0.25">
      <c r="A172" s="242">
        <v>3.2</v>
      </c>
      <c r="B172" s="233" t="s">
        <v>402</v>
      </c>
      <c r="C172" s="247"/>
      <c r="D172" s="247">
        <f>+D158-D169</f>
        <v>59457831</v>
      </c>
      <c r="E172" s="247"/>
      <c r="F172" s="247"/>
      <c r="G172" s="247"/>
      <c r="H172" s="251"/>
      <c r="I172" s="247"/>
      <c r="J172" s="247">
        <f>SUM(C172:I172)</f>
        <v>59457831</v>
      </c>
      <c r="K172" s="196"/>
    </row>
    <row r="173" spans="1:11" ht="15" x14ac:dyDescent="0.25">
      <c r="A173" s="195"/>
      <c r="B173" s="198"/>
      <c r="C173" s="198"/>
      <c r="D173" s="198"/>
      <c r="E173" s="198"/>
      <c r="F173" s="198"/>
      <c r="G173" s="198"/>
      <c r="H173" s="199"/>
      <c r="I173" s="198"/>
      <c r="J173" s="198"/>
      <c r="K173" s="196"/>
    </row>
    <row r="174" spans="1:11" ht="15" x14ac:dyDescent="0.25">
      <c r="A174" s="371" t="s">
        <v>403</v>
      </c>
      <c r="B174" s="371"/>
      <c r="C174" s="216"/>
      <c r="D174" s="216"/>
      <c r="E174" s="216"/>
      <c r="F174" s="216"/>
      <c r="G174" s="216"/>
      <c r="H174" s="217"/>
      <c r="I174" s="216"/>
      <c r="J174" s="216"/>
      <c r="K174" s="196"/>
    </row>
    <row r="175" spans="1:11" ht="15" x14ac:dyDescent="0.25">
      <c r="A175" s="195"/>
      <c r="B175" s="198"/>
      <c r="C175" s="198"/>
      <c r="D175" s="198"/>
      <c r="E175" s="198"/>
      <c r="F175" s="198"/>
      <c r="G175" s="198"/>
      <c r="H175" s="199"/>
      <c r="I175" s="198"/>
      <c r="J175" s="198"/>
      <c r="K175" s="196"/>
    </row>
    <row r="176" spans="1:11" ht="15" x14ac:dyDescent="0.25">
      <c r="A176" s="244" t="s">
        <v>295</v>
      </c>
      <c r="B176" s="430" t="s">
        <v>404</v>
      </c>
      <c r="C176" s="431"/>
      <c r="D176" s="398" t="s">
        <v>405</v>
      </c>
      <c r="E176" s="398"/>
      <c r="F176" s="253" t="s">
        <v>406</v>
      </c>
      <c r="G176" s="398" t="s">
        <v>407</v>
      </c>
      <c r="H176" s="398"/>
      <c r="I176" s="398" t="s">
        <v>408</v>
      </c>
      <c r="J176" s="398"/>
      <c r="K176" s="196"/>
    </row>
    <row r="177" spans="1:11" ht="15" x14ac:dyDescent="0.25">
      <c r="A177" s="242">
        <v>1</v>
      </c>
      <c r="B177" s="338"/>
      <c r="C177" s="338"/>
      <c r="D177" s="426">
        <v>0</v>
      </c>
      <c r="E177" s="426"/>
      <c r="F177" s="262">
        <v>0</v>
      </c>
      <c r="G177" s="427"/>
      <c r="H177" s="428"/>
      <c r="I177" s="426"/>
      <c r="J177" s="426"/>
      <c r="K177" s="196"/>
    </row>
    <row r="178" spans="1:11" ht="15" x14ac:dyDescent="0.25">
      <c r="A178" s="242">
        <v>2</v>
      </c>
      <c r="B178" s="338"/>
      <c r="C178" s="338"/>
      <c r="D178" s="426"/>
      <c r="E178" s="426"/>
      <c r="F178" s="262">
        <v>0</v>
      </c>
      <c r="G178" s="427"/>
      <c r="H178" s="428"/>
      <c r="I178" s="426"/>
      <c r="J178" s="426"/>
      <c r="K178" s="196"/>
    </row>
    <row r="179" spans="1:11" ht="15" x14ac:dyDescent="0.25">
      <c r="A179" s="242">
        <v>3</v>
      </c>
      <c r="B179" s="338" t="s">
        <v>182</v>
      </c>
      <c r="C179" s="338"/>
      <c r="D179" s="426"/>
      <c r="E179" s="426"/>
      <c r="F179" s="262"/>
      <c r="G179" s="427">
        <v>0</v>
      </c>
      <c r="H179" s="428"/>
      <c r="I179" s="426"/>
      <c r="J179" s="426"/>
      <c r="K179" s="196"/>
    </row>
    <row r="180" spans="1:11" ht="15" x14ac:dyDescent="0.25">
      <c r="A180" s="195"/>
      <c r="B180" s="198"/>
      <c r="C180" s="198"/>
      <c r="D180" s="263"/>
      <c r="E180" s="263"/>
      <c r="F180" s="263"/>
      <c r="G180" s="263"/>
      <c r="H180" s="264"/>
      <c r="I180" s="263"/>
      <c r="J180" s="263"/>
      <c r="K180" s="196"/>
    </row>
    <row r="181" spans="1:11" ht="15" x14ac:dyDescent="0.25">
      <c r="A181" s="195"/>
      <c r="B181" s="198"/>
      <c r="C181" s="198"/>
      <c r="D181" s="263"/>
      <c r="E181" s="263"/>
      <c r="F181" s="263"/>
      <c r="G181" s="263"/>
      <c r="H181" s="265"/>
      <c r="I181" s="263"/>
      <c r="J181" s="263"/>
      <c r="K181" s="196"/>
    </row>
    <row r="182" spans="1:11" ht="15" x14ac:dyDescent="0.25">
      <c r="A182" s="191" t="s">
        <v>409</v>
      </c>
      <c r="B182" s="191"/>
      <c r="C182" s="216"/>
      <c r="D182" s="216"/>
      <c r="E182" s="216"/>
      <c r="F182" s="216"/>
      <c r="G182" s="216"/>
      <c r="H182" s="217"/>
      <c r="I182" s="216"/>
      <c r="J182" s="216"/>
      <c r="K182" s="196"/>
    </row>
    <row r="183" spans="1:11" ht="15" x14ac:dyDescent="0.25">
      <c r="A183" s="195"/>
      <c r="B183" s="198"/>
      <c r="C183" s="198"/>
      <c r="D183" s="263"/>
      <c r="E183" s="263"/>
      <c r="F183" s="263"/>
      <c r="G183" s="263"/>
      <c r="H183" s="265"/>
      <c r="I183" s="263"/>
      <c r="J183" s="263"/>
      <c r="K183" s="196"/>
    </row>
    <row r="184" spans="1:11" ht="15" x14ac:dyDescent="0.25">
      <c r="A184" s="352" t="s">
        <v>295</v>
      </c>
      <c r="B184" s="354" t="s">
        <v>410</v>
      </c>
      <c r="C184" s="354"/>
      <c r="D184" s="354"/>
      <c r="E184" s="352" t="s">
        <v>297</v>
      </c>
      <c r="F184" s="352"/>
      <c r="G184" s="352" t="s">
        <v>298</v>
      </c>
      <c r="H184" s="352"/>
      <c r="I184" s="198"/>
      <c r="J184" s="198"/>
      <c r="K184" s="196"/>
    </row>
    <row r="185" spans="1:11" ht="36" x14ac:dyDescent="0.25">
      <c r="A185" s="352"/>
      <c r="B185" s="354"/>
      <c r="C185" s="354"/>
      <c r="D185" s="354"/>
      <c r="E185" s="230" t="s">
        <v>411</v>
      </c>
      <c r="F185" s="230" t="s">
        <v>412</v>
      </c>
      <c r="G185" s="230" t="s">
        <v>411</v>
      </c>
      <c r="H185" s="231" t="s">
        <v>412</v>
      </c>
      <c r="I185" s="198"/>
      <c r="J185" s="198"/>
      <c r="K185" s="196"/>
    </row>
    <row r="186" spans="1:11" ht="15" x14ac:dyDescent="0.25">
      <c r="A186" s="201">
        <v>1</v>
      </c>
      <c r="B186" s="414"/>
      <c r="C186" s="415"/>
      <c r="D186" s="416"/>
      <c r="E186" s="266"/>
      <c r="F186" s="266"/>
      <c r="G186" s="266"/>
      <c r="H186" s="251"/>
      <c r="I186" s="198"/>
      <c r="J186" s="198"/>
      <c r="K186" s="196"/>
    </row>
    <row r="187" spans="1:11" ht="15" x14ac:dyDescent="0.25">
      <c r="A187" s="201">
        <v>2</v>
      </c>
      <c r="B187" s="414"/>
      <c r="C187" s="415"/>
      <c r="D187" s="416"/>
      <c r="E187" s="266"/>
      <c r="F187" s="266"/>
      <c r="G187" s="266"/>
      <c r="H187" s="251"/>
      <c r="I187" s="198"/>
      <c r="J187" s="198"/>
      <c r="K187" s="196"/>
    </row>
    <row r="188" spans="1:11" ht="15" x14ac:dyDescent="0.25">
      <c r="A188" s="201">
        <v>3</v>
      </c>
      <c r="B188" s="414"/>
      <c r="C188" s="415"/>
      <c r="D188" s="416"/>
      <c r="E188" s="266"/>
      <c r="F188" s="266"/>
      <c r="G188" s="266"/>
      <c r="H188" s="251"/>
      <c r="I188" s="198"/>
      <c r="J188" s="198"/>
      <c r="K188" s="196"/>
    </row>
    <row r="189" spans="1:11" ht="15" x14ac:dyDescent="0.25">
      <c r="A189" s="201">
        <v>4</v>
      </c>
      <c r="B189" s="385" t="s">
        <v>182</v>
      </c>
      <c r="C189" s="386"/>
      <c r="D189" s="387"/>
      <c r="E189" s="266"/>
      <c r="F189" s="267"/>
      <c r="G189" s="267"/>
      <c r="H189" s="268"/>
      <c r="I189" s="198"/>
      <c r="J189" s="198"/>
      <c r="K189" s="196"/>
    </row>
    <row r="190" spans="1:11" ht="15" x14ac:dyDescent="0.25">
      <c r="A190" s="195"/>
      <c r="B190" s="198"/>
      <c r="C190" s="198"/>
      <c r="D190" s="198"/>
      <c r="E190" s="203"/>
      <c r="F190" s="203"/>
      <c r="G190" s="203"/>
      <c r="H190" s="209"/>
      <c r="I190" s="198"/>
      <c r="J190" s="198"/>
      <c r="K190" s="196"/>
    </row>
    <row r="191" spans="1:11" ht="15" x14ac:dyDescent="0.25">
      <c r="A191" s="395" t="s">
        <v>413</v>
      </c>
      <c r="B191" s="395"/>
      <c r="C191" s="395"/>
      <c r="D191" s="395"/>
      <c r="E191" s="395"/>
      <c r="F191" s="395"/>
      <c r="G191" s="395"/>
      <c r="H191" s="395"/>
      <c r="I191" s="395"/>
      <c r="J191" s="395"/>
      <c r="K191" s="196"/>
    </row>
    <row r="192" spans="1:11" ht="15" x14ac:dyDescent="0.25">
      <c r="A192" s="425"/>
      <c r="B192" s="425"/>
      <c r="C192" s="425"/>
      <c r="D192" s="425"/>
      <c r="E192" s="425"/>
      <c r="F192" s="425"/>
      <c r="G192" s="425"/>
      <c r="H192" s="425"/>
      <c r="I192" s="425"/>
      <c r="J192" s="425"/>
      <c r="K192" s="196"/>
    </row>
    <row r="193" spans="1:11" ht="15" x14ac:dyDescent="0.25">
      <c r="A193" s="210"/>
      <c r="B193" s="210"/>
      <c r="C193" s="210"/>
      <c r="D193" s="210"/>
      <c r="E193" s="210"/>
      <c r="F193" s="210"/>
      <c r="G193" s="210"/>
      <c r="H193" s="211"/>
      <c r="I193" s="210"/>
      <c r="J193" s="210"/>
      <c r="K193" s="196"/>
    </row>
    <row r="194" spans="1:11" ht="15" x14ac:dyDescent="0.25">
      <c r="A194" s="210"/>
      <c r="B194" s="210"/>
      <c r="C194" s="210"/>
      <c r="D194" s="210"/>
      <c r="E194" s="210"/>
      <c r="F194" s="210"/>
      <c r="G194" s="210"/>
      <c r="H194" s="211"/>
      <c r="I194" s="210"/>
      <c r="J194" s="210"/>
      <c r="K194" s="196"/>
    </row>
    <row r="195" spans="1:11" ht="15" x14ac:dyDescent="0.25">
      <c r="A195" s="210"/>
      <c r="B195" s="210"/>
      <c r="C195" s="210"/>
      <c r="D195" s="210"/>
      <c r="E195" s="210"/>
      <c r="F195" s="210"/>
      <c r="G195" s="210"/>
      <c r="H195" s="211"/>
      <c r="I195" s="210"/>
      <c r="J195" s="210"/>
      <c r="K195" s="196"/>
    </row>
    <row r="196" spans="1:11" ht="15" x14ac:dyDescent="0.25">
      <c r="A196" s="210"/>
      <c r="B196" s="210"/>
      <c r="C196" s="210"/>
      <c r="D196" s="210"/>
      <c r="E196" s="210"/>
      <c r="F196" s="210"/>
      <c r="G196" s="210"/>
      <c r="H196" s="211"/>
      <c r="I196" s="210"/>
      <c r="J196" s="210"/>
      <c r="K196" s="196"/>
    </row>
    <row r="197" spans="1:11" ht="15" x14ac:dyDescent="0.25">
      <c r="A197" s="210"/>
      <c r="B197" s="210"/>
      <c r="C197" s="210"/>
      <c r="D197" s="210"/>
      <c r="E197" s="210"/>
      <c r="F197" s="210"/>
      <c r="G197" s="210"/>
      <c r="H197" s="211"/>
      <c r="I197" s="210"/>
      <c r="J197" s="210"/>
      <c r="K197" s="196"/>
    </row>
    <row r="198" spans="1:11" ht="15" x14ac:dyDescent="0.25">
      <c r="A198" s="195"/>
      <c r="B198" s="195"/>
      <c r="C198" s="195"/>
      <c r="D198" s="195"/>
      <c r="E198" s="195"/>
      <c r="F198" s="195"/>
      <c r="G198" s="195"/>
      <c r="H198" s="223"/>
      <c r="I198" s="195"/>
      <c r="J198" s="195"/>
      <c r="K198" s="196"/>
    </row>
    <row r="199" spans="1:11" ht="15" x14ac:dyDescent="0.25">
      <c r="A199" s="195"/>
      <c r="B199" s="195"/>
      <c r="C199" s="195"/>
      <c r="D199" s="195"/>
      <c r="E199" s="195"/>
      <c r="F199" s="195"/>
      <c r="G199" s="195"/>
      <c r="H199" s="223"/>
      <c r="I199" s="195"/>
      <c r="J199" s="195"/>
      <c r="K199" s="196"/>
    </row>
    <row r="200" spans="1:11" ht="15" x14ac:dyDescent="0.25">
      <c r="A200" s="195"/>
      <c r="B200" s="195"/>
      <c r="C200" s="195"/>
      <c r="D200" s="195"/>
      <c r="E200" s="195"/>
      <c r="F200" s="195"/>
      <c r="G200" s="195"/>
      <c r="H200" s="223"/>
      <c r="I200" s="195"/>
      <c r="J200" s="195"/>
      <c r="K200" s="196"/>
    </row>
    <row r="201" spans="1:11" ht="15" x14ac:dyDescent="0.25">
      <c r="A201" s="195"/>
      <c r="B201" s="195"/>
      <c r="C201" s="195"/>
      <c r="D201" s="195"/>
      <c r="E201" s="195"/>
      <c r="F201" s="195"/>
      <c r="G201" s="195"/>
      <c r="H201" s="223"/>
      <c r="I201" s="195"/>
      <c r="J201" s="195"/>
      <c r="K201" s="196"/>
    </row>
    <row r="202" spans="1:11" ht="15" x14ac:dyDescent="0.25">
      <c r="A202" s="195"/>
      <c r="B202" s="195"/>
      <c r="C202" s="195"/>
      <c r="D202" s="195"/>
      <c r="E202" s="195"/>
      <c r="F202" s="195"/>
      <c r="G202" s="195"/>
      <c r="H202" s="223"/>
      <c r="I202" s="195"/>
      <c r="J202" s="195"/>
      <c r="K202" s="196"/>
    </row>
    <row r="203" spans="1:11" ht="15" x14ac:dyDescent="0.25">
      <c r="A203" s="191" t="s">
        <v>414</v>
      </c>
      <c r="B203" s="191"/>
      <c r="C203" s="191"/>
      <c r="D203" s="216"/>
      <c r="E203" s="216"/>
      <c r="F203" s="216"/>
      <c r="G203" s="216"/>
      <c r="H203" s="217"/>
      <c r="I203" s="216"/>
      <c r="J203" s="216"/>
      <c r="K203" s="196"/>
    </row>
    <row r="204" spans="1:11" ht="15" x14ac:dyDescent="0.25">
      <c r="A204" s="228"/>
      <c r="B204" s="228"/>
      <c r="C204" s="228"/>
      <c r="D204" s="228"/>
      <c r="E204" s="228"/>
      <c r="F204" s="228"/>
      <c r="G204" s="228"/>
      <c r="H204" s="229"/>
      <c r="I204" s="228"/>
      <c r="J204" s="228"/>
      <c r="K204" s="196"/>
    </row>
    <row r="205" spans="1:11" ht="15" x14ac:dyDescent="0.25">
      <c r="A205" s="340" t="s">
        <v>415</v>
      </c>
      <c r="B205" s="340"/>
      <c r="C205" s="340"/>
      <c r="D205" s="340"/>
      <c r="E205" s="340"/>
      <c r="F205" s="340"/>
      <c r="G205" s="340"/>
      <c r="H205" s="340"/>
      <c r="I205" s="340"/>
      <c r="J205" s="340"/>
      <c r="K205" s="196"/>
    </row>
    <row r="206" spans="1:11" ht="15" x14ac:dyDescent="0.25">
      <c r="A206" s="340"/>
      <c r="B206" s="340"/>
      <c r="C206" s="340"/>
      <c r="D206" s="340"/>
      <c r="E206" s="340"/>
      <c r="F206" s="340"/>
      <c r="G206" s="340"/>
      <c r="H206" s="340"/>
      <c r="I206" s="340"/>
      <c r="J206" s="340"/>
      <c r="K206" s="196"/>
    </row>
    <row r="207" spans="1:11" ht="15" x14ac:dyDescent="0.25">
      <c r="A207" s="340"/>
      <c r="B207" s="340"/>
      <c r="C207" s="340"/>
      <c r="D207" s="340"/>
      <c r="E207" s="340"/>
      <c r="F207" s="340"/>
      <c r="G207" s="340"/>
      <c r="H207" s="340"/>
      <c r="I207" s="340"/>
      <c r="J207" s="340"/>
      <c r="K207" s="196"/>
    </row>
    <row r="208" spans="1:11" ht="15" x14ac:dyDescent="0.25">
      <c r="A208" s="340"/>
      <c r="B208" s="340"/>
      <c r="C208" s="340"/>
      <c r="D208" s="340"/>
      <c r="E208" s="340"/>
      <c r="F208" s="340"/>
      <c r="G208" s="340"/>
      <c r="H208" s="340"/>
      <c r="I208" s="340"/>
      <c r="J208" s="340"/>
      <c r="K208" s="196"/>
    </row>
    <row r="209" spans="1:11" ht="15" x14ac:dyDescent="0.25">
      <c r="A209" s="210"/>
      <c r="B209" s="210"/>
      <c r="C209" s="210"/>
      <c r="D209" s="210"/>
      <c r="E209" s="210"/>
      <c r="F209" s="210"/>
      <c r="G209" s="210"/>
      <c r="H209" s="211"/>
      <c r="I209" s="210"/>
      <c r="J209" s="210"/>
      <c r="K209" s="196"/>
    </row>
    <row r="210" spans="1:11" ht="15" x14ac:dyDescent="0.25">
      <c r="A210" s="210"/>
      <c r="B210" s="210"/>
      <c r="C210" s="210"/>
      <c r="D210" s="210"/>
      <c r="E210" s="210"/>
      <c r="F210" s="210"/>
      <c r="G210" s="210"/>
      <c r="H210" s="211"/>
      <c r="I210" s="210"/>
      <c r="J210" s="210"/>
      <c r="K210" s="196"/>
    </row>
    <row r="211" spans="1:11" ht="15" x14ac:dyDescent="0.25">
      <c r="A211" s="210"/>
      <c r="B211" s="210"/>
      <c r="C211" s="210"/>
      <c r="D211" s="210"/>
      <c r="E211" s="210"/>
      <c r="F211" s="210"/>
      <c r="G211" s="210"/>
      <c r="H211" s="211"/>
      <c r="I211" s="210"/>
      <c r="J211" s="210"/>
      <c r="K211" s="196"/>
    </row>
    <row r="212" spans="1:11" ht="15" x14ac:dyDescent="0.25">
      <c r="A212" s="210"/>
      <c r="B212" s="210"/>
      <c r="C212" s="210"/>
      <c r="D212" s="210"/>
      <c r="E212" s="210"/>
      <c r="F212" s="210"/>
      <c r="G212" s="210"/>
      <c r="H212" s="211"/>
      <c r="I212" s="210"/>
      <c r="J212" s="210"/>
      <c r="K212" s="196"/>
    </row>
    <row r="213" spans="1:11" ht="15" x14ac:dyDescent="0.25">
      <c r="A213" s="210"/>
      <c r="B213" s="210"/>
      <c r="C213" s="210"/>
      <c r="D213" s="210"/>
      <c r="E213" s="210"/>
      <c r="F213" s="210"/>
      <c r="G213" s="210"/>
      <c r="H213" s="211"/>
      <c r="I213" s="210"/>
      <c r="J213" s="210"/>
      <c r="K213" s="196"/>
    </row>
    <row r="214" spans="1:11" ht="15" x14ac:dyDescent="0.25">
      <c r="A214" s="210"/>
      <c r="B214" s="210"/>
      <c r="C214" s="210"/>
      <c r="D214" s="210"/>
      <c r="E214" s="210"/>
      <c r="F214" s="210"/>
      <c r="G214" s="210"/>
      <c r="H214" s="211"/>
      <c r="I214" s="210"/>
      <c r="J214" s="210"/>
      <c r="K214" s="196"/>
    </row>
    <row r="215" spans="1:11" ht="15" x14ac:dyDescent="0.25">
      <c r="A215" s="195"/>
      <c r="B215" s="195"/>
      <c r="C215" s="195"/>
      <c r="D215" s="195"/>
      <c r="E215" s="195"/>
      <c r="F215" s="195"/>
      <c r="G215" s="195"/>
      <c r="H215" s="223"/>
      <c r="I215" s="195"/>
      <c r="J215" s="195"/>
      <c r="K215" s="196"/>
    </row>
    <row r="216" spans="1:11" ht="15" x14ac:dyDescent="0.25">
      <c r="A216" s="191" t="s">
        <v>416</v>
      </c>
      <c r="B216" s="191"/>
      <c r="C216" s="216"/>
      <c r="D216" s="216"/>
      <c r="E216" s="216"/>
      <c r="F216" s="216"/>
      <c r="G216" s="216"/>
      <c r="H216" s="217"/>
      <c r="I216" s="216"/>
      <c r="J216" s="216"/>
      <c r="K216" s="196"/>
    </row>
    <row r="217" spans="1:11" ht="15" x14ac:dyDescent="0.25">
      <c r="A217" s="228"/>
      <c r="B217" s="228"/>
      <c r="C217" s="228"/>
      <c r="D217" s="228"/>
      <c r="E217" s="228"/>
      <c r="F217" s="228"/>
      <c r="G217" s="228"/>
      <c r="H217" s="229"/>
      <c r="I217" s="228"/>
      <c r="J217" s="228"/>
      <c r="K217" s="196"/>
    </row>
    <row r="218" spans="1:11" ht="15" x14ac:dyDescent="0.25">
      <c r="A218" s="201" t="s">
        <v>295</v>
      </c>
      <c r="B218" s="354" t="s">
        <v>296</v>
      </c>
      <c r="C218" s="354"/>
      <c r="D218" s="354"/>
      <c r="E218" s="349" t="s">
        <v>297</v>
      </c>
      <c r="F218" s="349"/>
      <c r="G218" s="349" t="s">
        <v>298</v>
      </c>
      <c r="H218" s="349"/>
      <c r="I218" s="198"/>
      <c r="J218" s="198"/>
      <c r="K218" s="196"/>
    </row>
    <row r="219" spans="1:11" ht="15" x14ac:dyDescent="0.25">
      <c r="A219" s="201">
        <v>1</v>
      </c>
      <c r="B219" s="414"/>
      <c r="C219" s="415"/>
      <c r="D219" s="416"/>
      <c r="E219" s="424"/>
      <c r="F219" s="413"/>
      <c r="G219" s="424"/>
      <c r="H219" s="413"/>
      <c r="I219" s="198"/>
      <c r="J219" s="198"/>
      <c r="K219" s="196"/>
    </row>
    <row r="220" spans="1:11" ht="15" x14ac:dyDescent="0.25">
      <c r="A220" s="201">
        <v>2</v>
      </c>
      <c r="B220" s="414"/>
      <c r="C220" s="415"/>
      <c r="D220" s="416"/>
      <c r="E220" s="424"/>
      <c r="F220" s="413"/>
      <c r="G220" s="424"/>
      <c r="H220" s="413"/>
      <c r="I220" s="198"/>
      <c r="J220" s="198"/>
      <c r="K220" s="196"/>
    </row>
    <row r="221" spans="1:11" ht="15" x14ac:dyDescent="0.25">
      <c r="A221" s="201">
        <v>3</v>
      </c>
      <c r="B221" s="349" t="s">
        <v>417</v>
      </c>
      <c r="C221" s="349"/>
      <c r="D221" s="349"/>
      <c r="E221" s="345"/>
      <c r="F221" s="345"/>
      <c r="G221" s="345"/>
      <c r="H221" s="345"/>
      <c r="I221" s="198"/>
      <c r="J221" s="198"/>
      <c r="K221" s="196"/>
    </row>
    <row r="222" spans="1:11" ht="15" x14ac:dyDescent="0.25">
      <c r="A222" s="195"/>
      <c r="B222" s="195"/>
      <c r="C222" s="195"/>
      <c r="D222" s="195"/>
      <c r="E222" s="195"/>
      <c r="F222" s="195"/>
      <c r="G222" s="195"/>
      <c r="H222" s="223"/>
      <c r="I222" s="195"/>
      <c r="J222" s="195"/>
      <c r="K222" s="196"/>
    </row>
    <row r="223" spans="1:11" ht="15" x14ac:dyDescent="0.25">
      <c r="A223" s="371" t="s">
        <v>418</v>
      </c>
      <c r="B223" s="371"/>
      <c r="C223" s="216"/>
      <c r="D223" s="216"/>
      <c r="E223" s="216"/>
      <c r="F223" s="216"/>
      <c r="G223" s="216"/>
      <c r="H223" s="217"/>
      <c r="I223" s="216"/>
      <c r="J223" s="216"/>
      <c r="K223" s="196"/>
    </row>
    <row r="224" spans="1:11" ht="15" x14ac:dyDescent="0.25">
      <c r="A224" s="228"/>
      <c r="B224" s="228"/>
      <c r="C224" s="228"/>
      <c r="D224" s="228"/>
      <c r="E224" s="228"/>
      <c r="F224" s="228"/>
      <c r="G224" s="228"/>
      <c r="H224" s="229"/>
      <c r="I224" s="228"/>
      <c r="J224" s="228"/>
      <c r="K224" s="196"/>
    </row>
    <row r="225" spans="1:11" ht="15" x14ac:dyDescent="0.25">
      <c r="A225" s="228"/>
      <c r="B225" s="195" t="s">
        <v>419</v>
      </c>
      <c r="C225" s="228"/>
      <c r="D225" s="228"/>
      <c r="E225" s="228"/>
      <c r="F225" s="228"/>
      <c r="G225" s="228"/>
      <c r="H225" s="229"/>
      <c r="I225" s="228"/>
      <c r="J225" s="228"/>
      <c r="K225" s="196"/>
    </row>
    <row r="226" spans="1:11" ht="15" x14ac:dyDescent="0.25">
      <c r="A226" s="201" t="s">
        <v>295</v>
      </c>
      <c r="B226" s="354" t="s">
        <v>420</v>
      </c>
      <c r="C226" s="354"/>
      <c r="D226" s="354"/>
      <c r="E226" s="349" t="s">
        <v>297</v>
      </c>
      <c r="F226" s="349"/>
      <c r="G226" s="349" t="s">
        <v>298</v>
      </c>
      <c r="H226" s="349"/>
      <c r="I226" s="198"/>
      <c r="J226" s="198"/>
      <c r="K226" s="196"/>
    </row>
    <row r="227" spans="1:11" ht="15" x14ac:dyDescent="0.25">
      <c r="A227" s="201">
        <v>1</v>
      </c>
      <c r="B227" s="357" t="s">
        <v>421</v>
      </c>
      <c r="C227" s="358"/>
      <c r="D227" s="359"/>
      <c r="E227" s="396">
        <f>+[1]Balance!C35</f>
        <v>572846930.73000002</v>
      </c>
      <c r="F227" s="345"/>
      <c r="G227" s="396">
        <f>+[1]Balance!D35</f>
        <v>453734657.06</v>
      </c>
      <c r="H227" s="345"/>
      <c r="I227" s="198"/>
      <c r="J227" s="198"/>
      <c r="K227" s="196"/>
    </row>
    <row r="228" spans="1:11" ht="15" x14ac:dyDescent="0.25">
      <c r="A228" s="201">
        <v>2</v>
      </c>
      <c r="B228" s="357" t="s">
        <v>422</v>
      </c>
      <c r="C228" s="358"/>
      <c r="D228" s="359"/>
      <c r="E228" s="345"/>
      <c r="F228" s="345"/>
      <c r="G228" s="345"/>
      <c r="H228" s="345"/>
      <c r="I228" s="198"/>
      <c r="J228" s="198"/>
      <c r="K228" s="196"/>
    </row>
    <row r="229" spans="1:11" ht="15" x14ac:dyDescent="0.25">
      <c r="A229" s="201">
        <v>3</v>
      </c>
      <c r="B229" s="414"/>
      <c r="C229" s="415"/>
      <c r="D229" s="416"/>
      <c r="E229" s="345"/>
      <c r="F229" s="345"/>
      <c r="G229" s="345"/>
      <c r="H229" s="345"/>
      <c r="I229" s="198"/>
      <c r="J229" s="198"/>
      <c r="K229" s="196"/>
    </row>
    <row r="230" spans="1:11" ht="15" x14ac:dyDescent="0.25">
      <c r="A230" s="201">
        <v>4</v>
      </c>
      <c r="B230" s="352" t="s">
        <v>417</v>
      </c>
      <c r="C230" s="352"/>
      <c r="D230" s="352"/>
      <c r="E230" s="422">
        <f>SUM(E227:E229)</f>
        <v>572846930.73000002</v>
      </c>
      <c r="F230" s="423"/>
      <c r="G230" s="422">
        <f>SUM(G227:G229)</f>
        <v>453734657.06</v>
      </c>
      <c r="H230" s="423"/>
      <c r="I230" s="198"/>
      <c r="J230" s="198"/>
      <c r="K230" s="196"/>
    </row>
    <row r="231" spans="1:11" ht="15" x14ac:dyDescent="0.25">
      <c r="A231" s="228"/>
      <c r="B231" s="228"/>
      <c r="C231" s="228"/>
      <c r="D231" s="228"/>
      <c r="E231" s="228"/>
      <c r="F231" s="228"/>
      <c r="G231" s="228"/>
      <c r="H231" s="229"/>
      <c r="I231" s="228"/>
      <c r="J231" s="228"/>
      <c r="K231" s="196"/>
    </row>
    <row r="232" spans="1:11" ht="15" x14ac:dyDescent="0.25">
      <c r="A232" s="228"/>
      <c r="B232" s="195" t="s">
        <v>423</v>
      </c>
      <c r="C232" s="228"/>
      <c r="D232" s="228"/>
      <c r="E232" s="228"/>
      <c r="F232" s="228"/>
      <c r="G232" s="228"/>
      <c r="H232" s="229"/>
      <c r="I232" s="228"/>
      <c r="J232" s="228"/>
      <c r="K232" s="196"/>
    </row>
    <row r="233" spans="1:11" ht="15" x14ac:dyDescent="0.25">
      <c r="A233" s="201" t="s">
        <v>295</v>
      </c>
      <c r="B233" s="349" t="s">
        <v>424</v>
      </c>
      <c r="C233" s="349"/>
      <c r="D233" s="349"/>
      <c r="E233" s="349" t="s">
        <v>297</v>
      </c>
      <c r="F233" s="349"/>
      <c r="G233" s="349" t="s">
        <v>298</v>
      </c>
      <c r="H233" s="349"/>
      <c r="I233" s="198"/>
      <c r="J233" s="198"/>
      <c r="K233" s="196"/>
    </row>
    <row r="234" spans="1:11" ht="15" x14ac:dyDescent="0.25">
      <c r="A234" s="201">
        <v>1</v>
      </c>
      <c r="B234" s="357" t="s">
        <v>425</v>
      </c>
      <c r="C234" s="358"/>
      <c r="D234" s="359"/>
      <c r="E234" s="349"/>
      <c r="F234" s="349"/>
      <c r="G234" s="349"/>
      <c r="H234" s="349"/>
      <c r="I234" s="198"/>
      <c r="J234" s="198"/>
      <c r="K234" s="196"/>
    </row>
    <row r="235" spans="1:11" ht="15" x14ac:dyDescent="0.25">
      <c r="A235" s="201">
        <v>2</v>
      </c>
      <c r="B235" s="357" t="s">
        <v>426</v>
      </c>
      <c r="C235" s="358"/>
      <c r="D235" s="359"/>
      <c r="E235" s="349"/>
      <c r="F235" s="349"/>
      <c r="G235" s="349"/>
      <c r="H235" s="349"/>
      <c r="I235" s="198"/>
      <c r="J235" s="198"/>
      <c r="K235" s="196"/>
    </row>
    <row r="236" spans="1:11" ht="15" x14ac:dyDescent="0.25">
      <c r="A236" s="201">
        <v>3</v>
      </c>
      <c r="B236" s="357" t="s">
        <v>427</v>
      </c>
      <c r="C236" s="358"/>
      <c r="D236" s="359"/>
      <c r="E236" s="420">
        <f>+[1]Balance!C37</f>
        <v>8083840.5499999998</v>
      </c>
      <c r="F236" s="421"/>
      <c r="G236" s="420">
        <f>+[1]Balance!D37</f>
        <v>11769657.16</v>
      </c>
      <c r="H236" s="421"/>
      <c r="I236" s="198"/>
      <c r="J236" s="198"/>
      <c r="K236" s="196"/>
    </row>
    <row r="237" spans="1:11" ht="15" x14ac:dyDescent="0.25">
      <c r="A237" s="201">
        <v>4</v>
      </c>
      <c r="B237" s="357" t="s">
        <v>428</v>
      </c>
      <c r="C237" s="358"/>
      <c r="D237" s="359"/>
      <c r="E237" s="349"/>
      <c r="F237" s="349"/>
      <c r="G237" s="349"/>
      <c r="H237" s="349"/>
      <c r="I237" s="198"/>
      <c r="J237" s="198"/>
      <c r="K237" s="196"/>
    </row>
    <row r="238" spans="1:11" ht="15" x14ac:dyDescent="0.25">
      <c r="A238" s="201">
        <v>5</v>
      </c>
      <c r="B238" s="357" t="s">
        <v>429</v>
      </c>
      <c r="C238" s="358"/>
      <c r="D238" s="359"/>
      <c r="E238" s="349"/>
      <c r="F238" s="349"/>
      <c r="G238" s="349"/>
      <c r="H238" s="349"/>
      <c r="I238" s="198"/>
      <c r="J238" s="198"/>
      <c r="K238" s="196"/>
    </row>
    <row r="239" spans="1:11" ht="15" x14ac:dyDescent="0.25">
      <c r="A239" s="201">
        <v>6</v>
      </c>
      <c r="B239" s="357"/>
      <c r="C239" s="358"/>
      <c r="D239" s="359"/>
      <c r="E239" s="349"/>
      <c r="F239" s="349"/>
      <c r="G239" s="349"/>
      <c r="H239" s="349"/>
      <c r="I239" s="198"/>
      <c r="J239" s="198"/>
      <c r="K239" s="196"/>
    </row>
    <row r="240" spans="1:11" ht="15" x14ac:dyDescent="0.25">
      <c r="A240" s="201">
        <v>7</v>
      </c>
      <c r="B240" s="352" t="s">
        <v>182</v>
      </c>
      <c r="C240" s="352"/>
      <c r="D240" s="352"/>
      <c r="E240" s="351">
        <f>SUM(E234:F239)</f>
        <v>8083840.5499999998</v>
      </c>
      <c r="F240" s="351"/>
      <c r="G240" s="351">
        <f>SUM(G234:H239)</f>
        <v>11769657.16</v>
      </c>
      <c r="H240" s="351"/>
      <c r="I240" s="198"/>
      <c r="J240" s="198"/>
      <c r="K240" s="196"/>
    </row>
    <row r="241" spans="1:11" ht="15" x14ac:dyDescent="0.25">
      <c r="A241" s="195"/>
      <c r="B241" s="198"/>
      <c r="C241" s="198"/>
      <c r="D241" s="198"/>
      <c r="E241" s="198"/>
      <c r="F241" s="204">
        <f>+E240-[1]Balance!C37</f>
        <v>0</v>
      </c>
      <c r="G241" s="198"/>
      <c r="H241" s="199">
        <f>+G240-[1]Balance!D37</f>
        <v>0</v>
      </c>
      <c r="I241" s="198"/>
      <c r="J241" s="198"/>
      <c r="K241" s="196"/>
    </row>
    <row r="242" spans="1:11" ht="15" x14ac:dyDescent="0.25">
      <c r="A242" s="228"/>
      <c r="B242" s="195" t="s">
        <v>430</v>
      </c>
      <c r="C242" s="228"/>
      <c r="D242" s="228"/>
      <c r="E242" s="228"/>
      <c r="F242" s="228"/>
      <c r="G242" s="228"/>
      <c r="H242" s="229"/>
      <c r="I242" s="228"/>
      <c r="J242" s="228"/>
      <c r="K242" s="196"/>
    </row>
    <row r="243" spans="1:11" ht="15" x14ac:dyDescent="0.25">
      <c r="A243" s="352" t="s">
        <v>295</v>
      </c>
      <c r="B243" s="374" t="s">
        <v>33</v>
      </c>
      <c r="C243" s="375"/>
      <c r="D243" s="376"/>
      <c r="E243" s="349" t="s">
        <v>297</v>
      </c>
      <c r="F243" s="349"/>
      <c r="G243" s="349" t="s">
        <v>298</v>
      </c>
      <c r="H243" s="349"/>
      <c r="I243" s="198"/>
      <c r="J243" s="198"/>
      <c r="K243" s="196"/>
    </row>
    <row r="244" spans="1:11" ht="15" x14ac:dyDescent="0.25">
      <c r="A244" s="352"/>
      <c r="B244" s="377"/>
      <c r="C244" s="378"/>
      <c r="D244" s="379"/>
      <c r="E244" s="201" t="s">
        <v>431</v>
      </c>
      <c r="F244" s="201" t="s">
        <v>432</v>
      </c>
      <c r="G244" s="201" t="s">
        <v>431</v>
      </c>
      <c r="H244" s="269" t="s">
        <v>432</v>
      </c>
      <c r="I244" s="198"/>
      <c r="J244" s="198"/>
      <c r="K244" s="196"/>
    </row>
    <row r="245" spans="1:11" ht="15" x14ac:dyDescent="0.25">
      <c r="A245" s="201">
        <v>1</v>
      </c>
      <c r="B245" s="357" t="s">
        <v>421</v>
      </c>
      <c r="C245" s="358"/>
      <c r="D245" s="359"/>
      <c r="E245" s="262"/>
      <c r="F245" s="234"/>
      <c r="G245" s="234"/>
      <c r="H245" s="269"/>
      <c r="I245" s="198"/>
      <c r="J245" s="198"/>
      <c r="K245" s="196"/>
    </row>
    <row r="246" spans="1:11" ht="15" x14ac:dyDescent="0.25">
      <c r="A246" s="201">
        <v>2</v>
      </c>
      <c r="B246" s="357" t="s">
        <v>422</v>
      </c>
      <c r="C246" s="358"/>
      <c r="D246" s="359"/>
      <c r="E246" s="234"/>
      <c r="F246" s="234"/>
      <c r="G246" s="234"/>
      <c r="H246" s="269"/>
      <c r="I246" s="198"/>
      <c r="J246" s="198"/>
      <c r="K246" s="196"/>
    </row>
    <row r="247" spans="1:11" ht="15" x14ac:dyDescent="0.25">
      <c r="A247" s="201">
        <v>3</v>
      </c>
      <c r="B247" s="414"/>
      <c r="C247" s="415"/>
      <c r="D247" s="416"/>
      <c r="E247" s="234"/>
      <c r="F247" s="234"/>
      <c r="G247" s="234"/>
      <c r="H247" s="269"/>
      <c r="I247" s="198"/>
      <c r="J247" s="198"/>
      <c r="K247" s="196"/>
    </row>
    <row r="248" spans="1:11" ht="15" x14ac:dyDescent="0.25">
      <c r="A248" s="201">
        <v>4</v>
      </c>
      <c r="B248" s="352" t="s">
        <v>417</v>
      </c>
      <c r="C248" s="352"/>
      <c r="D248" s="352"/>
      <c r="E248" s="270">
        <f>+E245+E246</f>
        <v>0</v>
      </c>
      <c r="F248" s="270">
        <v>0</v>
      </c>
      <c r="G248" s="270">
        <v>0</v>
      </c>
      <c r="H248" s="271">
        <v>0</v>
      </c>
      <c r="I248" s="198"/>
      <c r="J248" s="198"/>
      <c r="K248" s="196"/>
    </row>
    <row r="249" spans="1:11" ht="15" x14ac:dyDescent="0.25">
      <c r="A249" s="195"/>
      <c r="B249" s="198"/>
      <c r="C249" s="198"/>
      <c r="D249" s="198"/>
      <c r="E249" s="198"/>
      <c r="F249" s="198"/>
      <c r="G249" s="198"/>
      <c r="H249" s="199"/>
      <c r="I249" s="198"/>
      <c r="J249" s="198"/>
      <c r="K249" s="196"/>
    </row>
    <row r="250" spans="1:11" ht="15" x14ac:dyDescent="0.25">
      <c r="A250" s="198"/>
      <c r="B250" s="198"/>
      <c r="C250" s="198"/>
      <c r="D250" s="198"/>
      <c r="E250" s="198"/>
      <c r="F250" s="198"/>
      <c r="G250" s="198"/>
      <c r="H250" s="199"/>
      <c r="I250" s="198"/>
      <c r="J250" s="198"/>
      <c r="K250" s="196"/>
    </row>
    <row r="251" spans="1:11" ht="15" x14ac:dyDescent="0.25">
      <c r="A251" s="228"/>
      <c r="B251" s="198" t="s">
        <v>433</v>
      </c>
      <c r="C251" s="198"/>
      <c r="D251" s="198"/>
      <c r="E251" s="198"/>
      <c r="F251" s="198"/>
      <c r="G251" s="228"/>
      <c r="H251" s="229"/>
      <c r="I251" s="228"/>
      <c r="J251" s="228"/>
      <c r="K251" s="196"/>
    </row>
    <row r="252" spans="1:11" ht="15" x14ac:dyDescent="0.25">
      <c r="A252" s="200" t="s">
        <v>295</v>
      </c>
      <c r="B252" s="361" t="s">
        <v>296</v>
      </c>
      <c r="C252" s="362"/>
      <c r="D252" s="363"/>
      <c r="E252" s="352" t="s">
        <v>297</v>
      </c>
      <c r="F252" s="352"/>
      <c r="G252" s="352" t="s">
        <v>298</v>
      </c>
      <c r="H252" s="352"/>
      <c r="I252" s="198"/>
      <c r="J252" s="198"/>
      <c r="K252" s="196"/>
    </row>
    <row r="253" spans="1:11" ht="15" x14ac:dyDescent="0.25">
      <c r="A253" s="201">
        <v>1</v>
      </c>
      <c r="B253" s="409" t="s">
        <v>338</v>
      </c>
      <c r="C253" s="410"/>
      <c r="D253" s="411"/>
      <c r="E253" s="412">
        <f>+[1]Balance!C44</f>
        <v>90871790.75</v>
      </c>
      <c r="F253" s="413"/>
      <c r="G253" s="396">
        <f>+[1]Balance!D44</f>
        <v>90871790.75</v>
      </c>
      <c r="H253" s="345"/>
      <c r="I253" s="198"/>
      <c r="J253" s="198"/>
      <c r="K253" s="196"/>
    </row>
    <row r="254" spans="1:11" ht="15" x14ac:dyDescent="0.25">
      <c r="A254" s="201">
        <v>2</v>
      </c>
      <c r="B254" s="414" t="s">
        <v>417</v>
      </c>
      <c r="C254" s="415"/>
      <c r="D254" s="416"/>
      <c r="E254" s="417">
        <f>SUM(E253)</f>
        <v>90871790.75</v>
      </c>
      <c r="F254" s="418"/>
      <c r="G254" s="419">
        <f>SUM(G253)</f>
        <v>90871790.75</v>
      </c>
      <c r="H254" s="419"/>
      <c r="I254" s="198"/>
      <c r="J254" s="198"/>
      <c r="K254" s="196"/>
    </row>
    <row r="255" spans="1:11" ht="15" x14ac:dyDescent="0.25">
      <c r="A255" s="195"/>
      <c r="B255" s="360" t="s">
        <v>434</v>
      </c>
      <c r="C255" s="360"/>
      <c r="D255" s="198"/>
      <c r="E255" s="263"/>
      <c r="F255" s="263"/>
      <c r="G255" s="263"/>
      <c r="H255" s="199"/>
      <c r="I255" s="198"/>
      <c r="J255" s="198"/>
      <c r="K255" s="196"/>
    </row>
    <row r="256" spans="1:11" ht="15" x14ac:dyDescent="0.25">
      <c r="A256" s="210"/>
      <c r="B256" s="210"/>
      <c r="C256" s="210"/>
      <c r="D256" s="210"/>
      <c r="E256" s="210"/>
      <c r="F256" s="210"/>
      <c r="G256" s="210"/>
      <c r="H256" s="211"/>
      <c r="I256" s="210"/>
      <c r="J256" s="210"/>
      <c r="K256" s="196"/>
    </row>
    <row r="257" spans="1:11" ht="15" x14ac:dyDescent="0.25">
      <c r="A257" s="210"/>
      <c r="B257" s="210"/>
      <c r="C257" s="210"/>
      <c r="D257" s="210"/>
      <c r="E257" s="210"/>
      <c r="F257" s="210"/>
      <c r="G257" s="210"/>
      <c r="H257" s="211"/>
      <c r="I257" s="210"/>
      <c r="J257" s="210"/>
      <c r="K257" s="196"/>
    </row>
    <row r="258" spans="1:11" ht="15" x14ac:dyDescent="0.25">
      <c r="A258" s="210"/>
      <c r="B258" s="210"/>
      <c r="C258" s="210"/>
      <c r="D258" s="210"/>
      <c r="E258" s="210"/>
      <c r="F258" s="210"/>
      <c r="G258" s="210"/>
      <c r="H258" s="211"/>
      <c r="I258" s="210"/>
      <c r="J258" s="210"/>
      <c r="K258" s="196"/>
    </row>
    <row r="259" spans="1:11" ht="15" x14ac:dyDescent="0.25">
      <c r="A259" s="228"/>
      <c r="B259" s="228"/>
      <c r="C259" s="228"/>
      <c r="D259" s="228"/>
      <c r="E259" s="228"/>
      <c r="F259" s="228"/>
      <c r="G259" s="228"/>
      <c r="H259" s="229"/>
      <c r="I259" s="228"/>
      <c r="J259" s="228"/>
      <c r="K259" s="196"/>
    </row>
    <row r="260" spans="1:11" ht="15" x14ac:dyDescent="0.25">
      <c r="A260" s="228"/>
      <c r="B260" s="272" t="s">
        <v>435</v>
      </c>
      <c r="C260" s="272"/>
      <c r="D260" s="198"/>
      <c r="E260" s="198"/>
      <c r="F260" s="198"/>
      <c r="G260" s="198"/>
      <c r="H260" s="229"/>
      <c r="I260" s="228"/>
      <c r="J260" s="228"/>
      <c r="K260" s="196"/>
    </row>
    <row r="261" spans="1:11" ht="15" x14ac:dyDescent="0.25">
      <c r="A261" s="402" t="s">
        <v>295</v>
      </c>
      <c r="B261" s="403" t="s">
        <v>296</v>
      </c>
      <c r="C261" s="404"/>
      <c r="D261" s="405"/>
      <c r="E261" s="338" t="s">
        <v>297</v>
      </c>
      <c r="F261" s="338"/>
      <c r="G261" s="338" t="s">
        <v>298</v>
      </c>
      <c r="H261" s="338"/>
      <c r="I261" s="198"/>
      <c r="J261" s="198"/>
      <c r="K261" s="196"/>
    </row>
    <row r="262" spans="1:11" ht="15" x14ac:dyDescent="0.25">
      <c r="A262" s="402"/>
      <c r="B262" s="406"/>
      <c r="C262" s="407"/>
      <c r="D262" s="408"/>
      <c r="E262" s="234" t="s">
        <v>431</v>
      </c>
      <c r="F262" s="234" t="s">
        <v>432</v>
      </c>
      <c r="G262" s="234" t="s">
        <v>431</v>
      </c>
      <c r="H262" s="269" t="s">
        <v>432</v>
      </c>
      <c r="I262" s="198"/>
      <c r="J262" s="198"/>
      <c r="K262" s="196"/>
    </row>
    <row r="263" spans="1:11" ht="15" x14ac:dyDescent="0.25">
      <c r="A263" s="242">
        <v>1</v>
      </c>
      <c r="B263" s="364" t="s">
        <v>436</v>
      </c>
      <c r="C263" s="365"/>
      <c r="D263" s="366"/>
      <c r="E263" s="234"/>
      <c r="F263" s="234"/>
      <c r="G263" s="234"/>
      <c r="H263" s="269"/>
      <c r="I263" s="198"/>
      <c r="J263" s="198"/>
      <c r="K263" s="196"/>
    </row>
    <row r="264" spans="1:11" ht="15" x14ac:dyDescent="0.25">
      <c r="A264" s="242"/>
      <c r="B264" s="364" t="s">
        <v>437</v>
      </c>
      <c r="C264" s="365"/>
      <c r="D264" s="366"/>
      <c r="E264" s="234"/>
      <c r="F264" s="234"/>
      <c r="G264" s="234"/>
      <c r="H264" s="269"/>
      <c r="I264" s="198"/>
      <c r="J264" s="198"/>
      <c r="K264" s="196"/>
    </row>
    <row r="265" spans="1:11" ht="15" x14ac:dyDescent="0.25">
      <c r="A265" s="242"/>
      <c r="B265" s="364" t="s">
        <v>438</v>
      </c>
      <c r="C265" s="365"/>
      <c r="D265" s="366"/>
      <c r="E265" s="234"/>
      <c r="F265" s="234"/>
      <c r="G265" s="234"/>
      <c r="H265" s="269"/>
      <c r="I265" s="198"/>
      <c r="J265" s="198"/>
      <c r="K265" s="196"/>
    </row>
    <row r="266" spans="1:11" ht="15" x14ac:dyDescent="0.25">
      <c r="A266" s="242"/>
      <c r="B266" s="364" t="s">
        <v>439</v>
      </c>
      <c r="C266" s="365"/>
      <c r="D266" s="366"/>
      <c r="E266" s="234"/>
      <c r="F266" s="234"/>
      <c r="G266" s="234"/>
      <c r="H266" s="269"/>
      <c r="I266" s="198"/>
      <c r="J266" s="198"/>
      <c r="K266" s="196"/>
    </row>
    <row r="267" spans="1:11" ht="15" x14ac:dyDescent="0.25">
      <c r="A267" s="242">
        <v>2</v>
      </c>
      <c r="B267" s="364" t="s">
        <v>440</v>
      </c>
      <c r="C267" s="365"/>
      <c r="D267" s="366"/>
      <c r="E267" s="234">
        <f>+[1]Balance!C52</f>
        <v>438736580.18000001</v>
      </c>
      <c r="F267" s="234"/>
      <c r="G267" s="234">
        <f>+[1]Balance!D52</f>
        <v>438736580.18000001</v>
      </c>
      <c r="H267" s="269"/>
      <c r="I267" s="198"/>
      <c r="J267" s="198"/>
      <c r="K267" s="196"/>
    </row>
    <row r="268" spans="1:11" ht="15" x14ac:dyDescent="0.25">
      <c r="A268" s="242">
        <v>3</v>
      </c>
      <c r="B268" s="399"/>
      <c r="C268" s="400"/>
      <c r="D268" s="401"/>
      <c r="E268" s="262">
        <f>+E267</f>
        <v>438736580.18000001</v>
      </c>
      <c r="F268" s="262">
        <v>0</v>
      </c>
      <c r="G268" s="262">
        <f>+G267</f>
        <v>438736580.18000001</v>
      </c>
      <c r="H268" s="271">
        <v>0</v>
      </c>
      <c r="I268" s="198"/>
      <c r="J268" s="198"/>
      <c r="K268" s="196"/>
    </row>
    <row r="269" spans="1:11" ht="15" x14ac:dyDescent="0.25">
      <c r="A269" s="198"/>
      <c r="B269" s="198"/>
      <c r="C269" s="198"/>
      <c r="D269" s="198"/>
      <c r="E269" s="198"/>
      <c r="F269" s="198"/>
      <c r="G269" s="198"/>
      <c r="H269" s="199"/>
      <c r="I269" s="198"/>
      <c r="J269" s="198"/>
      <c r="K269" s="196"/>
    </row>
    <row r="270" spans="1:11" ht="15" x14ac:dyDescent="0.25">
      <c r="A270" s="195"/>
      <c r="B270" s="360" t="s">
        <v>441</v>
      </c>
      <c r="C270" s="360"/>
      <c r="D270" s="360"/>
      <c r="E270" s="198"/>
      <c r="F270" s="198"/>
      <c r="G270" s="198"/>
      <c r="H270" s="199"/>
      <c r="I270" s="198"/>
      <c r="J270" s="198"/>
      <c r="K270" s="196"/>
    </row>
    <row r="271" spans="1:11" ht="15" x14ac:dyDescent="0.25">
      <c r="A271" s="210"/>
      <c r="B271" s="210"/>
      <c r="C271" s="210"/>
      <c r="D271" s="210"/>
      <c r="E271" s="210"/>
      <c r="F271" s="210"/>
      <c r="G271" s="210"/>
      <c r="H271" s="211"/>
      <c r="I271" s="210"/>
      <c r="J271" s="210"/>
      <c r="K271" s="196"/>
    </row>
    <row r="272" spans="1:11" ht="15" x14ac:dyDescent="0.25">
      <c r="A272" s="210"/>
      <c r="B272" s="210"/>
      <c r="C272" s="210"/>
      <c r="D272" s="210"/>
      <c r="E272" s="210"/>
      <c r="F272" s="210"/>
      <c r="G272" s="210"/>
      <c r="H272" s="211"/>
      <c r="I272" s="210"/>
      <c r="J272" s="210"/>
      <c r="K272" s="196"/>
    </row>
    <row r="273" spans="1:11" ht="15" x14ac:dyDescent="0.25">
      <c r="A273" s="210"/>
      <c r="B273" s="210"/>
      <c r="C273" s="210"/>
      <c r="D273" s="210"/>
      <c r="E273" s="210"/>
      <c r="F273" s="210"/>
      <c r="G273" s="210"/>
      <c r="H273" s="211"/>
      <c r="I273" s="210"/>
      <c r="J273" s="210"/>
      <c r="K273" s="196"/>
    </row>
    <row r="274" spans="1:11" ht="15" x14ac:dyDescent="0.25">
      <c r="A274" s="198"/>
      <c r="B274" s="198"/>
      <c r="C274" s="198"/>
      <c r="D274" s="198"/>
      <c r="E274" s="198"/>
      <c r="F274" s="198"/>
      <c r="G274" s="198"/>
      <c r="H274" s="199"/>
      <c r="I274" s="198"/>
      <c r="J274" s="198"/>
      <c r="K274" s="196"/>
    </row>
    <row r="275" spans="1:11" ht="15" x14ac:dyDescent="0.25">
      <c r="A275" s="371" t="s">
        <v>442</v>
      </c>
      <c r="B275" s="371"/>
      <c r="C275" s="216"/>
      <c r="D275" s="216"/>
      <c r="E275" s="216"/>
      <c r="F275" s="216"/>
      <c r="G275" s="216"/>
      <c r="H275" s="217"/>
      <c r="I275" s="216"/>
      <c r="J275" s="216"/>
      <c r="K275" s="196"/>
    </row>
    <row r="276" spans="1:11" ht="15" x14ac:dyDescent="0.25">
      <c r="A276" s="228"/>
      <c r="B276" s="228"/>
      <c r="C276" s="228"/>
      <c r="D276" s="228"/>
      <c r="E276" s="228"/>
      <c r="F276" s="228"/>
      <c r="G276" s="228"/>
      <c r="H276" s="229"/>
      <c r="I276" s="228"/>
      <c r="J276" s="228"/>
      <c r="K276" s="196"/>
    </row>
    <row r="277" spans="1:11" ht="15" x14ac:dyDescent="0.25">
      <c r="A277" s="228"/>
      <c r="B277" s="195" t="s">
        <v>443</v>
      </c>
      <c r="C277" s="222"/>
      <c r="D277" s="222"/>
      <c r="E277" s="222"/>
      <c r="F277" s="228"/>
      <c r="G277" s="228"/>
      <c r="H277" s="229"/>
      <c r="I277" s="228"/>
      <c r="J277" s="228"/>
      <c r="K277" s="196"/>
    </row>
    <row r="278" spans="1:11" ht="15" x14ac:dyDescent="0.25">
      <c r="A278" s="228"/>
      <c r="B278" s="228"/>
      <c r="C278" s="228"/>
      <c r="D278" s="228"/>
      <c r="E278" s="228"/>
      <c r="F278" s="228"/>
      <c r="G278" s="228"/>
      <c r="H278" s="229"/>
      <c r="I278" s="228"/>
      <c r="J278" s="228"/>
      <c r="K278" s="196"/>
    </row>
    <row r="279" spans="1:11" ht="15" x14ac:dyDescent="0.25">
      <c r="A279" s="242" t="s">
        <v>295</v>
      </c>
      <c r="B279" s="245" t="s">
        <v>33</v>
      </c>
      <c r="C279" s="245"/>
      <c r="D279" s="398" t="s">
        <v>444</v>
      </c>
      <c r="E279" s="398"/>
      <c r="F279" s="398" t="s">
        <v>445</v>
      </c>
      <c r="G279" s="398"/>
      <c r="H279" s="398" t="s">
        <v>446</v>
      </c>
      <c r="I279" s="398"/>
      <c r="J279" s="198"/>
      <c r="K279" s="196"/>
    </row>
    <row r="280" spans="1:11" ht="24" x14ac:dyDescent="0.25">
      <c r="A280" s="242"/>
      <c r="B280" s="245"/>
      <c r="C280" s="245"/>
      <c r="D280" s="273" t="s">
        <v>447</v>
      </c>
      <c r="E280" s="273" t="s">
        <v>448</v>
      </c>
      <c r="F280" s="273" t="s">
        <v>447</v>
      </c>
      <c r="G280" s="273" t="s">
        <v>448</v>
      </c>
      <c r="H280" s="398"/>
      <c r="I280" s="398"/>
      <c r="J280" s="198"/>
      <c r="K280" s="196"/>
    </row>
    <row r="281" spans="1:11" ht="15" x14ac:dyDescent="0.25">
      <c r="A281" s="242">
        <v>1</v>
      </c>
      <c r="B281" s="234" t="s">
        <v>297</v>
      </c>
      <c r="C281" s="234"/>
      <c r="D281" s="233"/>
      <c r="E281" s="234">
        <f>+[1]Balance!C59</f>
        <v>1874229573.4400001</v>
      </c>
      <c r="F281" s="234"/>
      <c r="G281" s="234"/>
      <c r="H281" s="350">
        <f>+E281+G281</f>
        <v>1874229573.4400001</v>
      </c>
      <c r="I281" s="350"/>
      <c r="J281" s="198"/>
      <c r="K281" s="196"/>
    </row>
    <row r="282" spans="1:11" ht="15" x14ac:dyDescent="0.25">
      <c r="A282" s="242">
        <v>2</v>
      </c>
      <c r="B282" s="234" t="s">
        <v>449</v>
      </c>
      <c r="C282" s="234"/>
      <c r="D282" s="233"/>
      <c r="E282" s="234"/>
      <c r="F282" s="234"/>
      <c r="G282" s="234"/>
      <c r="H282" s="338">
        <f>+E282</f>
        <v>0</v>
      </c>
      <c r="I282" s="338"/>
      <c r="J282" s="198"/>
      <c r="K282" s="196"/>
    </row>
    <row r="283" spans="1:11" ht="15" x14ac:dyDescent="0.25">
      <c r="A283" s="242">
        <v>3</v>
      </c>
      <c r="B283" s="234" t="s">
        <v>311</v>
      </c>
      <c r="C283" s="234"/>
      <c r="D283" s="233"/>
      <c r="E283" s="234"/>
      <c r="F283" s="234"/>
      <c r="G283" s="234"/>
      <c r="H283" s="338"/>
      <c r="I283" s="338"/>
      <c r="J283" s="198"/>
      <c r="K283" s="196"/>
    </row>
    <row r="284" spans="1:11" ht="15" x14ac:dyDescent="0.25">
      <c r="A284" s="242">
        <v>4</v>
      </c>
      <c r="B284" s="234" t="s">
        <v>298</v>
      </c>
      <c r="C284" s="234"/>
      <c r="D284" s="262"/>
      <c r="E284" s="274">
        <f>SUM(E281:E283)</f>
        <v>1874229573.4400001</v>
      </c>
      <c r="F284" s="234">
        <v>0</v>
      </c>
      <c r="G284" s="234">
        <v>0</v>
      </c>
      <c r="H284" s="397">
        <f>SUM(H281:H283)</f>
        <v>1874229573.4400001</v>
      </c>
      <c r="I284" s="397"/>
      <c r="J284" s="198"/>
      <c r="K284" s="196"/>
    </row>
    <row r="285" spans="1:11" ht="15" x14ac:dyDescent="0.25">
      <c r="A285" s="195"/>
      <c r="B285" s="195"/>
      <c r="C285" s="195"/>
      <c r="D285" s="195"/>
      <c r="E285" s="195"/>
      <c r="F285" s="195"/>
      <c r="G285" s="195"/>
      <c r="H285" s="223"/>
      <c r="I285" s="195"/>
      <c r="J285" s="195"/>
      <c r="K285" s="196"/>
    </row>
    <row r="286" spans="1:11" ht="15" x14ac:dyDescent="0.25">
      <c r="A286" s="195"/>
      <c r="B286" s="198" t="s">
        <v>450</v>
      </c>
      <c r="C286" s="198"/>
      <c r="D286" s="198"/>
      <c r="E286" s="198"/>
      <c r="F286" s="198"/>
      <c r="G286" s="198"/>
      <c r="H286" s="199"/>
      <c r="I286" s="198"/>
      <c r="J286" s="198"/>
      <c r="K286" s="196"/>
    </row>
    <row r="287" spans="1:11" ht="15" x14ac:dyDescent="0.25">
      <c r="A287" s="195"/>
      <c r="B287" s="198"/>
      <c r="C287" s="198"/>
      <c r="D287" s="198"/>
      <c r="E287" s="198"/>
      <c r="F287" s="198"/>
      <c r="G287" s="198"/>
      <c r="H287" s="199"/>
      <c r="I287" s="198"/>
      <c r="J287" s="198"/>
      <c r="K287" s="196"/>
    </row>
    <row r="288" spans="1:11" ht="15" x14ac:dyDescent="0.25">
      <c r="A288" s="275" t="s">
        <v>295</v>
      </c>
      <c r="B288" s="361" t="s">
        <v>33</v>
      </c>
      <c r="C288" s="363"/>
      <c r="D288" s="346" t="s">
        <v>451</v>
      </c>
      <c r="E288" s="346"/>
      <c r="F288" s="346" t="s">
        <v>452</v>
      </c>
      <c r="G288" s="346"/>
      <c r="H288" s="349" t="s">
        <v>182</v>
      </c>
      <c r="I288" s="349"/>
      <c r="J288" s="276"/>
      <c r="K288" s="196"/>
    </row>
    <row r="289" spans="1:11" ht="15" x14ac:dyDescent="0.25">
      <c r="A289" s="201">
        <v>1</v>
      </c>
      <c r="B289" s="357" t="s">
        <v>297</v>
      </c>
      <c r="C289" s="359"/>
      <c r="D289" s="396"/>
      <c r="E289" s="345"/>
      <c r="F289" s="394">
        <f>+[1]Balance!C62</f>
        <v>199260985.77000001</v>
      </c>
      <c r="G289" s="346"/>
      <c r="H289" s="381">
        <f>+F289</f>
        <v>199260985.77000001</v>
      </c>
      <c r="I289" s="349"/>
      <c r="J289" s="198"/>
      <c r="K289" s="196"/>
    </row>
    <row r="290" spans="1:11" ht="15" x14ac:dyDescent="0.25">
      <c r="A290" s="201">
        <v>2</v>
      </c>
      <c r="B290" s="357" t="s">
        <v>363</v>
      </c>
      <c r="C290" s="359"/>
      <c r="D290" s="345"/>
      <c r="E290" s="345"/>
      <c r="F290" s="346"/>
      <c r="G290" s="346"/>
      <c r="H290" s="345"/>
      <c r="I290" s="345"/>
      <c r="J290" s="198"/>
      <c r="K290" s="196"/>
    </row>
    <row r="291" spans="1:11" ht="15" x14ac:dyDescent="0.25">
      <c r="A291" s="236"/>
      <c r="B291" s="344" t="s">
        <v>453</v>
      </c>
      <c r="C291" s="344"/>
      <c r="D291" s="345"/>
      <c r="E291" s="345"/>
      <c r="F291" s="346"/>
      <c r="G291" s="346"/>
      <c r="H291" s="345"/>
      <c r="I291" s="345"/>
      <c r="J291" s="198"/>
      <c r="K291" s="196"/>
    </row>
    <row r="292" spans="1:11" ht="15" x14ac:dyDescent="0.25">
      <c r="A292" s="236"/>
      <c r="B292" s="353" t="s">
        <v>454</v>
      </c>
      <c r="C292" s="353"/>
      <c r="D292" s="345"/>
      <c r="E292" s="345"/>
      <c r="F292" s="346"/>
      <c r="G292" s="346"/>
      <c r="H292" s="345"/>
      <c r="I292" s="345"/>
      <c r="J292" s="198"/>
      <c r="K292" s="196"/>
    </row>
    <row r="293" spans="1:11" ht="15" x14ac:dyDescent="0.25">
      <c r="A293" s="201">
        <v>3</v>
      </c>
      <c r="B293" s="357" t="s">
        <v>455</v>
      </c>
      <c r="C293" s="359"/>
      <c r="D293" s="345"/>
      <c r="E293" s="345"/>
      <c r="F293" s="346"/>
      <c r="G293" s="346"/>
      <c r="H293" s="345"/>
      <c r="I293" s="345"/>
      <c r="J293" s="198"/>
      <c r="K293" s="196"/>
    </row>
    <row r="294" spans="1:11" ht="15" x14ac:dyDescent="0.25">
      <c r="A294" s="201"/>
      <c r="B294" s="344" t="s">
        <v>453</v>
      </c>
      <c r="C294" s="344"/>
      <c r="D294" s="345"/>
      <c r="E294" s="345"/>
      <c r="F294" s="346"/>
      <c r="G294" s="346"/>
      <c r="H294" s="345"/>
      <c r="I294" s="345"/>
      <c r="J294" s="198"/>
      <c r="K294" s="196"/>
    </row>
    <row r="295" spans="1:11" ht="15" x14ac:dyDescent="0.25">
      <c r="A295" s="201"/>
      <c r="B295" s="353" t="s">
        <v>456</v>
      </c>
      <c r="C295" s="353"/>
      <c r="D295" s="345"/>
      <c r="E295" s="345"/>
      <c r="F295" s="346"/>
      <c r="G295" s="346"/>
      <c r="H295" s="345"/>
      <c r="I295" s="345"/>
      <c r="J295" s="198"/>
      <c r="K295" s="196"/>
    </row>
    <row r="296" spans="1:11" ht="15" x14ac:dyDescent="0.25">
      <c r="A296" s="201"/>
      <c r="B296" s="353" t="s">
        <v>457</v>
      </c>
      <c r="C296" s="353"/>
      <c r="D296" s="345"/>
      <c r="E296" s="345"/>
      <c r="F296" s="346"/>
      <c r="G296" s="346"/>
      <c r="H296" s="345"/>
      <c r="I296" s="345"/>
      <c r="J296" s="198"/>
      <c r="K296" s="196"/>
    </row>
    <row r="297" spans="1:11" ht="15" x14ac:dyDescent="0.25">
      <c r="A297" s="201">
        <v>4</v>
      </c>
      <c r="B297" s="344" t="s">
        <v>298</v>
      </c>
      <c r="C297" s="344"/>
      <c r="D297" s="345"/>
      <c r="E297" s="345"/>
      <c r="F297" s="394">
        <f>+[1]Balance!D62</f>
        <v>199260985.77000001</v>
      </c>
      <c r="G297" s="346"/>
      <c r="H297" s="381">
        <f>+F297</f>
        <v>199260985.77000001</v>
      </c>
      <c r="I297" s="349"/>
      <c r="J297" s="198"/>
      <c r="K297" s="196"/>
    </row>
    <row r="298" spans="1:11" ht="15" x14ac:dyDescent="0.25">
      <c r="A298" s="395" t="s">
        <v>458</v>
      </c>
      <c r="B298" s="395"/>
      <c r="C298" s="395"/>
      <c r="D298" s="395"/>
      <c r="E298" s="395"/>
      <c r="F298" s="395"/>
      <c r="G298" s="395"/>
      <c r="H298" s="395"/>
      <c r="I298" s="395"/>
      <c r="J298" s="198"/>
      <c r="K298" s="196"/>
    </row>
    <row r="299" spans="1:11" ht="15" x14ac:dyDescent="0.25">
      <c r="A299" s="395"/>
      <c r="B299" s="395"/>
      <c r="C299" s="395"/>
      <c r="D299" s="395"/>
      <c r="E299" s="395"/>
      <c r="F299" s="395"/>
      <c r="G299" s="395"/>
      <c r="H299" s="395"/>
      <c r="I299" s="395"/>
      <c r="J299" s="198"/>
      <c r="K299" s="196"/>
    </row>
    <row r="300" spans="1:11" ht="15" x14ac:dyDescent="0.25">
      <c r="A300" s="395" t="s">
        <v>459</v>
      </c>
      <c r="B300" s="395"/>
      <c r="C300" s="395"/>
      <c r="D300" s="395"/>
      <c r="E300" s="395"/>
      <c r="F300" s="395"/>
      <c r="G300" s="395"/>
      <c r="H300" s="395"/>
      <c r="I300" s="395"/>
      <c r="J300" s="276"/>
      <c r="K300" s="196"/>
    </row>
    <row r="301" spans="1:11" ht="15" x14ac:dyDescent="0.25">
      <c r="A301" s="195"/>
      <c r="B301" s="198" t="s">
        <v>460</v>
      </c>
      <c r="C301" s="198"/>
      <c r="D301" s="198"/>
      <c r="E301" s="198"/>
      <c r="F301" s="198"/>
      <c r="G301" s="198"/>
      <c r="H301" s="199"/>
      <c r="I301" s="198"/>
      <c r="J301" s="198"/>
      <c r="K301" s="196"/>
    </row>
    <row r="302" spans="1:11" ht="15" x14ac:dyDescent="0.25">
      <c r="A302" s="275" t="s">
        <v>295</v>
      </c>
      <c r="B302" s="361" t="s">
        <v>33</v>
      </c>
      <c r="C302" s="363"/>
      <c r="D302" s="346" t="s">
        <v>297</v>
      </c>
      <c r="E302" s="346"/>
      <c r="F302" s="275" t="s">
        <v>310</v>
      </c>
      <c r="G302" s="232" t="s">
        <v>461</v>
      </c>
      <c r="H302" s="346" t="s">
        <v>298</v>
      </c>
      <c r="I302" s="346"/>
      <c r="J302" s="276"/>
      <c r="K302" s="196"/>
    </row>
    <row r="303" spans="1:11" ht="15" x14ac:dyDescent="0.25">
      <c r="A303" s="201">
        <v>1</v>
      </c>
      <c r="B303" s="367" t="s">
        <v>462</v>
      </c>
      <c r="C303" s="369"/>
      <c r="D303" s="349"/>
      <c r="E303" s="349"/>
      <c r="F303" s="236"/>
      <c r="G303" s="236"/>
      <c r="H303" s="349"/>
      <c r="I303" s="349"/>
      <c r="J303" s="198"/>
      <c r="K303" s="196"/>
    </row>
    <row r="304" spans="1:11" ht="15" x14ac:dyDescent="0.25">
      <c r="A304" s="201">
        <v>2</v>
      </c>
      <c r="B304" s="353" t="s">
        <v>463</v>
      </c>
      <c r="C304" s="353"/>
      <c r="D304" s="349"/>
      <c r="E304" s="349"/>
      <c r="F304" s="236"/>
      <c r="G304" s="236"/>
      <c r="H304" s="349"/>
      <c r="I304" s="349"/>
      <c r="J304" s="198"/>
      <c r="K304" s="196"/>
    </row>
    <row r="305" spans="1:11" ht="15" x14ac:dyDescent="0.25">
      <c r="A305" s="201">
        <v>3</v>
      </c>
      <c r="B305" s="344" t="s">
        <v>338</v>
      </c>
      <c r="C305" s="344"/>
      <c r="D305" s="349"/>
      <c r="E305" s="349"/>
      <c r="F305" s="236"/>
      <c r="G305" s="236"/>
      <c r="H305" s="349"/>
      <c r="I305" s="349"/>
      <c r="J305" s="198"/>
      <c r="K305" s="196"/>
    </row>
    <row r="306" spans="1:11" ht="15" x14ac:dyDescent="0.25">
      <c r="A306" s="201">
        <v>4</v>
      </c>
      <c r="B306" s="352" t="s">
        <v>182</v>
      </c>
      <c r="C306" s="352"/>
      <c r="D306" s="349"/>
      <c r="E306" s="349"/>
      <c r="F306" s="236"/>
      <c r="G306" s="236"/>
      <c r="H306" s="349"/>
      <c r="I306" s="349"/>
      <c r="J306" s="198"/>
      <c r="K306" s="196"/>
    </row>
    <row r="307" spans="1:11" ht="15" x14ac:dyDescent="0.25">
      <c r="A307" s="195"/>
      <c r="B307" s="222"/>
      <c r="C307" s="222"/>
      <c r="D307" s="195"/>
      <c r="E307" s="195"/>
      <c r="F307" s="198"/>
      <c r="G307" s="198"/>
      <c r="H307" s="223"/>
      <c r="I307" s="195"/>
      <c r="J307" s="198"/>
      <c r="K307" s="196"/>
    </row>
    <row r="308" spans="1:11" ht="15" x14ac:dyDescent="0.25">
      <c r="A308" s="195"/>
      <c r="B308" s="198" t="s">
        <v>464</v>
      </c>
      <c r="C308" s="198"/>
      <c r="D308" s="198"/>
      <c r="E308" s="198"/>
      <c r="F308" s="198"/>
      <c r="G308" s="198"/>
      <c r="H308" s="223"/>
      <c r="I308" s="195"/>
      <c r="J308" s="198"/>
      <c r="K308" s="196"/>
    </row>
    <row r="309" spans="1:11" ht="15" x14ac:dyDescent="0.25">
      <c r="A309" s="392" t="s">
        <v>465</v>
      </c>
      <c r="B309" s="392"/>
      <c r="C309" s="392"/>
      <c r="D309" s="392"/>
      <c r="E309" s="392"/>
      <c r="F309" s="392"/>
      <c r="G309" s="392"/>
      <c r="H309" s="392"/>
      <c r="I309" s="392"/>
      <c r="J309" s="277"/>
      <c r="K309" s="196"/>
    </row>
    <row r="310" spans="1:11" ht="15" x14ac:dyDescent="0.25">
      <c r="A310" s="393"/>
      <c r="B310" s="393"/>
      <c r="C310" s="393"/>
      <c r="D310" s="393"/>
      <c r="E310" s="393"/>
      <c r="F310" s="393"/>
      <c r="G310" s="393"/>
      <c r="H310" s="393"/>
      <c r="I310" s="393"/>
      <c r="J310" s="277"/>
      <c r="K310" s="196"/>
    </row>
    <row r="311" spans="1:11" ht="15" x14ac:dyDescent="0.25">
      <c r="A311" s="278"/>
      <c r="B311" s="278"/>
      <c r="C311" s="278"/>
      <c r="D311" s="278"/>
      <c r="E311" s="278"/>
      <c r="F311" s="278"/>
      <c r="G311" s="278"/>
      <c r="H311" s="279"/>
      <c r="I311" s="278"/>
      <c r="J311" s="278"/>
      <c r="K311" s="196"/>
    </row>
    <row r="312" spans="1:11" ht="15" x14ac:dyDescent="0.25">
      <c r="A312" s="280"/>
      <c r="B312" s="280"/>
      <c r="C312" s="280"/>
      <c r="D312" s="280"/>
      <c r="E312" s="280"/>
      <c r="F312" s="280"/>
      <c r="G312" s="280"/>
      <c r="H312" s="281"/>
      <c r="I312" s="280"/>
      <c r="J312" s="280"/>
      <c r="K312" s="196"/>
    </row>
    <row r="313" spans="1:11" ht="15" x14ac:dyDescent="0.25">
      <c r="A313" s="280"/>
      <c r="B313" s="280"/>
      <c r="C313" s="280"/>
      <c r="D313" s="280"/>
      <c r="E313" s="280"/>
      <c r="F313" s="280"/>
      <c r="G313" s="280"/>
      <c r="H313" s="281"/>
      <c r="I313" s="280"/>
      <c r="J313" s="280"/>
      <c r="K313" s="196"/>
    </row>
    <row r="314" spans="1:11" ht="15" x14ac:dyDescent="0.25">
      <c r="A314" s="282" t="s">
        <v>466</v>
      </c>
      <c r="B314" s="282"/>
      <c r="C314" s="216"/>
      <c r="D314" s="216"/>
      <c r="E314" s="216"/>
      <c r="F314" s="216"/>
      <c r="G314" s="216"/>
      <c r="H314" s="217"/>
      <c r="I314" s="216"/>
      <c r="J314" s="216"/>
      <c r="K314" s="196"/>
    </row>
    <row r="315" spans="1:11" ht="15" x14ac:dyDescent="0.25">
      <c r="A315" s="263"/>
      <c r="B315" s="263"/>
      <c r="C315" s="198"/>
      <c r="D315" s="198"/>
      <c r="E315" s="198"/>
      <c r="F315" s="198"/>
      <c r="G315" s="198"/>
      <c r="H315" s="199"/>
      <c r="I315" s="198"/>
      <c r="J315" s="198"/>
      <c r="K315" s="196"/>
    </row>
    <row r="316" spans="1:11" ht="15" x14ac:dyDescent="0.25">
      <c r="A316" s="241" t="s">
        <v>295</v>
      </c>
      <c r="B316" s="388" t="s">
        <v>33</v>
      </c>
      <c r="C316" s="389"/>
      <c r="D316" s="351" t="s">
        <v>144</v>
      </c>
      <c r="E316" s="351"/>
      <c r="F316" s="351"/>
      <c r="G316" s="351" t="s">
        <v>145</v>
      </c>
      <c r="H316" s="351"/>
      <c r="I316" s="351"/>
      <c r="J316" s="243"/>
      <c r="K316" s="196"/>
    </row>
    <row r="317" spans="1:11" ht="15" x14ac:dyDescent="0.25">
      <c r="A317" s="242">
        <v>1</v>
      </c>
      <c r="B317" s="388" t="s">
        <v>148</v>
      </c>
      <c r="C317" s="389"/>
      <c r="D317" s="338"/>
      <c r="E317" s="338"/>
      <c r="F317" s="338"/>
      <c r="G317" s="338"/>
      <c r="H317" s="338"/>
      <c r="I317" s="338"/>
      <c r="J317" s="198"/>
      <c r="K317" s="196"/>
    </row>
    <row r="318" spans="1:11" ht="15" x14ac:dyDescent="0.25">
      <c r="A318" s="242">
        <v>1.1000000000000001</v>
      </c>
      <c r="B318" s="390" t="s">
        <v>467</v>
      </c>
      <c r="C318" s="391"/>
      <c r="D318" s="338"/>
      <c r="E318" s="338"/>
      <c r="F318" s="338"/>
      <c r="G318" s="338"/>
      <c r="H318" s="338"/>
      <c r="I318" s="338"/>
      <c r="J318" s="198"/>
      <c r="K318" s="196"/>
    </row>
    <row r="319" spans="1:11" ht="15" x14ac:dyDescent="0.25">
      <c r="A319" s="242"/>
      <c r="B319" s="384" t="s">
        <v>149</v>
      </c>
      <c r="C319" s="384"/>
      <c r="D319" s="338">
        <f>+[1]IS!E13</f>
        <v>127867138.7</v>
      </c>
      <c r="E319" s="338"/>
      <c r="F319" s="338"/>
      <c r="G319" s="338">
        <f>+[1]IS!F13</f>
        <v>100786387.18000001</v>
      </c>
      <c r="H319" s="338"/>
      <c r="I319" s="338"/>
      <c r="J319" s="198"/>
      <c r="K319" s="196"/>
    </row>
    <row r="320" spans="1:11" ht="15" x14ac:dyDescent="0.25">
      <c r="A320" s="242"/>
      <c r="B320" s="350" t="s">
        <v>150</v>
      </c>
      <c r="C320" s="350"/>
      <c r="D320" s="338"/>
      <c r="E320" s="338"/>
      <c r="F320" s="338"/>
      <c r="G320" s="338"/>
      <c r="H320" s="338"/>
      <c r="I320" s="338"/>
      <c r="J320" s="198"/>
      <c r="K320" s="196"/>
    </row>
    <row r="321" spans="1:11" ht="15" x14ac:dyDescent="0.25">
      <c r="A321" s="241"/>
      <c r="B321" s="384" t="s">
        <v>151</v>
      </c>
      <c r="C321" s="384"/>
      <c r="D321" s="338"/>
      <c r="E321" s="338"/>
      <c r="F321" s="338"/>
      <c r="G321" s="382"/>
      <c r="H321" s="382"/>
      <c r="I321" s="382"/>
      <c r="J321" s="198"/>
      <c r="K321" s="196"/>
    </row>
    <row r="322" spans="1:11" ht="15" x14ac:dyDescent="0.25">
      <c r="A322" s="241"/>
      <c r="B322" s="283" t="s">
        <v>152</v>
      </c>
      <c r="C322" s="284"/>
      <c r="D322" s="351"/>
      <c r="E322" s="351"/>
      <c r="F322" s="351"/>
      <c r="G322" s="351"/>
      <c r="H322" s="351"/>
      <c r="I322" s="351"/>
      <c r="J322" s="243"/>
      <c r="K322" s="196"/>
    </row>
    <row r="323" spans="1:11" ht="15" x14ac:dyDescent="0.25">
      <c r="A323" s="241"/>
      <c r="B323" s="350" t="s">
        <v>338</v>
      </c>
      <c r="C323" s="350"/>
      <c r="D323" s="338"/>
      <c r="E323" s="338"/>
      <c r="F323" s="338"/>
      <c r="G323" s="338"/>
      <c r="H323" s="338"/>
      <c r="I323" s="338"/>
      <c r="J323" s="198"/>
      <c r="K323" s="196"/>
    </row>
    <row r="324" spans="1:11" ht="15" x14ac:dyDescent="0.25">
      <c r="A324" s="242">
        <v>1.2</v>
      </c>
      <c r="B324" s="384" t="s">
        <v>468</v>
      </c>
      <c r="C324" s="384"/>
      <c r="D324" s="338">
        <f>+D319</f>
        <v>127867138.7</v>
      </c>
      <c r="E324" s="338"/>
      <c r="F324" s="338"/>
      <c r="G324" s="338">
        <f>SUM(G319:G323)</f>
        <v>100786387.18000001</v>
      </c>
      <c r="H324" s="338"/>
      <c r="I324" s="338"/>
      <c r="J324" s="198"/>
      <c r="K324" s="196"/>
    </row>
    <row r="325" spans="1:11" ht="15" x14ac:dyDescent="0.25">
      <c r="A325" s="243"/>
      <c r="B325" s="222"/>
      <c r="C325" s="222"/>
      <c r="D325" s="222"/>
      <c r="E325" s="222"/>
      <c r="F325" s="222"/>
      <c r="G325" s="222"/>
      <c r="H325" s="285"/>
      <c r="I325" s="222"/>
      <c r="J325" s="243"/>
      <c r="K325" s="196"/>
    </row>
    <row r="326" spans="1:11" ht="15" x14ac:dyDescent="0.25">
      <c r="A326" s="191" t="s">
        <v>469</v>
      </c>
      <c r="B326" s="191"/>
      <c r="C326" s="216"/>
      <c r="D326" s="216"/>
      <c r="E326" s="216"/>
      <c r="F326" s="216"/>
      <c r="G326" s="216"/>
      <c r="H326" s="217"/>
      <c r="I326" s="216"/>
      <c r="J326" s="216"/>
      <c r="K326" s="196"/>
    </row>
    <row r="327" spans="1:11" ht="15" x14ac:dyDescent="0.25">
      <c r="A327" s="195"/>
      <c r="B327" s="198" t="s">
        <v>470</v>
      </c>
      <c r="C327" s="198"/>
      <c r="D327" s="198"/>
      <c r="E327" s="198"/>
      <c r="F327" s="198"/>
      <c r="G327" s="198"/>
      <c r="H327" s="199"/>
      <c r="I327" s="198"/>
      <c r="J327" s="198"/>
      <c r="K327" s="196"/>
    </row>
    <row r="328" spans="1:11" ht="15" x14ac:dyDescent="0.25">
      <c r="A328" s="286" t="s">
        <v>295</v>
      </c>
      <c r="B328" s="352" t="s">
        <v>471</v>
      </c>
      <c r="C328" s="352"/>
      <c r="D328" s="352"/>
      <c r="E328" s="385" t="s">
        <v>472</v>
      </c>
      <c r="F328" s="386"/>
      <c r="G328" s="387"/>
      <c r="H328" s="352" t="s">
        <v>473</v>
      </c>
      <c r="I328" s="352"/>
      <c r="J328" s="352"/>
      <c r="K328" s="196"/>
    </row>
    <row r="329" spans="1:11" ht="15" x14ac:dyDescent="0.25">
      <c r="A329" s="201">
        <v>1</v>
      </c>
      <c r="B329" s="344" t="s">
        <v>159</v>
      </c>
      <c r="C329" s="344"/>
      <c r="D329" s="344"/>
      <c r="E329" s="383">
        <f>+[1]IS!E23</f>
        <v>0</v>
      </c>
      <c r="F329" s="352"/>
      <c r="G329" s="352"/>
      <c r="H329" s="381">
        <f>+[1]IS!F23</f>
        <v>0</v>
      </c>
      <c r="I329" s="349"/>
      <c r="J329" s="349"/>
      <c r="K329" s="196"/>
    </row>
    <row r="330" spans="1:11" ht="15" x14ac:dyDescent="0.25">
      <c r="A330" s="201">
        <v>2</v>
      </c>
      <c r="B330" s="352"/>
      <c r="C330" s="352"/>
      <c r="D330" s="352"/>
      <c r="E330" s="352"/>
      <c r="F330" s="352"/>
      <c r="G330" s="352"/>
      <c r="H330" s="352"/>
      <c r="I330" s="352"/>
      <c r="J330" s="352"/>
      <c r="K330" s="196"/>
    </row>
    <row r="331" spans="1:11" ht="15" x14ac:dyDescent="0.25">
      <c r="A331" s="201">
        <v>3</v>
      </c>
      <c r="B331" s="352" t="s">
        <v>417</v>
      </c>
      <c r="C331" s="352"/>
      <c r="D331" s="352"/>
      <c r="E331" s="352"/>
      <c r="F331" s="352"/>
      <c r="G331" s="352"/>
      <c r="H331" s="383">
        <f>SUM(H329:H330)</f>
        <v>0</v>
      </c>
      <c r="I331" s="352"/>
      <c r="J331" s="352"/>
      <c r="K331" s="196"/>
    </row>
    <row r="332" spans="1:11" ht="15" x14ac:dyDescent="0.25">
      <c r="A332" s="195"/>
      <c r="B332" s="198"/>
      <c r="C332" s="198"/>
      <c r="D332" s="198"/>
      <c r="E332" s="198"/>
      <c r="F332" s="198"/>
      <c r="G332" s="198"/>
      <c r="H332" s="199"/>
      <c r="I332" s="198"/>
      <c r="J332" s="198"/>
      <c r="K332" s="196"/>
    </row>
    <row r="333" spans="1:11" ht="15" x14ac:dyDescent="0.25">
      <c r="A333" s="195"/>
      <c r="B333" s="198" t="s">
        <v>474</v>
      </c>
      <c r="C333" s="198"/>
      <c r="D333" s="198"/>
      <c r="E333" s="198"/>
      <c r="F333" s="198"/>
      <c r="G333" s="198"/>
      <c r="H333" s="199"/>
      <c r="I333" s="198"/>
      <c r="J333" s="198"/>
      <c r="K333" s="196"/>
    </row>
    <row r="334" spans="1:11" ht="15" x14ac:dyDescent="0.25">
      <c r="A334" s="286" t="s">
        <v>295</v>
      </c>
      <c r="B334" s="352" t="s">
        <v>296</v>
      </c>
      <c r="C334" s="352"/>
      <c r="D334" s="352"/>
      <c r="E334" s="352"/>
      <c r="F334" s="352" t="s">
        <v>472</v>
      </c>
      <c r="G334" s="352"/>
      <c r="H334" s="352" t="s">
        <v>473</v>
      </c>
      <c r="I334" s="352"/>
      <c r="J334" s="352"/>
      <c r="K334" s="196"/>
    </row>
    <row r="335" spans="1:11" ht="15" x14ac:dyDescent="0.25">
      <c r="A335" s="236">
        <v>1</v>
      </c>
      <c r="B335" s="353" t="s">
        <v>475</v>
      </c>
      <c r="C335" s="353"/>
      <c r="D335" s="353"/>
      <c r="E335" s="353"/>
      <c r="F335" s="381">
        <v>-169746.09</v>
      </c>
      <c r="G335" s="349"/>
      <c r="H335" s="381">
        <f>+'[1]Cash flow'!D57</f>
        <v>9936954.2200000025</v>
      </c>
      <c r="I335" s="349"/>
      <c r="J335" s="349"/>
      <c r="K335" s="196"/>
    </row>
    <row r="336" spans="1:11" ht="15" x14ac:dyDescent="0.25">
      <c r="A336" s="236">
        <v>2</v>
      </c>
      <c r="B336" s="353" t="s">
        <v>476</v>
      </c>
      <c r="C336" s="353"/>
      <c r="D336" s="353"/>
      <c r="E336" s="353"/>
      <c r="F336" s="382">
        <v>-123331.05</v>
      </c>
      <c r="G336" s="382"/>
      <c r="H336" s="381"/>
      <c r="I336" s="349"/>
      <c r="J336" s="349"/>
      <c r="K336" s="196"/>
    </row>
    <row r="337" spans="1:11" ht="15" x14ac:dyDescent="0.25">
      <c r="A337" s="236">
        <v>3</v>
      </c>
      <c r="B337" s="353" t="s">
        <v>477</v>
      </c>
      <c r="C337" s="353"/>
      <c r="D337" s="353"/>
      <c r="E337" s="353"/>
      <c r="F337" s="349"/>
      <c r="G337" s="349"/>
      <c r="H337" s="349"/>
      <c r="I337" s="349"/>
      <c r="J337" s="349"/>
      <c r="K337" s="196"/>
    </row>
    <row r="338" spans="1:11" ht="15" x14ac:dyDescent="0.25">
      <c r="A338" s="236">
        <v>4</v>
      </c>
      <c r="B338" s="344" t="s">
        <v>478</v>
      </c>
      <c r="C338" s="344"/>
      <c r="D338" s="344"/>
      <c r="E338" s="344"/>
      <c r="F338" s="349"/>
      <c r="G338" s="349"/>
      <c r="H338" s="380">
        <v>12892.84</v>
      </c>
      <c r="I338" s="380"/>
      <c r="J338" s="380"/>
      <c r="K338" s="196"/>
    </row>
    <row r="339" spans="1:11" ht="15" x14ac:dyDescent="0.25">
      <c r="A339" s="236">
        <v>5</v>
      </c>
      <c r="B339" s="352" t="s">
        <v>417</v>
      </c>
      <c r="C339" s="352"/>
      <c r="D339" s="352"/>
      <c r="E339" s="352"/>
      <c r="F339" s="351">
        <f>SUM(F335:G338)</f>
        <v>-293077.14</v>
      </c>
      <c r="G339" s="351"/>
      <c r="H339" s="370">
        <f>SUM(H335:J338)</f>
        <v>9949847.0600000024</v>
      </c>
      <c r="I339" s="370"/>
      <c r="J339" s="370"/>
      <c r="K339" s="196">
        <f>+H339-[1]IS!F28</f>
        <v>0</v>
      </c>
    </row>
    <row r="340" spans="1:11" ht="15" x14ac:dyDescent="0.25">
      <c r="A340" s="195"/>
      <c r="B340" s="198"/>
      <c r="C340" s="198"/>
      <c r="D340" s="198"/>
      <c r="E340" s="198"/>
      <c r="F340" s="198"/>
      <c r="G340" s="198"/>
      <c r="H340" s="199"/>
      <c r="I340" s="198"/>
      <c r="J340" s="198"/>
      <c r="K340" s="196"/>
    </row>
    <row r="341" spans="1:11" ht="15" x14ac:dyDescent="0.25">
      <c r="A341" s="371" t="s">
        <v>479</v>
      </c>
      <c r="B341" s="371"/>
      <c r="C341" s="216"/>
      <c r="D341" s="216"/>
      <c r="E341" s="216"/>
      <c r="F341" s="216"/>
      <c r="G341" s="216"/>
      <c r="H341" s="217"/>
      <c r="I341" s="216"/>
      <c r="J341" s="216"/>
      <c r="K341" s="196"/>
    </row>
    <row r="342" spans="1:11" ht="15" x14ac:dyDescent="0.25">
      <c r="A342" s="195"/>
      <c r="B342" s="198"/>
      <c r="C342" s="198"/>
      <c r="D342" s="198"/>
      <c r="E342" s="198"/>
      <c r="F342" s="198"/>
      <c r="G342" s="198"/>
      <c r="H342" s="199"/>
      <c r="I342" s="198"/>
      <c r="J342" s="198"/>
      <c r="K342" s="196"/>
    </row>
    <row r="343" spans="1:11" ht="15" x14ac:dyDescent="0.25">
      <c r="A343" s="195"/>
      <c r="B343" s="198" t="s">
        <v>480</v>
      </c>
      <c r="C343" s="198"/>
      <c r="D343" s="198"/>
      <c r="E343" s="198"/>
      <c r="F343" s="198"/>
      <c r="G343" s="198"/>
      <c r="H343" s="199"/>
      <c r="I343" s="198"/>
      <c r="J343" s="198"/>
      <c r="K343" s="196"/>
    </row>
    <row r="344" spans="1:11" ht="15" x14ac:dyDescent="0.25">
      <c r="A344" s="372" t="s">
        <v>295</v>
      </c>
      <c r="B344" s="374" t="s">
        <v>481</v>
      </c>
      <c r="C344" s="375"/>
      <c r="D344" s="376"/>
      <c r="E344" s="349" t="s">
        <v>472</v>
      </c>
      <c r="F344" s="349"/>
      <c r="G344" s="349" t="s">
        <v>145</v>
      </c>
      <c r="H344" s="349"/>
      <c r="I344" s="198"/>
      <c r="J344" s="198"/>
      <c r="K344" s="196"/>
    </row>
    <row r="345" spans="1:11" ht="15" x14ac:dyDescent="0.25">
      <c r="A345" s="373"/>
      <c r="B345" s="377"/>
      <c r="C345" s="378"/>
      <c r="D345" s="379"/>
      <c r="E345" s="287" t="s">
        <v>482</v>
      </c>
      <c r="F345" s="201" t="s">
        <v>483</v>
      </c>
      <c r="G345" s="287" t="s">
        <v>482</v>
      </c>
      <c r="H345" s="269" t="s">
        <v>483</v>
      </c>
      <c r="I345" s="198"/>
      <c r="J345" s="198"/>
      <c r="K345" s="196"/>
    </row>
    <row r="346" spans="1:11" ht="15" x14ac:dyDescent="0.25">
      <c r="A346" s="201">
        <v>1</v>
      </c>
      <c r="B346" s="357" t="s">
        <v>484</v>
      </c>
      <c r="C346" s="358"/>
      <c r="D346" s="359"/>
      <c r="E346" s="288"/>
      <c r="F346" s="235">
        <v>99445298.879999995</v>
      </c>
      <c r="G346" s="236"/>
      <c r="H346" s="235">
        <f>+[1]ГБ!G178</f>
        <v>44316412.009999998</v>
      </c>
      <c r="I346" s="289">
        <f>+H346/1000</f>
        <v>44316.41201</v>
      </c>
      <c r="J346" s="198"/>
      <c r="K346" s="196"/>
    </row>
    <row r="347" spans="1:11" ht="15" x14ac:dyDescent="0.25">
      <c r="A347" s="201">
        <v>2</v>
      </c>
      <c r="B347" s="357" t="s">
        <v>485</v>
      </c>
      <c r="C347" s="358"/>
      <c r="D347" s="359"/>
      <c r="E347" s="288"/>
      <c r="F347" s="235">
        <v>11677207.17</v>
      </c>
      <c r="G347" s="236"/>
      <c r="H347" s="235">
        <f>+[1]ГБ!G182</f>
        <v>5983525.3300000001</v>
      </c>
      <c r="I347" s="289">
        <f t="shared" ref="I347:I368" si="16">+H347/1000</f>
        <v>5983.5253300000004</v>
      </c>
      <c r="J347" s="198"/>
      <c r="K347" s="196"/>
    </row>
    <row r="348" spans="1:11" ht="15" x14ac:dyDescent="0.25">
      <c r="A348" s="201">
        <v>3</v>
      </c>
      <c r="B348" s="357" t="s">
        <v>486</v>
      </c>
      <c r="C348" s="358"/>
      <c r="D348" s="359"/>
      <c r="E348" s="288"/>
      <c r="F348" s="235">
        <v>69560</v>
      </c>
      <c r="G348" s="236"/>
      <c r="H348" s="235"/>
      <c r="I348" s="289">
        <f t="shared" si="16"/>
        <v>0</v>
      </c>
      <c r="J348" s="198"/>
      <c r="K348" s="196"/>
    </row>
    <row r="349" spans="1:11" ht="15" x14ac:dyDescent="0.25">
      <c r="A349" s="201">
        <v>4</v>
      </c>
      <c r="B349" s="367" t="s">
        <v>487</v>
      </c>
      <c r="C349" s="368"/>
      <c r="D349" s="369"/>
      <c r="E349" s="288"/>
      <c r="F349" s="235"/>
      <c r="G349" s="236"/>
      <c r="H349" s="235"/>
      <c r="I349" s="289">
        <f t="shared" si="16"/>
        <v>0</v>
      </c>
      <c r="J349" s="198"/>
      <c r="K349" s="196"/>
    </row>
    <row r="350" spans="1:11" ht="15" x14ac:dyDescent="0.25">
      <c r="A350" s="201">
        <v>5</v>
      </c>
      <c r="B350" s="357" t="s">
        <v>488</v>
      </c>
      <c r="C350" s="358"/>
      <c r="D350" s="359"/>
      <c r="E350" s="288"/>
      <c r="F350" s="235">
        <v>169000</v>
      </c>
      <c r="G350" s="236"/>
      <c r="H350" s="235">
        <f>+[1]ГБ!G225</f>
        <v>29569</v>
      </c>
      <c r="I350" s="289">
        <f t="shared" si="16"/>
        <v>29.568999999999999</v>
      </c>
      <c r="J350" s="198"/>
      <c r="K350" s="196">
        <f>+H350+H351+H361</f>
        <v>4716405.07</v>
      </c>
    </row>
    <row r="351" spans="1:11" ht="15" x14ac:dyDescent="0.25">
      <c r="A351" s="201">
        <v>6</v>
      </c>
      <c r="B351" s="357" t="s">
        <v>489</v>
      </c>
      <c r="C351" s="358"/>
      <c r="D351" s="359"/>
      <c r="E351" s="288"/>
      <c r="F351" s="235">
        <v>5121809.59</v>
      </c>
      <c r="G351" s="236"/>
      <c r="H351" s="235">
        <f>+[1]ГБ!G200</f>
        <v>4612386.07</v>
      </c>
      <c r="I351" s="289">
        <f t="shared" si="16"/>
        <v>4612.3860700000005</v>
      </c>
      <c r="J351" s="198"/>
      <c r="K351" s="196"/>
    </row>
    <row r="352" spans="1:11" ht="15" x14ac:dyDescent="0.25">
      <c r="A352" s="201">
        <v>7</v>
      </c>
      <c r="B352" s="357" t="s">
        <v>490</v>
      </c>
      <c r="C352" s="358"/>
      <c r="D352" s="359"/>
      <c r="E352" s="288"/>
      <c r="F352" s="235">
        <v>20848550</v>
      </c>
      <c r="G352" s="236"/>
      <c r="H352" s="235">
        <f>+[1]ГБ!G235</f>
        <v>17716100</v>
      </c>
      <c r="I352" s="289">
        <f t="shared" si="16"/>
        <v>17716.099999999999</v>
      </c>
      <c r="J352" s="198"/>
      <c r="K352" s="196"/>
    </row>
    <row r="353" spans="1:11" ht="15" x14ac:dyDescent="0.25">
      <c r="A353" s="201">
        <v>8</v>
      </c>
      <c r="B353" s="357" t="s">
        <v>491</v>
      </c>
      <c r="C353" s="358"/>
      <c r="D353" s="359"/>
      <c r="E353" s="288"/>
      <c r="F353" s="235"/>
      <c r="G353" s="236"/>
      <c r="H353" s="235"/>
      <c r="I353" s="289">
        <f t="shared" si="16"/>
        <v>0</v>
      </c>
      <c r="J353" s="198"/>
      <c r="K353" s="196"/>
    </row>
    <row r="354" spans="1:11" ht="15" x14ac:dyDescent="0.25">
      <c r="A354" s="201">
        <v>9</v>
      </c>
      <c r="B354" s="357" t="s">
        <v>492</v>
      </c>
      <c r="C354" s="358"/>
      <c r="D354" s="359"/>
      <c r="E354" s="288"/>
      <c r="F354" s="235"/>
      <c r="G354" s="236"/>
      <c r="H354" s="235"/>
      <c r="I354" s="289">
        <f t="shared" si="16"/>
        <v>0</v>
      </c>
      <c r="J354" s="198"/>
      <c r="K354" s="196"/>
    </row>
    <row r="355" spans="1:11" ht="15" x14ac:dyDescent="0.25">
      <c r="A355" s="201">
        <v>10</v>
      </c>
      <c r="B355" s="357" t="s">
        <v>493</v>
      </c>
      <c r="C355" s="358"/>
      <c r="D355" s="359"/>
      <c r="E355" s="288"/>
      <c r="F355" s="235"/>
      <c r="G355" s="236"/>
      <c r="H355" s="235"/>
      <c r="I355" s="289">
        <f t="shared" si="16"/>
        <v>0</v>
      </c>
      <c r="J355" s="198"/>
      <c r="K355" s="196"/>
    </row>
    <row r="356" spans="1:11" ht="15" x14ac:dyDescent="0.25">
      <c r="A356" s="201">
        <v>11</v>
      </c>
      <c r="B356" s="357" t="s">
        <v>494</v>
      </c>
      <c r="C356" s="358"/>
      <c r="D356" s="359"/>
      <c r="E356" s="288"/>
      <c r="F356" s="235">
        <v>547000</v>
      </c>
      <c r="G356" s="236"/>
      <c r="H356" s="235">
        <f>+[1]ГБ!G229</f>
        <v>2058785.32</v>
      </c>
      <c r="I356" s="289">
        <f t="shared" si="16"/>
        <v>2058.78532</v>
      </c>
      <c r="J356" s="198"/>
      <c r="K356" s="196"/>
    </row>
    <row r="357" spans="1:11" ht="15" x14ac:dyDescent="0.25">
      <c r="A357" s="201">
        <v>12</v>
      </c>
      <c r="B357" s="357" t="s">
        <v>495</v>
      </c>
      <c r="C357" s="358"/>
      <c r="D357" s="359"/>
      <c r="E357" s="288"/>
      <c r="F357" s="235">
        <v>244300</v>
      </c>
      <c r="G357" s="236"/>
      <c r="H357" s="235">
        <f>+[1]ГБ!G186</f>
        <v>507400</v>
      </c>
      <c r="I357" s="289">
        <f t="shared" si="16"/>
        <v>507.4</v>
      </c>
      <c r="J357" s="198"/>
      <c r="K357" s="196"/>
    </row>
    <row r="358" spans="1:11" ht="15" x14ac:dyDescent="0.25">
      <c r="A358" s="201">
        <v>13</v>
      </c>
      <c r="B358" s="357" t="s">
        <v>496</v>
      </c>
      <c r="C358" s="358"/>
      <c r="D358" s="359"/>
      <c r="E358" s="288"/>
      <c r="F358" s="235">
        <v>2798396.27</v>
      </c>
      <c r="G358" s="236"/>
      <c r="H358" s="235">
        <f>+[1]ГБ!G194</f>
        <v>11886411.220000001</v>
      </c>
      <c r="I358" s="289">
        <f t="shared" si="16"/>
        <v>11886.41122</v>
      </c>
      <c r="J358" s="198"/>
      <c r="K358" s="196"/>
    </row>
    <row r="359" spans="1:11" ht="15" x14ac:dyDescent="0.25">
      <c r="A359" s="201">
        <v>14</v>
      </c>
      <c r="B359" s="357" t="s">
        <v>497</v>
      </c>
      <c r="C359" s="358"/>
      <c r="D359" s="359"/>
      <c r="E359" s="288"/>
      <c r="F359" s="235"/>
      <c r="G359" s="236"/>
      <c r="H359" s="235">
        <f>+[1]ГБ!G190</f>
        <v>11011365.6</v>
      </c>
      <c r="I359" s="289">
        <f t="shared" si="16"/>
        <v>11011.365599999999</v>
      </c>
      <c r="J359" s="198"/>
      <c r="K359" s="196"/>
    </row>
    <row r="360" spans="1:11" ht="15" x14ac:dyDescent="0.25">
      <c r="A360" s="201">
        <v>15</v>
      </c>
      <c r="B360" s="357" t="s">
        <v>498</v>
      </c>
      <c r="C360" s="358"/>
      <c r="D360" s="359"/>
      <c r="E360" s="288"/>
      <c r="F360" s="235"/>
      <c r="G360" s="236"/>
      <c r="H360" s="235"/>
      <c r="I360" s="289">
        <f t="shared" si="16"/>
        <v>0</v>
      </c>
      <c r="J360" s="198"/>
      <c r="K360" s="196"/>
    </row>
    <row r="361" spans="1:11" ht="15" x14ac:dyDescent="0.25">
      <c r="A361" s="201">
        <v>16</v>
      </c>
      <c r="B361" s="357" t="s">
        <v>499</v>
      </c>
      <c r="C361" s="358"/>
      <c r="D361" s="359"/>
      <c r="E361" s="288"/>
      <c r="F361" s="235">
        <v>991500</v>
      </c>
      <c r="G361" s="236"/>
      <c r="H361" s="235">
        <f>+[1]ГБ!G221</f>
        <v>74450</v>
      </c>
      <c r="I361" s="289">
        <f t="shared" si="16"/>
        <v>74.45</v>
      </c>
      <c r="J361" s="198"/>
      <c r="K361" s="196"/>
    </row>
    <row r="362" spans="1:11" ht="15" x14ac:dyDescent="0.25">
      <c r="A362" s="201">
        <v>17</v>
      </c>
      <c r="B362" s="357" t="s">
        <v>500</v>
      </c>
      <c r="C362" s="358"/>
      <c r="D362" s="359"/>
      <c r="E362" s="288"/>
      <c r="F362" s="235"/>
      <c r="G362" s="236"/>
      <c r="H362" s="235"/>
      <c r="I362" s="289">
        <f t="shared" si="16"/>
        <v>0</v>
      </c>
      <c r="J362" s="198"/>
      <c r="K362" s="196"/>
    </row>
    <row r="363" spans="1:11" ht="15" x14ac:dyDescent="0.25">
      <c r="A363" s="201">
        <v>18</v>
      </c>
      <c r="B363" s="357" t="s">
        <v>501</v>
      </c>
      <c r="C363" s="358"/>
      <c r="D363" s="359"/>
      <c r="E363" s="288"/>
      <c r="F363" s="235">
        <v>88801.85</v>
      </c>
      <c r="G363" s="236"/>
      <c r="H363" s="235">
        <f>+[1]ГБ!G203</f>
        <v>334620</v>
      </c>
      <c r="I363" s="289">
        <f t="shared" si="16"/>
        <v>334.62</v>
      </c>
      <c r="J363" s="198"/>
      <c r="K363" s="196"/>
    </row>
    <row r="364" spans="1:11" ht="15" x14ac:dyDescent="0.25">
      <c r="A364" s="201">
        <v>19</v>
      </c>
      <c r="B364" s="357" t="s">
        <v>502</v>
      </c>
      <c r="C364" s="358"/>
      <c r="D364" s="359"/>
      <c r="E364" s="288"/>
      <c r="F364" s="235"/>
      <c r="G364" s="236"/>
      <c r="H364" s="235"/>
      <c r="I364" s="289">
        <f t="shared" si="16"/>
        <v>0</v>
      </c>
      <c r="J364" s="198"/>
      <c r="K364" s="196"/>
    </row>
    <row r="365" spans="1:11" ht="15" x14ac:dyDescent="0.25">
      <c r="A365" s="201">
        <v>20</v>
      </c>
      <c r="B365" s="357" t="s">
        <v>503</v>
      </c>
      <c r="C365" s="358"/>
      <c r="D365" s="359"/>
      <c r="E365" s="288"/>
      <c r="F365" s="235">
        <v>1295000</v>
      </c>
      <c r="G365" s="236"/>
      <c r="H365" s="235">
        <f>+[1]ГБ!G207</f>
        <v>750000</v>
      </c>
      <c r="I365" s="289">
        <f t="shared" si="16"/>
        <v>750</v>
      </c>
      <c r="J365" s="198"/>
      <c r="K365" s="196"/>
    </row>
    <row r="366" spans="1:11" ht="15" x14ac:dyDescent="0.25">
      <c r="A366" s="201">
        <v>21</v>
      </c>
      <c r="B366" s="357" t="s">
        <v>504</v>
      </c>
      <c r="C366" s="358"/>
      <c r="D366" s="359"/>
      <c r="E366" s="288"/>
      <c r="F366" s="235">
        <v>4464100</v>
      </c>
      <c r="G366" s="236"/>
      <c r="H366" s="235">
        <v>5046727.3899999997</v>
      </c>
      <c r="I366" s="289">
        <f t="shared" si="16"/>
        <v>5046.72739</v>
      </c>
      <c r="J366" s="204"/>
      <c r="K366" s="196"/>
    </row>
    <row r="367" spans="1:11" ht="15" x14ac:dyDescent="0.25">
      <c r="A367" s="201">
        <v>22</v>
      </c>
      <c r="B367" s="357"/>
      <c r="C367" s="358"/>
      <c r="D367" s="359"/>
      <c r="E367" s="288"/>
      <c r="F367" s="235"/>
      <c r="G367" s="236"/>
      <c r="H367" s="235"/>
      <c r="I367" s="289">
        <f t="shared" si="16"/>
        <v>0</v>
      </c>
      <c r="J367" s="198"/>
      <c r="K367" s="196"/>
    </row>
    <row r="368" spans="1:11" ht="15" x14ac:dyDescent="0.25">
      <c r="A368" s="201">
        <v>23</v>
      </c>
      <c r="B368" s="352" t="s">
        <v>417</v>
      </c>
      <c r="C368" s="352"/>
      <c r="D368" s="352"/>
      <c r="E368" s="288"/>
      <c r="F368" s="235">
        <f>SUM(F346:F367)</f>
        <v>147760523.75999999</v>
      </c>
      <c r="G368" s="236"/>
      <c r="H368" s="235">
        <f>SUM(H346:H367)</f>
        <v>104327751.93999998</v>
      </c>
      <c r="I368" s="289">
        <f t="shared" si="16"/>
        <v>104327.75193999999</v>
      </c>
      <c r="J368" s="204"/>
      <c r="K368" s="196"/>
    </row>
    <row r="369" spans="1:11" ht="15" x14ac:dyDescent="0.25">
      <c r="A369" s="195"/>
      <c r="B369" s="198"/>
      <c r="C369" s="198"/>
      <c r="D369" s="198"/>
      <c r="E369" s="263"/>
      <c r="F369" s="263"/>
      <c r="G369" s="263"/>
      <c r="H369" s="265"/>
      <c r="I369" s="198"/>
      <c r="J369" s="198"/>
      <c r="K369" s="196"/>
    </row>
    <row r="370" spans="1:11" ht="15" x14ac:dyDescent="0.25">
      <c r="A370" s="195"/>
      <c r="B370" s="198" t="s">
        <v>505</v>
      </c>
      <c r="C370" s="198"/>
      <c r="D370" s="198"/>
      <c r="E370" s="198"/>
      <c r="F370" s="198"/>
      <c r="G370" s="198"/>
      <c r="H370" s="199"/>
      <c r="I370" s="198"/>
      <c r="J370" s="198"/>
      <c r="K370" s="196"/>
    </row>
    <row r="371" spans="1:11" ht="15" x14ac:dyDescent="0.25">
      <c r="A371" s="290" t="s">
        <v>295</v>
      </c>
      <c r="B371" s="351" t="s">
        <v>481</v>
      </c>
      <c r="C371" s="351"/>
      <c r="D371" s="351"/>
      <c r="E371" s="351"/>
      <c r="F371" s="351" t="s">
        <v>472</v>
      </c>
      <c r="G371" s="351"/>
      <c r="H371" s="351" t="s">
        <v>473</v>
      </c>
      <c r="I371" s="351"/>
      <c r="J371" s="351"/>
      <c r="K371" s="196"/>
    </row>
    <row r="372" spans="1:11" ht="15" x14ac:dyDescent="0.25">
      <c r="A372" s="242">
        <v>1</v>
      </c>
      <c r="B372" s="350" t="s">
        <v>506</v>
      </c>
      <c r="C372" s="350"/>
      <c r="D372" s="350"/>
      <c r="E372" s="350"/>
      <c r="F372" s="338"/>
      <c r="G372" s="338"/>
      <c r="H372" s="338"/>
      <c r="I372" s="338"/>
      <c r="J372" s="338"/>
      <c r="K372" s="196"/>
    </row>
    <row r="373" spans="1:11" ht="15" x14ac:dyDescent="0.25">
      <c r="A373" s="242">
        <v>2</v>
      </c>
      <c r="B373" s="364" t="s">
        <v>507</v>
      </c>
      <c r="C373" s="365"/>
      <c r="D373" s="365"/>
      <c r="E373" s="366"/>
      <c r="F373" s="338"/>
      <c r="G373" s="338"/>
      <c r="H373" s="338"/>
      <c r="I373" s="338"/>
      <c r="J373" s="338"/>
      <c r="K373" s="196"/>
    </row>
    <row r="374" spans="1:11" ht="15" x14ac:dyDescent="0.25">
      <c r="A374" s="242">
        <v>3</v>
      </c>
      <c r="B374" s="350" t="s">
        <v>508</v>
      </c>
      <c r="C374" s="350"/>
      <c r="D374" s="350"/>
      <c r="E374" s="350"/>
      <c r="F374" s="338"/>
      <c r="G374" s="338"/>
      <c r="H374" s="338"/>
      <c r="I374" s="338"/>
      <c r="J374" s="338"/>
      <c r="K374" s="196"/>
    </row>
    <row r="375" spans="1:11" ht="15" x14ac:dyDescent="0.25">
      <c r="A375" s="242">
        <v>4</v>
      </c>
      <c r="B375" s="350"/>
      <c r="C375" s="350"/>
      <c r="D375" s="350"/>
      <c r="E375" s="350"/>
      <c r="F375" s="338">
        <f>+[1]IS!E27</f>
        <v>6826811.1600000001</v>
      </c>
      <c r="G375" s="338"/>
      <c r="H375" s="338">
        <f>+[1]IS!F27</f>
        <v>728987.54</v>
      </c>
      <c r="I375" s="338"/>
      <c r="J375" s="338"/>
      <c r="K375" s="196"/>
    </row>
    <row r="376" spans="1:11" ht="15" x14ac:dyDescent="0.25">
      <c r="A376" s="242">
        <v>5</v>
      </c>
      <c r="B376" s="347" t="s">
        <v>417</v>
      </c>
      <c r="C376" s="347"/>
      <c r="D376" s="347"/>
      <c r="E376" s="347"/>
      <c r="F376" s="351">
        <f>SUM(F372:G375)</f>
        <v>6826811.1600000001</v>
      </c>
      <c r="G376" s="351"/>
      <c r="H376" s="351">
        <f>SUM(H372:J375)</f>
        <v>728987.54</v>
      </c>
      <c r="I376" s="351"/>
      <c r="J376" s="351"/>
      <c r="K376" s="196"/>
    </row>
    <row r="377" spans="1:11" ht="15" x14ac:dyDescent="0.25">
      <c r="A377" s="195"/>
      <c r="B377" s="198"/>
      <c r="C377" s="198"/>
      <c r="D377" s="198"/>
      <c r="E377" s="198"/>
      <c r="F377" s="198"/>
      <c r="G377" s="198"/>
      <c r="H377" s="199"/>
      <c r="I377" s="198"/>
      <c r="J377" s="198"/>
      <c r="K377" s="196"/>
    </row>
    <row r="378" spans="1:11" ht="15" x14ac:dyDescent="0.25">
      <c r="A378" s="195"/>
      <c r="B378" s="198" t="s">
        <v>509</v>
      </c>
      <c r="C378" s="198"/>
      <c r="D378" s="198"/>
      <c r="E378" s="198"/>
      <c r="F378" s="198"/>
      <c r="G378" s="198"/>
      <c r="H378" s="199"/>
      <c r="I378" s="198"/>
      <c r="J378" s="198"/>
      <c r="K378" s="196"/>
    </row>
    <row r="379" spans="1:11" ht="15" x14ac:dyDescent="0.25">
      <c r="A379" s="349" t="s">
        <v>420</v>
      </c>
      <c r="B379" s="349"/>
      <c r="C379" s="349"/>
      <c r="D379" s="349"/>
      <c r="E379" s="349"/>
      <c r="F379" s="346" t="s">
        <v>510</v>
      </c>
      <c r="G379" s="349" t="s">
        <v>511</v>
      </c>
      <c r="H379" s="349"/>
      <c r="I379" s="349"/>
      <c r="J379" s="349"/>
      <c r="K379" s="196"/>
    </row>
    <row r="380" spans="1:11" ht="15" x14ac:dyDescent="0.25">
      <c r="A380" s="349"/>
      <c r="B380" s="349"/>
      <c r="C380" s="349"/>
      <c r="D380" s="349"/>
      <c r="E380" s="349"/>
      <c r="F380" s="346"/>
      <c r="G380" s="349" t="s">
        <v>512</v>
      </c>
      <c r="H380" s="349"/>
      <c r="I380" s="349" t="s">
        <v>513</v>
      </c>
      <c r="J380" s="349"/>
      <c r="K380" s="196"/>
    </row>
    <row r="381" spans="1:11" ht="15" x14ac:dyDescent="0.25">
      <c r="A381" s="344" t="s">
        <v>514</v>
      </c>
      <c r="B381" s="344"/>
      <c r="C381" s="344"/>
      <c r="D381" s="344"/>
      <c r="E381" s="344"/>
      <c r="F381" s="236"/>
      <c r="G381" s="349"/>
      <c r="H381" s="349"/>
      <c r="I381" s="349"/>
      <c r="J381" s="349"/>
      <c r="K381" s="196"/>
    </row>
    <row r="382" spans="1:11" ht="15" x14ac:dyDescent="0.25">
      <c r="A382" s="344" t="s">
        <v>515</v>
      </c>
      <c r="B382" s="344"/>
      <c r="C382" s="344"/>
      <c r="D382" s="344"/>
      <c r="E382" s="344"/>
      <c r="F382" s="236"/>
      <c r="G382" s="349"/>
      <c r="H382" s="349"/>
      <c r="I382" s="349"/>
      <c r="J382" s="349"/>
      <c r="K382" s="196"/>
    </row>
    <row r="383" spans="1:11" ht="15" x14ac:dyDescent="0.25">
      <c r="A383" s="344" t="s">
        <v>516</v>
      </c>
      <c r="B383" s="344"/>
      <c r="C383" s="344"/>
      <c r="D383" s="344"/>
      <c r="E383" s="344"/>
      <c r="F383" s="201">
        <v>4</v>
      </c>
      <c r="G383" s="338"/>
      <c r="H383" s="338"/>
      <c r="I383" s="338">
        <f>+[1]ГБ!G178</f>
        <v>44316412.009999998</v>
      </c>
      <c r="J383" s="338"/>
      <c r="K383" s="196"/>
    </row>
    <row r="384" spans="1:11" ht="15" x14ac:dyDescent="0.25">
      <c r="A384" s="352" t="s">
        <v>182</v>
      </c>
      <c r="B384" s="352"/>
      <c r="C384" s="352"/>
      <c r="D384" s="352"/>
      <c r="E384" s="352"/>
      <c r="F384" s="200">
        <f>SUM(F381:F383)</f>
        <v>4</v>
      </c>
      <c r="G384" s="351">
        <f>SUM(G381:G383)</f>
        <v>0</v>
      </c>
      <c r="H384" s="351"/>
      <c r="I384" s="351">
        <f>SUM(I381:I383)</f>
        <v>44316412.009999998</v>
      </c>
      <c r="J384" s="351"/>
      <c r="K384" s="196"/>
    </row>
    <row r="385" spans="1:11" ht="15" x14ac:dyDescent="0.25">
      <c r="A385" s="222"/>
      <c r="B385" s="222"/>
      <c r="C385" s="222"/>
      <c r="D385" s="222"/>
      <c r="E385" s="222"/>
      <c r="F385" s="243"/>
      <c r="G385" s="222"/>
      <c r="H385" s="285"/>
      <c r="I385" s="222"/>
      <c r="J385" s="222"/>
      <c r="K385" s="196"/>
    </row>
    <row r="386" spans="1:11" ht="15" x14ac:dyDescent="0.25">
      <c r="A386" s="191" t="s">
        <v>517</v>
      </c>
      <c r="B386" s="191"/>
      <c r="C386" s="216"/>
      <c r="D386" s="216"/>
      <c r="E386" s="216"/>
      <c r="F386" s="216"/>
      <c r="G386" s="216"/>
      <c r="H386" s="217"/>
      <c r="I386" s="216"/>
      <c r="J386" s="216"/>
      <c r="K386" s="196"/>
    </row>
    <row r="387" spans="1:11" ht="15" x14ac:dyDescent="0.25">
      <c r="A387" s="195"/>
      <c r="B387" s="198"/>
      <c r="C387" s="198"/>
      <c r="D387" s="198"/>
      <c r="E387" s="198"/>
      <c r="F387" s="198"/>
      <c r="G387" s="198"/>
      <c r="H387" s="199"/>
      <c r="I387" s="198"/>
      <c r="J387" s="198"/>
      <c r="K387" s="196"/>
    </row>
    <row r="388" spans="1:11" ht="15" x14ac:dyDescent="0.25">
      <c r="A388" s="201" t="s">
        <v>295</v>
      </c>
      <c r="B388" s="361" t="s">
        <v>33</v>
      </c>
      <c r="C388" s="362"/>
      <c r="D388" s="363"/>
      <c r="E388" s="349" t="s">
        <v>144</v>
      </c>
      <c r="F388" s="349"/>
      <c r="G388" s="349" t="s">
        <v>145</v>
      </c>
      <c r="H388" s="349"/>
      <c r="I388" s="198"/>
      <c r="J388" s="198"/>
      <c r="K388" s="196"/>
    </row>
    <row r="389" spans="1:11" ht="15" x14ac:dyDescent="0.25">
      <c r="A389" s="201">
        <v>1</v>
      </c>
      <c r="B389" s="357" t="s">
        <v>518</v>
      </c>
      <c r="C389" s="358"/>
      <c r="D389" s="359"/>
      <c r="E389" s="338"/>
      <c r="F389" s="338"/>
      <c r="G389" s="338">
        <f>+[1]IS!F33</f>
        <v>68419.88</v>
      </c>
      <c r="H389" s="338"/>
      <c r="I389" s="198"/>
      <c r="J389" s="198"/>
      <c r="K389" s="196"/>
    </row>
    <row r="390" spans="1:11" ht="15" x14ac:dyDescent="0.25">
      <c r="A390" s="201">
        <v>2</v>
      </c>
      <c r="B390" s="357" t="s">
        <v>519</v>
      </c>
      <c r="C390" s="358"/>
      <c r="D390" s="359"/>
      <c r="E390" s="338"/>
      <c r="F390" s="338"/>
      <c r="G390" s="338"/>
      <c r="H390" s="338"/>
      <c r="I390" s="198"/>
      <c r="J390" s="198"/>
      <c r="K390" s="196"/>
    </row>
    <row r="391" spans="1:11" ht="15" x14ac:dyDescent="0.25">
      <c r="A391" s="200">
        <v>3</v>
      </c>
      <c r="B391" s="291" t="s">
        <v>520</v>
      </c>
      <c r="C391" s="291"/>
      <c r="D391" s="291"/>
      <c r="E391" s="351">
        <f>+E389+E390</f>
        <v>0</v>
      </c>
      <c r="F391" s="351"/>
      <c r="G391" s="351">
        <f>+G389+G390</f>
        <v>68419.88</v>
      </c>
      <c r="H391" s="351"/>
      <c r="I391" s="198"/>
      <c r="J391" s="198"/>
      <c r="K391" s="196"/>
    </row>
    <row r="392" spans="1:11" ht="15" x14ac:dyDescent="0.25">
      <c r="A392" s="195"/>
      <c r="B392" s="360" t="s">
        <v>521</v>
      </c>
      <c r="C392" s="360"/>
      <c r="D392" s="203"/>
      <c r="E392" s="203"/>
      <c r="F392" s="203"/>
      <c r="G392" s="203"/>
      <c r="H392" s="209"/>
      <c r="I392" s="203"/>
      <c r="J392" s="198"/>
      <c r="K392" s="196"/>
    </row>
    <row r="393" spans="1:11" ht="15" x14ac:dyDescent="0.25">
      <c r="A393" s="210"/>
      <c r="B393" s="210"/>
      <c r="C393" s="210"/>
      <c r="D393" s="210"/>
      <c r="E393" s="210"/>
      <c r="F393" s="210"/>
      <c r="G393" s="210"/>
      <c r="H393" s="211"/>
      <c r="I393" s="210"/>
      <c r="J393" s="210"/>
      <c r="K393" s="196"/>
    </row>
    <row r="394" spans="1:11" ht="15" x14ac:dyDescent="0.25">
      <c r="A394" s="342"/>
      <c r="B394" s="342"/>
      <c r="C394" s="342"/>
      <c r="D394" s="342"/>
      <c r="E394" s="342"/>
      <c r="F394" s="342"/>
      <c r="G394" s="342"/>
      <c r="H394" s="342"/>
      <c r="I394" s="342"/>
      <c r="J394" s="342"/>
      <c r="K394" s="196"/>
    </row>
    <row r="395" spans="1:11" ht="15" x14ac:dyDescent="0.25">
      <c r="A395" s="342"/>
      <c r="B395" s="342"/>
      <c r="C395" s="342"/>
      <c r="D395" s="342"/>
      <c r="E395" s="342"/>
      <c r="F395" s="342"/>
      <c r="G395" s="342"/>
      <c r="H395" s="342"/>
      <c r="I395" s="342"/>
      <c r="J395" s="342"/>
      <c r="K395" s="196"/>
    </row>
    <row r="396" spans="1:11" ht="15" x14ac:dyDescent="0.25">
      <c r="A396" s="342"/>
      <c r="B396" s="342"/>
      <c r="C396" s="342"/>
      <c r="D396" s="342"/>
      <c r="E396" s="342"/>
      <c r="F396" s="342"/>
      <c r="G396" s="342"/>
      <c r="H396" s="342"/>
      <c r="I396" s="342"/>
      <c r="J396" s="342"/>
      <c r="K396" s="196"/>
    </row>
    <row r="397" spans="1:11" ht="15" x14ac:dyDescent="0.25">
      <c r="A397" s="342"/>
      <c r="B397" s="342"/>
      <c r="C397" s="342"/>
      <c r="D397" s="342"/>
      <c r="E397" s="342"/>
      <c r="F397" s="342"/>
      <c r="G397" s="342"/>
      <c r="H397" s="342"/>
      <c r="I397" s="342"/>
      <c r="J397" s="342"/>
      <c r="K397" s="196"/>
    </row>
    <row r="398" spans="1:11" ht="15.75" thickBot="1" x14ac:dyDescent="0.3">
      <c r="A398" s="355"/>
      <c r="B398" s="355"/>
      <c r="C398" s="355"/>
      <c r="D398" s="355"/>
      <c r="E398" s="355"/>
      <c r="F398" s="355"/>
      <c r="G398" s="355"/>
      <c r="H398" s="355"/>
      <c r="I398" s="355"/>
      <c r="J398" s="355"/>
      <c r="K398" s="196"/>
    </row>
    <row r="399" spans="1:11" ht="15" x14ac:dyDescent="0.25">
      <c r="A399" s="356" t="s">
        <v>522</v>
      </c>
      <c r="B399" s="356"/>
      <c r="C399" s="356"/>
      <c r="D399" s="356"/>
      <c r="E399" s="356"/>
      <c r="F399" s="356"/>
      <c r="G399" s="356"/>
      <c r="H399" s="356"/>
      <c r="I399" s="356"/>
      <c r="J399" s="356"/>
      <c r="K399" s="196"/>
    </row>
    <row r="400" spans="1:11" ht="15" x14ac:dyDescent="0.25">
      <c r="A400" s="228"/>
      <c r="B400" s="228"/>
      <c r="C400" s="228"/>
      <c r="D400" s="228"/>
      <c r="E400" s="228"/>
      <c r="F400" s="228"/>
      <c r="G400" s="228"/>
      <c r="H400" s="229"/>
      <c r="I400" s="228"/>
      <c r="J400" s="228"/>
      <c r="K400" s="196"/>
    </row>
    <row r="401" spans="1:11" ht="15" x14ac:dyDescent="0.25">
      <c r="A401" s="228"/>
      <c r="B401" s="348" t="s">
        <v>523</v>
      </c>
      <c r="C401" s="348"/>
      <c r="D401" s="348"/>
      <c r="E401" s="348"/>
      <c r="F401" s="348"/>
      <c r="G401" s="348"/>
      <c r="H401" s="348"/>
      <c r="I401" s="228"/>
      <c r="J401" s="228"/>
      <c r="K401" s="196"/>
    </row>
    <row r="402" spans="1:11" ht="15" x14ac:dyDescent="0.25">
      <c r="A402" s="195"/>
      <c r="B402" s="198"/>
      <c r="C402" s="198"/>
      <c r="D402" s="198"/>
      <c r="E402" s="198"/>
      <c r="F402" s="198"/>
      <c r="G402" s="198"/>
      <c r="H402" s="199"/>
      <c r="I402" s="198"/>
      <c r="J402" s="198"/>
      <c r="K402" s="196"/>
    </row>
    <row r="403" spans="1:11" ht="15" x14ac:dyDescent="0.25">
      <c r="A403" s="352" t="s">
        <v>33</v>
      </c>
      <c r="B403" s="352"/>
      <c r="C403" s="352" t="s">
        <v>524</v>
      </c>
      <c r="D403" s="352"/>
      <c r="E403" s="354" t="s">
        <v>525</v>
      </c>
      <c r="F403" s="354"/>
      <c r="G403" s="354" t="s">
        <v>526</v>
      </c>
      <c r="H403" s="354"/>
      <c r="I403" s="352" t="s">
        <v>527</v>
      </c>
      <c r="J403" s="352"/>
      <c r="K403" s="196"/>
    </row>
    <row r="404" spans="1:11" ht="15" x14ac:dyDescent="0.25">
      <c r="A404" s="344" t="s">
        <v>528</v>
      </c>
      <c r="B404" s="344"/>
      <c r="C404" s="352"/>
      <c r="D404" s="352"/>
      <c r="E404" s="344"/>
      <c r="F404" s="344"/>
      <c r="G404" s="344"/>
      <c r="H404" s="344"/>
      <c r="I404" s="344"/>
      <c r="J404" s="344"/>
      <c r="K404" s="196"/>
    </row>
    <row r="405" spans="1:11" ht="15" x14ac:dyDescent="0.25">
      <c r="A405" s="353" t="s">
        <v>529</v>
      </c>
      <c r="B405" s="353"/>
      <c r="C405" s="352"/>
      <c r="D405" s="352"/>
      <c r="E405" s="344"/>
      <c r="F405" s="344"/>
      <c r="G405" s="344"/>
      <c r="H405" s="344"/>
      <c r="I405" s="344"/>
      <c r="J405" s="344"/>
      <c r="K405" s="196"/>
    </row>
    <row r="406" spans="1:11" ht="15" x14ac:dyDescent="0.25">
      <c r="A406" s="344" t="s">
        <v>530</v>
      </c>
      <c r="B406" s="344"/>
      <c r="C406" s="352"/>
      <c r="D406" s="352"/>
      <c r="E406" s="344"/>
      <c r="F406" s="344"/>
      <c r="G406" s="344"/>
      <c r="H406" s="344"/>
      <c r="I406" s="344"/>
      <c r="J406" s="344"/>
      <c r="K406" s="196"/>
    </row>
    <row r="407" spans="1:11" ht="15" x14ac:dyDescent="0.25">
      <c r="A407" s="198"/>
      <c r="B407" s="198"/>
      <c r="C407" s="222"/>
      <c r="D407" s="222"/>
      <c r="E407" s="198"/>
      <c r="F407" s="198"/>
      <c r="G407" s="198"/>
      <c r="H407" s="199"/>
      <c r="I407" s="198"/>
      <c r="J407" s="198"/>
      <c r="K407" s="196"/>
    </row>
    <row r="408" spans="1:11" ht="15" x14ac:dyDescent="0.25">
      <c r="A408" s="198"/>
      <c r="B408" s="348" t="s">
        <v>531</v>
      </c>
      <c r="C408" s="348"/>
      <c r="D408" s="348"/>
      <c r="E408" s="348"/>
      <c r="F408" s="348"/>
      <c r="G408" s="348"/>
      <c r="H408" s="348"/>
      <c r="I408" s="348"/>
      <c r="J408" s="348"/>
      <c r="K408" s="196"/>
    </row>
    <row r="409" spans="1:11" ht="15" x14ac:dyDescent="0.25">
      <c r="A409" s="195"/>
      <c r="B409" s="348" t="s">
        <v>532</v>
      </c>
      <c r="C409" s="348"/>
      <c r="D409" s="348"/>
      <c r="E409" s="348"/>
      <c r="F409" s="348"/>
      <c r="G409" s="348"/>
      <c r="H409" s="199"/>
      <c r="I409" s="198"/>
      <c r="J409" s="198"/>
      <c r="K409" s="196"/>
    </row>
    <row r="410" spans="1:11" ht="15" x14ac:dyDescent="0.25">
      <c r="A410" s="348" t="s">
        <v>533</v>
      </c>
      <c r="B410" s="348"/>
      <c r="C410" s="348"/>
      <c r="D410" s="348"/>
      <c r="E410" s="348"/>
      <c r="F410" s="348"/>
      <c r="G410" s="348"/>
      <c r="H410" s="348"/>
      <c r="I410" s="348"/>
      <c r="J410" s="348"/>
      <c r="K410" s="196"/>
    </row>
    <row r="411" spans="1:11" ht="15" x14ac:dyDescent="0.25">
      <c r="A411" s="290" t="s">
        <v>295</v>
      </c>
      <c r="B411" s="351" t="s">
        <v>534</v>
      </c>
      <c r="C411" s="351"/>
      <c r="D411" s="351"/>
      <c r="E411" s="351"/>
      <c r="F411" s="351" t="s">
        <v>144</v>
      </c>
      <c r="G411" s="351"/>
      <c r="H411" s="351" t="s">
        <v>473</v>
      </c>
      <c r="I411" s="351"/>
      <c r="J411" s="351"/>
      <c r="K411" s="196"/>
    </row>
    <row r="412" spans="1:11" ht="15" x14ac:dyDescent="0.25">
      <c r="A412" s="292">
        <v>1</v>
      </c>
      <c r="B412" s="350" t="s">
        <v>535</v>
      </c>
      <c r="C412" s="350"/>
      <c r="D412" s="350"/>
      <c r="E412" s="350"/>
      <c r="F412" s="338"/>
      <c r="G412" s="338"/>
      <c r="H412" s="338"/>
      <c r="I412" s="338"/>
      <c r="J412" s="338"/>
      <c r="K412" s="196"/>
    </row>
    <row r="413" spans="1:11" ht="15" x14ac:dyDescent="0.25">
      <c r="A413" s="292">
        <v>2</v>
      </c>
      <c r="B413" s="350" t="s">
        <v>536</v>
      </c>
      <c r="C413" s="350"/>
      <c r="D413" s="350"/>
      <c r="E413" s="350"/>
      <c r="F413" s="338"/>
      <c r="G413" s="338"/>
      <c r="H413" s="338"/>
      <c r="I413" s="338"/>
      <c r="J413" s="338"/>
      <c r="K413" s="196"/>
    </row>
    <row r="414" spans="1:11" ht="15" x14ac:dyDescent="0.25">
      <c r="A414" s="292">
        <v>3</v>
      </c>
      <c r="B414" s="350" t="s">
        <v>537</v>
      </c>
      <c r="C414" s="350"/>
      <c r="D414" s="350"/>
      <c r="E414" s="350"/>
      <c r="F414" s="338"/>
      <c r="G414" s="338"/>
      <c r="H414" s="338"/>
      <c r="I414" s="338"/>
      <c r="J414" s="338"/>
      <c r="K414" s="196"/>
    </row>
    <row r="415" spans="1:11" ht="15" x14ac:dyDescent="0.25">
      <c r="A415" s="292">
        <v>4</v>
      </c>
      <c r="B415" s="347" t="s">
        <v>417</v>
      </c>
      <c r="C415" s="347"/>
      <c r="D415" s="347"/>
      <c r="E415" s="347"/>
      <c r="F415" s="338">
        <f>SUM(F412:G414)</f>
        <v>0</v>
      </c>
      <c r="G415" s="338"/>
      <c r="H415" s="338">
        <f>SUM(H412:J414)</f>
        <v>0</v>
      </c>
      <c r="I415" s="338"/>
      <c r="J415" s="338"/>
      <c r="K415" s="196"/>
    </row>
    <row r="416" spans="1:11" ht="15" x14ac:dyDescent="0.25">
      <c r="A416" s="198"/>
      <c r="B416" s="340" t="s">
        <v>538</v>
      </c>
      <c r="C416" s="340"/>
      <c r="D416" s="340"/>
      <c r="E416" s="340"/>
      <c r="F416" s="340"/>
      <c r="G416" s="340"/>
      <c r="H416" s="340"/>
      <c r="I416" s="340"/>
      <c r="J416" s="340"/>
      <c r="K416" s="196"/>
    </row>
    <row r="417" spans="1:11" ht="15" x14ac:dyDescent="0.25">
      <c r="A417" s="198"/>
      <c r="B417" s="276"/>
      <c r="C417" s="276"/>
      <c r="D417" s="276"/>
      <c r="E417" s="276"/>
      <c r="F417" s="276"/>
      <c r="G417" s="276"/>
      <c r="H417" s="293"/>
      <c r="I417" s="276"/>
      <c r="J417" s="276"/>
      <c r="K417" s="196"/>
    </row>
    <row r="418" spans="1:11" ht="15" x14ac:dyDescent="0.25">
      <c r="A418" s="198"/>
      <c r="B418" s="276"/>
      <c r="C418" s="276"/>
      <c r="D418" s="276"/>
      <c r="E418" s="276"/>
      <c r="F418" s="276"/>
      <c r="G418" s="276"/>
      <c r="H418" s="293"/>
      <c r="I418" s="276"/>
      <c r="J418" s="276"/>
      <c r="K418" s="196"/>
    </row>
    <row r="419" spans="1:11" ht="15" x14ac:dyDescent="0.25">
      <c r="A419" s="198"/>
      <c r="B419" s="276"/>
      <c r="C419" s="276"/>
      <c r="D419" s="276"/>
      <c r="E419" s="276"/>
      <c r="F419" s="276"/>
      <c r="G419" s="276"/>
      <c r="H419" s="293"/>
      <c r="I419" s="276"/>
      <c r="J419" s="276"/>
      <c r="K419" s="196"/>
    </row>
    <row r="420" spans="1:11" ht="15" x14ac:dyDescent="0.25">
      <c r="A420" s="195"/>
      <c r="B420" s="348" t="s">
        <v>539</v>
      </c>
      <c r="C420" s="348"/>
      <c r="D420" s="348"/>
      <c r="E420" s="348"/>
      <c r="F420" s="348"/>
      <c r="G420" s="348"/>
      <c r="H420" s="199"/>
      <c r="I420" s="198"/>
      <c r="J420" s="198"/>
      <c r="K420" s="196"/>
    </row>
    <row r="421" spans="1:11" ht="15" x14ac:dyDescent="0.25">
      <c r="A421" s="275" t="s">
        <v>295</v>
      </c>
      <c r="B421" s="346" t="s">
        <v>540</v>
      </c>
      <c r="C421" s="346"/>
      <c r="D421" s="346" t="s">
        <v>541</v>
      </c>
      <c r="E421" s="346"/>
      <c r="F421" s="346" t="s">
        <v>542</v>
      </c>
      <c r="G421" s="346"/>
      <c r="H421" s="349" t="s">
        <v>527</v>
      </c>
      <c r="I421" s="349"/>
      <c r="J421" s="276"/>
      <c r="K421" s="196"/>
    </row>
    <row r="422" spans="1:11" ht="15" x14ac:dyDescent="0.25">
      <c r="A422" s="201">
        <v>1</v>
      </c>
      <c r="B422" s="344"/>
      <c r="C422" s="344"/>
      <c r="D422" s="345"/>
      <c r="E422" s="345"/>
      <c r="F422" s="346"/>
      <c r="G422" s="346"/>
      <c r="H422" s="345"/>
      <c r="I422" s="345"/>
      <c r="J422" s="198"/>
      <c r="K422" s="196"/>
    </row>
    <row r="423" spans="1:11" ht="15" x14ac:dyDescent="0.25">
      <c r="A423" s="201">
        <v>2</v>
      </c>
      <c r="B423" s="344"/>
      <c r="C423" s="344"/>
      <c r="D423" s="345"/>
      <c r="E423" s="345"/>
      <c r="F423" s="345"/>
      <c r="G423" s="345"/>
      <c r="H423" s="345"/>
      <c r="I423" s="345"/>
      <c r="J423" s="198"/>
      <c r="K423" s="196"/>
    </row>
    <row r="424" spans="1:11" ht="15" x14ac:dyDescent="0.25">
      <c r="A424" s="195"/>
      <c r="B424" s="198"/>
      <c r="C424" s="198"/>
      <c r="D424" s="198"/>
      <c r="E424" s="198"/>
      <c r="F424" s="198"/>
      <c r="G424" s="198"/>
      <c r="H424" s="199"/>
      <c r="I424" s="198"/>
      <c r="J424" s="198"/>
      <c r="K424" s="196"/>
    </row>
    <row r="425" spans="1:11" ht="15" x14ac:dyDescent="0.25">
      <c r="A425" s="343" t="s">
        <v>543</v>
      </c>
      <c r="B425" s="343"/>
      <c r="C425" s="343"/>
      <c r="D425" s="343"/>
      <c r="E425" s="343"/>
      <c r="F425" s="343"/>
      <c r="G425" s="343"/>
      <c r="H425" s="343"/>
      <c r="I425" s="343"/>
      <c r="J425" s="343"/>
      <c r="K425" s="196"/>
    </row>
    <row r="426" spans="1:11" ht="15" x14ac:dyDescent="0.25">
      <c r="A426" s="340" t="s">
        <v>544</v>
      </c>
      <c r="B426" s="340"/>
      <c r="C426" s="340"/>
      <c r="D426" s="340"/>
      <c r="E426" s="340"/>
      <c r="F426" s="340"/>
      <c r="G426" s="340"/>
      <c r="H426" s="340"/>
      <c r="I426" s="340"/>
      <c r="J426" s="340"/>
      <c r="K426" s="196"/>
    </row>
    <row r="427" spans="1:11" ht="15" x14ac:dyDescent="0.25">
      <c r="A427" s="340"/>
      <c r="B427" s="340"/>
      <c r="C427" s="340"/>
      <c r="D427" s="340"/>
      <c r="E427" s="340"/>
      <c r="F427" s="340"/>
      <c r="G427" s="340"/>
      <c r="H427" s="340"/>
      <c r="I427" s="340"/>
      <c r="J427" s="340"/>
      <c r="K427" s="196"/>
    </row>
    <row r="428" spans="1:11" ht="15" x14ac:dyDescent="0.25">
      <c r="A428" s="341"/>
      <c r="B428" s="341"/>
      <c r="C428" s="341"/>
      <c r="D428" s="341"/>
      <c r="E428" s="341"/>
      <c r="F428" s="341"/>
      <c r="G428" s="341"/>
      <c r="H428" s="341"/>
      <c r="I428" s="341"/>
      <c r="J428" s="341"/>
      <c r="K428" s="196"/>
    </row>
    <row r="429" spans="1:11" ht="15" x14ac:dyDescent="0.25">
      <c r="A429" s="342"/>
      <c r="B429" s="342"/>
      <c r="C429" s="342"/>
      <c r="D429" s="342"/>
      <c r="E429" s="342"/>
      <c r="F429" s="342"/>
      <c r="G429" s="342"/>
      <c r="H429" s="342"/>
      <c r="I429" s="342"/>
      <c r="J429" s="342"/>
      <c r="K429" s="196"/>
    </row>
    <row r="430" spans="1:11" ht="15" x14ac:dyDescent="0.25">
      <c r="A430" s="342"/>
      <c r="B430" s="342"/>
      <c r="C430" s="342"/>
      <c r="D430" s="342"/>
      <c r="E430" s="342"/>
      <c r="F430" s="342"/>
      <c r="G430" s="342"/>
      <c r="H430" s="342"/>
      <c r="I430" s="342"/>
      <c r="J430" s="342"/>
      <c r="K430" s="196"/>
    </row>
    <row r="431" spans="1:11" ht="15" x14ac:dyDescent="0.25">
      <c r="A431" s="195"/>
      <c r="B431" s="198"/>
      <c r="C431" s="198"/>
      <c r="D431" s="198"/>
      <c r="E431" s="198"/>
      <c r="F431" s="198"/>
      <c r="G431" s="198"/>
      <c r="H431" s="199"/>
      <c r="I431" s="198"/>
      <c r="J431" s="198"/>
      <c r="K431" s="196"/>
    </row>
    <row r="432" spans="1:11" ht="15" x14ac:dyDescent="0.25">
      <c r="A432" s="343" t="s">
        <v>545</v>
      </c>
      <c r="B432" s="343"/>
      <c r="C432" s="343"/>
      <c r="D432" s="343"/>
      <c r="E432" s="343"/>
      <c r="F432" s="343"/>
      <c r="G432" s="343"/>
      <c r="H432" s="343"/>
      <c r="I432" s="343"/>
      <c r="J432" s="343"/>
      <c r="K432" s="196"/>
    </row>
    <row r="433" spans="1:11" ht="15" x14ac:dyDescent="0.25">
      <c r="A433" s="340" t="s">
        <v>546</v>
      </c>
      <c r="B433" s="340"/>
      <c r="C433" s="340"/>
      <c r="D433" s="340"/>
      <c r="E433" s="340"/>
      <c r="F433" s="340"/>
      <c r="G433" s="340"/>
      <c r="H433" s="340"/>
      <c r="I433" s="340"/>
      <c r="J433" s="340"/>
      <c r="K433" s="196"/>
    </row>
    <row r="434" spans="1:11" ht="15" x14ac:dyDescent="0.25">
      <c r="A434" s="340"/>
      <c r="B434" s="340"/>
      <c r="C434" s="340"/>
      <c r="D434" s="340"/>
      <c r="E434" s="340"/>
      <c r="F434" s="340"/>
      <c r="G434" s="340"/>
      <c r="H434" s="340"/>
      <c r="I434" s="340"/>
      <c r="J434" s="340"/>
      <c r="K434" s="196"/>
    </row>
    <row r="435" spans="1:11" ht="15" x14ac:dyDescent="0.25">
      <c r="A435" s="341"/>
      <c r="B435" s="341"/>
      <c r="C435" s="341"/>
      <c r="D435" s="341"/>
      <c r="E435" s="341"/>
      <c r="F435" s="341"/>
      <c r="G435" s="341"/>
      <c r="H435" s="341"/>
      <c r="I435" s="341"/>
      <c r="J435" s="341"/>
      <c r="K435" s="196"/>
    </row>
    <row r="436" spans="1:11" ht="15" x14ac:dyDescent="0.25">
      <c r="A436" s="342"/>
      <c r="B436" s="342"/>
      <c r="C436" s="342"/>
      <c r="D436" s="342"/>
      <c r="E436" s="342"/>
      <c r="F436" s="342"/>
      <c r="G436" s="342"/>
      <c r="H436" s="342"/>
      <c r="I436" s="342"/>
      <c r="J436" s="342"/>
      <c r="K436" s="196"/>
    </row>
    <row r="437" spans="1:11" ht="15" x14ac:dyDescent="0.25">
      <c r="A437" s="342"/>
      <c r="B437" s="342"/>
      <c r="C437" s="342"/>
      <c r="D437" s="342"/>
      <c r="E437" s="342"/>
      <c r="F437" s="342"/>
      <c r="G437" s="342"/>
      <c r="H437" s="342"/>
      <c r="I437" s="342"/>
      <c r="J437" s="342"/>
      <c r="K437" s="196"/>
    </row>
    <row r="438" spans="1:11" ht="15" x14ac:dyDescent="0.25">
      <c r="A438" s="342"/>
      <c r="B438" s="342"/>
      <c r="C438" s="342"/>
      <c r="D438" s="342"/>
      <c r="E438" s="342"/>
      <c r="F438" s="342"/>
      <c r="G438" s="342"/>
      <c r="H438" s="342"/>
      <c r="I438" s="342"/>
      <c r="J438" s="342"/>
      <c r="K438" s="196"/>
    </row>
    <row r="439" spans="1:11" ht="15" x14ac:dyDescent="0.25">
      <c r="A439" s="198"/>
      <c r="B439" s="198"/>
      <c r="C439" s="198"/>
      <c r="D439" s="198"/>
      <c r="E439" s="198"/>
      <c r="F439" s="198"/>
      <c r="G439" s="198"/>
      <c r="H439" s="199"/>
      <c r="I439" s="198"/>
      <c r="J439" s="198"/>
      <c r="K439" s="196"/>
    </row>
    <row r="440" spans="1:11" ht="15" x14ac:dyDescent="0.25">
      <c r="A440" s="343" t="s">
        <v>547</v>
      </c>
      <c r="B440" s="343"/>
      <c r="C440" s="343"/>
      <c r="D440" s="343"/>
      <c r="E440" s="343"/>
      <c r="F440" s="343"/>
      <c r="G440" s="343"/>
      <c r="H440" s="343"/>
      <c r="I440" s="343"/>
      <c r="J440" s="343"/>
      <c r="K440" s="196"/>
    </row>
    <row r="441" spans="1:11" ht="15" x14ac:dyDescent="0.25">
      <c r="A441" s="335" t="s">
        <v>295</v>
      </c>
      <c r="B441" s="336" t="s">
        <v>33</v>
      </c>
      <c r="C441" s="337" t="s">
        <v>297</v>
      </c>
      <c r="D441" s="338" t="s">
        <v>548</v>
      </c>
      <c r="E441" s="338"/>
      <c r="F441" s="338"/>
      <c r="G441" s="338"/>
      <c r="H441" s="338"/>
      <c r="I441" s="338"/>
      <c r="J441" s="338"/>
      <c r="K441" s="196"/>
    </row>
    <row r="442" spans="1:11" ht="36" x14ac:dyDescent="0.25">
      <c r="A442" s="335"/>
      <c r="B442" s="336"/>
      <c r="C442" s="337"/>
      <c r="D442" s="294" t="s">
        <v>549</v>
      </c>
      <c r="E442" s="294" t="s">
        <v>550</v>
      </c>
      <c r="F442" s="294" t="s">
        <v>551</v>
      </c>
      <c r="G442" s="294" t="s">
        <v>552</v>
      </c>
      <c r="H442" s="295" t="s">
        <v>553</v>
      </c>
      <c r="I442" s="294" t="s">
        <v>554</v>
      </c>
      <c r="J442" s="294" t="s">
        <v>555</v>
      </c>
      <c r="K442" s="196"/>
    </row>
    <row r="443" spans="1:11" ht="15" x14ac:dyDescent="0.25">
      <c r="A443" s="296">
        <v>1</v>
      </c>
      <c r="B443" s="297" t="s">
        <v>556</v>
      </c>
      <c r="C443" s="233"/>
      <c r="D443" s="233"/>
      <c r="E443" s="233"/>
      <c r="F443" s="233"/>
      <c r="G443" s="233"/>
      <c r="H443" s="235"/>
      <c r="I443" s="233"/>
      <c r="J443" s="233"/>
      <c r="K443" s="196"/>
    </row>
    <row r="444" spans="1:11" ht="15" x14ac:dyDescent="0.25">
      <c r="A444" s="298">
        <v>1.1000000000000001</v>
      </c>
      <c r="B444" s="299" t="s">
        <v>355</v>
      </c>
      <c r="C444" s="233"/>
      <c r="D444" s="233"/>
      <c r="E444" s="233"/>
      <c r="F444" s="233"/>
      <c r="G444" s="233"/>
      <c r="H444" s="235"/>
      <c r="I444" s="233"/>
      <c r="J444" s="233"/>
      <c r="K444" s="196"/>
    </row>
    <row r="445" spans="1:11" ht="15" x14ac:dyDescent="0.25">
      <c r="A445" s="298">
        <v>1.2</v>
      </c>
      <c r="B445" s="299" t="s">
        <v>356</v>
      </c>
      <c r="C445" s="233"/>
      <c r="D445" s="233"/>
      <c r="E445" s="233"/>
      <c r="F445" s="233"/>
      <c r="G445" s="233"/>
      <c r="H445" s="235"/>
      <c r="I445" s="233"/>
      <c r="J445" s="233"/>
      <c r="K445" s="196"/>
    </row>
    <row r="446" spans="1:11" ht="24" x14ac:dyDescent="0.25">
      <c r="A446" s="298" t="s">
        <v>62</v>
      </c>
      <c r="B446" s="300" t="s">
        <v>557</v>
      </c>
      <c r="C446" s="233"/>
      <c r="D446" s="233"/>
      <c r="E446" s="233"/>
      <c r="F446" s="233"/>
      <c r="G446" s="233"/>
      <c r="H446" s="235"/>
      <c r="I446" s="233"/>
      <c r="J446" s="233"/>
      <c r="K446" s="196"/>
    </row>
    <row r="447" spans="1:11" ht="15" x14ac:dyDescent="0.25">
      <c r="A447" s="298" t="s">
        <v>64</v>
      </c>
      <c r="B447" s="299" t="s">
        <v>558</v>
      </c>
      <c r="C447" s="233"/>
      <c r="D447" s="233"/>
      <c r="E447" s="233"/>
      <c r="F447" s="233"/>
      <c r="G447" s="233"/>
      <c r="H447" s="235"/>
      <c r="I447" s="233"/>
      <c r="J447" s="233"/>
      <c r="K447" s="196"/>
    </row>
    <row r="448" spans="1:11" ht="15" x14ac:dyDescent="0.25">
      <c r="A448" s="298">
        <v>1.3</v>
      </c>
      <c r="B448" s="300" t="s">
        <v>559</v>
      </c>
      <c r="C448" s="233"/>
      <c r="D448" s="233"/>
      <c r="E448" s="233"/>
      <c r="F448" s="233"/>
      <c r="G448" s="233"/>
      <c r="H448" s="235"/>
      <c r="I448" s="233"/>
      <c r="J448" s="233"/>
      <c r="K448" s="196"/>
    </row>
    <row r="449" spans="1:11" ht="15" x14ac:dyDescent="0.25">
      <c r="A449" s="298">
        <v>1.4</v>
      </c>
      <c r="B449" s="299" t="s">
        <v>358</v>
      </c>
      <c r="C449" s="233"/>
      <c r="D449" s="233"/>
      <c r="E449" s="233"/>
      <c r="F449" s="233"/>
      <c r="G449" s="233"/>
      <c r="H449" s="235"/>
      <c r="I449" s="233"/>
      <c r="J449" s="233"/>
      <c r="K449" s="196"/>
    </row>
    <row r="450" spans="1:11" ht="15" x14ac:dyDescent="0.25">
      <c r="A450" s="298">
        <v>1.5</v>
      </c>
      <c r="B450" s="299" t="s">
        <v>359</v>
      </c>
      <c r="C450" s="233"/>
      <c r="D450" s="233"/>
      <c r="E450" s="233"/>
      <c r="F450" s="233"/>
      <c r="G450" s="233"/>
      <c r="H450" s="235"/>
      <c r="I450" s="233"/>
      <c r="J450" s="233"/>
      <c r="K450" s="196"/>
    </row>
    <row r="451" spans="1:11" ht="15" x14ac:dyDescent="0.25">
      <c r="A451" s="298">
        <v>1.6</v>
      </c>
      <c r="B451" s="300" t="s">
        <v>560</v>
      </c>
      <c r="C451" s="233"/>
      <c r="D451" s="233"/>
      <c r="E451" s="233"/>
      <c r="F451" s="233"/>
      <c r="G451" s="233"/>
      <c r="H451" s="235"/>
      <c r="I451" s="233"/>
      <c r="J451" s="233"/>
      <c r="K451" s="196"/>
    </row>
    <row r="452" spans="1:11" ht="15" x14ac:dyDescent="0.25">
      <c r="A452" s="298">
        <v>1.7</v>
      </c>
      <c r="B452" s="299" t="s">
        <v>561</v>
      </c>
      <c r="C452" s="233"/>
      <c r="D452" s="233"/>
      <c r="E452" s="233"/>
      <c r="F452" s="233"/>
      <c r="G452" s="233"/>
      <c r="H452" s="235"/>
      <c r="I452" s="233"/>
      <c r="J452" s="233"/>
      <c r="K452" s="196"/>
    </row>
    <row r="453" spans="1:11" ht="15" x14ac:dyDescent="0.25">
      <c r="A453" s="298">
        <v>1.8</v>
      </c>
      <c r="B453" s="299" t="s">
        <v>562</v>
      </c>
      <c r="C453" s="233"/>
      <c r="D453" s="233"/>
      <c r="E453" s="233"/>
      <c r="F453" s="233"/>
      <c r="G453" s="233"/>
      <c r="H453" s="235"/>
      <c r="I453" s="233"/>
      <c r="J453" s="233"/>
      <c r="K453" s="196"/>
    </row>
    <row r="454" spans="1:11" ht="15" x14ac:dyDescent="0.25">
      <c r="A454" s="298">
        <v>1.9</v>
      </c>
      <c r="B454" s="299" t="s">
        <v>563</v>
      </c>
      <c r="C454" s="233"/>
      <c r="D454" s="233"/>
      <c r="E454" s="233"/>
      <c r="F454" s="233"/>
      <c r="G454" s="233"/>
      <c r="H454" s="235"/>
      <c r="I454" s="233"/>
      <c r="J454" s="233"/>
      <c r="K454" s="196"/>
    </row>
    <row r="455" spans="1:11" ht="15" x14ac:dyDescent="0.25">
      <c r="A455" s="298" t="s">
        <v>564</v>
      </c>
      <c r="B455" s="297" t="s">
        <v>565</v>
      </c>
      <c r="C455" s="233">
        <f t="shared" ref="C455:J455" si="17">SUM(C444:C454)</f>
        <v>0</v>
      </c>
      <c r="D455" s="233">
        <f t="shared" si="17"/>
        <v>0</v>
      </c>
      <c r="E455" s="233">
        <f t="shared" si="17"/>
        <v>0</v>
      </c>
      <c r="F455" s="233">
        <f t="shared" si="17"/>
        <v>0</v>
      </c>
      <c r="G455" s="233">
        <f t="shared" si="17"/>
        <v>0</v>
      </c>
      <c r="H455" s="235">
        <f t="shared" si="17"/>
        <v>0</v>
      </c>
      <c r="I455" s="233">
        <f t="shared" si="17"/>
        <v>0</v>
      </c>
      <c r="J455" s="233">
        <f t="shared" si="17"/>
        <v>0</v>
      </c>
      <c r="K455" s="196"/>
    </row>
    <row r="456" spans="1:11" ht="15" x14ac:dyDescent="0.25">
      <c r="A456" s="296">
        <v>2</v>
      </c>
      <c r="B456" s="297" t="s">
        <v>65</v>
      </c>
      <c r="C456" s="233"/>
      <c r="D456" s="233"/>
      <c r="E456" s="233"/>
      <c r="F456" s="233"/>
      <c r="G456" s="233"/>
      <c r="H456" s="235"/>
      <c r="I456" s="233"/>
      <c r="J456" s="233"/>
      <c r="K456" s="196"/>
    </row>
    <row r="457" spans="1:11" ht="15" x14ac:dyDescent="0.25">
      <c r="A457" s="298">
        <v>2.1</v>
      </c>
      <c r="B457" s="299" t="s">
        <v>387</v>
      </c>
      <c r="C457" s="233"/>
      <c r="D457" s="233"/>
      <c r="E457" s="233"/>
      <c r="F457" s="233"/>
      <c r="G457" s="233"/>
      <c r="H457" s="235"/>
      <c r="I457" s="233"/>
      <c r="J457" s="233"/>
      <c r="K457" s="196"/>
    </row>
    <row r="458" spans="1:11" ht="24" x14ac:dyDescent="0.25">
      <c r="A458" s="298">
        <v>2.2000000000000002</v>
      </c>
      <c r="B458" s="300" t="s">
        <v>566</v>
      </c>
      <c r="C458" s="233"/>
      <c r="D458" s="233"/>
      <c r="E458" s="233"/>
      <c r="F458" s="233"/>
      <c r="G458" s="233"/>
      <c r="H458" s="235"/>
      <c r="I458" s="233"/>
      <c r="J458" s="233"/>
      <c r="K458" s="196"/>
    </row>
    <row r="459" spans="1:11" ht="15" x14ac:dyDescent="0.25">
      <c r="A459" s="298" t="s">
        <v>247</v>
      </c>
      <c r="B459" s="300" t="s">
        <v>567</v>
      </c>
      <c r="C459" s="233"/>
      <c r="D459" s="233"/>
      <c r="E459" s="233"/>
      <c r="F459" s="233"/>
      <c r="G459" s="233"/>
      <c r="H459" s="235"/>
      <c r="I459" s="233"/>
      <c r="J459" s="233"/>
      <c r="K459" s="196"/>
    </row>
    <row r="460" spans="1:11" ht="15" x14ac:dyDescent="0.25">
      <c r="A460" s="298" t="s">
        <v>249</v>
      </c>
      <c r="B460" s="299" t="s">
        <v>568</v>
      </c>
      <c r="C460" s="233"/>
      <c r="D460" s="233"/>
      <c r="E460" s="233"/>
      <c r="F460" s="233"/>
      <c r="G460" s="233"/>
      <c r="H460" s="235"/>
      <c r="I460" s="233"/>
      <c r="J460" s="233"/>
      <c r="K460" s="196"/>
    </row>
    <row r="461" spans="1:11" ht="15" x14ac:dyDescent="0.25">
      <c r="A461" s="298">
        <v>2.2999999999999998</v>
      </c>
      <c r="B461" s="299" t="s">
        <v>389</v>
      </c>
      <c r="C461" s="233"/>
      <c r="D461" s="233"/>
      <c r="E461" s="233"/>
      <c r="F461" s="233"/>
      <c r="G461" s="233"/>
      <c r="H461" s="235"/>
      <c r="I461" s="233"/>
      <c r="J461" s="233"/>
      <c r="K461" s="196"/>
    </row>
    <row r="462" spans="1:11" ht="15" x14ac:dyDescent="0.25">
      <c r="A462" s="298">
        <v>2.4</v>
      </c>
      <c r="B462" s="299" t="s">
        <v>390</v>
      </c>
      <c r="C462" s="233"/>
      <c r="D462" s="233"/>
      <c r="E462" s="233"/>
      <c r="F462" s="233"/>
      <c r="G462" s="233"/>
      <c r="H462" s="235"/>
      <c r="I462" s="233"/>
      <c r="J462" s="233"/>
      <c r="K462" s="196"/>
    </row>
    <row r="463" spans="1:11" ht="15" x14ac:dyDescent="0.25">
      <c r="A463" s="298">
        <v>2.5</v>
      </c>
      <c r="B463" s="299" t="s">
        <v>391</v>
      </c>
      <c r="C463" s="233"/>
      <c r="D463" s="233"/>
      <c r="E463" s="233"/>
      <c r="F463" s="233"/>
      <c r="G463" s="233"/>
      <c r="H463" s="235"/>
      <c r="I463" s="233"/>
      <c r="J463" s="233"/>
      <c r="K463" s="196"/>
    </row>
    <row r="464" spans="1:11" ht="15" x14ac:dyDescent="0.25">
      <c r="A464" s="298">
        <v>2.6</v>
      </c>
      <c r="B464" s="299" t="s">
        <v>392</v>
      </c>
      <c r="C464" s="233"/>
      <c r="D464" s="233"/>
      <c r="E464" s="233"/>
      <c r="F464" s="233"/>
      <c r="G464" s="233"/>
      <c r="H464" s="235"/>
      <c r="I464" s="233"/>
      <c r="J464" s="233"/>
      <c r="K464" s="196"/>
    </row>
    <row r="465" spans="1:11" ht="15" x14ac:dyDescent="0.25">
      <c r="A465" s="298">
        <v>2.7</v>
      </c>
      <c r="B465" s="299" t="s">
        <v>562</v>
      </c>
      <c r="C465" s="233"/>
      <c r="D465" s="233"/>
      <c r="E465" s="233"/>
      <c r="F465" s="233"/>
      <c r="G465" s="233"/>
      <c r="H465" s="235"/>
      <c r="I465" s="233"/>
      <c r="J465" s="233"/>
      <c r="K465" s="196"/>
    </row>
    <row r="466" spans="1:11" ht="36" x14ac:dyDescent="0.25">
      <c r="A466" s="298" t="s">
        <v>569</v>
      </c>
      <c r="B466" s="300" t="s">
        <v>570</v>
      </c>
      <c r="C466" s="233"/>
      <c r="D466" s="233"/>
      <c r="E466" s="233"/>
      <c r="F466" s="233"/>
      <c r="G466" s="233"/>
      <c r="H466" s="235"/>
      <c r="I466" s="233"/>
      <c r="J466" s="233"/>
      <c r="K466" s="196"/>
    </row>
    <row r="467" spans="1:11" ht="15" x14ac:dyDescent="0.25">
      <c r="A467" s="296">
        <v>2.8</v>
      </c>
      <c r="B467" s="301" t="s">
        <v>571</v>
      </c>
      <c r="C467" s="233">
        <f t="shared" ref="C467:J467" si="18">SUM(C457:C466)</f>
        <v>0</v>
      </c>
      <c r="D467" s="233">
        <f t="shared" si="18"/>
        <v>0</v>
      </c>
      <c r="E467" s="233">
        <f t="shared" si="18"/>
        <v>0</v>
      </c>
      <c r="F467" s="233">
        <f t="shared" si="18"/>
        <v>0</v>
      </c>
      <c r="G467" s="233">
        <f t="shared" si="18"/>
        <v>0</v>
      </c>
      <c r="H467" s="235">
        <f t="shared" si="18"/>
        <v>0</v>
      </c>
      <c r="I467" s="233">
        <f t="shared" si="18"/>
        <v>0</v>
      </c>
      <c r="J467" s="233">
        <f t="shared" si="18"/>
        <v>0</v>
      </c>
      <c r="K467" s="196"/>
    </row>
    <row r="468" spans="1:11" ht="15" x14ac:dyDescent="0.25">
      <c r="A468" s="298">
        <v>3</v>
      </c>
      <c r="B468" s="300" t="s">
        <v>572</v>
      </c>
      <c r="C468" s="233"/>
      <c r="D468" s="233"/>
      <c r="E468" s="233"/>
      <c r="F468" s="233"/>
      <c r="G468" s="233"/>
      <c r="H468" s="235"/>
      <c r="I468" s="233"/>
      <c r="J468" s="233"/>
      <c r="K468" s="196"/>
    </row>
    <row r="469" spans="1:11" ht="15" x14ac:dyDescent="0.25">
      <c r="A469" s="298">
        <v>3.1</v>
      </c>
      <c r="B469" s="299" t="s">
        <v>573</v>
      </c>
      <c r="C469" s="233"/>
      <c r="D469" s="233"/>
      <c r="E469" s="233"/>
      <c r="F469" s="233"/>
      <c r="G469" s="233"/>
      <c r="H469" s="235"/>
      <c r="I469" s="233"/>
      <c r="J469" s="233"/>
      <c r="K469" s="196"/>
    </row>
    <row r="470" spans="1:11" ht="15" x14ac:dyDescent="0.25">
      <c r="A470" s="298">
        <v>3.2</v>
      </c>
      <c r="B470" s="299" t="s">
        <v>574</v>
      </c>
      <c r="C470" s="233"/>
      <c r="D470" s="233"/>
      <c r="E470" s="233"/>
      <c r="F470" s="233"/>
      <c r="G470" s="233"/>
      <c r="H470" s="235"/>
      <c r="I470" s="233"/>
      <c r="J470" s="233"/>
      <c r="K470" s="196"/>
    </row>
    <row r="471" spans="1:11" ht="15" x14ac:dyDescent="0.25">
      <c r="A471" s="296">
        <v>4</v>
      </c>
      <c r="B471" s="297" t="s">
        <v>575</v>
      </c>
      <c r="C471" s="233">
        <f t="shared" ref="C471:J471" si="19">+C455+C467</f>
        <v>0</v>
      </c>
      <c r="D471" s="233">
        <f t="shared" si="19"/>
        <v>0</v>
      </c>
      <c r="E471" s="233">
        <f t="shared" si="19"/>
        <v>0</v>
      </c>
      <c r="F471" s="233">
        <f t="shared" si="19"/>
        <v>0</v>
      </c>
      <c r="G471" s="233">
        <f t="shared" si="19"/>
        <v>0</v>
      </c>
      <c r="H471" s="235">
        <f t="shared" si="19"/>
        <v>0</v>
      </c>
      <c r="I471" s="233">
        <f t="shared" si="19"/>
        <v>0</v>
      </c>
      <c r="J471" s="233">
        <f t="shared" si="19"/>
        <v>0</v>
      </c>
      <c r="K471" s="196"/>
    </row>
    <row r="472" spans="1:11" ht="15" x14ac:dyDescent="0.25">
      <c r="A472" s="339" t="s">
        <v>576</v>
      </c>
      <c r="B472" s="339"/>
      <c r="C472" s="198"/>
      <c r="D472" s="198"/>
      <c r="E472" s="198"/>
      <c r="F472" s="198"/>
      <c r="G472" s="198"/>
      <c r="H472" s="199"/>
      <c r="I472" s="198"/>
      <c r="J472" s="198"/>
      <c r="K472" s="196"/>
    </row>
    <row r="473" spans="1:11" ht="15" x14ac:dyDescent="0.25">
      <c r="A473" s="206"/>
      <c r="B473" s="302"/>
      <c r="C473" s="302"/>
      <c r="D473" s="302"/>
      <c r="E473" s="302"/>
      <c r="F473" s="302"/>
      <c r="G473" s="302"/>
      <c r="H473" s="303"/>
      <c r="I473" s="302"/>
      <c r="J473" s="302"/>
      <c r="K473" s="196"/>
    </row>
    <row r="474" spans="1:11" ht="15" x14ac:dyDescent="0.25">
      <c r="A474" s="206"/>
      <c r="B474" s="302"/>
      <c r="C474" s="302"/>
      <c r="D474" s="302"/>
      <c r="E474" s="302"/>
      <c r="F474" s="302"/>
      <c r="G474" s="302"/>
      <c r="H474" s="303"/>
      <c r="I474" s="302"/>
      <c r="J474" s="302"/>
      <c r="K474" s="196"/>
    </row>
  </sheetData>
  <mergeCells count="523">
    <mergeCell ref="B6:E6"/>
    <mergeCell ref="F6:G6"/>
    <mergeCell ref="H6:I6"/>
    <mergeCell ref="B7:E7"/>
    <mergeCell ref="F7:G7"/>
    <mergeCell ref="H7:I7"/>
    <mergeCell ref="B4:E4"/>
    <mergeCell ref="F4:G4"/>
    <mergeCell ref="H4:I4"/>
    <mergeCell ref="B5:E5"/>
    <mergeCell ref="F5:G5"/>
    <mergeCell ref="H5:I5"/>
    <mergeCell ref="B19:C19"/>
    <mergeCell ref="D19:E19"/>
    <mergeCell ref="F19:G19"/>
    <mergeCell ref="H19:I19"/>
    <mergeCell ref="B20:C20"/>
    <mergeCell ref="D20:E20"/>
    <mergeCell ref="F20:G20"/>
    <mergeCell ref="H20:I20"/>
    <mergeCell ref="B8:E8"/>
    <mergeCell ref="F8:G8"/>
    <mergeCell ref="H8:I8"/>
    <mergeCell ref="B18:C18"/>
    <mergeCell ref="D18:E18"/>
    <mergeCell ref="F18:G18"/>
    <mergeCell ref="H18:I18"/>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30:C30"/>
    <mergeCell ref="D30:F30"/>
    <mergeCell ref="G30:I30"/>
    <mergeCell ref="B31:C31"/>
    <mergeCell ref="D31:F31"/>
    <mergeCell ref="G31:I31"/>
    <mergeCell ref="B28:C28"/>
    <mergeCell ref="D28:F28"/>
    <mergeCell ref="G28:I28"/>
    <mergeCell ref="B29:C29"/>
    <mergeCell ref="D29:F29"/>
    <mergeCell ref="G29:I29"/>
    <mergeCell ref="B37:E37"/>
    <mergeCell ref="F37:G37"/>
    <mergeCell ref="H37:I37"/>
    <mergeCell ref="B38:E38"/>
    <mergeCell ref="F38:G38"/>
    <mergeCell ref="H38:I38"/>
    <mergeCell ref="B32:C32"/>
    <mergeCell ref="D32:F32"/>
    <mergeCell ref="G32:I32"/>
    <mergeCell ref="B33:C33"/>
    <mergeCell ref="D33:F33"/>
    <mergeCell ref="G33:I33"/>
    <mergeCell ref="B41:E41"/>
    <mergeCell ref="F41:G41"/>
    <mergeCell ref="H41:I41"/>
    <mergeCell ref="B42:E42"/>
    <mergeCell ref="F42:G42"/>
    <mergeCell ref="H42:I42"/>
    <mergeCell ref="B39:E39"/>
    <mergeCell ref="F39:G39"/>
    <mergeCell ref="H39:I39"/>
    <mergeCell ref="B40:E40"/>
    <mergeCell ref="F40:G40"/>
    <mergeCell ref="H40:I40"/>
    <mergeCell ref="B45:E45"/>
    <mergeCell ref="F45:G45"/>
    <mergeCell ref="H45:I45"/>
    <mergeCell ref="A47:J49"/>
    <mergeCell ref="A54:B54"/>
    <mergeCell ref="B56:E56"/>
    <mergeCell ref="F56:G56"/>
    <mergeCell ref="H56:I56"/>
    <mergeCell ref="B43:E43"/>
    <mergeCell ref="F43:G43"/>
    <mergeCell ref="H43:I43"/>
    <mergeCell ref="B44:E44"/>
    <mergeCell ref="F44:G44"/>
    <mergeCell ref="H44:I44"/>
    <mergeCell ref="B59:E59"/>
    <mergeCell ref="F59:G59"/>
    <mergeCell ref="H59:I59"/>
    <mergeCell ref="A61:B61"/>
    <mergeCell ref="A63:A64"/>
    <mergeCell ref="B63:B64"/>
    <mergeCell ref="C63:H63"/>
    <mergeCell ref="I63:J64"/>
    <mergeCell ref="B57:E57"/>
    <mergeCell ref="F57:G57"/>
    <mergeCell ref="H57:I57"/>
    <mergeCell ref="B58:E58"/>
    <mergeCell ref="F58:G58"/>
    <mergeCell ref="H58:I58"/>
    <mergeCell ref="I71:J71"/>
    <mergeCell ref="I72:J72"/>
    <mergeCell ref="I73:J73"/>
    <mergeCell ref="A75:J76"/>
    <mergeCell ref="A78:J79"/>
    <mergeCell ref="A85:J85"/>
    <mergeCell ref="I65:J65"/>
    <mergeCell ref="I66:J66"/>
    <mergeCell ref="I67:J67"/>
    <mergeCell ref="I68:J68"/>
    <mergeCell ref="I69:J69"/>
    <mergeCell ref="I70:J70"/>
    <mergeCell ref="B98:C98"/>
    <mergeCell ref="D98:F98"/>
    <mergeCell ref="G98:I98"/>
    <mergeCell ref="B99:C99"/>
    <mergeCell ref="D99:F99"/>
    <mergeCell ref="G99:I99"/>
    <mergeCell ref="A87:J88"/>
    <mergeCell ref="A94:B94"/>
    <mergeCell ref="B96:C96"/>
    <mergeCell ref="D96:F96"/>
    <mergeCell ref="G96:I96"/>
    <mergeCell ref="B97:C97"/>
    <mergeCell ref="D97:F97"/>
    <mergeCell ref="G97:I97"/>
    <mergeCell ref="G102:I102"/>
    <mergeCell ref="A103:B103"/>
    <mergeCell ref="A143:B143"/>
    <mergeCell ref="A174:B174"/>
    <mergeCell ref="B176:C176"/>
    <mergeCell ref="D176:E176"/>
    <mergeCell ref="G176:H176"/>
    <mergeCell ref="I176:J176"/>
    <mergeCell ref="B100:C100"/>
    <mergeCell ref="D100:F100"/>
    <mergeCell ref="G100:I100"/>
    <mergeCell ref="B101:C101"/>
    <mergeCell ref="D101:F101"/>
    <mergeCell ref="G101:I101"/>
    <mergeCell ref="B179:C179"/>
    <mergeCell ref="D179:E179"/>
    <mergeCell ref="G179:H179"/>
    <mergeCell ref="I179:J179"/>
    <mergeCell ref="A184:A185"/>
    <mergeCell ref="B184:D185"/>
    <mergeCell ref="E184:F184"/>
    <mergeCell ref="G184:H184"/>
    <mergeCell ref="B177:C177"/>
    <mergeCell ref="D177:E177"/>
    <mergeCell ref="G177:H177"/>
    <mergeCell ref="I177:J177"/>
    <mergeCell ref="B178:C178"/>
    <mergeCell ref="D178:E178"/>
    <mergeCell ref="G178:H178"/>
    <mergeCell ref="I178:J178"/>
    <mergeCell ref="B218:D218"/>
    <mergeCell ref="E218:F218"/>
    <mergeCell ref="G218:H218"/>
    <mergeCell ref="B219:D219"/>
    <mergeCell ref="E219:F219"/>
    <mergeCell ref="G219:H219"/>
    <mergeCell ref="B186:D186"/>
    <mergeCell ref="B187:D187"/>
    <mergeCell ref="B188:D188"/>
    <mergeCell ref="B189:D189"/>
    <mergeCell ref="A191:J192"/>
    <mergeCell ref="A205:J208"/>
    <mergeCell ref="A223:B223"/>
    <mergeCell ref="B226:D226"/>
    <mergeCell ref="E226:F226"/>
    <mergeCell ref="G226:H226"/>
    <mergeCell ref="B227:D227"/>
    <mergeCell ref="E227:F227"/>
    <mergeCell ref="G227:H227"/>
    <mergeCell ref="B220:D220"/>
    <mergeCell ref="E220:F220"/>
    <mergeCell ref="G220:H220"/>
    <mergeCell ref="B221:D221"/>
    <mergeCell ref="E221:F221"/>
    <mergeCell ref="G221:H221"/>
    <mergeCell ref="B230:D230"/>
    <mergeCell ref="E230:F230"/>
    <mergeCell ref="G230:H230"/>
    <mergeCell ref="B233:D233"/>
    <mergeCell ref="E233:F233"/>
    <mergeCell ref="G233:H233"/>
    <mergeCell ref="B228:D228"/>
    <mergeCell ref="E228:F228"/>
    <mergeCell ref="G228:H228"/>
    <mergeCell ref="B229:D229"/>
    <mergeCell ref="E229:F229"/>
    <mergeCell ref="G229:H229"/>
    <mergeCell ref="B236:D236"/>
    <mergeCell ref="E236:F236"/>
    <mergeCell ref="G236:H236"/>
    <mergeCell ref="B237:D237"/>
    <mergeCell ref="E237:F237"/>
    <mergeCell ref="G237:H237"/>
    <mergeCell ref="B234:D234"/>
    <mergeCell ref="E234:F234"/>
    <mergeCell ref="G234:H234"/>
    <mergeCell ref="B235:D235"/>
    <mergeCell ref="E235:F235"/>
    <mergeCell ref="G235:H235"/>
    <mergeCell ref="A243:A244"/>
    <mergeCell ref="B243:D244"/>
    <mergeCell ref="E243:F243"/>
    <mergeCell ref="G243:H243"/>
    <mergeCell ref="B238:D238"/>
    <mergeCell ref="E238:F238"/>
    <mergeCell ref="G238:H238"/>
    <mergeCell ref="B239:D239"/>
    <mergeCell ref="E239:F239"/>
    <mergeCell ref="G239:H239"/>
    <mergeCell ref="B245:D245"/>
    <mergeCell ref="B246:D246"/>
    <mergeCell ref="B247:D247"/>
    <mergeCell ref="B248:D248"/>
    <mergeCell ref="B252:D252"/>
    <mergeCell ref="E252:F252"/>
    <mergeCell ref="B240:D240"/>
    <mergeCell ref="E240:F240"/>
    <mergeCell ref="G240:H240"/>
    <mergeCell ref="E261:F261"/>
    <mergeCell ref="G261:H261"/>
    <mergeCell ref="B263:D263"/>
    <mergeCell ref="G252:H252"/>
    <mergeCell ref="B253:D253"/>
    <mergeCell ref="E253:F253"/>
    <mergeCell ref="G253:H253"/>
    <mergeCell ref="B254:D254"/>
    <mergeCell ref="E254:F254"/>
    <mergeCell ref="G254:H254"/>
    <mergeCell ref="B264:D264"/>
    <mergeCell ref="B265:D265"/>
    <mergeCell ref="B266:D266"/>
    <mergeCell ref="B267:D267"/>
    <mergeCell ref="B268:D268"/>
    <mergeCell ref="B270:D270"/>
    <mergeCell ref="B255:C255"/>
    <mergeCell ref="A261:A262"/>
    <mergeCell ref="B261:D262"/>
    <mergeCell ref="H283:I283"/>
    <mergeCell ref="H284:I284"/>
    <mergeCell ref="B288:C288"/>
    <mergeCell ref="D288:E288"/>
    <mergeCell ref="F288:G288"/>
    <mergeCell ref="H288:I288"/>
    <mergeCell ref="A275:B275"/>
    <mergeCell ref="D279:E279"/>
    <mergeCell ref="F279:G279"/>
    <mergeCell ref="H279:I280"/>
    <mergeCell ref="H281:I281"/>
    <mergeCell ref="H282:I282"/>
    <mergeCell ref="B291:C291"/>
    <mergeCell ref="D291:E291"/>
    <mergeCell ref="F291:G291"/>
    <mergeCell ref="H291:I291"/>
    <mergeCell ref="B292:C292"/>
    <mergeCell ref="D292:E292"/>
    <mergeCell ref="F292:G292"/>
    <mergeCell ref="H292:I292"/>
    <mergeCell ref="B289:C289"/>
    <mergeCell ref="D289:E289"/>
    <mergeCell ref="F289:G289"/>
    <mergeCell ref="H289:I289"/>
    <mergeCell ref="B290:C290"/>
    <mergeCell ref="D290:E290"/>
    <mergeCell ref="F290:G290"/>
    <mergeCell ref="H290:I290"/>
    <mergeCell ref="B295:C295"/>
    <mergeCell ref="D295:E295"/>
    <mergeCell ref="F295:G295"/>
    <mergeCell ref="H295:I295"/>
    <mergeCell ref="B296:C296"/>
    <mergeCell ref="D296:E296"/>
    <mergeCell ref="F296:G296"/>
    <mergeCell ref="H296:I296"/>
    <mergeCell ref="B293:C293"/>
    <mergeCell ref="D293:E293"/>
    <mergeCell ref="F293:G293"/>
    <mergeCell ref="H293:I293"/>
    <mergeCell ref="B294:C294"/>
    <mergeCell ref="D294:E294"/>
    <mergeCell ref="F294:G294"/>
    <mergeCell ref="H294:I294"/>
    <mergeCell ref="B302:C302"/>
    <mergeCell ref="D302:E302"/>
    <mergeCell ref="H302:I302"/>
    <mergeCell ref="B303:C303"/>
    <mergeCell ref="D303:E303"/>
    <mergeCell ref="H303:I303"/>
    <mergeCell ref="B297:C297"/>
    <mergeCell ref="D297:E297"/>
    <mergeCell ref="F297:G297"/>
    <mergeCell ref="H297:I297"/>
    <mergeCell ref="A298:I299"/>
    <mergeCell ref="A300:I300"/>
    <mergeCell ref="B306:C306"/>
    <mergeCell ref="D306:E306"/>
    <mergeCell ref="H306:I306"/>
    <mergeCell ref="A309:I310"/>
    <mergeCell ref="B316:C316"/>
    <mergeCell ref="D316:F316"/>
    <mergeCell ref="G316:I316"/>
    <mergeCell ref="B304:C304"/>
    <mergeCell ref="D304:E304"/>
    <mergeCell ref="H304:I304"/>
    <mergeCell ref="B305:C305"/>
    <mergeCell ref="D305:E305"/>
    <mergeCell ref="H305:I305"/>
    <mergeCell ref="B319:C319"/>
    <mergeCell ref="D319:F319"/>
    <mergeCell ref="G319:I319"/>
    <mergeCell ref="B320:C320"/>
    <mergeCell ref="D320:F320"/>
    <mergeCell ref="G320:I320"/>
    <mergeCell ref="B317:C317"/>
    <mergeCell ref="D317:F317"/>
    <mergeCell ref="G317:I317"/>
    <mergeCell ref="B318:C318"/>
    <mergeCell ref="D318:F318"/>
    <mergeCell ref="G318:I318"/>
    <mergeCell ref="B324:C324"/>
    <mergeCell ref="D324:F324"/>
    <mergeCell ref="G324:I324"/>
    <mergeCell ref="B328:D328"/>
    <mergeCell ref="E328:G328"/>
    <mergeCell ref="H328:J328"/>
    <mergeCell ref="B321:C321"/>
    <mergeCell ref="D321:F321"/>
    <mergeCell ref="G321:I321"/>
    <mergeCell ref="D322:F322"/>
    <mergeCell ref="G322:I322"/>
    <mergeCell ref="B323:C323"/>
    <mergeCell ref="D323:F323"/>
    <mergeCell ref="G323:I323"/>
    <mergeCell ref="B331:D331"/>
    <mergeCell ref="E331:G331"/>
    <mergeCell ref="H331:J331"/>
    <mergeCell ref="B334:E334"/>
    <mergeCell ref="F334:G334"/>
    <mergeCell ref="H334:J334"/>
    <mergeCell ref="B329:D329"/>
    <mergeCell ref="E329:G329"/>
    <mergeCell ref="H329:J329"/>
    <mergeCell ref="B330:D330"/>
    <mergeCell ref="E330:G330"/>
    <mergeCell ref="H330:J330"/>
    <mergeCell ref="B337:E337"/>
    <mergeCell ref="F337:G337"/>
    <mergeCell ref="H337:J337"/>
    <mergeCell ref="B338:E338"/>
    <mergeCell ref="F338:G338"/>
    <mergeCell ref="H338:J338"/>
    <mergeCell ref="B335:E335"/>
    <mergeCell ref="F335:G335"/>
    <mergeCell ref="H335:J335"/>
    <mergeCell ref="B336:E336"/>
    <mergeCell ref="F336:G336"/>
    <mergeCell ref="H336:J336"/>
    <mergeCell ref="B346:D346"/>
    <mergeCell ref="B347:D347"/>
    <mergeCell ref="B348:D348"/>
    <mergeCell ref="B349:D349"/>
    <mergeCell ref="B350:D350"/>
    <mergeCell ref="B351:D351"/>
    <mergeCell ref="B339:E339"/>
    <mergeCell ref="F339:G339"/>
    <mergeCell ref="H339:J339"/>
    <mergeCell ref="A341:B341"/>
    <mergeCell ref="A344:A345"/>
    <mergeCell ref="B344:D345"/>
    <mergeCell ref="E344:F344"/>
    <mergeCell ref="G344:H344"/>
    <mergeCell ref="B358:D358"/>
    <mergeCell ref="B359:D359"/>
    <mergeCell ref="B360:D360"/>
    <mergeCell ref="B361:D361"/>
    <mergeCell ref="B362:D362"/>
    <mergeCell ref="B363:D363"/>
    <mergeCell ref="B352:D352"/>
    <mergeCell ref="B353:D353"/>
    <mergeCell ref="B354:D354"/>
    <mergeCell ref="B355:D355"/>
    <mergeCell ref="B356:D356"/>
    <mergeCell ref="B357:D357"/>
    <mergeCell ref="F371:G371"/>
    <mergeCell ref="H371:J371"/>
    <mergeCell ref="B372:E372"/>
    <mergeCell ref="F372:G372"/>
    <mergeCell ref="H372:J372"/>
    <mergeCell ref="B373:E373"/>
    <mergeCell ref="F373:G373"/>
    <mergeCell ref="H373:J373"/>
    <mergeCell ref="B364:D364"/>
    <mergeCell ref="B365:D365"/>
    <mergeCell ref="B366:D366"/>
    <mergeCell ref="B367:D367"/>
    <mergeCell ref="B368:D368"/>
    <mergeCell ref="B371:E371"/>
    <mergeCell ref="B376:E376"/>
    <mergeCell ref="F376:G376"/>
    <mergeCell ref="H376:J376"/>
    <mergeCell ref="A379:E380"/>
    <mergeCell ref="F379:F380"/>
    <mergeCell ref="G379:J379"/>
    <mergeCell ref="G380:H380"/>
    <mergeCell ref="I380:J380"/>
    <mergeCell ref="B374:E374"/>
    <mergeCell ref="F374:G374"/>
    <mergeCell ref="H374:J374"/>
    <mergeCell ref="B375:E375"/>
    <mergeCell ref="F375:G375"/>
    <mergeCell ref="H375:J375"/>
    <mergeCell ref="A383:E383"/>
    <mergeCell ref="G383:H383"/>
    <mergeCell ref="I383:J383"/>
    <mergeCell ref="A384:E384"/>
    <mergeCell ref="G384:H384"/>
    <mergeCell ref="I384:J384"/>
    <mergeCell ref="A381:E381"/>
    <mergeCell ref="G381:H381"/>
    <mergeCell ref="I381:J381"/>
    <mergeCell ref="A382:E382"/>
    <mergeCell ref="G382:H382"/>
    <mergeCell ref="I382:J382"/>
    <mergeCell ref="B390:D390"/>
    <mergeCell ref="E390:F390"/>
    <mergeCell ref="G390:H390"/>
    <mergeCell ref="E391:F391"/>
    <mergeCell ref="G391:H391"/>
    <mergeCell ref="B392:C392"/>
    <mergeCell ref="B388:D388"/>
    <mergeCell ref="E388:F388"/>
    <mergeCell ref="G388:H388"/>
    <mergeCell ref="B389:D389"/>
    <mergeCell ref="E389:F389"/>
    <mergeCell ref="G389:H389"/>
    <mergeCell ref="B401:H401"/>
    <mergeCell ref="A403:B403"/>
    <mergeCell ref="C403:D403"/>
    <mergeCell ref="E403:F403"/>
    <mergeCell ref="G403:H403"/>
    <mergeCell ref="I403:J403"/>
    <mergeCell ref="A394:J394"/>
    <mergeCell ref="A395:J395"/>
    <mergeCell ref="A396:J396"/>
    <mergeCell ref="A397:J397"/>
    <mergeCell ref="A398:J398"/>
    <mergeCell ref="A399:J399"/>
    <mergeCell ref="A406:B406"/>
    <mergeCell ref="C406:D406"/>
    <mergeCell ref="E406:F406"/>
    <mergeCell ref="G406:H406"/>
    <mergeCell ref="I406:J406"/>
    <mergeCell ref="B408:J408"/>
    <mergeCell ref="A404:B404"/>
    <mergeCell ref="C404:D404"/>
    <mergeCell ref="E404:F404"/>
    <mergeCell ref="G404:H404"/>
    <mergeCell ref="I404:J404"/>
    <mergeCell ref="A405:B405"/>
    <mergeCell ref="C405:D405"/>
    <mergeCell ref="E405:F405"/>
    <mergeCell ref="G405:H405"/>
    <mergeCell ref="I405:J405"/>
    <mergeCell ref="B413:E413"/>
    <mergeCell ref="F413:G413"/>
    <mergeCell ref="H413:J413"/>
    <mergeCell ref="B414:E414"/>
    <mergeCell ref="F414:G414"/>
    <mergeCell ref="H414:J414"/>
    <mergeCell ref="B409:G409"/>
    <mergeCell ref="A410:J410"/>
    <mergeCell ref="B411:E411"/>
    <mergeCell ref="F411:G411"/>
    <mergeCell ref="H411:J411"/>
    <mergeCell ref="B412:E412"/>
    <mergeCell ref="F412:G412"/>
    <mergeCell ref="H412:J412"/>
    <mergeCell ref="B415:E415"/>
    <mergeCell ref="F415:G415"/>
    <mergeCell ref="H415:J415"/>
    <mergeCell ref="B416:J416"/>
    <mergeCell ref="B420:G420"/>
    <mergeCell ref="B421:C421"/>
    <mergeCell ref="D421:E421"/>
    <mergeCell ref="F421:G421"/>
    <mergeCell ref="H421:I421"/>
    <mergeCell ref="A425:J425"/>
    <mergeCell ref="A426:J427"/>
    <mergeCell ref="A428:J428"/>
    <mergeCell ref="A429:J429"/>
    <mergeCell ref="A430:J430"/>
    <mergeCell ref="A432:J432"/>
    <mergeCell ref="B422:C422"/>
    <mergeCell ref="D422:E422"/>
    <mergeCell ref="F422:G422"/>
    <mergeCell ref="H422:I422"/>
    <mergeCell ref="B423:C423"/>
    <mergeCell ref="D423:E423"/>
    <mergeCell ref="F423:G423"/>
    <mergeCell ref="H423:I423"/>
    <mergeCell ref="A441:A442"/>
    <mergeCell ref="B441:B442"/>
    <mergeCell ref="C441:C442"/>
    <mergeCell ref="D441:J441"/>
    <mergeCell ref="A472:B472"/>
    <mergeCell ref="A433:J434"/>
    <mergeCell ref="A435:J435"/>
    <mergeCell ref="A436:J436"/>
    <mergeCell ref="A437:J437"/>
    <mergeCell ref="A438:J438"/>
    <mergeCell ref="A440:J4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Face</vt:lpstr>
      <vt:lpstr>Letter</vt:lpstr>
      <vt:lpstr>Balance</vt:lpstr>
      <vt:lpstr>IS</vt:lpstr>
      <vt:lpstr>Equity</vt:lpstr>
      <vt:lpstr>Cash flow</vt:lpstr>
      <vt:lpstr>Тод</vt:lpstr>
      <vt:lpstr>Tod2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Anar</dc:creator>
  <cp:lastModifiedBy>Anar</cp:lastModifiedBy>
  <dcterms:created xsi:type="dcterms:W3CDTF">2023-07-04T10:51:52Z</dcterms:created>
  <dcterms:modified xsi:type="dcterms:W3CDTF">2023-07-04T11:02:23Z</dcterms:modified>
</cp:coreProperties>
</file>