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30" windowWidth="11355" windowHeight="9645" activeTab="0"/>
  </bookViews>
  <sheets>
    <sheet name="Sheet1" sheetId="1" r:id="rId1"/>
    <sheet name="Sheet2" sheetId="2" r:id="rId2"/>
    <sheet name="Sheet4" sheetId="3" r:id="rId3"/>
  </sheets>
  <externalReferences>
    <externalReference r:id="rId6"/>
    <externalReference r:id="rId7"/>
  </externalReferences>
  <definedNames>
    <definedName name="_xlnm.Print_Area" localSheetId="0">'Sheet1'!$A$1:$N$76</definedName>
  </definedNames>
  <calcPr fullCalcOnLoad="1"/>
</workbook>
</file>

<file path=xl/sharedStrings.xml><?xml version="1.0" encoding="utf-8"?>
<sst xmlns="http://schemas.openxmlformats.org/spreadsheetml/2006/main" count="459" uniqueCount="205">
  <si>
    <t>№</t>
  </si>
  <si>
    <t>●</t>
  </si>
  <si>
    <t xml:space="preserve">Нийт </t>
  </si>
  <si>
    <t>▪</t>
  </si>
  <si>
    <t>HUN</t>
  </si>
  <si>
    <t>Хүннү Эмпайр</t>
  </si>
  <si>
    <t>BDSC</t>
  </si>
  <si>
    <t>БиДиСек ХК</t>
  </si>
  <si>
    <t>TCHB</t>
  </si>
  <si>
    <t>Тулгат чандмань баян ХХК</t>
  </si>
  <si>
    <t>GLMT</t>
  </si>
  <si>
    <t>Голомт секюритиз ХХК</t>
  </si>
  <si>
    <t>DELG</t>
  </si>
  <si>
    <t>Дэлгэрхангай секюритиз ХХК</t>
  </si>
  <si>
    <t>MSEC</t>
  </si>
  <si>
    <t>Монсек ХХК</t>
  </si>
  <si>
    <t>STIN</t>
  </si>
  <si>
    <t>Стандарт инвестмент ХХК</t>
  </si>
  <si>
    <t>TDB</t>
  </si>
  <si>
    <t>Ти Ди Би Капитал ХХК</t>
  </si>
  <si>
    <t>GNDX</t>
  </si>
  <si>
    <t>Гендекс ХХК</t>
  </si>
  <si>
    <t>ARGB</t>
  </si>
  <si>
    <t>Аргай бэст ХХК</t>
  </si>
  <si>
    <t>TNGR</t>
  </si>
  <si>
    <t>Тэнгэр капитал ХХК</t>
  </si>
  <si>
    <t>MIBG</t>
  </si>
  <si>
    <t>Эм Ай Би Жи ХХК</t>
  </si>
  <si>
    <t>BULG</t>
  </si>
  <si>
    <t>Булган брокер ХХК</t>
  </si>
  <si>
    <t>ECM</t>
  </si>
  <si>
    <t>Евразиа капитал монголиа ХХК</t>
  </si>
  <si>
    <t>GATR</t>
  </si>
  <si>
    <t>Гацуурт трейд ХХК</t>
  </si>
  <si>
    <t>NSEC</t>
  </si>
  <si>
    <t>Нэйшнл сэкюритис ХХК</t>
  </si>
  <si>
    <t>DRBR</t>
  </si>
  <si>
    <t>Дархан брокер ХХК</t>
  </si>
  <si>
    <t>ARD</t>
  </si>
  <si>
    <t>Ард капитал групп ХХК</t>
  </si>
  <si>
    <t>ZRGD</t>
  </si>
  <si>
    <t>Зэргэд ХХК</t>
  </si>
  <si>
    <t>MERG</t>
  </si>
  <si>
    <t>Мэргэн санаа ХХК</t>
  </si>
  <si>
    <t>BZIN</t>
  </si>
  <si>
    <t>Дэү Секьюритис Монгол</t>
  </si>
  <si>
    <t>BUMB</t>
  </si>
  <si>
    <t>Бумбат-Алтай ХХК</t>
  </si>
  <si>
    <t>SANR</t>
  </si>
  <si>
    <t>Санар ХХК</t>
  </si>
  <si>
    <t>APS</t>
  </si>
  <si>
    <t>Азиа Пасифик секьюритис ХХК</t>
  </si>
  <si>
    <t>BATS</t>
  </si>
  <si>
    <t>Батс ХХК</t>
  </si>
  <si>
    <t>GAUL</t>
  </si>
  <si>
    <t>Гаүли ХХК</t>
  </si>
  <si>
    <t>GDEV</t>
  </si>
  <si>
    <t>Гранддевелопмент ХХК</t>
  </si>
  <si>
    <t>UNDR</t>
  </si>
  <si>
    <t>Өндөрхаан инвест ХХК</t>
  </si>
  <si>
    <t>MSDQ</t>
  </si>
  <si>
    <t>Масдак ХХК</t>
  </si>
  <si>
    <t>MNET</t>
  </si>
  <si>
    <t>Монет ХХК</t>
  </si>
  <si>
    <t>TABO</t>
  </si>
  <si>
    <t>Таван богд ХХК</t>
  </si>
  <si>
    <t>ALTN</t>
  </si>
  <si>
    <t>Алтан хоромсог ХХК</t>
  </si>
  <si>
    <t>MICC</t>
  </si>
  <si>
    <t>Эм Ай Си Си ХХК</t>
  </si>
  <si>
    <t>GDSC</t>
  </si>
  <si>
    <t>Гүүдсек ХХК</t>
  </si>
  <si>
    <t>GLOB</t>
  </si>
  <si>
    <t>Глобал ассет ХХК</t>
  </si>
  <si>
    <t>MONG</t>
  </si>
  <si>
    <t>Монгол секюритиес ХК</t>
  </si>
  <si>
    <t>BSK</t>
  </si>
  <si>
    <t>BLUE SKY</t>
  </si>
  <si>
    <t>ZGB</t>
  </si>
  <si>
    <t>Зэт жи би ХХК</t>
  </si>
  <si>
    <t>ACE</t>
  </si>
  <si>
    <t>АСЕ энд Т Капитал ХХК</t>
  </si>
  <si>
    <t>BLMB</t>
  </si>
  <si>
    <t>Блүмсбюри секюритиес ХХК</t>
  </si>
  <si>
    <t>CAPM</t>
  </si>
  <si>
    <t>Капитал маркет корпораци ХХК</t>
  </si>
  <si>
    <t>GNN</t>
  </si>
  <si>
    <t>ГОВИЙН НОЁН НУРУУ</t>
  </si>
  <si>
    <t>MWTS</t>
  </si>
  <si>
    <t>Эм Даблью Ти Эс ХХК</t>
  </si>
  <si>
    <t>FINL</t>
  </si>
  <si>
    <t>Финанс линк групп ХХК</t>
  </si>
  <si>
    <t>DCF</t>
  </si>
  <si>
    <t>Ди Си Эф ХХК</t>
  </si>
  <si>
    <t>NOVL</t>
  </si>
  <si>
    <t>Новел инвестмент ХХК</t>
  </si>
  <si>
    <t>LFTI</t>
  </si>
  <si>
    <t>Лайфтайм инвестмент ХХК</t>
  </si>
  <si>
    <t>FCX</t>
  </si>
  <si>
    <t>Эф Си Икс ХХК</t>
  </si>
  <si>
    <t>USEC</t>
  </si>
  <si>
    <t>Юнайтед секьюритс ХХК</t>
  </si>
  <si>
    <t>BKHE</t>
  </si>
  <si>
    <t>Бага хээр ХХК</t>
  </si>
  <si>
    <t>ABJY</t>
  </si>
  <si>
    <t>АБЖЯ ХХК</t>
  </si>
  <si>
    <t>BBSS</t>
  </si>
  <si>
    <t>Би Би Эс Эс ХХК</t>
  </si>
  <si>
    <t>BLAC</t>
  </si>
  <si>
    <t>Блэкстоун интернэйшнл ХХК</t>
  </si>
  <si>
    <t>DGSN</t>
  </si>
  <si>
    <t>Догсон ХХК</t>
  </si>
  <si>
    <t>FRON</t>
  </si>
  <si>
    <t>Фронтиер ХХК</t>
  </si>
  <si>
    <t>ITR</t>
  </si>
  <si>
    <t>Ай трейд ХХК</t>
  </si>
  <si>
    <t>PREV</t>
  </si>
  <si>
    <t>Превалент ХХК</t>
  </si>
  <si>
    <t>SECP</t>
  </si>
  <si>
    <t>СИКАП</t>
  </si>
  <si>
    <t>SGC</t>
  </si>
  <si>
    <t>Эс Жи Капитал ХХК</t>
  </si>
  <si>
    <t>TTOL</t>
  </si>
  <si>
    <t>Таван Толгойн Хишиг</t>
  </si>
  <si>
    <t>TTR</t>
  </si>
  <si>
    <t>Түшиг траст ХХК</t>
  </si>
  <si>
    <t>ZEUS</t>
  </si>
  <si>
    <t>Зюс капитал ХХК</t>
  </si>
  <si>
    <t xml:space="preserve">"МХБ" ТӨХК-ИЙН ГИШҮҮН КОМПАНИУДЫН АРИЛЖААНЫ ТАЙЛАН </t>
  </si>
  <si>
    <t>Компанийн нэр</t>
  </si>
  <si>
    <t>Үйл ажиллагааны чиглэл</t>
  </si>
  <si>
    <t>Брокер, дилер</t>
  </si>
  <si>
    <t>Андеррайтер</t>
  </si>
  <si>
    <t xml:space="preserve">Хөрөнгө оруулалтын зөвлөх </t>
  </si>
  <si>
    <t>Үсгэн код</t>
  </si>
  <si>
    <t>Хувьцаа</t>
  </si>
  <si>
    <t>Үнэт цаасны хоёрдогч зах зээлийн арилжаа</t>
  </si>
  <si>
    <t>Бонд</t>
  </si>
  <si>
    <t>Хувьцааны багцын арилжаа</t>
  </si>
  <si>
    <t>ХУВЬЦААНЫ АНХДАГЧ</t>
  </si>
  <si>
    <t>БОНД АНХДАГЧ</t>
  </si>
  <si>
    <t>Нийт арилжаа</t>
  </si>
  <si>
    <t>Жилийн арилжааны дүн</t>
  </si>
  <si>
    <t>Эзлэх хувь</t>
  </si>
  <si>
    <t>"ТЭНГЭР КАПИТАЛ  ҮЦК" ХХК</t>
  </si>
  <si>
    <t>"БИ ДИ СЕК ҮЦК" ХК</t>
  </si>
  <si>
    <t>"МОНСЕК ҮЦК" ХХК</t>
  </si>
  <si>
    <t>"АРД СЕКЬЮРИТИЗ ҮЦК" ХХК</t>
  </si>
  <si>
    <t>"ГАҮЛИ ҮЦК" ХХК</t>
  </si>
  <si>
    <t>"НОВЕЛ ИНВЕСТМЕНТ ҮЦК" ХХК</t>
  </si>
  <si>
    <t>"СТАНДАРТ ИНВЕСТМЕНТ ҮЦК" ХХК</t>
  </si>
  <si>
    <t>"СИКАП  ҮЦК" ХХК</t>
  </si>
  <si>
    <t>"ГОЛОМТ СЕКЮРИТИЗ ҮЦК" ХХК</t>
  </si>
  <si>
    <t>"АРД КАПИТАЛ ГРУПП ҮЦК" ХХК</t>
  </si>
  <si>
    <t>"ГЕНДЕКС ҮЦК" ХХК</t>
  </si>
  <si>
    <t>"ТИ ДИ БИ КАПИТАЛ ҮЦК" ХХК</t>
  </si>
  <si>
    <t>"ЛАЙФТАЙМ ИНВЕСТМЕНТ ҮЦК" ХХК</t>
  </si>
  <si>
    <t>"ЭМ АЙ БИ ЖИ ХХК ҮЦК"</t>
  </si>
  <si>
    <t>"НЭЙШНЛ СЕКЮРИТИС ҮЦК" ХХК</t>
  </si>
  <si>
    <t>"ЕВРАЗИА КАПИТАЛ ХОЛДИНГ ҮЦК" ХК</t>
  </si>
  <si>
    <t>"ЗЭРГЭД ҮЦК" ХХК</t>
  </si>
  <si>
    <t>"ДЭЛГЭРХАНГАЙ СЕКЮРИТИЗ ҮЦК" ХХК</t>
  </si>
  <si>
    <t>"БУМБАТ-АЛТАЙ ҮЦК" ХХК</t>
  </si>
  <si>
    <t>"АРГАЙ БЭСТ ҮЦК" ХХК</t>
  </si>
  <si>
    <t>"КАПИТАЛ МАРКЕТ КОРПОРАЦИ ҮЦК" ХХК</t>
  </si>
  <si>
    <t>"САНАР ҮЦК" ХХК</t>
  </si>
  <si>
    <t>"АЗИА ПАСИФИК СЕКЬЮРИТИС ҮЦК" ХХК</t>
  </si>
  <si>
    <t>"БУЛГАН БРОКЕР ҮЦК" ХХК</t>
  </si>
  <si>
    <t>"ДАРХАН БРОКЕР ҮЦК" ХХК</t>
  </si>
  <si>
    <t>"ГҮҮДСЕК ҮЦК" ХХК</t>
  </si>
  <si>
    <t>"ТАВАН БОГД ҮЦК" ХХК</t>
  </si>
  <si>
    <t>"ӨНДӨРХААН ИНВЕСТ ҮЦК" ХХК</t>
  </si>
  <si>
    <t>"ТУЛГАТ ЧАНДМАНЬ БАЯН  ҮЦК" ХХК</t>
  </si>
  <si>
    <t>"АЛТАН ХОРОМСОГ ҮЦК" ХХК</t>
  </si>
  <si>
    <t>"МЭРГЭН САНАА ҮЦК" ХХК</t>
  </si>
  <si>
    <t>"АСЕ ЭНД Т КАПИТАЛ ҮЦК" ХХК</t>
  </si>
  <si>
    <t xml:space="preserve">"БЛҮМСБЮРИ СЕКЮРИТИЕС ҮЦК" ХХК </t>
  </si>
  <si>
    <t>"МАСДАК ҮНЭТ ЦААСНЫ КОМПАНИ" ХХК</t>
  </si>
  <si>
    <t>"ТЭСО ИНВЕСТМЕНТ ҮЦК" ХХК</t>
  </si>
  <si>
    <t>"МОНГОЛ СЕКЮРИТИЕС ҮЦК" ХК</t>
  </si>
  <si>
    <t>"ЭМ АЙ СИ СИ  ҮЦК" ХХК</t>
  </si>
  <si>
    <t>"ГАЦУУРТ ТРЕЙД ҮЦК" ХХК</t>
  </si>
  <si>
    <t>"ЗЭТ ЖИ БИ ҮЦК" ХХК</t>
  </si>
  <si>
    <t>"ГРАНДДЕВЕЛОПМЕНТ ҮЦК" ХХК</t>
  </si>
  <si>
    <t>"ЭС ЖИ КАПИТАЛ ҮЦК" ХХК</t>
  </si>
  <si>
    <t>"БЛЮСКАЙ СЕКЬЮРИТИЗ ҮЦК" ХК</t>
  </si>
  <si>
    <t>ГОВИЙН НОЁН НУРУУ ХХК</t>
  </si>
  <si>
    <t>"ФРОНТИЕР ҮЦК" ХХК</t>
  </si>
  <si>
    <t>"ЭМ ДАБЛЬЮ ТИ ЭС ҮЦК" ХХК</t>
  </si>
  <si>
    <t>"ЭФ СИ ИКС ҮЦК" ХХК</t>
  </si>
  <si>
    <t>"БЛЭКСТОУН ИНТЕРНЭЙШНЛ ҮЦК" ХХК</t>
  </si>
  <si>
    <t>"БАТС ҮЦК" ХХК</t>
  </si>
  <si>
    <t>ФИНАНС ЛИНК ГРУПП ХХК</t>
  </si>
  <si>
    <t>ДИ СИ ЭФ ХХК</t>
  </si>
  <si>
    <t>БАГА ХЭЭР ХХК</t>
  </si>
  <si>
    <t>БИ БИ ЭС ЭС ХХК</t>
  </si>
  <si>
    <t>ДОГСОН ХХК</t>
  </si>
  <si>
    <t>АЙ ТРЕЙД ХХК</t>
  </si>
  <si>
    <t>"ХҮННҮ ЭМПАЙР ҮЦК" ХХК</t>
  </si>
  <si>
    <t>ПРЕВАЛЕНТ ХХК</t>
  </si>
  <si>
    <t>ЗЮС КАПИТАЛ ХХК</t>
  </si>
  <si>
    <t xml:space="preserve">Жич: Гишүүдийг нийт хийсэн арилжааны үнийн дүнгээр жагсаав. </t>
  </si>
  <si>
    <t>"МИРЭ ЭССЭТ СЕКЬЮРИТИС МОНГОЛ ҮЦК" ХХК</t>
  </si>
  <si>
    <t>02-р сарын арилжааны дүн</t>
  </si>
  <si>
    <t xml:space="preserve">2017 оны 02 дугаар сарын 28-ний байдлаар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</si>
</sst>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[$-409]dddd\,\ mmmm\ dd\,\ yyyy"/>
    <numFmt numFmtId="167" formatCode="[$-409]h:mm:ss\ AM/PM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9"/>
      <name val="Times New Roman"/>
      <family val="1"/>
    </font>
    <font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sz val="12"/>
      <color theme="0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44" fillId="0" borderId="0" xfId="0" applyFont="1" applyAlignment="1">
      <alignment horizontal="center" vertical="center" wrapText="1"/>
    </xf>
    <xf numFmtId="164" fontId="45" fillId="0" borderId="0" xfId="42" applyNumberFormat="1" applyFont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164" fontId="47" fillId="33" borderId="0" xfId="42" applyNumberFormat="1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 wrapText="1"/>
    </xf>
    <xf numFmtId="0" fontId="47" fillId="33" borderId="12" xfId="0" applyFont="1" applyFill="1" applyBorder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43" fontId="2" fillId="2" borderId="13" xfId="42" applyFont="1" applyFill="1" applyBorder="1" applyAlignment="1">
      <alignment vertical="center" wrapText="1"/>
    </xf>
    <xf numFmtId="0" fontId="4" fillId="0" borderId="10" xfId="0" applyFont="1" applyBorder="1" applyAlignment="1">
      <alignment vertical="top"/>
    </xf>
    <xf numFmtId="0" fontId="44" fillId="33" borderId="0" xfId="0" applyFont="1" applyFill="1" applyAlignment="1">
      <alignment horizontal="center" vertical="center" wrapText="1"/>
    </xf>
    <xf numFmtId="43" fontId="44" fillId="0" borderId="0" xfId="0" applyNumberFormat="1" applyFont="1" applyAlignment="1">
      <alignment horizontal="center" vertical="center" wrapText="1"/>
    </xf>
    <xf numFmtId="43" fontId="44" fillId="0" borderId="0" xfId="42" applyFont="1" applyAlignment="1">
      <alignment horizontal="center" vertical="center"/>
    </xf>
    <xf numFmtId="43" fontId="47" fillId="2" borderId="10" xfId="42" applyFont="1" applyFill="1" applyBorder="1" applyAlignment="1">
      <alignment horizontal="center" vertical="center"/>
    </xf>
    <xf numFmtId="43" fontId="44" fillId="2" borderId="10" xfId="42" applyFont="1" applyFill="1" applyBorder="1" applyAlignment="1">
      <alignment horizontal="center" vertical="center"/>
    </xf>
    <xf numFmtId="43" fontId="3" fillId="2" borderId="12" xfId="42" applyFont="1" applyFill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7" fillId="2" borderId="10" xfId="0" applyFont="1" applyFill="1" applyBorder="1" applyAlignment="1">
      <alignment horizontal="center" vertical="center"/>
    </xf>
    <xf numFmtId="43" fontId="44" fillId="0" borderId="0" xfId="0" applyNumberFormat="1" applyFont="1" applyAlignment="1">
      <alignment horizontal="center" vertical="center"/>
    </xf>
    <xf numFmtId="43" fontId="44" fillId="0" borderId="0" xfId="42" applyFont="1" applyAlignment="1">
      <alignment horizontal="center" vertical="center" wrapText="1"/>
    </xf>
    <xf numFmtId="43" fontId="47" fillId="0" borderId="0" xfId="42" applyFont="1" applyAlignment="1">
      <alignment horizontal="center" vertical="center" wrapText="1"/>
    </xf>
    <xf numFmtId="43" fontId="44" fillId="33" borderId="0" xfId="42" applyFont="1" applyFill="1" applyAlignment="1">
      <alignment horizontal="center" vertical="center" wrapText="1"/>
    </xf>
    <xf numFmtId="165" fontId="44" fillId="34" borderId="14" xfId="59" applyNumberFormat="1" applyFont="1" applyFill="1" applyBorder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47" fillId="0" borderId="0" xfId="0" applyFont="1" applyAlignment="1">
      <alignment vertical="center" wrapText="1"/>
    </xf>
    <xf numFmtId="9" fontId="3" fillId="34" borderId="15" xfId="59" applyFont="1" applyFill="1" applyBorder="1" applyAlignment="1">
      <alignment horizontal="center" vertical="center" wrapText="1"/>
    </xf>
    <xf numFmtId="43" fontId="44" fillId="0" borderId="0" xfId="42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/>
    </xf>
    <xf numFmtId="0" fontId="47" fillId="0" borderId="0" xfId="0" applyFont="1" applyAlignment="1">
      <alignment horizontal="center" vertical="center" wrapText="1"/>
    </xf>
    <xf numFmtId="43" fontId="44" fillId="34" borderId="13" xfId="42" applyFont="1" applyFill="1" applyBorder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7" fillId="2" borderId="16" xfId="0" applyFont="1" applyFill="1" applyBorder="1" applyAlignment="1">
      <alignment horizontal="center" vertical="center" wrapText="1"/>
    </xf>
    <xf numFmtId="0" fontId="47" fillId="2" borderId="13" xfId="0" applyFont="1" applyFill="1" applyBorder="1" applyAlignment="1">
      <alignment horizontal="center" vertical="center" wrapText="1"/>
    </xf>
    <xf numFmtId="0" fontId="46" fillId="0" borderId="0" xfId="0" applyFont="1" applyAlignment="1">
      <alignment horizontal="left" vertical="center" wrapText="1"/>
    </xf>
    <xf numFmtId="0" fontId="47" fillId="34" borderId="16" xfId="0" applyFont="1" applyFill="1" applyBorder="1" applyAlignment="1">
      <alignment horizontal="center" vertical="center" wrapText="1"/>
    </xf>
    <xf numFmtId="0" fontId="47" fillId="34" borderId="13" xfId="0" applyFont="1" applyFill="1" applyBorder="1" applyAlignment="1">
      <alignment horizontal="center" vertical="center" wrapText="1"/>
    </xf>
    <xf numFmtId="0" fontId="47" fillId="33" borderId="17" xfId="0" applyFont="1" applyFill="1" applyBorder="1" applyAlignment="1">
      <alignment horizontal="center" vertical="center" wrapText="1"/>
    </xf>
    <xf numFmtId="0" fontId="47" fillId="33" borderId="18" xfId="0" applyFont="1" applyFill="1" applyBorder="1" applyAlignment="1">
      <alignment horizontal="center" vertical="center" wrapText="1"/>
    </xf>
    <xf numFmtId="0" fontId="47" fillId="33" borderId="19" xfId="0" applyFont="1" applyFill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 wrapText="1"/>
    </xf>
    <xf numFmtId="0" fontId="47" fillId="2" borderId="10" xfId="0" applyFont="1" applyFill="1" applyBorder="1" applyAlignment="1">
      <alignment horizontal="center" vertical="center" wrapText="1"/>
    </xf>
    <xf numFmtId="0" fontId="47" fillId="34" borderId="20" xfId="0" applyFont="1" applyFill="1" applyBorder="1" applyAlignment="1">
      <alignment horizontal="center" vertical="center" wrapText="1"/>
    </xf>
    <xf numFmtId="0" fontId="47" fillId="34" borderId="21" xfId="0" applyFont="1" applyFill="1" applyBorder="1" applyAlignment="1">
      <alignment horizontal="center" vertical="center" wrapText="1"/>
    </xf>
    <xf numFmtId="0" fontId="47" fillId="34" borderId="10" xfId="0" applyFont="1" applyFill="1" applyBorder="1" applyAlignment="1">
      <alignment horizontal="center" vertical="center" wrapText="1"/>
    </xf>
    <xf numFmtId="0" fontId="47" fillId="34" borderId="22" xfId="0" applyFont="1" applyFill="1" applyBorder="1" applyAlignment="1">
      <alignment horizontal="center" vertical="center" wrapText="1"/>
    </xf>
    <xf numFmtId="0" fontId="46" fillId="0" borderId="0" xfId="0" applyFont="1" applyBorder="1" applyAlignment="1">
      <alignment horizontal="right" vertical="center" wrapText="1"/>
    </xf>
    <xf numFmtId="0" fontId="47" fillId="34" borderId="23" xfId="0" applyFont="1" applyFill="1" applyBorder="1" applyAlignment="1">
      <alignment horizontal="center" vertical="center" wrapText="1"/>
    </xf>
    <xf numFmtId="0" fontId="44" fillId="34" borderId="14" xfId="0" applyFont="1" applyFill="1" applyBorder="1" applyAlignment="1">
      <alignment horizontal="center" vertical="center" wrapText="1"/>
    </xf>
    <xf numFmtId="0" fontId="47" fillId="33" borderId="24" xfId="0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horizontal="center" vertical="center" wrapText="1"/>
    </xf>
    <xf numFmtId="0" fontId="47" fillId="33" borderId="20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47" fillId="2" borderId="20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14</xdr:col>
      <xdr:colOff>0</xdr:colOff>
      <xdr:row>6</xdr:row>
      <xdr:rowOff>190500</xdr:rowOff>
    </xdr:to>
    <xdr:grpSp>
      <xdr:nvGrpSpPr>
        <xdr:cNvPr id="1" name="Group 6"/>
        <xdr:cNvGrpSpPr>
          <a:grpSpLocks/>
        </xdr:cNvGrpSpPr>
      </xdr:nvGrpSpPr>
      <xdr:grpSpPr>
        <a:xfrm>
          <a:off x="0" y="19050"/>
          <a:ext cx="18459450" cy="1343025"/>
          <a:chOff x="-459" y="-536"/>
          <a:chExt cx="12780" cy="2246"/>
        </a:xfrm>
        <a:solidFill>
          <a:srgbClr val="FFFFFF"/>
        </a:solidFill>
      </xdr:grpSpPr>
      <xdr:sp>
        <xdr:nvSpPr>
          <xdr:cNvPr id="2" name="Rectangle 7"/>
          <xdr:cNvSpPr>
            <a:spLocks/>
          </xdr:cNvSpPr>
        </xdr:nvSpPr>
        <xdr:spPr>
          <a:xfrm>
            <a:off x="-459" y="-536"/>
            <a:ext cx="12780" cy="1440"/>
          </a:xfrm>
          <a:prstGeom prst="rect">
            <a:avLst/>
          </a:prstGeom>
          <a:solidFill>
            <a:srgbClr val="004284"/>
          </a:solidFill>
          <a:ln w="1905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Freeform 8"/>
          <xdr:cNvSpPr>
            <a:spLocks/>
          </xdr:cNvSpPr>
        </xdr:nvSpPr>
        <xdr:spPr>
          <a:xfrm>
            <a:off x="1416" y="311"/>
            <a:ext cx="7917" cy="1399"/>
          </a:xfrm>
          <a:custGeom>
            <a:pathLst>
              <a:path h="1399" w="7916">
                <a:moveTo>
                  <a:pt x="7916" y="694"/>
                </a:moveTo>
                <a:lnTo>
                  <a:pt x="7916" y="278"/>
                </a:lnTo>
                <a:lnTo>
                  <a:pt x="0" y="0"/>
                </a:lnTo>
                <a:lnTo>
                  <a:pt x="0" y="1399"/>
                </a:lnTo>
                <a:lnTo>
                  <a:pt x="7916" y="694"/>
                </a:lnTo>
                <a:close/>
              </a:path>
            </a:pathLst>
          </a:custGeom>
          <a:solidFill>
            <a:srgbClr val="7AA2C4"/>
          </a:solidFill>
          <a:ln w="4445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Freeform 9"/>
          <xdr:cNvSpPr>
            <a:spLocks/>
          </xdr:cNvSpPr>
        </xdr:nvSpPr>
        <xdr:spPr>
          <a:xfrm>
            <a:off x="9327" y="480"/>
            <a:ext cx="2598" cy="804"/>
          </a:xfrm>
          <a:custGeom>
            <a:pathLst>
              <a:path h="804" w="2597">
                <a:moveTo>
                  <a:pt x="0" y="526"/>
                </a:moveTo>
                <a:lnTo>
                  <a:pt x="0" y="110"/>
                </a:lnTo>
                <a:lnTo>
                  <a:pt x="2597" y="0"/>
                </a:lnTo>
                <a:lnTo>
                  <a:pt x="2573" y="804"/>
                </a:lnTo>
                <a:lnTo>
                  <a:pt x="0" y="526"/>
                </a:lnTo>
                <a:close/>
              </a:path>
            </a:pathLst>
          </a:custGeom>
          <a:solidFill>
            <a:srgbClr val="487DAE"/>
          </a:solidFill>
          <a:ln w="4445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Freeform 10"/>
          <xdr:cNvSpPr>
            <a:spLocks/>
          </xdr:cNvSpPr>
        </xdr:nvSpPr>
        <xdr:spPr>
          <a:xfrm>
            <a:off x="-280" y="318"/>
            <a:ext cx="1706" cy="1392"/>
          </a:xfrm>
          <a:custGeom>
            <a:pathLst>
              <a:path h="1392" w="1706">
                <a:moveTo>
                  <a:pt x="254" y="1181"/>
                </a:moveTo>
                <a:lnTo>
                  <a:pt x="0" y="218"/>
                </a:lnTo>
                <a:lnTo>
                  <a:pt x="1706" y="0"/>
                </a:lnTo>
                <a:lnTo>
                  <a:pt x="1702" y="1392"/>
                </a:lnTo>
                <a:lnTo>
                  <a:pt x="254" y="1181"/>
                </a:lnTo>
                <a:close/>
              </a:path>
            </a:pathLst>
          </a:custGeom>
          <a:solidFill>
            <a:srgbClr val="487DAE"/>
          </a:solidFill>
          <a:ln w="4445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 editAs="oneCell">
    <xdr:from>
      <xdr:col>0</xdr:col>
      <xdr:colOff>9525</xdr:colOff>
      <xdr:row>6</xdr:row>
      <xdr:rowOff>114300</xdr:rowOff>
    </xdr:from>
    <xdr:to>
      <xdr:col>1</xdr:col>
      <xdr:colOff>504825</xdr:colOff>
      <xdr:row>10</xdr:row>
      <xdr:rowOff>123825</xdr:rowOff>
    </xdr:to>
    <xdr:pic>
      <xdr:nvPicPr>
        <xdr:cNvPr id="6" name="Picture 6" descr="MSE_LOGO blue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85875"/>
          <a:ext cx="7810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nth1702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Mnth170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ummary"/>
      <sheetName val="Trading"/>
      <sheetName val="Bond_gov"/>
      <sheetName val="Bond_com"/>
      <sheetName val="TOP-20"/>
      <sheetName val="ActiveShares"/>
      <sheetName val="mar_cap"/>
      <sheetName val="PriceGainers&amp;Losers"/>
      <sheetName val="Trading Summary"/>
      <sheetName val="Brokers"/>
    </sheetNames>
    <sheetDataSet>
      <sheetData sheetId="10">
        <row r="9">
          <cell r="B9" t="str">
            <v>ACE</v>
          </cell>
          <cell r="C9" t="str">
            <v>АСЕ энд Т Капитал ХХК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X9">
            <v>0</v>
          </cell>
          <cell r="Y9">
            <v>0</v>
          </cell>
          <cell r="Z9">
            <v>0</v>
          </cell>
        </row>
        <row r="10">
          <cell r="B10" t="str">
            <v>ALTN</v>
          </cell>
          <cell r="C10" t="str">
            <v>Алтан хоромсог ХХК</v>
          </cell>
          <cell r="D10">
            <v>1</v>
          </cell>
          <cell r="E10">
            <v>5000</v>
          </cell>
          <cell r="F10">
            <v>1669</v>
          </cell>
          <cell r="G10">
            <v>4798935</v>
          </cell>
          <cell r="H10">
            <v>4803935</v>
          </cell>
          <cell r="X10">
            <v>0</v>
          </cell>
          <cell r="Y10">
            <v>1670</v>
          </cell>
          <cell r="Z10">
            <v>4803935</v>
          </cell>
        </row>
        <row r="11">
          <cell r="B11" t="str">
            <v>APS</v>
          </cell>
          <cell r="C11" t="str">
            <v>Азиа Пасифик секьюритис ХХК</v>
          </cell>
          <cell r="D11">
            <v>16261</v>
          </cell>
          <cell r="E11">
            <v>10631235</v>
          </cell>
          <cell r="F11">
            <v>17658</v>
          </cell>
          <cell r="G11">
            <v>14762085</v>
          </cell>
          <cell r="H11">
            <v>25393320</v>
          </cell>
          <cell r="R11">
            <v>1500</v>
          </cell>
          <cell r="S11">
            <v>144280500</v>
          </cell>
          <cell r="X11">
            <v>0</v>
          </cell>
          <cell r="Y11">
            <v>35419</v>
          </cell>
          <cell r="Z11">
            <v>169673820</v>
          </cell>
        </row>
        <row r="12">
          <cell r="B12" t="str">
            <v>ARD</v>
          </cell>
          <cell r="C12" t="str">
            <v>Ард капитал групп ХХК</v>
          </cell>
          <cell r="D12">
            <v>90574</v>
          </cell>
          <cell r="E12">
            <v>42160396.95</v>
          </cell>
          <cell r="F12">
            <v>159406</v>
          </cell>
          <cell r="G12">
            <v>27999366</v>
          </cell>
          <cell r="H12">
            <v>70159762.95</v>
          </cell>
          <cell r="R12">
            <v>11281</v>
          </cell>
          <cell r="S12">
            <v>1059147849</v>
          </cell>
          <cell r="X12">
            <v>0</v>
          </cell>
          <cell r="Y12">
            <v>261261</v>
          </cell>
          <cell r="Z12">
            <v>1129307611.95</v>
          </cell>
        </row>
        <row r="13">
          <cell r="B13" t="str">
            <v>ARGB</v>
          </cell>
          <cell r="C13" t="str">
            <v>Аргай бэст ХХК</v>
          </cell>
          <cell r="D13">
            <v>485</v>
          </cell>
          <cell r="E13">
            <v>169750</v>
          </cell>
          <cell r="F13">
            <v>149</v>
          </cell>
          <cell r="G13">
            <v>81205</v>
          </cell>
          <cell r="H13">
            <v>250955</v>
          </cell>
          <cell r="X13">
            <v>0</v>
          </cell>
          <cell r="Y13">
            <v>634</v>
          </cell>
          <cell r="Z13">
            <v>250955</v>
          </cell>
        </row>
        <row r="14">
          <cell r="B14" t="str">
            <v>BATS</v>
          </cell>
          <cell r="C14" t="str">
            <v>Батс ХХК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X14">
            <v>0</v>
          </cell>
          <cell r="Y14">
            <v>0</v>
          </cell>
          <cell r="Z14">
            <v>0</v>
          </cell>
        </row>
        <row r="15">
          <cell r="B15" t="str">
            <v>BBSS</v>
          </cell>
          <cell r="C15" t="str">
            <v>Би Би Эс Эс ХХК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X15">
            <v>0</v>
          </cell>
          <cell r="Y15">
            <v>0</v>
          </cell>
          <cell r="Z15">
            <v>0</v>
          </cell>
        </row>
        <row r="16">
          <cell r="B16" t="str">
            <v>BDSC</v>
          </cell>
          <cell r="C16" t="str">
            <v>БиДиСек ХК</v>
          </cell>
          <cell r="D16">
            <v>331972</v>
          </cell>
          <cell r="E16">
            <v>123524696.58</v>
          </cell>
          <cell r="F16">
            <v>324456</v>
          </cell>
          <cell r="G16">
            <v>243675784.54</v>
          </cell>
          <cell r="H16">
            <v>367200481.12</v>
          </cell>
          <cell r="R16">
            <v>88669</v>
          </cell>
          <cell r="S16">
            <v>8237532622</v>
          </cell>
          <cell r="T16">
            <v>12081</v>
          </cell>
          <cell r="U16">
            <v>1194655120</v>
          </cell>
          <cell r="X16">
            <v>1194655120</v>
          </cell>
          <cell r="Y16">
            <v>757178</v>
          </cell>
          <cell r="Z16">
            <v>9799388223.12</v>
          </cell>
        </row>
        <row r="17">
          <cell r="B17" t="str">
            <v>BKHE</v>
          </cell>
          <cell r="C17" t="str">
            <v>Бага хээр ХХК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X17">
            <v>0</v>
          </cell>
          <cell r="Y17">
            <v>0</v>
          </cell>
          <cell r="Z17">
            <v>0</v>
          </cell>
        </row>
        <row r="18">
          <cell r="B18" t="str">
            <v>BLAC</v>
          </cell>
          <cell r="C18" t="str">
            <v>Блэкстоун интернэйшнл ХХК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X18">
            <v>0</v>
          </cell>
          <cell r="Y18">
            <v>0</v>
          </cell>
          <cell r="Z18">
            <v>0</v>
          </cell>
        </row>
        <row r="19">
          <cell r="B19" t="str">
            <v>BLMB</v>
          </cell>
          <cell r="C19" t="str">
            <v>Блүмсбюри секюритиес ХХК</v>
          </cell>
          <cell r="D19">
            <v>13423</v>
          </cell>
          <cell r="E19">
            <v>59872225</v>
          </cell>
          <cell r="F19">
            <v>10593</v>
          </cell>
          <cell r="G19">
            <v>6346164</v>
          </cell>
          <cell r="H19">
            <v>66218389</v>
          </cell>
          <cell r="X19">
            <v>0</v>
          </cell>
          <cell r="Y19">
            <v>24016</v>
          </cell>
          <cell r="Z19">
            <v>66218389</v>
          </cell>
        </row>
        <row r="20">
          <cell r="B20" t="str">
            <v>BSK</v>
          </cell>
          <cell r="C20" t="str">
            <v>BLUE SKY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R20">
            <v>8</v>
          </cell>
          <cell r="S20">
            <v>748424</v>
          </cell>
          <cell r="X20">
            <v>0</v>
          </cell>
          <cell r="Y20">
            <v>8</v>
          </cell>
          <cell r="Z20">
            <v>748424</v>
          </cell>
        </row>
        <row r="21">
          <cell r="B21" t="str">
            <v>BULG</v>
          </cell>
          <cell r="C21" t="str">
            <v>Булган брокер ХХК</v>
          </cell>
          <cell r="D21">
            <v>514</v>
          </cell>
          <cell r="E21">
            <v>837207</v>
          </cell>
          <cell r="F21">
            <v>649</v>
          </cell>
          <cell r="G21">
            <v>793305</v>
          </cell>
          <cell r="H21">
            <v>1630512</v>
          </cell>
          <cell r="X21">
            <v>0</v>
          </cell>
          <cell r="Y21">
            <v>1163</v>
          </cell>
          <cell r="Z21">
            <v>1630512</v>
          </cell>
        </row>
        <row r="22">
          <cell r="B22" t="str">
            <v>BUMB</v>
          </cell>
          <cell r="C22" t="str">
            <v>Бумбат-Алтай ХХК</v>
          </cell>
          <cell r="D22">
            <v>31071</v>
          </cell>
          <cell r="E22">
            <v>77183463.8</v>
          </cell>
          <cell r="F22">
            <v>75408</v>
          </cell>
          <cell r="G22">
            <v>30362242</v>
          </cell>
          <cell r="H22">
            <v>107545705.8</v>
          </cell>
          <cell r="X22">
            <v>0</v>
          </cell>
          <cell r="Y22">
            <v>106479</v>
          </cell>
          <cell r="Z22">
            <v>107545705.8</v>
          </cell>
        </row>
        <row r="23">
          <cell r="B23" t="str">
            <v>BZIN</v>
          </cell>
          <cell r="C23" t="str">
            <v>Дэү Секьюритис Монгол</v>
          </cell>
          <cell r="D23">
            <v>3008</v>
          </cell>
          <cell r="E23">
            <v>1215202</v>
          </cell>
          <cell r="F23">
            <v>10</v>
          </cell>
          <cell r="G23">
            <v>4090</v>
          </cell>
          <cell r="H23">
            <v>1219292</v>
          </cell>
          <cell r="R23">
            <v>17518</v>
          </cell>
          <cell r="S23">
            <v>1613695901</v>
          </cell>
          <cell r="T23">
            <v>15939</v>
          </cell>
          <cell r="U23">
            <v>1558493010</v>
          </cell>
          <cell r="V23">
            <v>19085</v>
          </cell>
          <cell r="W23">
            <v>1863969610</v>
          </cell>
          <cell r="X23">
            <v>3422462620</v>
          </cell>
          <cell r="Y23">
            <v>55560</v>
          </cell>
          <cell r="Z23">
            <v>5037377813</v>
          </cell>
        </row>
        <row r="24">
          <cell r="B24" t="str">
            <v>CAPM</v>
          </cell>
          <cell r="C24" t="str">
            <v>Капитал маркет корпораци ХХК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X24">
            <v>0</v>
          </cell>
          <cell r="Y24">
            <v>0</v>
          </cell>
          <cell r="Z24">
            <v>0</v>
          </cell>
        </row>
        <row r="25">
          <cell r="B25" t="str">
            <v>DCF</v>
          </cell>
          <cell r="C25" t="str">
            <v>Ди Си Эф ХХК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X25">
            <v>0</v>
          </cell>
          <cell r="Y25">
            <v>0</v>
          </cell>
          <cell r="Z25">
            <v>0</v>
          </cell>
        </row>
        <row r="26">
          <cell r="B26" t="str">
            <v>DELG</v>
          </cell>
          <cell r="C26" t="str">
            <v>Дэлгэрхангай секюритиз ХХК</v>
          </cell>
          <cell r="D26">
            <v>51859</v>
          </cell>
          <cell r="E26">
            <v>176859007.1</v>
          </cell>
          <cell r="F26">
            <v>92876</v>
          </cell>
          <cell r="G26">
            <v>241105029.5</v>
          </cell>
          <cell r="H26">
            <v>417964036.6</v>
          </cell>
          <cell r="X26">
            <v>0</v>
          </cell>
          <cell r="Y26">
            <v>144735</v>
          </cell>
          <cell r="Z26">
            <v>417964036.6</v>
          </cell>
        </row>
        <row r="27">
          <cell r="B27" t="str">
            <v>DGSN</v>
          </cell>
          <cell r="C27" t="str">
            <v>Догсон ХХК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X27">
            <v>0</v>
          </cell>
          <cell r="Y27">
            <v>0</v>
          </cell>
          <cell r="Z27">
            <v>0</v>
          </cell>
        </row>
        <row r="28">
          <cell r="B28" t="str">
            <v>DRBR</v>
          </cell>
          <cell r="C28" t="str">
            <v>Дархан брокер ХХК</v>
          </cell>
          <cell r="D28">
            <v>231</v>
          </cell>
          <cell r="E28">
            <v>187595</v>
          </cell>
          <cell r="F28">
            <v>9815</v>
          </cell>
          <cell r="G28">
            <v>11313396</v>
          </cell>
          <cell r="H28">
            <v>11500991</v>
          </cell>
          <cell r="X28">
            <v>0</v>
          </cell>
          <cell r="Y28">
            <v>10046</v>
          </cell>
          <cell r="Z28">
            <v>11500991</v>
          </cell>
        </row>
        <row r="29">
          <cell r="B29" t="str">
            <v>ECM</v>
          </cell>
          <cell r="C29" t="str">
            <v>Евразиа капитал монголиа ХХК</v>
          </cell>
          <cell r="D29">
            <v>1932</v>
          </cell>
          <cell r="E29">
            <v>9615872</v>
          </cell>
          <cell r="F29">
            <v>1108</v>
          </cell>
          <cell r="G29">
            <v>2162960</v>
          </cell>
          <cell r="H29">
            <v>11778832</v>
          </cell>
          <cell r="X29">
            <v>0</v>
          </cell>
          <cell r="Y29">
            <v>3040</v>
          </cell>
          <cell r="Z29">
            <v>11778832</v>
          </cell>
        </row>
        <row r="30">
          <cell r="B30" t="str">
            <v>FCX</v>
          </cell>
          <cell r="C30" t="str">
            <v>Эф Си Икс ХХК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X30">
            <v>0</v>
          </cell>
          <cell r="Y30">
            <v>0</v>
          </cell>
          <cell r="Z30">
            <v>0</v>
          </cell>
        </row>
        <row r="31">
          <cell r="B31" t="str">
            <v>FINL</v>
          </cell>
          <cell r="C31" t="str">
            <v>Финанс линк групп ХХК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X31">
            <v>0</v>
          </cell>
          <cell r="Y31">
            <v>0</v>
          </cell>
          <cell r="Z31">
            <v>0</v>
          </cell>
        </row>
        <row r="32">
          <cell r="B32" t="str">
            <v>FRON</v>
          </cell>
          <cell r="C32" t="str">
            <v>Фронтиер ХХК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X32">
            <v>0</v>
          </cell>
          <cell r="Y32">
            <v>0</v>
          </cell>
          <cell r="Z32">
            <v>0</v>
          </cell>
        </row>
        <row r="33">
          <cell r="B33" t="str">
            <v>GATR</v>
          </cell>
          <cell r="C33" t="str">
            <v>Гацуурт трейд ХХК</v>
          </cell>
          <cell r="D33">
            <v>8400</v>
          </cell>
          <cell r="E33">
            <v>429200</v>
          </cell>
          <cell r="F33">
            <v>0</v>
          </cell>
          <cell r="G33">
            <v>0</v>
          </cell>
          <cell r="H33">
            <v>429200</v>
          </cell>
          <cell r="X33">
            <v>0</v>
          </cell>
          <cell r="Y33">
            <v>8400</v>
          </cell>
          <cell r="Z33">
            <v>429200</v>
          </cell>
        </row>
        <row r="34">
          <cell r="B34" t="str">
            <v>GAUL</v>
          </cell>
          <cell r="C34" t="str">
            <v>Гаүли ХХК</v>
          </cell>
          <cell r="D34">
            <v>136248</v>
          </cell>
          <cell r="E34">
            <v>52447165.9</v>
          </cell>
          <cell r="F34">
            <v>217006</v>
          </cell>
          <cell r="G34">
            <v>87468297</v>
          </cell>
          <cell r="H34">
            <v>139915462.9</v>
          </cell>
          <cell r="R34">
            <v>799</v>
          </cell>
          <cell r="S34">
            <v>78102328</v>
          </cell>
          <cell r="X34">
            <v>0</v>
          </cell>
          <cell r="Y34">
            <v>354053</v>
          </cell>
          <cell r="Z34">
            <v>218017790.9</v>
          </cell>
        </row>
        <row r="35">
          <cell r="B35" t="str">
            <v>GDEV</v>
          </cell>
          <cell r="C35" t="str">
            <v>Гранддевелопмент ХХК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X35">
            <v>0</v>
          </cell>
          <cell r="Y35">
            <v>0</v>
          </cell>
          <cell r="Z35">
            <v>0</v>
          </cell>
        </row>
        <row r="36">
          <cell r="B36" t="str">
            <v>GDSC</v>
          </cell>
          <cell r="C36" t="str">
            <v>Гүүдсек ХХК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X36">
            <v>0</v>
          </cell>
          <cell r="Y36">
            <v>0</v>
          </cell>
          <cell r="Z36">
            <v>0</v>
          </cell>
        </row>
        <row r="37">
          <cell r="B37" t="str">
            <v>GLMT</v>
          </cell>
          <cell r="C37" t="str">
            <v>Голомт секюритиз ХХК</v>
          </cell>
          <cell r="D37">
            <v>122541</v>
          </cell>
          <cell r="E37">
            <v>88036052.73</v>
          </cell>
          <cell r="F37">
            <v>70449</v>
          </cell>
          <cell r="G37">
            <v>49548925.02</v>
          </cell>
          <cell r="H37">
            <v>137584977.75</v>
          </cell>
          <cell r="R37">
            <v>66397</v>
          </cell>
          <cell r="S37">
            <v>6489417688</v>
          </cell>
          <cell r="X37">
            <v>0</v>
          </cell>
          <cell r="Y37">
            <v>259387</v>
          </cell>
          <cell r="Z37">
            <v>6627002665.75</v>
          </cell>
        </row>
        <row r="38">
          <cell r="B38" t="str">
            <v>GNDX</v>
          </cell>
          <cell r="C38" t="str">
            <v>Гендекс ХХК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X38">
            <v>0</v>
          </cell>
          <cell r="Y38">
            <v>0</v>
          </cell>
          <cell r="Z38">
            <v>0</v>
          </cell>
        </row>
        <row r="39">
          <cell r="B39" t="str">
            <v>GNN</v>
          </cell>
          <cell r="C39" t="str">
            <v>ГОВИЙН НОЁН НУРУУ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X39">
            <v>0</v>
          </cell>
          <cell r="Y39">
            <v>0</v>
          </cell>
          <cell r="Z39">
            <v>0</v>
          </cell>
        </row>
        <row r="40">
          <cell r="B40" t="str">
            <v>HUN</v>
          </cell>
          <cell r="C40" t="str">
            <v>Хүннү Эмпайр ХХК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X40">
            <v>0</v>
          </cell>
          <cell r="Y40">
            <v>0</v>
          </cell>
          <cell r="Z40">
            <v>0</v>
          </cell>
        </row>
        <row r="41">
          <cell r="B41" t="str">
            <v>ITR</v>
          </cell>
          <cell r="C41" t="str">
            <v>Ай трейд ХХК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X41">
            <v>0</v>
          </cell>
          <cell r="Y41">
            <v>0</v>
          </cell>
          <cell r="Z41">
            <v>0</v>
          </cell>
        </row>
        <row r="42">
          <cell r="B42" t="str">
            <v>LFTI</v>
          </cell>
          <cell r="C42" t="str">
            <v>Лайфтайм инвестмент ХХК</v>
          </cell>
          <cell r="D42">
            <v>1770</v>
          </cell>
          <cell r="E42">
            <v>6004863</v>
          </cell>
          <cell r="F42">
            <v>160</v>
          </cell>
          <cell r="G42">
            <v>538800</v>
          </cell>
          <cell r="H42">
            <v>6543663</v>
          </cell>
          <cell r="X42">
            <v>0</v>
          </cell>
          <cell r="Y42">
            <v>1930</v>
          </cell>
          <cell r="Z42">
            <v>6543663</v>
          </cell>
        </row>
        <row r="43">
          <cell r="B43" t="str">
            <v>MERG</v>
          </cell>
          <cell r="C43" t="str">
            <v>Мэргэн санаа ХХК</v>
          </cell>
          <cell r="D43">
            <v>540</v>
          </cell>
          <cell r="E43">
            <v>98600</v>
          </cell>
          <cell r="F43">
            <v>729</v>
          </cell>
          <cell r="G43">
            <v>944794</v>
          </cell>
          <cell r="H43">
            <v>1043394</v>
          </cell>
          <cell r="X43">
            <v>0</v>
          </cell>
          <cell r="Y43">
            <v>1269</v>
          </cell>
          <cell r="Z43">
            <v>1043394</v>
          </cell>
        </row>
        <row r="44">
          <cell r="B44" t="str">
            <v>MIBG</v>
          </cell>
          <cell r="C44" t="str">
            <v>Эм Ай Би Жи ХХК</v>
          </cell>
          <cell r="D44">
            <v>162026</v>
          </cell>
          <cell r="E44">
            <v>115058407.4</v>
          </cell>
          <cell r="F44">
            <v>10720</v>
          </cell>
          <cell r="G44">
            <v>2733822</v>
          </cell>
          <cell r="H44">
            <v>117792229.4</v>
          </cell>
          <cell r="X44">
            <v>0</v>
          </cell>
          <cell r="Y44">
            <v>172746</v>
          </cell>
          <cell r="Z44">
            <v>117792229.4</v>
          </cell>
        </row>
        <row r="45">
          <cell r="B45" t="str">
            <v>MICC</v>
          </cell>
          <cell r="C45" t="str">
            <v>Эм Ай Си Си ХХК</v>
          </cell>
          <cell r="D45">
            <v>24460</v>
          </cell>
          <cell r="E45">
            <v>3424400</v>
          </cell>
          <cell r="F45">
            <v>0</v>
          </cell>
          <cell r="G45">
            <v>0</v>
          </cell>
          <cell r="H45">
            <v>3424400</v>
          </cell>
          <cell r="X45">
            <v>0</v>
          </cell>
          <cell r="Y45">
            <v>24460</v>
          </cell>
          <cell r="Z45">
            <v>3424400</v>
          </cell>
        </row>
        <row r="46">
          <cell r="B46" t="str">
            <v>MNET</v>
          </cell>
          <cell r="C46" t="str">
            <v>Ард секюритиз ХХК</v>
          </cell>
          <cell r="D46">
            <v>45752</v>
          </cell>
          <cell r="E46">
            <v>29184619</v>
          </cell>
          <cell r="F46">
            <v>2215</v>
          </cell>
          <cell r="G46">
            <v>10185156.4</v>
          </cell>
          <cell r="H46">
            <v>39369775.4</v>
          </cell>
          <cell r="R46">
            <v>600</v>
          </cell>
          <cell r="S46">
            <v>55799000</v>
          </cell>
          <cell r="X46">
            <v>0</v>
          </cell>
          <cell r="Y46">
            <v>48567</v>
          </cell>
          <cell r="Z46">
            <v>95168775.4</v>
          </cell>
        </row>
        <row r="47">
          <cell r="B47" t="str">
            <v>MONG</v>
          </cell>
          <cell r="C47" t="str">
            <v>Монгол секюритиес ХК</v>
          </cell>
          <cell r="D47">
            <v>0</v>
          </cell>
          <cell r="E47">
            <v>0</v>
          </cell>
          <cell r="F47">
            <v>724</v>
          </cell>
          <cell r="G47">
            <v>1238700</v>
          </cell>
          <cell r="H47">
            <v>1238700</v>
          </cell>
          <cell r="X47">
            <v>0</v>
          </cell>
          <cell r="Y47">
            <v>724</v>
          </cell>
          <cell r="Z47">
            <v>1238700</v>
          </cell>
        </row>
        <row r="48">
          <cell r="B48" t="str">
            <v>MSDQ</v>
          </cell>
          <cell r="C48" t="str">
            <v>Масдак ХХК</v>
          </cell>
          <cell r="D48">
            <v>220</v>
          </cell>
          <cell r="E48">
            <v>11220</v>
          </cell>
          <cell r="F48">
            <v>251</v>
          </cell>
          <cell r="G48">
            <v>1340565</v>
          </cell>
          <cell r="H48">
            <v>1351785</v>
          </cell>
          <cell r="X48">
            <v>0</v>
          </cell>
          <cell r="Y48">
            <v>471</v>
          </cell>
          <cell r="Z48">
            <v>1351785</v>
          </cell>
        </row>
        <row r="49">
          <cell r="B49" t="str">
            <v>MSEC</v>
          </cell>
          <cell r="C49" t="str">
            <v>Монсек ХХК</v>
          </cell>
          <cell r="D49">
            <v>11777</v>
          </cell>
          <cell r="E49">
            <v>5856114</v>
          </cell>
          <cell r="F49">
            <v>21896</v>
          </cell>
          <cell r="G49">
            <v>24679307.84</v>
          </cell>
          <cell r="H49">
            <v>30535421.84</v>
          </cell>
          <cell r="R49">
            <v>962</v>
          </cell>
          <cell r="S49">
            <v>86016332</v>
          </cell>
          <cell r="X49">
            <v>0</v>
          </cell>
          <cell r="Y49">
            <v>34635</v>
          </cell>
          <cell r="Z49">
            <v>116551753.84</v>
          </cell>
        </row>
        <row r="50">
          <cell r="B50" t="str">
            <v>MWTS</v>
          </cell>
          <cell r="C50" t="str">
            <v>Эм Даблью Ти Эс ХХК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X50">
            <v>0</v>
          </cell>
          <cell r="Y50">
            <v>0</v>
          </cell>
          <cell r="Z50">
            <v>0</v>
          </cell>
        </row>
        <row r="51">
          <cell r="B51" t="str">
            <v>NOVL</v>
          </cell>
          <cell r="C51" t="str">
            <v>Новел инвестмент ХХК</v>
          </cell>
          <cell r="D51">
            <v>4688</v>
          </cell>
          <cell r="E51">
            <v>24626618</v>
          </cell>
          <cell r="F51">
            <v>16088</v>
          </cell>
          <cell r="G51">
            <v>13178371.8</v>
          </cell>
          <cell r="H51">
            <v>37804989.8</v>
          </cell>
          <cell r="R51">
            <v>59987</v>
          </cell>
          <cell r="S51">
            <v>5383764106</v>
          </cell>
          <cell r="T51">
            <v>26349</v>
          </cell>
          <cell r="U51">
            <v>2606782090</v>
          </cell>
          <cell r="V51">
            <v>35284</v>
          </cell>
          <cell r="W51">
            <v>3495960610</v>
          </cell>
          <cell r="X51">
            <v>6102742700</v>
          </cell>
          <cell r="Y51">
            <v>142396</v>
          </cell>
          <cell r="Z51">
            <v>11524311795.8</v>
          </cell>
        </row>
        <row r="52">
          <cell r="B52" t="str">
            <v>NSEC</v>
          </cell>
          <cell r="C52" t="str">
            <v>Нэйшнл сэкюритис ХХК</v>
          </cell>
          <cell r="D52">
            <v>0</v>
          </cell>
          <cell r="E52">
            <v>0</v>
          </cell>
          <cell r="F52">
            <v>3484</v>
          </cell>
          <cell r="G52">
            <v>1508941</v>
          </cell>
          <cell r="H52">
            <v>1508941</v>
          </cell>
          <cell r="R52">
            <v>10197</v>
          </cell>
          <cell r="S52">
            <v>932046588</v>
          </cell>
          <cell r="X52">
            <v>0</v>
          </cell>
          <cell r="Y52">
            <v>13681</v>
          </cell>
          <cell r="Z52">
            <v>933555529</v>
          </cell>
        </row>
        <row r="53">
          <cell r="B53" t="str">
            <v>PREV</v>
          </cell>
          <cell r="C53" t="str">
            <v>Превалент ХХК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X53">
            <v>0</v>
          </cell>
          <cell r="Y53">
            <v>0</v>
          </cell>
          <cell r="Z53">
            <v>0</v>
          </cell>
        </row>
        <row r="54">
          <cell r="B54" t="str">
            <v>SANR</v>
          </cell>
          <cell r="C54" t="str">
            <v>Санар ХХК</v>
          </cell>
          <cell r="D54">
            <v>2614</v>
          </cell>
          <cell r="E54">
            <v>356884</v>
          </cell>
          <cell r="F54">
            <v>31819</v>
          </cell>
          <cell r="G54">
            <v>16058886.3</v>
          </cell>
          <cell r="H54">
            <v>16415770.3</v>
          </cell>
          <cell r="X54">
            <v>0</v>
          </cell>
          <cell r="Y54">
            <v>34433</v>
          </cell>
          <cell r="Z54">
            <v>16415770.3</v>
          </cell>
        </row>
        <row r="55">
          <cell r="B55" t="str">
            <v>SECP</v>
          </cell>
          <cell r="C55" t="str">
            <v>СИКАП</v>
          </cell>
          <cell r="D55">
            <v>0</v>
          </cell>
          <cell r="E55">
            <v>0</v>
          </cell>
          <cell r="F55">
            <v>2157</v>
          </cell>
          <cell r="G55">
            <v>787305</v>
          </cell>
          <cell r="H55">
            <v>787305</v>
          </cell>
          <cell r="X55">
            <v>0</v>
          </cell>
          <cell r="Y55">
            <v>2157</v>
          </cell>
          <cell r="Z55">
            <v>787305</v>
          </cell>
        </row>
        <row r="56">
          <cell r="B56" t="str">
            <v>SGC</v>
          </cell>
          <cell r="C56" t="str">
            <v>Эс Жи Капитал ХХК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X56">
            <v>0</v>
          </cell>
          <cell r="Y56">
            <v>0</v>
          </cell>
          <cell r="Z56">
            <v>0</v>
          </cell>
        </row>
        <row r="57">
          <cell r="B57" t="str">
            <v>STIN</v>
          </cell>
          <cell r="C57" t="str">
            <v>Стандарт инвестмент ХХК</v>
          </cell>
          <cell r="D57">
            <v>60804</v>
          </cell>
          <cell r="E57">
            <v>68117713.3</v>
          </cell>
          <cell r="F57">
            <v>75080</v>
          </cell>
          <cell r="G57">
            <v>33971565.8</v>
          </cell>
          <cell r="H57">
            <v>102089279.1</v>
          </cell>
          <cell r="R57">
            <v>5603</v>
          </cell>
          <cell r="S57">
            <v>512293219</v>
          </cell>
          <cell r="X57">
            <v>0</v>
          </cell>
          <cell r="Y57">
            <v>141487</v>
          </cell>
          <cell r="Z57">
            <v>614382498.0999999</v>
          </cell>
        </row>
        <row r="58">
          <cell r="B58" t="str">
            <v>TABO</v>
          </cell>
          <cell r="C58" t="str">
            <v>Таван богд ХХК</v>
          </cell>
          <cell r="D58">
            <v>0</v>
          </cell>
          <cell r="E58">
            <v>0</v>
          </cell>
          <cell r="F58">
            <v>28945</v>
          </cell>
          <cell r="G58">
            <v>27452330.19</v>
          </cell>
          <cell r="H58">
            <v>27452330.19</v>
          </cell>
          <cell r="X58">
            <v>0</v>
          </cell>
          <cell r="Y58">
            <v>28945</v>
          </cell>
          <cell r="Z58">
            <v>27452330.19</v>
          </cell>
        </row>
        <row r="59">
          <cell r="B59" t="str">
            <v>TCHB</v>
          </cell>
          <cell r="C59" t="str">
            <v>Тулгат чандмань баян ХХК</v>
          </cell>
          <cell r="D59">
            <v>3003</v>
          </cell>
          <cell r="E59">
            <v>705362</v>
          </cell>
          <cell r="F59">
            <v>900</v>
          </cell>
          <cell r="G59">
            <v>5923275</v>
          </cell>
          <cell r="H59">
            <v>6628637</v>
          </cell>
          <cell r="X59">
            <v>0</v>
          </cell>
          <cell r="Y59">
            <v>3903</v>
          </cell>
          <cell r="Z59">
            <v>6628637</v>
          </cell>
        </row>
        <row r="60">
          <cell r="B60" t="str">
            <v>TDB</v>
          </cell>
          <cell r="C60" t="str">
            <v>Ти Ди Би Капитал ХХК</v>
          </cell>
          <cell r="D60">
            <v>120285</v>
          </cell>
          <cell r="E60">
            <v>30827523.43</v>
          </cell>
          <cell r="F60">
            <v>69137</v>
          </cell>
          <cell r="G60">
            <v>54599188.9</v>
          </cell>
          <cell r="H60">
            <v>85426712.33</v>
          </cell>
          <cell r="R60">
            <v>2509</v>
          </cell>
          <cell r="S60">
            <v>236032978</v>
          </cell>
          <cell r="X60">
            <v>0</v>
          </cell>
          <cell r="Y60">
            <v>191931</v>
          </cell>
          <cell r="Z60">
            <v>321459690.33</v>
          </cell>
        </row>
        <row r="61">
          <cell r="B61" t="str">
            <v>TNGR</v>
          </cell>
          <cell r="C61" t="str">
            <v>Тэнгэр капитал ХХК</v>
          </cell>
          <cell r="D61">
            <v>2700</v>
          </cell>
          <cell r="E61">
            <v>833000</v>
          </cell>
          <cell r="F61">
            <v>0</v>
          </cell>
          <cell r="G61">
            <v>0</v>
          </cell>
          <cell r="H61">
            <v>833000</v>
          </cell>
          <cell r="R61">
            <v>48322</v>
          </cell>
          <cell r="S61">
            <v>4606469851</v>
          </cell>
          <cell r="X61">
            <v>0</v>
          </cell>
          <cell r="Y61">
            <v>51022</v>
          </cell>
          <cell r="Z61">
            <v>4607302851</v>
          </cell>
        </row>
        <row r="62">
          <cell r="B62" t="str">
            <v>TTOL</v>
          </cell>
          <cell r="C62" t="str">
            <v>Тэсо Инвестмент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X62">
            <v>0</v>
          </cell>
          <cell r="Y62">
            <v>0</v>
          </cell>
          <cell r="Z62">
            <v>0</v>
          </cell>
        </row>
        <row r="63">
          <cell r="B63" t="str">
            <v>UNDR</v>
          </cell>
          <cell r="C63" t="str">
            <v>Өндөрхаан инвест ХХК</v>
          </cell>
          <cell r="D63">
            <v>1000</v>
          </cell>
          <cell r="E63">
            <v>60000</v>
          </cell>
          <cell r="F63">
            <v>775</v>
          </cell>
          <cell r="G63">
            <v>3823190.9</v>
          </cell>
          <cell r="H63">
            <v>3883190.9</v>
          </cell>
          <cell r="R63">
            <v>20</v>
          </cell>
          <cell r="S63">
            <v>1923740</v>
          </cell>
          <cell r="X63">
            <v>0</v>
          </cell>
          <cell r="Y63">
            <v>1795</v>
          </cell>
          <cell r="Z63">
            <v>5806930.9</v>
          </cell>
        </row>
        <row r="64">
          <cell r="B64" t="str">
            <v>ZEUS</v>
          </cell>
          <cell r="C64" t="str">
            <v>Зюс капитал ХХК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X64">
            <v>0</v>
          </cell>
          <cell r="Y64">
            <v>0</v>
          </cell>
          <cell r="Z64">
            <v>0</v>
          </cell>
        </row>
        <row r="65">
          <cell r="B65" t="str">
            <v>ZGB</v>
          </cell>
          <cell r="C65" t="str">
            <v>Зэт жи би ХХК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X65">
            <v>0</v>
          </cell>
          <cell r="Y65">
            <v>0</v>
          </cell>
          <cell r="Z65">
            <v>0</v>
          </cell>
        </row>
        <row r="66">
          <cell r="B66" t="str">
            <v>ZRGD</v>
          </cell>
          <cell r="C66" t="str">
            <v>Зэргэд ХХК</v>
          </cell>
          <cell r="D66">
            <v>14808</v>
          </cell>
          <cell r="E66">
            <v>16502064</v>
          </cell>
          <cell r="F66">
            <v>18635</v>
          </cell>
          <cell r="G66">
            <v>25455473</v>
          </cell>
          <cell r="H66">
            <v>41957537</v>
          </cell>
          <cell r="R66">
            <v>514</v>
          </cell>
          <cell r="S66">
            <v>46981656</v>
          </cell>
          <cell r="X66">
            <v>0</v>
          </cell>
          <cell r="Y66">
            <v>33957</v>
          </cell>
          <cell r="Z66">
            <v>88939193</v>
          </cell>
        </row>
        <row r="67">
          <cell r="B67" t="str">
            <v>нийт</v>
          </cell>
          <cell r="D67">
            <v>1264967</v>
          </cell>
          <cell r="E67">
            <v>944841457.1899998</v>
          </cell>
          <cell r="F67">
            <v>1264967</v>
          </cell>
          <cell r="G67">
            <v>944841457.1899998</v>
          </cell>
          <cell r="H67">
            <v>1889682914.38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314886</v>
          </cell>
          <cell r="S67">
            <v>29484252782</v>
          </cell>
          <cell r="T67">
            <v>54369</v>
          </cell>
          <cell r="U67">
            <v>5359930220</v>
          </cell>
          <cell r="V67">
            <v>54369</v>
          </cell>
          <cell r="W67">
            <v>5359930220</v>
          </cell>
          <cell r="X67">
            <v>10719860440</v>
          </cell>
          <cell r="Y67">
            <v>2953558</v>
          </cell>
          <cell r="Z67">
            <v>42093796136.38001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ummary"/>
      <sheetName val="Trading"/>
      <sheetName val="Bond_gov"/>
      <sheetName val="Bond_com"/>
      <sheetName val="TOP-20"/>
      <sheetName val="ActiveShares"/>
      <sheetName val="mar_cap"/>
      <sheetName val="PriceGainers&amp;Losers"/>
      <sheetName val="Trading Summary"/>
      <sheetName val="Brokers"/>
    </sheetNames>
    <sheetDataSet>
      <sheetData sheetId="10">
        <row r="9">
          <cell r="B9" t="str">
            <v>ACE</v>
          </cell>
          <cell r="C9" t="str">
            <v>АСЕ энд Т Капитал ХХК</v>
          </cell>
          <cell r="D9">
            <v>0</v>
          </cell>
          <cell r="E9">
            <v>0</v>
          </cell>
          <cell r="F9">
            <v>91</v>
          </cell>
          <cell r="G9">
            <v>1156040</v>
          </cell>
          <cell r="H9">
            <v>1156040</v>
          </cell>
          <cell r="I9">
            <v>0</v>
          </cell>
          <cell r="J9">
            <v>0</v>
          </cell>
          <cell r="K9">
            <v>0</v>
          </cell>
          <cell r="L9">
            <v>91</v>
          </cell>
          <cell r="M9">
            <v>1156040</v>
          </cell>
        </row>
        <row r="10">
          <cell r="B10" t="str">
            <v>ALTN</v>
          </cell>
          <cell r="C10" t="str">
            <v>Алтан хоромсог ХХК</v>
          </cell>
          <cell r="D10">
            <v>339</v>
          </cell>
          <cell r="E10">
            <v>1076538.71</v>
          </cell>
          <cell r="F10">
            <v>16362</v>
          </cell>
          <cell r="G10">
            <v>6776930.2</v>
          </cell>
          <cell r="H10">
            <v>7853468.91</v>
          </cell>
          <cell r="I10">
            <v>0</v>
          </cell>
          <cell r="J10">
            <v>0</v>
          </cell>
          <cell r="K10">
            <v>0</v>
          </cell>
          <cell r="L10">
            <v>16701</v>
          </cell>
          <cell r="M10">
            <v>7853468.91</v>
          </cell>
        </row>
        <row r="11">
          <cell r="B11" t="str">
            <v>APS</v>
          </cell>
          <cell r="C11" t="str">
            <v>Азиа Пасифик секьюритис ХХК</v>
          </cell>
          <cell r="D11">
            <v>16000</v>
          </cell>
          <cell r="E11">
            <v>2745000</v>
          </cell>
          <cell r="F11">
            <v>2266</v>
          </cell>
          <cell r="G11">
            <v>5102593</v>
          </cell>
          <cell r="H11">
            <v>7847593</v>
          </cell>
          <cell r="I11">
            <v>0</v>
          </cell>
          <cell r="J11">
            <v>0</v>
          </cell>
          <cell r="K11">
            <v>700</v>
          </cell>
          <cell r="L11">
            <v>63930300</v>
          </cell>
          <cell r="M11">
            <v>0</v>
          </cell>
          <cell r="N11">
            <v>18966</v>
          </cell>
          <cell r="O11">
            <v>71777893</v>
          </cell>
        </row>
        <row r="12">
          <cell r="B12" t="str">
            <v>ARD</v>
          </cell>
          <cell r="C12" t="str">
            <v>Ард капитал групп ХХК</v>
          </cell>
          <cell r="D12">
            <v>85529</v>
          </cell>
          <cell r="E12">
            <v>74705806.05</v>
          </cell>
          <cell r="F12">
            <v>43425</v>
          </cell>
          <cell r="G12">
            <v>42185503.6</v>
          </cell>
          <cell r="H12">
            <v>116891309.65</v>
          </cell>
          <cell r="I12">
            <v>0</v>
          </cell>
          <cell r="J12">
            <v>0</v>
          </cell>
          <cell r="K12">
            <v>0</v>
          </cell>
          <cell r="L12">
            <v>128954</v>
          </cell>
          <cell r="M12">
            <v>116891309.65</v>
          </cell>
        </row>
        <row r="13">
          <cell r="B13" t="str">
            <v>ARGB</v>
          </cell>
          <cell r="C13" t="str">
            <v>Аргай бэст ХХК</v>
          </cell>
          <cell r="D13">
            <v>0</v>
          </cell>
          <cell r="E13">
            <v>0</v>
          </cell>
          <cell r="F13">
            <v>447</v>
          </cell>
          <cell r="G13">
            <v>239592</v>
          </cell>
          <cell r="H13">
            <v>239592</v>
          </cell>
          <cell r="I13">
            <v>0</v>
          </cell>
          <cell r="J13">
            <v>0</v>
          </cell>
          <cell r="K13">
            <v>0</v>
          </cell>
          <cell r="L13">
            <v>447</v>
          </cell>
          <cell r="M13">
            <v>239592</v>
          </cell>
        </row>
        <row r="14">
          <cell r="B14" t="str">
            <v>BATS</v>
          </cell>
          <cell r="C14" t="str">
            <v>Батс ХХК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B15" t="str">
            <v>BBSS</v>
          </cell>
          <cell r="C15" t="str">
            <v>Би Би Эс Эс ХХК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B16" t="str">
            <v>BDSC</v>
          </cell>
          <cell r="C16" t="str">
            <v>БиДиСек ХК</v>
          </cell>
          <cell r="D16">
            <v>24709913</v>
          </cell>
          <cell r="E16">
            <v>2134620797.37</v>
          </cell>
          <cell r="F16">
            <v>24938972</v>
          </cell>
          <cell r="G16">
            <v>2211761452.01</v>
          </cell>
          <cell r="H16">
            <v>4346382249.38</v>
          </cell>
          <cell r="I16">
            <v>0</v>
          </cell>
          <cell r="J16">
            <v>0</v>
          </cell>
          <cell r="K16">
            <v>127370</v>
          </cell>
          <cell r="L16">
            <v>11258119408.39589</v>
          </cell>
          <cell r="M16">
            <v>16</v>
          </cell>
          <cell r="N16">
            <v>1464160</v>
          </cell>
          <cell r="O16">
            <v>1464160</v>
          </cell>
          <cell r="P16">
            <v>49776271</v>
          </cell>
          <cell r="Q16">
            <v>15605965817.77589</v>
          </cell>
        </row>
        <row r="17">
          <cell r="B17" t="str">
            <v>BKHE</v>
          </cell>
          <cell r="C17" t="str">
            <v>Бага хээр ХХК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BLAC</v>
          </cell>
          <cell r="C18" t="str">
            <v>Блэкстоун интернэйшнл ХХК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B19" t="str">
            <v>BLMB</v>
          </cell>
          <cell r="C19" t="str">
            <v>Блүмсбюри секюритиес ХХК</v>
          </cell>
          <cell r="D19">
            <v>1791</v>
          </cell>
          <cell r="E19">
            <v>6499700</v>
          </cell>
          <cell r="F19">
            <v>19798</v>
          </cell>
          <cell r="G19">
            <v>15228137.2</v>
          </cell>
          <cell r="H19">
            <v>21727837.2</v>
          </cell>
          <cell r="I19">
            <v>0</v>
          </cell>
          <cell r="J19">
            <v>0</v>
          </cell>
          <cell r="K19">
            <v>0</v>
          </cell>
          <cell r="L19">
            <v>21589</v>
          </cell>
          <cell r="M19">
            <v>21727837.2</v>
          </cell>
        </row>
        <row r="20">
          <cell r="B20" t="str">
            <v>BSK</v>
          </cell>
          <cell r="C20" t="str">
            <v>BLUE SKY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B21" t="str">
            <v>BULG</v>
          </cell>
          <cell r="C21" t="str">
            <v>Булган брокер ХХК</v>
          </cell>
          <cell r="D21">
            <v>648</v>
          </cell>
          <cell r="E21">
            <v>109800</v>
          </cell>
          <cell r="F21">
            <v>315</v>
          </cell>
          <cell r="G21">
            <v>3080130</v>
          </cell>
          <cell r="H21">
            <v>3189930</v>
          </cell>
          <cell r="I21">
            <v>0</v>
          </cell>
          <cell r="J21">
            <v>0</v>
          </cell>
          <cell r="K21">
            <v>0</v>
          </cell>
          <cell r="L21">
            <v>963</v>
          </cell>
          <cell r="M21">
            <v>3189930</v>
          </cell>
        </row>
        <row r="22">
          <cell r="B22" t="str">
            <v>BUMB</v>
          </cell>
          <cell r="C22" t="str">
            <v>Бумбат-Алтай ХХК</v>
          </cell>
          <cell r="D22">
            <v>23870</v>
          </cell>
          <cell r="E22">
            <v>28162886</v>
          </cell>
          <cell r="F22">
            <v>20249</v>
          </cell>
          <cell r="G22">
            <v>23226719</v>
          </cell>
          <cell r="H22">
            <v>51389605</v>
          </cell>
          <cell r="I22">
            <v>0</v>
          </cell>
          <cell r="J22">
            <v>0</v>
          </cell>
          <cell r="K22">
            <v>0</v>
          </cell>
          <cell r="L22">
            <v>44119</v>
          </cell>
          <cell r="M22">
            <v>51389605</v>
          </cell>
        </row>
        <row r="23">
          <cell r="B23" t="str">
            <v>BZIN</v>
          </cell>
          <cell r="C23" t="str">
            <v>Дэү Секьюритис Монгол</v>
          </cell>
          <cell r="D23">
            <v>1316</v>
          </cell>
          <cell r="E23">
            <v>478945</v>
          </cell>
          <cell r="F23">
            <v>0</v>
          </cell>
          <cell r="G23">
            <v>0</v>
          </cell>
          <cell r="H23">
            <v>478945</v>
          </cell>
          <cell r="I23">
            <v>0</v>
          </cell>
          <cell r="J23">
            <v>0</v>
          </cell>
          <cell r="K23">
            <v>6426</v>
          </cell>
          <cell r="L23">
            <v>576399665</v>
          </cell>
          <cell r="M23">
            <v>6498</v>
          </cell>
          <cell r="N23">
            <v>609393550</v>
          </cell>
          <cell r="O23">
            <v>1108</v>
          </cell>
          <cell r="P23">
            <v>109902250</v>
          </cell>
          <cell r="Q23">
            <v>719295800</v>
          </cell>
          <cell r="R23">
            <v>15348</v>
          </cell>
          <cell r="S23">
            <v>1296174410</v>
          </cell>
        </row>
        <row r="24">
          <cell r="B24" t="str">
            <v>CAPM</v>
          </cell>
          <cell r="C24" t="str">
            <v>Капитал маркет корпораци ХХК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B25" t="str">
            <v>DCF</v>
          </cell>
          <cell r="C25" t="str">
            <v>Ди Си Эф ХХК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B26" t="str">
            <v>DELG</v>
          </cell>
          <cell r="C26" t="str">
            <v>Дэлгэрхангай секюритиз ХХК</v>
          </cell>
          <cell r="D26">
            <v>1150</v>
          </cell>
          <cell r="E26">
            <v>2660259.8</v>
          </cell>
          <cell r="F26">
            <v>1718</v>
          </cell>
          <cell r="G26">
            <v>13704882</v>
          </cell>
          <cell r="H26">
            <v>16365141.8</v>
          </cell>
          <cell r="I26">
            <v>0</v>
          </cell>
          <cell r="J26">
            <v>0</v>
          </cell>
          <cell r="K26">
            <v>0</v>
          </cell>
          <cell r="L26">
            <v>2868</v>
          </cell>
          <cell r="M26">
            <v>16365141.8</v>
          </cell>
        </row>
        <row r="27">
          <cell r="B27" t="str">
            <v>DGSN</v>
          </cell>
          <cell r="C27" t="str">
            <v>Догсон ХХК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B28" t="str">
            <v>DRBR</v>
          </cell>
          <cell r="C28" t="str">
            <v>Дархан брокер ХХК</v>
          </cell>
          <cell r="D28">
            <v>0</v>
          </cell>
          <cell r="E28">
            <v>0</v>
          </cell>
          <cell r="F28">
            <v>1945</v>
          </cell>
          <cell r="G28">
            <v>6552922</v>
          </cell>
          <cell r="H28">
            <v>6552922</v>
          </cell>
          <cell r="I28">
            <v>0</v>
          </cell>
          <cell r="J28">
            <v>0</v>
          </cell>
          <cell r="K28">
            <v>0</v>
          </cell>
          <cell r="L28">
            <v>1945</v>
          </cell>
          <cell r="M28">
            <v>6552922</v>
          </cell>
        </row>
        <row r="29">
          <cell r="B29" t="str">
            <v>ECM</v>
          </cell>
          <cell r="C29" t="str">
            <v>Евразиа капитал монголиа ХХК</v>
          </cell>
          <cell r="D29">
            <v>0</v>
          </cell>
          <cell r="E29">
            <v>0</v>
          </cell>
          <cell r="F29">
            <v>1757</v>
          </cell>
          <cell r="G29">
            <v>1838988</v>
          </cell>
          <cell r="H29">
            <v>1838988</v>
          </cell>
          <cell r="I29">
            <v>0</v>
          </cell>
          <cell r="J29">
            <v>0</v>
          </cell>
          <cell r="K29">
            <v>0</v>
          </cell>
          <cell r="L29">
            <v>1757</v>
          </cell>
          <cell r="M29">
            <v>1838988</v>
          </cell>
        </row>
        <row r="30">
          <cell r="B30" t="str">
            <v>FCX</v>
          </cell>
          <cell r="C30" t="str">
            <v>Эф Си Икс ХХК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B31" t="str">
            <v>FINL</v>
          </cell>
          <cell r="C31" t="str">
            <v>Финанс линк групп ХХК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B32" t="str">
            <v>FRON</v>
          </cell>
          <cell r="C32" t="str">
            <v>Фронтиер ХХК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B33" t="str">
            <v>GATR</v>
          </cell>
          <cell r="C33" t="str">
            <v>Гацуурт трейд ХХК</v>
          </cell>
          <cell r="D33">
            <v>2305</v>
          </cell>
          <cell r="E33">
            <v>297214.5</v>
          </cell>
          <cell r="F33">
            <v>0</v>
          </cell>
          <cell r="G33">
            <v>0</v>
          </cell>
          <cell r="H33">
            <v>297214.5</v>
          </cell>
          <cell r="I33">
            <v>0</v>
          </cell>
          <cell r="J33">
            <v>0</v>
          </cell>
          <cell r="K33">
            <v>0</v>
          </cell>
          <cell r="L33">
            <v>2305</v>
          </cell>
          <cell r="M33">
            <v>297214.5</v>
          </cell>
        </row>
        <row r="34">
          <cell r="B34" t="str">
            <v>GAUL</v>
          </cell>
          <cell r="C34" t="str">
            <v>Гаүли ХХК</v>
          </cell>
          <cell r="D34">
            <v>18782</v>
          </cell>
          <cell r="E34">
            <v>8558570</v>
          </cell>
          <cell r="F34">
            <v>178581</v>
          </cell>
          <cell r="G34">
            <v>78756393.3</v>
          </cell>
          <cell r="H34">
            <v>87314963.3</v>
          </cell>
          <cell r="I34">
            <v>0</v>
          </cell>
          <cell r="J34">
            <v>0</v>
          </cell>
          <cell r="K34">
            <v>879</v>
          </cell>
          <cell r="L34">
            <v>80379445</v>
          </cell>
          <cell r="M34">
            <v>0</v>
          </cell>
          <cell r="N34">
            <v>198242</v>
          </cell>
          <cell r="O34">
            <v>167694408.3</v>
          </cell>
        </row>
        <row r="35">
          <cell r="B35" t="str">
            <v>GDEV</v>
          </cell>
          <cell r="C35" t="str">
            <v>Гранддевелопмент ХХК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B36" t="str">
            <v>GDSC</v>
          </cell>
          <cell r="C36" t="str">
            <v>Гүүдсек ХХК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B37" t="str">
            <v>GLMT</v>
          </cell>
          <cell r="C37" t="str">
            <v>Голомт секюритиз ХХК</v>
          </cell>
          <cell r="D37">
            <v>67310</v>
          </cell>
          <cell r="E37">
            <v>39331907.38</v>
          </cell>
          <cell r="F37">
            <v>113517</v>
          </cell>
          <cell r="G37">
            <v>38144214.1</v>
          </cell>
          <cell r="H37">
            <v>77476121.48</v>
          </cell>
          <cell r="I37">
            <v>0</v>
          </cell>
          <cell r="J37">
            <v>0</v>
          </cell>
          <cell r="K37">
            <v>17261</v>
          </cell>
          <cell r="L37">
            <v>1653599392</v>
          </cell>
          <cell r="M37">
            <v>0</v>
          </cell>
          <cell r="N37">
            <v>198088</v>
          </cell>
          <cell r="O37">
            <v>1731075513.48</v>
          </cell>
        </row>
        <row r="38">
          <cell r="B38" t="str">
            <v>GNDX</v>
          </cell>
          <cell r="C38" t="str">
            <v>Гендекс ХХК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B39" t="str">
            <v>GNN</v>
          </cell>
          <cell r="C39" t="str">
            <v>ГОВИЙН НОЁН НУРУУ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B40" t="str">
            <v>HUN</v>
          </cell>
          <cell r="C40" t="str">
            <v>Хүннү Эмпайр ХХК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B41" t="str">
            <v>ITR</v>
          </cell>
          <cell r="C41" t="str">
            <v>Ай трейд ХХК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B42" t="str">
            <v>LFTI</v>
          </cell>
          <cell r="C42" t="str">
            <v>Лайфтайм инвестмент ХХК</v>
          </cell>
          <cell r="D42">
            <v>3004</v>
          </cell>
          <cell r="E42">
            <v>10346505</v>
          </cell>
          <cell r="F42">
            <v>2319</v>
          </cell>
          <cell r="G42">
            <v>6055967</v>
          </cell>
          <cell r="H42">
            <v>16402472</v>
          </cell>
          <cell r="I42">
            <v>0</v>
          </cell>
          <cell r="J42">
            <v>0</v>
          </cell>
          <cell r="K42">
            <v>0</v>
          </cell>
          <cell r="L42">
            <v>5323</v>
          </cell>
          <cell r="M42">
            <v>16402472</v>
          </cell>
        </row>
        <row r="43">
          <cell r="B43" t="str">
            <v>MERG</v>
          </cell>
          <cell r="C43" t="str">
            <v>Мэргэн санаа ХХК</v>
          </cell>
          <cell r="D43">
            <v>0</v>
          </cell>
          <cell r="E43">
            <v>0</v>
          </cell>
          <cell r="F43">
            <v>5789</v>
          </cell>
          <cell r="G43">
            <v>8427708.8</v>
          </cell>
          <cell r="H43">
            <v>8427708.8</v>
          </cell>
          <cell r="I43">
            <v>0</v>
          </cell>
          <cell r="J43">
            <v>0</v>
          </cell>
          <cell r="K43">
            <v>0</v>
          </cell>
          <cell r="L43">
            <v>5789</v>
          </cell>
          <cell r="M43">
            <v>8427708.8</v>
          </cell>
        </row>
        <row r="44">
          <cell r="B44" t="str">
            <v>MIBG</v>
          </cell>
          <cell r="C44" t="str">
            <v>Эм Ай Би Жи ХХК</v>
          </cell>
          <cell r="D44">
            <v>299717</v>
          </cell>
          <cell r="E44">
            <v>186758330</v>
          </cell>
          <cell r="F44">
            <v>1032</v>
          </cell>
          <cell r="G44">
            <v>171045</v>
          </cell>
          <cell r="H44">
            <v>186929375</v>
          </cell>
          <cell r="I44">
            <v>0</v>
          </cell>
          <cell r="J44">
            <v>0</v>
          </cell>
          <cell r="K44">
            <v>10183</v>
          </cell>
          <cell r="L44">
            <v>900133341</v>
          </cell>
          <cell r="M44">
            <v>0</v>
          </cell>
          <cell r="N44">
            <v>310932</v>
          </cell>
          <cell r="O44">
            <v>1087062716</v>
          </cell>
        </row>
        <row r="45">
          <cell r="B45" t="str">
            <v>MICC</v>
          </cell>
          <cell r="C45" t="str">
            <v>Эм Ай Си Си ХХК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B46" t="str">
            <v>MNET</v>
          </cell>
          <cell r="C46" t="str">
            <v>Ард секюритиз ХХК</v>
          </cell>
          <cell r="D46">
            <v>145694</v>
          </cell>
          <cell r="E46">
            <v>68683130</v>
          </cell>
          <cell r="F46">
            <v>44182</v>
          </cell>
          <cell r="G46">
            <v>46080825.5</v>
          </cell>
          <cell r="H46">
            <v>114763955.5</v>
          </cell>
          <cell r="I46">
            <v>0</v>
          </cell>
          <cell r="J46">
            <v>0</v>
          </cell>
          <cell r="K46">
            <v>0</v>
          </cell>
          <cell r="L46">
            <v>189876</v>
          </cell>
          <cell r="M46">
            <v>114763955.5</v>
          </cell>
        </row>
        <row r="47">
          <cell r="B47" t="str">
            <v>MONG</v>
          </cell>
          <cell r="C47" t="str">
            <v>Монгол секюритиес ХК</v>
          </cell>
          <cell r="D47">
            <v>160</v>
          </cell>
          <cell r="E47">
            <v>60000</v>
          </cell>
          <cell r="F47">
            <v>599</v>
          </cell>
          <cell r="G47">
            <v>1617300</v>
          </cell>
          <cell r="H47">
            <v>1677300</v>
          </cell>
          <cell r="I47">
            <v>0</v>
          </cell>
          <cell r="J47">
            <v>0</v>
          </cell>
          <cell r="K47">
            <v>0</v>
          </cell>
          <cell r="L47">
            <v>759</v>
          </cell>
          <cell r="M47">
            <v>1677300</v>
          </cell>
        </row>
        <row r="48">
          <cell r="B48" t="str">
            <v>MSDQ</v>
          </cell>
          <cell r="C48" t="str">
            <v>Масдак ХХК</v>
          </cell>
          <cell r="D48">
            <v>2240</v>
          </cell>
          <cell r="E48">
            <v>785000</v>
          </cell>
          <cell r="F48">
            <v>2694</v>
          </cell>
          <cell r="G48">
            <v>4434268</v>
          </cell>
          <cell r="H48">
            <v>5219268</v>
          </cell>
          <cell r="I48">
            <v>0</v>
          </cell>
          <cell r="J48">
            <v>0</v>
          </cell>
          <cell r="K48">
            <v>0</v>
          </cell>
          <cell r="L48">
            <v>4934</v>
          </cell>
          <cell r="M48">
            <v>5219268</v>
          </cell>
        </row>
        <row r="49">
          <cell r="B49" t="str">
            <v>MSEC</v>
          </cell>
          <cell r="C49" t="str">
            <v>Монсек ХХК</v>
          </cell>
          <cell r="D49">
            <v>26284</v>
          </cell>
          <cell r="E49">
            <v>15601749.43</v>
          </cell>
          <cell r="F49">
            <v>5923</v>
          </cell>
          <cell r="G49">
            <v>16108446</v>
          </cell>
          <cell r="H49">
            <v>31710195.43</v>
          </cell>
          <cell r="I49">
            <v>0</v>
          </cell>
          <cell r="J49">
            <v>0</v>
          </cell>
          <cell r="K49">
            <v>220</v>
          </cell>
          <cell r="L49">
            <v>20092380</v>
          </cell>
          <cell r="M49">
            <v>0</v>
          </cell>
          <cell r="N49">
            <v>32427</v>
          </cell>
          <cell r="O49">
            <v>51802575.43</v>
          </cell>
        </row>
        <row r="50">
          <cell r="B50" t="str">
            <v>MWTS</v>
          </cell>
          <cell r="C50" t="str">
            <v>Эм Даблью Ти Эс ХХК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B51" t="str">
            <v>NOVL</v>
          </cell>
          <cell r="C51" t="str">
            <v>Новел инвестмент ХХК</v>
          </cell>
          <cell r="D51">
            <v>7316</v>
          </cell>
          <cell r="E51">
            <v>6668843</v>
          </cell>
          <cell r="F51">
            <v>18216</v>
          </cell>
          <cell r="G51">
            <v>15876706.5</v>
          </cell>
          <cell r="H51">
            <v>22545549.5</v>
          </cell>
          <cell r="I51">
            <v>0</v>
          </cell>
          <cell r="J51">
            <v>0</v>
          </cell>
          <cell r="K51">
            <v>5279</v>
          </cell>
          <cell r="L51">
            <v>474339093</v>
          </cell>
          <cell r="M51">
            <v>2035</v>
          </cell>
          <cell r="N51">
            <v>198402150</v>
          </cell>
          <cell r="O51">
            <v>7409</v>
          </cell>
          <cell r="P51">
            <v>696429290</v>
          </cell>
          <cell r="Q51">
            <v>894831440</v>
          </cell>
          <cell r="R51">
            <v>40255</v>
          </cell>
          <cell r="S51">
            <v>1391716082.5</v>
          </cell>
        </row>
        <row r="52">
          <cell r="B52" t="str">
            <v>NSEC</v>
          </cell>
          <cell r="C52" t="str">
            <v>Нэйшнл сэкюритис ХХК</v>
          </cell>
          <cell r="D52">
            <v>0</v>
          </cell>
          <cell r="E52">
            <v>0</v>
          </cell>
          <cell r="F52">
            <v>4963</v>
          </cell>
          <cell r="G52">
            <v>1846750</v>
          </cell>
          <cell r="H52">
            <v>1846750</v>
          </cell>
          <cell r="I52">
            <v>0</v>
          </cell>
          <cell r="J52">
            <v>0</v>
          </cell>
          <cell r="K52">
            <v>0</v>
          </cell>
          <cell r="L52">
            <v>4963</v>
          </cell>
          <cell r="M52">
            <v>1846750</v>
          </cell>
        </row>
        <row r="53">
          <cell r="B53" t="str">
            <v>PREV</v>
          </cell>
          <cell r="C53" t="str">
            <v>Превалент ХХК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B54" t="str">
            <v>SANR</v>
          </cell>
          <cell r="C54" t="str">
            <v>Санар ХХК</v>
          </cell>
          <cell r="D54">
            <v>200</v>
          </cell>
          <cell r="E54">
            <v>10820</v>
          </cell>
          <cell r="F54">
            <v>35377</v>
          </cell>
          <cell r="G54">
            <v>16951280.07</v>
          </cell>
          <cell r="H54">
            <v>16962100.07</v>
          </cell>
          <cell r="I54">
            <v>0</v>
          </cell>
          <cell r="J54">
            <v>0</v>
          </cell>
          <cell r="K54">
            <v>0</v>
          </cell>
          <cell r="L54">
            <v>35577</v>
          </cell>
          <cell r="M54">
            <v>16962100.07</v>
          </cell>
        </row>
        <row r="55">
          <cell r="B55" t="str">
            <v>SECP</v>
          </cell>
          <cell r="C55" t="str">
            <v>СИКАП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B56" t="str">
            <v>SGC</v>
          </cell>
          <cell r="C56" t="str">
            <v>Эс Жи Капитал ХХК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B57" t="str">
            <v>STIN</v>
          </cell>
          <cell r="C57" t="str">
            <v>Стандарт инвестмент ХХК</v>
          </cell>
          <cell r="D57">
            <v>32282</v>
          </cell>
          <cell r="E57">
            <v>25267068.67</v>
          </cell>
          <cell r="F57">
            <v>37703</v>
          </cell>
          <cell r="G57">
            <v>22833099.5</v>
          </cell>
          <cell r="H57">
            <v>48100168.17</v>
          </cell>
          <cell r="I57">
            <v>0</v>
          </cell>
          <cell r="J57">
            <v>0</v>
          </cell>
          <cell r="K57">
            <v>14308</v>
          </cell>
          <cell r="L57">
            <v>1255334496.7000246</v>
          </cell>
          <cell r="M57">
            <v>0</v>
          </cell>
          <cell r="N57">
            <v>84293</v>
          </cell>
          <cell r="O57">
            <v>1303434664.8700247</v>
          </cell>
        </row>
        <row r="58">
          <cell r="B58" t="str">
            <v>TABO</v>
          </cell>
          <cell r="C58" t="str">
            <v>Таван богд ХХК</v>
          </cell>
          <cell r="D58">
            <v>4644</v>
          </cell>
          <cell r="E58">
            <v>349137.87</v>
          </cell>
          <cell r="F58">
            <v>10055</v>
          </cell>
          <cell r="G58">
            <v>13234980</v>
          </cell>
          <cell r="H58">
            <v>13584117.87</v>
          </cell>
          <cell r="I58">
            <v>0</v>
          </cell>
          <cell r="J58">
            <v>0</v>
          </cell>
          <cell r="K58">
            <v>0</v>
          </cell>
          <cell r="L58">
            <v>14699</v>
          </cell>
          <cell r="M58">
            <v>13584117.87</v>
          </cell>
        </row>
        <row r="59">
          <cell r="B59" t="str">
            <v>TCHB</v>
          </cell>
          <cell r="C59" t="str">
            <v>Тулгат чандмань баян ХХК</v>
          </cell>
          <cell r="D59">
            <v>3146</v>
          </cell>
          <cell r="E59">
            <v>11425435</v>
          </cell>
          <cell r="F59">
            <v>5976</v>
          </cell>
          <cell r="G59">
            <v>36056235.6</v>
          </cell>
          <cell r="H59">
            <v>47481670.6</v>
          </cell>
          <cell r="I59">
            <v>0</v>
          </cell>
          <cell r="J59">
            <v>0</v>
          </cell>
          <cell r="K59">
            <v>0</v>
          </cell>
          <cell r="L59">
            <v>9122</v>
          </cell>
          <cell r="M59">
            <v>47481670.6</v>
          </cell>
        </row>
        <row r="60">
          <cell r="B60" t="str">
            <v>TDB</v>
          </cell>
          <cell r="C60" t="str">
            <v>Ти Ди Би Капитал ХХК</v>
          </cell>
          <cell r="D60">
            <v>106741</v>
          </cell>
          <cell r="E60">
            <v>60231882.8</v>
          </cell>
          <cell r="F60">
            <v>40898</v>
          </cell>
          <cell r="G60">
            <v>28785145.6</v>
          </cell>
          <cell r="H60">
            <v>89017028.4</v>
          </cell>
          <cell r="I60">
            <v>0</v>
          </cell>
          <cell r="J60">
            <v>0</v>
          </cell>
          <cell r="K60">
            <v>5609</v>
          </cell>
          <cell r="L60">
            <v>509910348</v>
          </cell>
          <cell r="M60">
            <v>0</v>
          </cell>
          <cell r="N60">
            <v>153248</v>
          </cell>
          <cell r="O60">
            <v>598927376.4</v>
          </cell>
        </row>
        <row r="61">
          <cell r="B61" t="str">
            <v>TNGR</v>
          </cell>
          <cell r="C61" t="str">
            <v>Тэнгэр капитал ХХК</v>
          </cell>
          <cell r="D61">
            <v>135</v>
          </cell>
          <cell r="E61">
            <v>372035</v>
          </cell>
          <cell r="F61">
            <v>1874</v>
          </cell>
          <cell r="G61">
            <v>1558634</v>
          </cell>
          <cell r="H61">
            <v>1930669</v>
          </cell>
          <cell r="I61">
            <v>0</v>
          </cell>
          <cell r="J61">
            <v>0</v>
          </cell>
          <cell r="K61">
            <v>194755</v>
          </cell>
          <cell r="L61">
            <v>17012902130.904087</v>
          </cell>
          <cell r="M61">
            <v>0</v>
          </cell>
          <cell r="N61">
            <v>196764</v>
          </cell>
          <cell r="O61">
            <v>17014832799.904087</v>
          </cell>
        </row>
        <row r="62">
          <cell r="B62" t="str">
            <v>TTOL</v>
          </cell>
          <cell r="C62" t="str">
            <v>Тэсо Инвестмент</v>
          </cell>
          <cell r="D62">
            <v>8500</v>
          </cell>
          <cell r="E62">
            <v>2992000</v>
          </cell>
          <cell r="F62">
            <v>2855</v>
          </cell>
          <cell r="G62">
            <v>191285</v>
          </cell>
          <cell r="H62">
            <v>3183285</v>
          </cell>
          <cell r="I62">
            <v>0</v>
          </cell>
          <cell r="J62">
            <v>0</v>
          </cell>
          <cell r="K62">
            <v>0</v>
          </cell>
          <cell r="L62">
            <v>11355</v>
          </cell>
          <cell r="M62">
            <v>3183285</v>
          </cell>
        </row>
        <row r="63">
          <cell r="B63" t="str">
            <v>UNDR</v>
          </cell>
          <cell r="C63" t="str">
            <v>Өндөрхаан инвест ХХК</v>
          </cell>
          <cell r="D63">
            <v>0</v>
          </cell>
          <cell r="E63">
            <v>0</v>
          </cell>
          <cell r="F63">
            <v>266</v>
          </cell>
          <cell r="G63">
            <v>2262270</v>
          </cell>
          <cell r="H63">
            <v>2262270</v>
          </cell>
          <cell r="I63">
            <v>0</v>
          </cell>
          <cell r="J63">
            <v>0</v>
          </cell>
          <cell r="K63">
            <v>0</v>
          </cell>
          <cell r="L63">
            <v>266</v>
          </cell>
          <cell r="M63">
            <v>2262270</v>
          </cell>
        </row>
        <row r="64">
          <cell r="B64" t="str">
            <v>ZEUS</v>
          </cell>
          <cell r="C64" t="str">
            <v>Зюс капитал ХХК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B65" t="str">
            <v>ZGB</v>
          </cell>
          <cell r="C65" t="str">
            <v>Зэт жи би ХХК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B66" t="str">
            <v>ZRGD</v>
          </cell>
          <cell r="C66" t="str">
            <v>Зэргэд ХХК</v>
          </cell>
          <cell r="D66">
            <v>14265</v>
          </cell>
          <cell r="E66">
            <v>4745909.9</v>
          </cell>
          <cell r="F66">
            <v>23117</v>
          </cell>
          <cell r="G66">
            <v>23298828.5</v>
          </cell>
          <cell r="H66">
            <v>28044738.4</v>
          </cell>
          <cell r="I66">
            <v>0</v>
          </cell>
          <cell r="J66">
            <v>0</v>
          </cell>
          <cell r="K66">
            <v>0</v>
          </cell>
          <cell r="L66">
            <v>37382</v>
          </cell>
          <cell r="M66">
            <v>28044738.4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7:P79"/>
  <sheetViews>
    <sheetView tabSelected="1" view="pageBreakPreview" zoomScale="85" zoomScaleSheetLayoutView="85" workbookViewId="0" topLeftCell="A4">
      <pane xSplit="3" ySplit="12" topLeftCell="D16" activePane="bottomRight" state="frozen"/>
      <selection pane="topLeft" activeCell="A4" sqref="A4"/>
      <selection pane="topRight" activeCell="D4" sqref="D4"/>
      <selection pane="bottomLeft" activeCell="A16" sqref="A16"/>
      <selection pane="bottomRight" activeCell="A22" sqref="A22"/>
    </sheetView>
  </sheetViews>
  <sheetFormatPr defaultColWidth="9.140625" defaultRowHeight="15"/>
  <cols>
    <col min="1" max="1" width="4.28125" style="1" customWidth="1"/>
    <col min="2" max="2" width="9.8515625" style="1" customWidth="1"/>
    <col min="3" max="3" width="55.421875" style="1" bestFit="1" customWidth="1"/>
    <col min="4" max="4" width="12.8515625" style="1" customWidth="1"/>
    <col min="5" max="5" width="14.8515625" style="1" customWidth="1"/>
    <col min="6" max="6" width="14.28125" style="1" customWidth="1"/>
    <col min="7" max="7" width="20.7109375" style="14" customWidth="1"/>
    <col min="8" max="8" width="21.00390625" style="18" customWidth="1"/>
    <col min="9" max="10" width="21.28125" style="1" customWidth="1"/>
    <col min="11" max="11" width="21.00390625" style="1" bestFit="1" customWidth="1"/>
    <col min="12" max="12" width="21.00390625" style="1" customWidth="1"/>
    <col min="13" max="13" width="22.28125" style="1" bestFit="1" customWidth="1"/>
    <col min="14" max="14" width="16.7109375" style="1" customWidth="1"/>
    <col min="15" max="15" width="21.421875" style="1" bestFit="1" customWidth="1"/>
    <col min="16" max="16" width="22.28125" style="22" bestFit="1" customWidth="1"/>
    <col min="17" max="16384" width="9.140625" style="1" customWidth="1"/>
  </cols>
  <sheetData>
    <row r="1" ht="15.75"/>
    <row r="2" ht="15.75"/>
    <row r="3" ht="15.75"/>
    <row r="4" ht="15.75"/>
    <row r="5" ht="15.75"/>
    <row r="6" ht="13.5" customHeight="1"/>
    <row r="7" spans="9:11" ht="15.75">
      <c r="I7" s="2"/>
      <c r="J7" s="2"/>
      <c r="K7" s="2"/>
    </row>
    <row r="8" spans="8:12" ht="15.75">
      <c r="H8" s="19"/>
      <c r="I8" s="3"/>
      <c r="J8" s="3"/>
      <c r="K8" s="3"/>
      <c r="L8" s="3"/>
    </row>
    <row r="9" spans="2:14" ht="15" customHeight="1">
      <c r="B9" s="26"/>
      <c r="C9" s="28"/>
      <c r="D9" s="35" t="s">
        <v>128</v>
      </c>
      <c r="E9" s="35"/>
      <c r="F9" s="35"/>
      <c r="G9" s="35"/>
      <c r="H9" s="35"/>
      <c r="I9" s="35"/>
      <c r="J9" s="35"/>
      <c r="K9" s="35"/>
      <c r="L9" s="28"/>
      <c r="M9" s="28"/>
      <c r="N9" s="28"/>
    </row>
    <row r="10" ht="15.75"/>
    <row r="11" spans="11:14" ht="15" customHeight="1" thickBot="1">
      <c r="K11" s="50" t="s">
        <v>204</v>
      </c>
      <c r="L11" s="50"/>
      <c r="M11" s="50"/>
      <c r="N11" s="50"/>
    </row>
    <row r="12" spans="1:14" ht="14.25" customHeight="1">
      <c r="A12" s="53" t="s">
        <v>0</v>
      </c>
      <c r="B12" s="55" t="s">
        <v>134</v>
      </c>
      <c r="C12" s="55" t="s">
        <v>129</v>
      </c>
      <c r="D12" s="55" t="s">
        <v>130</v>
      </c>
      <c r="E12" s="55"/>
      <c r="F12" s="55"/>
      <c r="G12" s="57" t="s">
        <v>203</v>
      </c>
      <c r="H12" s="57"/>
      <c r="I12" s="57"/>
      <c r="J12" s="57"/>
      <c r="K12" s="57"/>
      <c r="L12" s="57"/>
      <c r="M12" s="46" t="s">
        <v>142</v>
      </c>
      <c r="N12" s="47"/>
    </row>
    <row r="13" spans="1:16" s="9" customFormat="1" ht="15.75" customHeight="1">
      <c r="A13" s="54"/>
      <c r="B13" s="56"/>
      <c r="C13" s="56"/>
      <c r="D13" s="56"/>
      <c r="E13" s="56"/>
      <c r="F13" s="56"/>
      <c r="G13" s="45"/>
      <c r="H13" s="45"/>
      <c r="I13" s="45"/>
      <c r="J13" s="45"/>
      <c r="K13" s="45"/>
      <c r="L13" s="45"/>
      <c r="M13" s="48"/>
      <c r="N13" s="49"/>
      <c r="P13" s="23"/>
    </row>
    <row r="14" spans="1:16" s="9" customFormat="1" ht="33.75" customHeight="1">
      <c r="A14" s="54"/>
      <c r="B14" s="56"/>
      <c r="C14" s="56"/>
      <c r="D14" s="56"/>
      <c r="E14" s="56"/>
      <c r="F14" s="56"/>
      <c r="G14" s="45" t="s">
        <v>136</v>
      </c>
      <c r="H14" s="45"/>
      <c r="I14" s="45" t="s">
        <v>138</v>
      </c>
      <c r="J14" s="36" t="s">
        <v>139</v>
      </c>
      <c r="K14" s="36" t="s">
        <v>140</v>
      </c>
      <c r="L14" s="36" t="s">
        <v>2</v>
      </c>
      <c r="M14" s="39" t="s">
        <v>141</v>
      </c>
      <c r="N14" s="51" t="s">
        <v>143</v>
      </c>
      <c r="P14" s="23"/>
    </row>
    <row r="15" spans="1:16" s="9" customFormat="1" ht="55.5" customHeight="1">
      <c r="A15" s="54"/>
      <c r="B15" s="56"/>
      <c r="C15" s="56"/>
      <c r="D15" s="27" t="s">
        <v>131</v>
      </c>
      <c r="E15" s="27" t="s">
        <v>132</v>
      </c>
      <c r="F15" s="27" t="s">
        <v>133</v>
      </c>
      <c r="G15" s="15" t="s">
        <v>135</v>
      </c>
      <c r="H15" s="20" t="s">
        <v>137</v>
      </c>
      <c r="I15" s="45"/>
      <c r="J15" s="37"/>
      <c r="K15" s="37"/>
      <c r="L15" s="37"/>
      <c r="M15" s="40"/>
      <c r="N15" s="52"/>
      <c r="P15" s="23"/>
    </row>
    <row r="16" spans="1:15" ht="15.75">
      <c r="A16" s="7">
        <v>1</v>
      </c>
      <c r="B16" s="32" t="s">
        <v>6</v>
      </c>
      <c r="C16" s="11" t="s">
        <v>145</v>
      </c>
      <c r="D16" s="6" t="s">
        <v>1</v>
      </c>
      <c r="E16" s="5" t="s">
        <v>1</v>
      </c>
      <c r="F16" s="5" t="s">
        <v>1</v>
      </c>
      <c r="G16" s="16">
        <f>VLOOKUP(B16,'[1]Brokers'!$B$9:$Z$71,7,0)</f>
        <v>367200481.12</v>
      </c>
      <c r="H16" s="16">
        <f>VLOOKUP(B16,'[1]Brokers'!$B$9:$X$66,23,0)</f>
        <v>1194655120</v>
      </c>
      <c r="I16" s="16">
        <f>VLOOKUP(B16,'[1]Brokers'!$B$9:$M$66,12,0)</f>
        <v>0</v>
      </c>
      <c r="J16" s="16">
        <f>VLOOKUP($B16,'[1]Brokers'!$B$9:$R$66,16,0)</f>
        <v>0</v>
      </c>
      <c r="K16" s="16">
        <f>VLOOKUP(B16,'[1]Brokers'!$B$9:$S$66,18,0)</f>
        <v>8237532622</v>
      </c>
      <c r="L16" s="10">
        <f aca="true" t="shared" si="0" ref="L16:L47">G16+H16+I16+J16+K16</f>
        <v>9799388223.119999</v>
      </c>
      <c r="M16" s="34">
        <f aca="true" t="shared" si="1" ref="M16:M47">L16+O16</f>
        <v>25405354040.89589</v>
      </c>
      <c r="N16" s="25">
        <f aca="true" t="shared" si="2" ref="N16:N47">M16/$M$74</f>
        <v>0.30645184773814677</v>
      </c>
      <c r="O16" s="34">
        <f>VLOOKUP(B16,'[2]Brokers'!$B$9:$AA$66,26,0)</f>
        <v>15605965817.77589</v>
      </c>
    </row>
    <row r="17" spans="1:15" ht="15.75">
      <c r="A17" s="7">
        <v>2</v>
      </c>
      <c r="B17" s="32" t="s">
        <v>24</v>
      </c>
      <c r="C17" s="11" t="s">
        <v>144</v>
      </c>
      <c r="D17" s="6" t="s">
        <v>1</v>
      </c>
      <c r="E17" s="5" t="s">
        <v>1</v>
      </c>
      <c r="F17" s="5" t="s">
        <v>1</v>
      </c>
      <c r="G17" s="16">
        <f>VLOOKUP(B17,'[1]Brokers'!$B$9:$Z$71,7,0)</f>
        <v>833000</v>
      </c>
      <c r="H17" s="16">
        <f>VLOOKUP(B17,'[1]Brokers'!$B$9:$X$66,23,0)</f>
        <v>0</v>
      </c>
      <c r="I17" s="16">
        <f>VLOOKUP(B17,'[1]Brokers'!$B$9:$M$66,12,0)</f>
        <v>0</v>
      </c>
      <c r="J17" s="16">
        <f>VLOOKUP($B17,'[1]Brokers'!$B$9:$R$66,16,0)</f>
        <v>0</v>
      </c>
      <c r="K17" s="16">
        <f>VLOOKUP(B17,'[1]Brokers'!$B$9:$S$66,18,0)</f>
        <v>4606469851</v>
      </c>
      <c r="L17" s="10">
        <f t="shared" si="0"/>
        <v>4607302851</v>
      </c>
      <c r="M17" s="34">
        <f t="shared" si="1"/>
        <v>21622135650.904087</v>
      </c>
      <c r="N17" s="25">
        <f t="shared" si="2"/>
        <v>0.2608168109603227</v>
      </c>
      <c r="O17" s="34">
        <f>VLOOKUP(B17,'[2]Brokers'!$B$9:$AA$66,26,0)</f>
        <v>17014832799.904087</v>
      </c>
    </row>
    <row r="18" spans="1:16" s="33" customFormat="1" ht="15.75">
      <c r="A18" s="7">
        <v>3</v>
      </c>
      <c r="B18" s="32" t="s">
        <v>94</v>
      </c>
      <c r="C18" s="11" t="s">
        <v>149</v>
      </c>
      <c r="D18" s="6" t="s">
        <v>1</v>
      </c>
      <c r="E18" s="5"/>
      <c r="F18" s="5" t="s">
        <v>1</v>
      </c>
      <c r="G18" s="16">
        <f>VLOOKUP(B18,'[1]Brokers'!$B$9:$Z$71,7,0)</f>
        <v>37804989.8</v>
      </c>
      <c r="H18" s="16">
        <f>VLOOKUP(B18,'[1]Brokers'!$B$9:$X$66,23,0)</f>
        <v>6102742700</v>
      </c>
      <c r="I18" s="16">
        <f>VLOOKUP(B18,'[1]Brokers'!$B$9:$M$66,12,0)</f>
        <v>0</v>
      </c>
      <c r="J18" s="16">
        <f>VLOOKUP($B18,'[1]Brokers'!$B$9:$R$66,16,0)</f>
        <v>0</v>
      </c>
      <c r="K18" s="16">
        <f>VLOOKUP(B18,'[1]Brokers'!$B$9:$S$66,18,0)</f>
        <v>5383764106</v>
      </c>
      <c r="L18" s="10">
        <f t="shared" si="0"/>
        <v>11524311795.8</v>
      </c>
      <c r="M18" s="34">
        <f t="shared" si="1"/>
        <v>12916027878.3</v>
      </c>
      <c r="N18" s="25">
        <f t="shared" si="2"/>
        <v>0.15579946661522182</v>
      </c>
      <c r="O18" s="34">
        <f>VLOOKUP(B18,'[2]Brokers'!$B$9:$AA$66,26,0)</f>
        <v>1391716082.5</v>
      </c>
      <c r="P18" s="23"/>
    </row>
    <row r="19" spans="1:15" ht="15.75">
      <c r="A19" s="7">
        <v>4</v>
      </c>
      <c r="B19" s="32" t="s">
        <v>10</v>
      </c>
      <c r="C19" s="11" t="s">
        <v>152</v>
      </c>
      <c r="D19" s="6" t="s">
        <v>1</v>
      </c>
      <c r="E19" s="5" t="s">
        <v>1</v>
      </c>
      <c r="F19" s="5" t="s">
        <v>1</v>
      </c>
      <c r="G19" s="16">
        <f>VLOOKUP(B19,'[1]Brokers'!$B$9:$Z$71,7,0)</f>
        <v>137584977.75</v>
      </c>
      <c r="H19" s="16">
        <f>VLOOKUP(B19,'[1]Brokers'!$B$9:$X$66,23,0)</f>
        <v>0</v>
      </c>
      <c r="I19" s="16">
        <f>VLOOKUP(B19,'[1]Brokers'!$B$9:$M$66,12,0)</f>
        <v>0</v>
      </c>
      <c r="J19" s="16">
        <f>VLOOKUP($B19,'[1]Brokers'!$B$9:$R$66,16,0)</f>
        <v>0</v>
      </c>
      <c r="K19" s="16">
        <f>VLOOKUP(B19,'[1]Brokers'!$B$9:$S$66,18,0)</f>
        <v>6489417688</v>
      </c>
      <c r="L19" s="10">
        <f t="shared" si="0"/>
        <v>6627002665.75</v>
      </c>
      <c r="M19" s="34">
        <f t="shared" si="1"/>
        <v>8358078179.23</v>
      </c>
      <c r="N19" s="25">
        <f t="shared" si="2"/>
        <v>0.10081924059951403</v>
      </c>
      <c r="O19" s="34">
        <f>VLOOKUP(B19,'[2]Brokers'!$B$9:$AA$66,26,0)</f>
        <v>1731075513.48</v>
      </c>
    </row>
    <row r="20" spans="1:15" ht="15.75">
      <c r="A20" s="7">
        <v>5</v>
      </c>
      <c r="B20" s="32" t="s">
        <v>44</v>
      </c>
      <c r="C20" s="11" t="s">
        <v>202</v>
      </c>
      <c r="D20" s="6" t="s">
        <v>1</v>
      </c>
      <c r="E20" s="5" t="s">
        <v>1</v>
      </c>
      <c r="F20" s="5" t="s">
        <v>1</v>
      </c>
      <c r="G20" s="16">
        <f>VLOOKUP(B20,'[1]Brokers'!$B$9:$Z$71,7,0)</f>
        <v>1219292</v>
      </c>
      <c r="H20" s="16">
        <f>VLOOKUP(B20,'[1]Brokers'!$B$9:$X$66,23,0)</f>
        <v>3422462620</v>
      </c>
      <c r="I20" s="16">
        <f>VLOOKUP(B20,'[1]Brokers'!$B$9:$M$66,12,0)</f>
        <v>0</v>
      </c>
      <c r="J20" s="16">
        <f>VLOOKUP($B20,'[1]Brokers'!$B$9:$R$66,16,0)</f>
        <v>0</v>
      </c>
      <c r="K20" s="16">
        <f>VLOOKUP(B20,'[1]Brokers'!$B$9:$S$66,18,0)</f>
        <v>1613695901</v>
      </c>
      <c r="L20" s="10">
        <f t="shared" si="0"/>
        <v>5037377813</v>
      </c>
      <c r="M20" s="34">
        <f t="shared" si="1"/>
        <v>6333552223</v>
      </c>
      <c r="N20" s="25">
        <f t="shared" si="2"/>
        <v>0.07639841500968717</v>
      </c>
      <c r="O20" s="34">
        <f>VLOOKUP(B20,'[2]Brokers'!$B$9:$AA$66,26,0)</f>
        <v>1296174410</v>
      </c>
    </row>
    <row r="21" spans="1:15" ht="15.75">
      <c r="A21" s="7">
        <v>6</v>
      </c>
      <c r="B21" s="32" t="s">
        <v>16</v>
      </c>
      <c r="C21" s="11" t="s">
        <v>150</v>
      </c>
      <c r="D21" s="6" t="s">
        <v>1</v>
      </c>
      <c r="E21" s="5" t="s">
        <v>1</v>
      </c>
      <c r="F21" s="5" t="s">
        <v>1</v>
      </c>
      <c r="G21" s="16">
        <f>VLOOKUP(B21,'[1]Brokers'!$B$9:$Z$71,7,0)</f>
        <v>102089279.1</v>
      </c>
      <c r="H21" s="16">
        <f>VLOOKUP(B21,'[1]Brokers'!$B$9:$X$66,23,0)</f>
        <v>0</v>
      </c>
      <c r="I21" s="16">
        <f>VLOOKUP(B21,'[1]Brokers'!$B$9:$M$66,12,0)</f>
        <v>0</v>
      </c>
      <c r="J21" s="16">
        <f>VLOOKUP($B21,'[1]Brokers'!$B$9:$R$66,16,0)</f>
        <v>0</v>
      </c>
      <c r="K21" s="16">
        <f>VLOOKUP(B21,'[1]Brokers'!$B$9:$S$66,18,0)</f>
        <v>512293219</v>
      </c>
      <c r="L21" s="10">
        <f t="shared" si="0"/>
        <v>614382498.1</v>
      </c>
      <c r="M21" s="34">
        <f t="shared" si="1"/>
        <v>1917817162.9700246</v>
      </c>
      <c r="N21" s="25">
        <f t="shared" si="2"/>
        <v>0.02313365175978352</v>
      </c>
      <c r="O21" s="34">
        <f>VLOOKUP(B21,'[2]Brokers'!$B$9:$AA$66,26,0)</f>
        <v>1303434664.8700247</v>
      </c>
    </row>
    <row r="22" spans="1:15" ht="15.75">
      <c r="A22" s="7">
        <v>7</v>
      </c>
      <c r="B22" s="32" t="s">
        <v>38</v>
      </c>
      <c r="C22" s="11" t="s">
        <v>153</v>
      </c>
      <c r="D22" s="6" t="s">
        <v>1</v>
      </c>
      <c r="E22" s="5" t="s">
        <v>1</v>
      </c>
      <c r="F22" s="5"/>
      <c r="G22" s="16">
        <f>VLOOKUP(B22,'[1]Brokers'!$B$9:$Z$71,7,0)</f>
        <v>70159762.95</v>
      </c>
      <c r="H22" s="16">
        <f>VLOOKUP(B22,'[1]Brokers'!$B$9:$X$66,23,0)</f>
        <v>0</v>
      </c>
      <c r="I22" s="16">
        <f>VLOOKUP(B22,'[1]Brokers'!$B$9:$M$66,12,0)</f>
        <v>0</v>
      </c>
      <c r="J22" s="16">
        <f>VLOOKUP($B22,'[1]Brokers'!$B$9:$R$66,16,0)</f>
        <v>0</v>
      </c>
      <c r="K22" s="16">
        <f>VLOOKUP(B22,'[1]Brokers'!$B$9:$S$66,18,0)</f>
        <v>1059147849</v>
      </c>
      <c r="L22" s="10">
        <f t="shared" si="0"/>
        <v>1129307611.95</v>
      </c>
      <c r="M22" s="34">
        <f t="shared" si="1"/>
        <v>1246198921.6000001</v>
      </c>
      <c r="N22" s="25">
        <f t="shared" si="2"/>
        <v>0.015032262945788835</v>
      </c>
      <c r="O22" s="34">
        <f>VLOOKUP(B22,'[2]Brokers'!$B$9:$AA$66,26,0)</f>
        <v>116891309.65</v>
      </c>
    </row>
    <row r="23" spans="1:15" ht="15.75">
      <c r="A23" s="7">
        <v>8</v>
      </c>
      <c r="B23" s="32" t="s">
        <v>26</v>
      </c>
      <c r="C23" s="11" t="s">
        <v>157</v>
      </c>
      <c r="D23" s="6" t="s">
        <v>1</v>
      </c>
      <c r="E23" s="5" t="s">
        <v>1</v>
      </c>
      <c r="F23" s="5"/>
      <c r="G23" s="16">
        <f>VLOOKUP(B23,'[1]Brokers'!$B$9:$Z$71,7,0)</f>
        <v>117792229.4</v>
      </c>
      <c r="H23" s="16">
        <f>VLOOKUP(B23,'[1]Brokers'!$B$9:$X$66,23,0)</f>
        <v>0</v>
      </c>
      <c r="I23" s="16">
        <f>VLOOKUP(B23,'[1]Brokers'!$B$9:$M$66,12,0)</f>
        <v>0</v>
      </c>
      <c r="J23" s="16">
        <f>VLOOKUP($B23,'[1]Brokers'!$B$9:$R$66,16,0)</f>
        <v>0</v>
      </c>
      <c r="K23" s="16">
        <f>VLOOKUP(B23,'[1]Brokers'!$B$9:$S$66,18,0)</f>
        <v>0</v>
      </c>
      <c r="L23" s="10">
        <f t="shared" si="0"/>
        <v>117792229.4</v>
      </c>
      <c r="M23" s="34">
        <f t="shared" si="1"/>
        <v>1204854945.4</v>
      </c>
      <c r="N23" s="25">
        <f t="shared" si="2"/>
        <v>0.014533551615927549</v>
      </c>
      <c r="O23" s="34">
        <f>VLOOKUP(B23,'[2]Brokers'!$B$9:$AA$66,26,0)</f>
        <v>1087062716</v>
      </c>
    </row>
    <row r="24" spans="1:15" ht="15.75">
      <c r="A24" s="7">
        <v>9</v>
      </c>
      <c r="B24" s="32" t="s">
        <v>34</v>
      </c>
      <c r="C24" s="11" t="s">
        <v>158</v>
      </c>
      <c r="D24" s="6" t="s">
        <v>1</v>
      </c>
      <c r="E24" s="5" t="s">
        <v>1</v>
      </c>
      <c r="F24" s="5" t="s">
        <v>1</v>
      </c>
      <c r="G24" s="16">
        <f>VLOOKUP(B24,'[1]Brokers'!$B$9:$Z$71,7,0)</f>
        <v>1508941</v>
      </c>
      <c r="H24" s="16">
        <f>VLOOKUP(B24,'[1]Brokers'!$B$9:$X$66,23,0)</f>
        <v>0</v>
      </c>
      <c r="I24" s="16">
        <f>VLOOKUP(B24,'[1]Brokers'!$B$9:$M$66,12,0)</f>
        <v>0</v>
      </c>
      <c r="J24" s="16">
        <f>VLOOKUP($B24,'[1]Brokers'!$B$9:$R$66,16,0)</f>
        <v>0</v>
      </c>
      <c r="K24" s="16">
        <f>VLOOKUP(B24,'[1]Brokers'!$B$9:$S$66,18,0)</f>
        <v>932046588</v>
      </c>
      <c r="L24" s="10">
        <f t="shared" si="0"/>
        <v>933555529</v>
      </c>
      <c r="M24" s="34">
        <f t="shared" si="1"/>
        <v>935402279</v>
      </c>
      <c r="N24" s="25">
        <f t="shared" si="2"/>
        <v>0.01128328132395178</v>
      </c>
      <c r="O24" s="34">
        <f>VLOOKUP(B24,'[2]Brokers'!$B$9:$AA$66,26,0)</f>
        <v>1846750</v>
      </c>
    </row>
    <row r="25" spans="1:16" ht="15.75">
      <c r="A25" s="7">
        <v>10</v>
      </c>
      <c r="B25" s="32" t="s">
        <v>18</v>
      </c>
      <c r="C25" s="11" t="s">
        <v>155</v>
      </c>
      <c r="D25" s="6" t="s">
        <v>1</v>
      </c>
      <c r="E25" s="5" t="s">
        <v>1</v>
      </c>
      <c r="F25" s="5"/>
      <c r="G25" s="16">
        <f>VLOOKUP(B25,'[1]Brokers'!$B$9:$Z$71,7,0)</f>
        <v>85426712.33</v>
      </c>
      <c r="H25" s="16">
        <f>VLOOKUP(B25,'[1]Brokers'!$B$9:$X$66,23,0)</f>
        <v>0</v>
      </c>
      <c r="I25" s="16">
        <f>VLOOKUP(B25,'[1]Brokers'!$B$9:$M$66,12,0)</f>
        <v>0</v>
      </c>
      <c r="J25" s="16">
        <f>VLOOKUP($B25,'[1]Brokers'!$B$9:$R$66,16,0)</f>
        <v>0</v>
      </c>
      <c r="K25" s="16">
        <f>VLOOKUP(B25,'[1]Brokers'!$B$9:$S$66,18,0)</f>
        <v>236032978</v>
      </c>
      <c r="L25" s="10">
        <f t="shared" si="0"/>
        <v>321459690.33</v>
      </c>
      <c r="M25" s="34">
        <f t="shared" si="1"/>
        <v>920387066.73</v>
      </c>
      <c r="N25" s="25">
        <f t="shared" si="2"/>
        <v>0.011102160465060584</v>
      </c>
      <c r="O25" s="34">
        <f>VLOOKUP(B25,'[2]Brokers'!$B$9:$AA$66,26,0)</f>
        <v>598927376.4</v>
      </c>
      <c r="P25" s="1"/>
    </row>
    <row r="26" spans="1:15" ht="15.75">
      <c r="A26" s="7">
        <v>11</v>
      </c>
      <c r="B26" s="32" t="s">
        <v>12</v>
      </c>
      <c r="C26" s="11" t="s">
        <v>161</v>
      </c>
      <c r="D26" s="6" t="s">
        <v>1</v>
      </c>
      <c r="E26" s="5"/>
      <c r="F26" s="5"/>
      <c r="G26" s="16">
        <f>VLOOKUP(B26,'[1]Brokers'!$B$9:$Z$71,7,0)</f>
        <v>417964036.6</v>
      </c>
      <c r="H26" s="16">
        <f>VLOOKUP(B26,'[1]Brokers'!$B$9:$X$66,23,0)</f>
        <v>0</v>
      </c>
      <c r="I26" s="16">
        <f>VLOOKUP(B26,'[1]Brokers'!$B$9:$M$66,12,0)</f>
        <v>0</v>
      </c>
      <c r="J26" s="16">
        <f>VLOOKUP($B26,'[1]Brokers'!$B$9:$R$66,16,0)</f>
        <v>0</v>
      </c>
      <c r="K26" s="16">
        <f>VLOOKUP(B26,'[1]Brokers'!$B$9:$S$66,18,0)</f>
        <v>0</v>
      </c>
      <c r="L26" s="10">
        <f t="shared" si="0"/>
        <v>417964036.6</v>
      </c>
      <c r="M26" s="34">
        <f t="shared" si="1"/>
        <v>434329178.40000004</v>
      </c>
      <c r="N26" s="25">
        <f t="shared" si="2"/>
        <v>0.005239091690397775</v>
      </c>
      <c r="O26" s="34">
        <f>VLOOKUP(B26,'[2]Brokers'!$B$9:$AA$66,26,0)</f>
        <v>16365141.8</v>
      </c>
    </row>
    <row r="27" spans="1:15" ht="15.75">
      <c r="A27" s="7">
        <v>12</v>
      </c>
      <c r="B27" s="32" t="s">
        <v>54</v>
      </c>
      <c r="C27" s="11" t="s">
        <v>148</v>
      </c>
      <c r="D27" s="6" t="s">
        <v>1</v>
      </c>
      <c r="E27" s="5" t="s">
        <v>1</v>
      </c>
      <c r="F27" s="5"/>
      <c r="G27" s="16">
        <f>VLOOKUP(B27,'[1]Brokers'!$B$9:$Z$71,7,0)</f>
        <v>139915462.9</v>
      </c>
      <c r="H27" s="16">
        <f>VLOOKUP(B27,'[1]Brokers'!$B$9:$X$66,23,0)</f>
        <v>0</v>
      </c>
      <c r="I27" s="16">
        <f>VLOOKUP(B27,'[1]Brokers'!$B$9:$M$66,12,0)</f>
        <v>0</v>
      </c>
      <c r="J27" s="16">
        <f>VLOOKUP($B27,'[1]Brokers'!$B$9:$R$66,16,0)</f>
        <v>0</v>
      </c>
      <c r="K27" s="16">
        <f>VLOOKUP(B27,'[1]Brokers'!$B$9:$S$66,18,0)</f>
        <v>78102328</v>
      </c>
      <c r="L27" s="10">
        <f t="shared" si="0"/>
        <v>218017790.9</v>
      </c>
      <c r="M27" s="34">
        <f t="shared" si="1"/>
        <v>385712199.20000005</v>
      </c>
      <c r="N27" s="25">
        <f t="shared" si="2"/>
        <v>0.004652649829233235</v>
      </c>
      <c r="O27" s="34">
        <f>VLOOKUP(B27,'[2]Brokers'!$B$9:$AA$66,26,0)</f>
        <v>167694408.3</v>
      </c>
    </row>
    <row r="28" spans="1:15" ht="15.75">
      <c r="A28" s="7">
        <v>13</v>
      </c>
      <c r="B28" s="32" t="s">
        <v>50</v>
      </c>
      <c r="C28" s="11" t="s">
        <v>166</v>
      </c>
      <c r="D28" s="6" t="s">
        <v>1</v>
      </c>
      <c r="E28" s="5" t="s">
        <v>1</v>
      </c>
      <c r="F28" s="5"/>
      <c r="G28" s="16">
        <f>VLOOKUP(B28,'[1]Brokers'!$B$9:$Z$71,7,0)</f>
        <v>25393320</v>
      </c>
      <c r="H28" s="16">
        <f>VLOOKUP(B28,'[1]Brokers'!$B$9:$X$66,23,0)</f>
        <v>0</v>
      </c>
      <c r="I28" s="16">
        <f>VLOOKUP(B28,'[1]Brokers'!$B$9:$M$66,12,0)</f>
        <v>0</v>
      </c>
      <c r="J28" s="16">
        <f>VLOOKUP($B28,'[1]Brokers'!$B$9:$R$66,16,0)</f>
        <v>0</v>
      </c>
      <c r="K28" s="16">
        <f>VLOOKUP(B28,'[1]Brokers'!$B$9:$S$66,18,0)</f>
        <v>144280500</v>
      </c>
      <c r="L28" s="10">
        <f t="shared" si="0"/>
        <v>169673820</v>
      </c>
      <c r="M28" s="34">
        <f t="shared" si="1"/>
        <v>241451713</v>
      </c>
      <c r="N28" s="25">
        <f t="shared" si="2"/>
        <v>0.002912509051016611</v>
      </c>
      <c r="O28" s="34">
        <f>VLOOKUP(B28,'[2]Brokers'!$B$9:$AA$66,26,0)</f>
        <v>71777893</v>
      </c>
    </row>
    <row r="29" spans="1:15" ht="15.75">
      <c r="A29" s="7">
        <v>14</v>
      </c>
      <c r="B29" s="32" t="s">
        <v>62</v>
      </c>
      <c r="C29" s="11" t="s">
        <v>147</v>
      </c>
      <c r="D29" s="6" t="s">
        <v>1</v>
      </c>
      <c r="E29" s="5" t="s">
        <v>1</v>
      </c>
      <c r="F29" s="5" t="s">
        <v>1</v>
      </c>
      <c r="G29" s="16">
        <f>VLOOKUP(B29,'[1]Brokers'!$B$9:$Z$71,7,0)</f>
        <v>39369775.4</v>
      </c>
      <c r="H29" s="16">
        <f>VLOOKUP(B29,'[1]Brokers'!$B$9:$X$66,23,0)</f>
        <v>0</v>
      </c>
      <c r="I29" s="16">
        <f>VLOOKUP(B29,'[1]Brokers'!$B$9:$M$66,12,0)</f>
        <v>0</v>
      </c>
      <c r="J29" s="16">
        <f>VLOOKUP($B29,'[1]Brokers'!$B$9:$R$66,16,0)</f>
        <v>0</v>
      </c>
      <c r="K29" s="16">
        <f>VLOOKUP(B29,'[1]Brokers'!$B$9:$S$66,18,0)</f>
        <v>55799000</v>
      </c>
      <c r="L29" s="10">
        <f t="shared" si="0"/>
        <v>95168775.4</v>
      </c>
      <c r="M29" s="34">
        <f t="shared" si="1"/>
        <v>209932730.9</v>
      </c>
      <c r="N29" s="25">
        <f t="shared" si="2"/>
        <v>0.0025323116214581777</v>
      </c>
      <c r="O29" s="34">
        <f>VLOOKUP(B29,'[2]Brokers'!$B$9:$AA$66,26,0)</f>
        <v>114763955.5</v>
      </c>
    </row>
    <row r="30" spans="1:15" ht="15.75">
      <c r="A30" s="7">
        <v>15</v>
      </c>
      <c r="B30" s="32" t="s">
        <v>14</v>
      </c>
      <c r="C30" s="11" t="s">
        <v>146</v>
      </c>
      <c r="D30" s="6" t="s">
        <v>1</v>
      </c>
      <c r="E30" s="5" t="s">
        <v>1</v>
      </c>
      <c r="F30" s="5"/>
      <c r="G30" s="16">
        <f>VLOOKUP(B30,'[1]Brokers'!$B$9:$Z$71,7,0)</f>
        <v>30535421.84</v>
      </c>
      <c r="H30" s="16">
        <f>VLOOKUP(B30,'[1]Brokers'!$B$9:$X$66,23,0)</f>
        <v>0</v>
      </c>
      <c r="I30" s="16">
        <f>VLOOKUP(B30,'[1]Brokers'!$B$9:$M$66,12,0)</f>
        <v>0</v>
      </c>
      <c r="J30" s="16">
        <f>VLOOKUP($B30,'[1]Brokers'!$B$9:$R$66,16,0)</f>
        <v>0</v>
      </c>
      <c r="K30" s="16">
        <f>VLOOKUP(B30,'[1]Brokers'!$B$9:$S$66,18,0)</f>
        <v>86016332</v>
      </c>
      <c r="L30" s="10">
        <f t="shared" si="0"/>
        <v>116551753.84</v>
      </c>
      <c r="M30" s="34">
        <f t="shared" si="1"/>
        <v>168354329.27</v>
      </c>
      <c r="N30" s="25">
        <f t="shared" si="2"/>
        <v>0.002030772537019465</v>
      </c>
      <c r="O30" s="34">
        <f>VLOOKUP(B30,'[2]Brokers'!$B$9:$AA$66,26,0)</f>
        <v>51802575.43</v>
      </c>
    </row>
    <row r="31" spans="1:15" ht="15.75">
      <c r="A31" s="7">
        <v>16</v>
      </c>
      <c r="B31" s="32" t="s">
        <v>46</v>
      </c>
      <c r="C31" s="11" t="s">
        <v>162</v>
      </c>
      <c r="D31" s="6" t="s">
        <v>1</v>
      </c>
      <c r="E31" s="6" t="s">
        <v>1</v>
      </c>
      <c r="F31" s="5" t="s">
        <v>1</v>
      </c>
      <c r="G31" s="16">
        <f>VLOOKUP(B31,'[1]Brokers'!$B$9:$Z$71,7,0)</f>
        <v>107545705.8</v>
      </c>
      <c r="H31" s="16">
        <f>VLOOKUP(B31,'[1]Brokers'!$B$9:$X$66,23,0)</f>
        <v>0</v>
      </c>
      <c r="I31" s="16">
        <f>VLOOKUP(B31,'[1]Brokers'!$B$9:$M$66,12,0)</f>
        <v>0</v>
      </c>
      <c r="J31" s="16">
        <f>VLOOKUP($B31,'[1]Brokers'!$B$9:$R$66,16,0)</f>
        <v>0</v>
      </c>
      <c r="K31" s="16">
        <f>VLOOKUP(B31,'[1]Brokers'!$B$9:$S$66,18,0)</f>
        <v>0</v>
      </c>
      <c r="L31" s="10">
        <f t="shared" si="0"/>
        <v>107545705.8</v>
      </c>
      <c r="M31" s="34">
        <f t="shared" si="1"/>
        <v>158935310.8</v>
      </c>
      <c r="N31" s="25">
        <f t="shared" si="2"/>
        <v>0.001917155713992131</v>
      </c>
      <c r="O31" s="34">
        <f>VLOOKUP(B31,'[2]Brokers'!$B$9:$AA$66,26,0)</f>
        <v>51389605</v>
      </c>
    </row>
    <row r="32" spans="1:15" ht="15.75">
      <c r="A32" s="7">
        <v>17</v>
      </c>
      <c r="B32" s="32" t="s">
        <v>40</v>
      </c>
      <c r="C32" s="11" t="s">
        <v>160</v>
      </c>
      <c r="D32" s="6" t="s">
        <v>1</v>
      </c>
      <c r="E32" s="5"/>
      <c r="F32" s="5"/>
      <c r="G32" s="16">
        <f>VLOOKUP(B32,'[1]Brokers'!$B$9:$Z$71,7,0)</f>
        <v>41957537</v>
      </c>
      <c r="H32" s="16">
        <f>VLOOKUP(B32,'[1]Brokers'!$B$9:$X$66,23,0)</f>
        <v>0</v>
      </c>
      <c r="I32" s="16">
        <f>VLOOKUP(B32,'[1]Brokers'!$B$9:$M$66,12,0)</f>
        <v>0</v>
      </c>
      <c r="J32" s="16">
        <f>VLOOKUP($B32,'[1]Brokers'!$B$9:$R$66,16,0)</f>
        <v>0</v>
      </c>
      <c r="K32" s="16">
        <f>VLOOKUP(B32,'[1]Brokers'!$B$9:$S$66,18,0)</f>
        <v>46981656</v>
      </c>
      <c r="L32" s="10">
        <f t="shared" si="0"/>
        <v>88939193</v>
      </c>
      <c r="M32" s="34">
        <f t="shared" si="1"/>
        <v>116983931.4</v>
      </c>
      <c r="N32" s="25">
        <f t="shared" si="2"/>
        <v>0.001411117588658426</v>
      </c>
      <c r="O32" s="34">
        <f>VLOOKUP(B32,'[2]Brokers'!$B$9:$AA$66,26,0)</f>
        <v>28044738.4</v>
      </c>
    </row>
    <row r="33" spans="1:15" ht="15.75">
      <c r="A33" s="7">
        <v>18</v>
      </c>
      <c r="B33" s="32" t="s">
        <v>82</v>
      </c>
      <c r="C33" s="11" t="s">
        <v>176</v>
      </c>
      <c r="D33" s="6" t="s">
        <v>1</v>
      </c>
      <c r="E33" s="5" t="s">
        <v>1</v>
      </c>
      <c r="F33" s="5"/>
      <c r="G33" s="16">
        <f>VLOOKUP(B33,'[1]Brokers'!$B$9:$Z$71,7,0)</f>
        <v>66218389</v>
      </c>
      <c r="H33" s="16">
        <f>VLOOKUP(B33,'[1]Brokers'!$B$9:$X$66,23,0)</f>
        <v>0</v>
      </c>
      <c r="I33" s="16">
        <f>VLOOKUP(B33,'[1]Brokers'!$B$9:$M$66,12,0)</f>
        <v>0</v>
      </c>
      <c r="J33" s="16">
        <f>VLOOKUP($B33,'[1]Brokers'!$B$9:$R$66,16,0)</f>
        <v>0</v>
      </c>
      <c r="K33" s="16">
        <f>VLOOKUP(B33,'[1]Brokers'!$B$9:$S$66,18,0)</f>
        <v>0</v>
      </c>
      <c r="L33" s="10">
        <f t="shared" si="0"/>
        <v>66218389</v>
      </c>
      <c r="M33" s="34">
        <f t="shared" si="1"/>
        <v>87946226.2</v>
      </c>
      <c r="N33" s="25">
        <f t="shared" si="2"/>
        <v>0.0010608505387172556</v>
      </c>
      <c r="O33" s="34">
        <f>VLOOKUP(B33,'[2]Brokers'!$B$9:$AA$66,26,0)</f>
        <v>21727837.2</v>
      </c>
    </row>
    <row r="34" spans="1:15" ht="15.75">
      <c r="A34" s="7">
        <v>19</v>
      </c>
      <c r="B34" s="32" t="s">
        <v>8</v>
      </c>
      <c r="C34" s="11" t="s">
        <v>172</v>
      </c>
      <c r="D34" s="6" t="s">
        <v>1</v>
      </c>
      <c r="E34" s="5"/>
      <c r="F34" s="5"/>
      <c r="G34" s="16">
        <f>VLOOKUP(B34,'[1]Brokers'!$B$9:$Z$71,7,0)</f>
        <v>6628637</v>
      </c>
      <c r="H34" s="16">
        <f>VLOOKUP(B34,'[1]Brokers'!$B$9:$X$66,23,0)</f>
        <v>0</v>
      </c>
      <c r="I34" s="16">
        <f>VLOOKUP(B34,'[1]Brokers'!$B$9:$M$66,12,0)</f>
        <v>0</v>
      </c>
      <c r="J34" s="16">
        <f>VLOOKUP($B34,'[1]Brokers'!$B$9:$R$66,16,0)</f>
        <v>0</v>
      </c>
      <c r="K34" s="16">
        <f>VLOOKUP(B34,'[1]Brokers'!$B$9:$S$66,18,0)</f>
        <v>0</v>
      </c>
      <c r="L34" s="10">
        <f t="shared" si="0"/>
        <v>6628637</v>
      </c>
      <c r="M34" s="34">
        <f t="shared" si="1"/>
        <v>54110307.6</v>
      </c>
      <c r="N34" s="25">
        <f t="shared" si="2"/>
        <v>0.0006527050840939484</v>
      </c>
      <c r="O34" s="34">
        <f>VLOOKUP(B34,'[2]Brokers'!$B$9:$AA$66,26,0)</f>
        <v>47481670.6</v>
      </c>
    </row>
    <row r="35" spans="1:15" ht="15.75">
      <c r="A35" s="7">
        <v>20</v>
      </c>
      <c r="B35" s="32" t="s">
        <v>64</v>
      </c>
      <c r="C35" s="11" t="s">
        <v>170</v>
      </c>
      <c r="D35" s="6" t="s">
        <v>1</v>
      </c>
      <c r="E35" s="5"/>
      <c r="F35" s="5"/>
      <c r="G35" s="16">
        <f>VLOOKUP(B35,'[1]Brokers'!$B$9:$Z$71,7,0)</f>
        <v>27452330.19</v>
      </c>
      <c r="H35" s="16">
        <f>VLOOKUP(B35,'[1]Brokers'!$B$9:$X$66,23,0)</f>
        <v>0</v>
      </c>
      <c r="I35" s="16">
        <f>VLOOKUP(B35,'[1]Brokers'!$B$9:$M$66,12,0)</f>
        <v>0</v>
      </c>
      <c r="J35" s="16">
        <f>VLOOKUP($B35,'[1]Brokers'!$B$9:$R$66,16,0)</f>
        <v>0</v>
      </c>
      <c r="K35" s="16">
        <f>VLOOKUP(B35,'[1]Brokers'!$B$9:$S$66,18,0)</f>
        <v>0</v>
      </c>
      <c r="L35" s="10">
        <f t="shared" si="0"/>
        <v>27452330.19</v>
      </c>
      <c r="M35" s="34">
        <f t="shared" si="1"/>
        <v>41036448.06</v>
      </c>
      <c r="N35" s="25">
        <f t="shared" si="2"/>
        <v>0.000495001774521778</v>
      </c>
      <c r="O35" s="34">
        <f>VLOOKUP(B35,'[2]Brokers'!$B$9:$AA$66,26,0)</f>
        <v>13584117.87</v>
      </c>
    </row>
    <row r="36" spans="1:15" ht="15.75">
      <c r="A36" s="7">
        <v>21</v>
      </c>
      <c r="B36" s="32" t="s">
        <v>48</v>
      </c>
      <c r="C36" s="11" t="s">
        <v>165</v>
      </c>
      <c r="D36" s="6" t="s">
        <v>1</v>
      </c>
      <c r="E36" s="5"/>
      <c r="F36" s="5"/>
      <c r="G36" s="16">
        <f>VLOOKUP(B36,'[1]Brokers'!$B$9:$Z$71,7,0)</f>
        <v>16415770.3</v>
      </c>
      <c r="H36" s="16">
        <f>VLOOKUP(B36,'[1]Brokers'!$B$9:$X$66,23,0)</f>
        <v>0</v>
      </c>
      <c r="I36" s="16">
        <f>VLOOKUP(B36,'[1]Brokers'!$B$9:$M$66,12,0)</f>
        <v>0</v>
      </c>
      <c r="J36" s="16">
        <f>VLOOKUP($B36,'[1]Brokers'!$B$9:$R$66,16,0)</f>
        <v>0</v>
      </c>
      <c r="K36" s="16">
        <f>VLOOKUP(B36,'[1]Brokers'!$B$9:$S$66,18,0)</f>
        <v>0</v>
      </c>
      <c r="L36" s="10">
        <f t="shared" si="0"/>
        <v>16415770.3</v>
      </c>
      <c r="M36" s="34">
        <f t="shared" si="1"/>
        <v>33377870.37</v>
      </c>
      <c r="N36" s="25">
        <f t="shared" si="2"/>
        <v>0.000402620252092741</v>
      </c>
      <c r="O36" s="34">
        <f>VLOOKUP(B36,'[2]Brokers'!$B$9:$AA$66,26,0)</f>
        <v>16962100.07</v>
      </c>
    </row>
    <row r="37" spans="1:15" ht="15.75">
      <c r="A37" s="7">
        <v>22</v>
      </c>
      <c r="B37" s="32" t="s">
        <v>96</v>
      </c>
      <c r="C37" s="11" t="s">
        <v>156</v>
      </c>
      <c r="D37" s="6" t="s">
        <v>1</v>
      </c>
      <c r="E37" s="5" t="s">
        <v>1</v>
      </c>
      <c r="F37" s="5"/>
      <c r="G37" s="16">
        <f>VLOOKUP(B37,'[1]Brokers'!$B$9:$Z$71,7,0)</f>
        <v>6543663</v>
      </c>
      <c r="H37" s="16">
        <f>VLOOKUP(B37,'[1]Brokers'!$B$9:$X$66,23,0)</f>
        <v>0</v>
      </c>
      <c r="I37" s="16">
        <f>VLOOKUP(B37,'[1]Brokers'!$B$9:$M$66,12,0)</f>
        <v>0</v>
      </c>
      <c r="J37" s="16">
        <f>VLOOKUP($B37,'[1]Brokers'!$B$9:$R$66,16,0)</f>
        <v>0</v>
      </c>
      <c r="K37" s="16">
        <f>VLOOKUP(B37,'[1]Brokers'!$B$9:$S$66,18,0)</f>
        <v>0</v>
      </c>
      <c r="L37" s="10">
        <f t="shared" si="0"/>
        <v>6543663</v>
      </c>
      <c r="M37" s="34">
        <f t="shared" si="1"/>
        <v>22946135</v>
      </c>
      <c r="N37" s="25">
        <f t="shared" si="2"/>
        <v>0.0002767875408419614</v>
      </c>
      <c r="O37" s="34">
        <f>VLOOKUP(B37,'[2]Brokers'!$B$9:$AA$66,26,0)</f>
        <v>16402472</v>
      </c>
    </row>
    <row r="38" spans="1:15" ht="15.75">
      <c r="A38" s="7">
        <v>23</v>
      </c>
      <c r="B38" s="32" t="s">
        <v>36</v>
      </c>
      <c r="C38" s="11" t="s">
        <v>168</v>
      </c>
      <c r="D38" s="6" t="s">
        <v>1</v>
      </c>
      <c r="E38" s="5"/>
      <c r="F38" s="5"/>
      <c r="G38" s="16">
        <f>VLOOKUP(B38,'[1]Brokers'!$B$9:$Z$71,7,0)</f>
        <v>11500991</v>
      </c>
      <c r="H38" s="16">
        <f>VLOOKUP(B38,'[1]Brokers'!$B$9:$X$66,23,0)</f>
        <v>0</v>
      </c>
      <c r="I38" s="16">
        <f>VLOOKUP(B38,'[1]Brokers'!$B$9:$M$66,12,0)</f>
        <v>0</v>
      </c>
      <c r="J38" s="16">
        <f>VLOOKUP($B38,'[1]Brokers'!$B$9:$R$66,16,0)</f>
        <v>0</v>
      </c>
      <c r="K38" s="16">
        <f>VLOOKUP(B38,'[1]Brokers'!$B$9:$S$66,18,0)</f>
        <v>0</v>
      </c>
      <c r="L38" s="10">
        <f t="shared" si="0"/>
        <v>11500991</v>
      </c>
      <c r="M38" s="34">
        <f t="shared" si="1"/>
        <v>18053913</v>
      </c>
      <c r="N38" s="25">
        <f t="shared" si="2"/>
        <v>0.00021777515829331248</v>
      </c>
      <c r="O38" s="34">
        <f>VLOOKUP(B38,'[2]Brokers'!$B$9:$AA$66,26,0)</f>
        <v>6552922</v>
      </c>
    </row>
    <row r="39" spans="1:15" ht="15.75">
      <c r="A39" s="7">
        <v>24</v>
      </c>
      <c r="B39" s="32" t="s">
        <v>30</v>
      </c>
      <c r="C39" s="11" t="s">
        <v>159</v>
      </c>
      <c r="D39" s="6" t="s">
        <v>1</v>
      </c>
      <c r="E39" s="5" t="s">
        <v>1</v>
      </c>
      <c r="F39" s="5" t="s">
        <v>1</v>
      </c>
      <c r="G39" s="16">
        <f>VLOOKUP(B39,'[1]Brokers'!$B$9:$Z$71,7,0)</f>
        <v>11778832</v>
      </c>
      <c r="H39" s="16">
        <f>VLOOKUP(B39,'[1]Brokers'!$B$9:$X$66,23,0)</f>
        <v>0</v>
      </c>
      <c r="I39" s="16">
        <f>VLOOKUP(B39,'[1]Brokers'!$B$9:$M$66,12,0)</f>
        <v>0</v>
      </c>
      <c r="J39" s="16">
        <f>VLOOKUP($B39,'[1]Brokers'!$B$9:$R$66,16,0)</f>
        <v>0</v>
      </c>
      <c r="K39" s="16">
        <f>VLOOKUP(B39,'[1]Brokers'!$B$9:$S$66,18,0)</f>
        <v>0</v>
      </c>
      <c r="L39" s="10">
        <f t="shared" si="0"/>
        <v>11778832</v>
      </c>
      <c r="M39" s="34">
        <f t="shared" si="1"/>
        <v>13617820</v>
      </c>
      <c r="N39" s="25">
        <f t="shared" si="2"/>
        <v>0.00016426482758113636</v>
      </c>
      <c r="O39" s="34">
        <f>VLOOKUP(B39,'[2]Brokers'!$B$9:$AA$66,26,0)</f>
        <v>1838988</v>
      </c>
    </row>
    <row r="40" spans="1:15" ht="15.75">
      <c r="A40" s="7">
        <v>25</v>
      </c>
      <c r="B40" s="32" t="s">
        <v>66</v>
      </c>
      <c r="C40" s="11" t="s">
        <v>173</v>
      </c>
      <c r="D40" s="6" t="s">
        <v>1</v>
      </c>
      <c r="E40" s="5"/>
      <c r="F40" s="5"/>
      <c r="G40" s="16">
        <f>VLOOKUP(B40,'[1]Brokers'!$B$9:$Z$71,7,0)</f>
        <v>4803935</v>
      </c>
      <c r="H40" s="16">
        <f>VLOOKUP(B40,'[1]Brokers'!$B$9:$X$66,23,0)</f>
        <v>0</v>
      </c>
      <c r="I40" s="16">
        <f>VLOOKUP(B40,'[1]Brokers'!$B$9:$M$66,12,0)</f>
        <v>0</v>
      </c>
      <c r="J40" s="16">
        <f>VLOOKUP($B40,'[1]Brokers'!$B$9:$R$66,16,0)</f>
        <v>0</v>
      </c>
      <c r="K40" s="16">
        <f>VLOOKUP(B40,'[1]Brokers'!$B$9:$S$66,18,0)</f>
        <v>0</v>
      </c>
      <c r="L40" s="10">
        <f t="shared" si="0"/>
        <v>4803935</v>
      </c>
      <c r="M40" s="34">
        <f t="shared" si="1"/>
        <v>12657403.91</v>
      </c>
      <c r="N40" s="25">
        <f t="shared" si="2"/>
        <v>0.00015267981739374963</v>
      </c>
      <c r="O40" s="34">
        <f>VLOOKUP(B40,'[2]Brokers'!$B$9:$AA$66,26,0)</f>
        <v>7853468.91</v>
      </c>
    </row>
    <row r="41" spans="1:15" ht="15.75">
      <c r="A41" s="7">
        <v>26</v>
      </c>
      <c r="B41" s="32" t="s">
        <v>42</v>
      </c>
      <c r="C41" s="11" t="s">
        <v>174</v>
      </c>
      <c r="D41" s="6" t="s">
        <v>1</v>
      </c>
      <c r="E41" s="5"/>
      <c r="F41" s="5"/>
      <c r="G41" s="16">
        <f>VLOOKUP(B41,'[1]Brokers'!$B$9:$Z$71,7,0)</f>
        <v>1043394</v>
      </c>
      <c r="H41" s="16">
        <f>VLOOKUP(B41,'[1]Brokers'!$B$9:$X$66,23,0)</f>
        <v>0</v>
      </c>
      <c r="I41" s="16">
        <f>VLOOKUP(B41,'[1]Brokers'!$B$9:$M$66,12,0)</f>
        <v>0</v>
      </c>
      <c r="J41" s="16">
        <f>VLOOKUP($B41,'[1]Brokers'!$B$9:$R$66,16,0)</f>
        <v>0</v>
      </c>
      <c r="K41" s="16">
        <f>VLOOKUP(B41,'[1]Brokers'!$B$9:$S$66,18,0)</f>
        <v>0</v>
      </c>
      <c r="L41" s="10">
        <f t="shared" si="0"/>
        <v>1043394</v>
      </c>
      <c r="M41" s="34">
        <f t="shared" si="1"/>
        <v>9471102.8</v>
      </c>
      <c r="N41" s="25">
        <f t="shared" si="2"/>
        <v>0.00011424508977539857</v>
      </c>
      <c r="O41" s="34">
        <f>VLOOKUP(B41,'[2]Brokers'!$B$9:$AA$66,26,0)</f>
        <v>8427708.8</v>
      </c>
    </row>
    <row r="42" spans="1:15" ht="15.75">
      <c r="A42" s="7">
        <v>27</v>
      </c>
      <c r="B42" s="32" t="s">
        <v>58</v>
      </c>
      <c r="C42" s="11" t="s">
        <v>171</v>
      </c>
      <c r="D42" s="6" t="s">
        <v>1</v>
      </c>
      <c r="E42" s="5"/>
      <c r="F42" s="5"/>
      <c r="G42" s="16">
        <f>VLOOKUP(B42,'[1]Brokers'!$B$9:$Z$71,7,0)</f>
        <v>3883190.9</v>
      </c>
      <c r="H42" s="16">
        <f>VLOOKUP(B42,'[1]Brokers'!$B$9:$X$66,23,0)</f>
        <v>0</v>
      </c>
      <c r="I42" s="16">
        <f>VLOOKUP(B42,'[1]Brokers'!$B$9:$M$66,12,0)</f>
        <v>0</v>
      </c>
      <c r="J42" s="16">
        <f>VLOOKUP($B42,'[1]Brokers'!$B$9:$R$66,16,0)</f>
        <v>0</v>
      </c>
      <c r="K42" s="16">
        <f>VLOOKUP(B42,'[1]Brokers'!$B$9:$S$66,18,0)</f>
        <v>1923740</v>
      </c>
      <c r="L42" s="10">
        <f t="shared" si="0"/>
        <v>5806930.9</v>
      </c>
      <c r="M42" s="34">
        <f t="shared" si="1"/>
        <v>8069200.9</v>
      </c>
      <c r="N42" s="25">
        <f t="shared" si="2"/>
        <v>9.733466109524509E-05</v>
      </c>
      <c r="O42" s="34">
        <f>VLOOKUP(B42,'[2]Brokers'!$B$9:$AA$66,26,0)</f>
        <v>2262270</v>
      </c>
    </row>
    <row r="43" spans="1:15" ht="15.75">
      <c r="A43" s="7">
        <v>28</v>
      </c>
      <c r="B43" s="32" t="s">
        <v>60</v>
      </c>
      <c r="C43" s="11" t="s">
        <v>177</v>
      </c>
      <c r="D43" s="6" t="s">
        <v>1</v>
      </c>
      <c r="E43" s="5"/>
      <c r="F43" s="5"/>
      <c r="G43" s="16">
        <f>VLOOKUP(B43,'[1]Brokers'!$B$9:$Z$71,7,0)</f>
        <v>1351785</v>
      </c>
      <c r="H43" s="16">
        <f>VLOOKUP(B43,'[1]Brokers'!$B$9:$X$66,23,0)</f>
        <v>0</v>
      </c>
      <c r="I43" s="16">
        <f>VLOOKUP(B43,'[1]Brokers'!$B$9:$M$66,12,0)</f>
        <v>0</v>
      </c>
      <c r="J43" s="16">
        <f>VLOOKUP($B43,'[1]Brokers'!$B$9:$R$66,16,0)</f>
        <v>0</v>
      </c>
      <c r="K43" s="16">
        <f>VLOOKUP(B43,'[1]Brokers'!$B$9:$S$66,18,0)</f>
        <v>0</v>
      </c>
      <c r="L43" s="10">
        <f t="shared" si="0"/>
        <v>1351785</v>
      </c>
      <c r="M43" s="34">
        <f t="shared" si="1"/>
        <v>6571053</v>
      </c>
      <c r="N43" s="25">
        <f t="shared" si="2"/>
        <v>7.926326593180913E-05</v>
      </c>
      <c r="O43" s="34">
        <f>VLOOKUP(B43,'[2]Brokers'!$B$9:$AA$66,26,0)</f>
        <v>5219268</v>
      </c>
    </row>
    <row r="44" spans="1:15" ht="15.75">
      <c r="A44" s="7">
        <v>29</v>
      </c>
      <c r="B44" s="32" t="s">
        <v>28</v>
      </c>
      <c r="C44" s="11" t="s">
        <v>167</v>
      </c>
      <c r="D44" s="6" t="s">
        <v>1</v>
      </c>
      <c r="E44" s="5"/>
      <c r="F44" s="5"/>
      <c r="G44" s="16">
        <f>VLOOKUP(B44,'[1]Brokers'!$B$9:$Z$71,7,0)</f>
        <v>1630512</v>
      </c>
      <c r="H44" s="16">
        <f>VLOOKUP(B44,'[1]Brokers'!$B$9:$X$66,23,0)</f>
        <v>0</v>
      </c>
      <c r="I44" s="16">
        <f>VLOOKUP(B44,'[1]Brokers'!$B$9:$M$66,12,0)</f>
        <v>0</v>
      </c>
      <c r="J44" s="16">
        <f>VLOOKUP($B44,'[1]Brokers'!$B$9:$R$66,16,0)</f>
        <v>0</v>
      </c>
      <c r="K44" s="16">
        <f>VLOOKUP(B44,'[1]Brokers'!$B$9:$S$66,18,0)</f>
        <v>0</v>
      </c>
      <c r="L44" s="10">
        <f t="shared" si="0"/>
        <v>1630512</v>
      </c>
      <c r="M44" s="34">
        <f t="shared" si="1"/>
        <v>4820442</v>
      </c>
      <c r="N44" s="25">
        <f t="shared" si="2"/>
        <v>5.8146536963689355E-05</v>
      </c>
      <c r="O44" s="34">
        <f>VLOOKUP(B44,'[2]Brokers'!$B$9:$AA$66,26,0)</f>
        <v>3189930</v>
      </c>
    </row>
    <row r="45" spans="1:15" ht="15.75">
      <c r="A45" s="7">
        <v>30</v>
      </c>
      <c r="B45" s="32" t="s">
        <v>68</v>
      </c>
      <c r="C45" s="11" t="s">
        <v>180</v>
      </c>
      <c r="D45" s="6" t="s">
        <v>1</v>
      </c>
      <c r="E45" s="5" t="s">
        <v>1</v>
      </c>
      <c r="F45" s="5"/>
      <c r="G45" s="16">
        <f>VLOOKUP(B45,'[1]Brokers'!$B$9:$Z$71,7,0)</f>
        <v>3424400</v>
      </c>
      <c r="H45" s="16">
        <f>VLOOKUP(B45,'[1]Brokers'!$B$9:$X$66,23,0)</f>
        <v>0</v>
      </c>
      <c r="I45" s="16">
        <f>VLOOKUP(B45,'[1]Brokers'!$B$9:$M$66,12,0)</f>
        <v>0</v>
      </c>
      <c r="J45" s="16">
        <f>VLOOKUP($B45,'[1]Brokers'!$B$9:$R$66,16,0)</f>
        <v>0</v>
      </c>
      <c r="K45" s="16">
        <f>VLOOKUP(B45,'[1]Brokers'!$B$9:$S$66,18,0)</f>
        <v>0</v>
      </c>
      <c r="L45" s="10">
        <f t="shared" si="0"/>
        <v>3424400</v>
      </c>
      <c r="M45" s="34">
        <f t="shared" si="1"/>
        <v>3424400</v>
      </c>
      <c r="N45" s="25">
        <f t="shared" si="2"/>
        <v>4.130679327299402E-05</v>
      </c>
      <c r="O45" s="34">
        <f>VLOOKUP(B45,'[2]Brokers'!$B$9:$AA$66,26,0)</f>
        <v>0</v>
      </c>
    </row>
    <row r="46" spans="1:15" ht="15.75">
      <c r="A46" s="7">
        <v>31</v>
      </c>
      <c r="B46" s="32" t="s">
        <v>122</v>
      </c>
      <c r="C46" s="11" t="s">
        <v>178</v>
      </c>
      <c r="D46" s="6" t="s">
        <v>1</v>
      </c>
      <c r="E46" s="5"/>
      <c r="F46" s="5"/>
      <c r="G46" s="16">
        <f>VLOOKUP(B46,'[1]Brokers'!$B$9:$Z$71,7,0)</f>
        <v>0</v>
      </c>
      <c r="H46" s="16">
        <f>VLOOKUP(B46,'[1]Brokers'!$B$9:$X$66,23,0)</f>
        <v>0</v>
      </c>
      <c r="I46" s="16">
        <f>VLOOKUP(B46,'[1]Brokers'!$B$9:$M$66,12,0)</f>
        <v>0</v>
      </c>
      <c r="J46" s="16">
        <f>VLOOKUP($B46,'[1]Brokers'!$B$9:$R$66,16,0)</f>
        <v>0</v>
      </c>
      <c r="K46" s="16">
        <f>VLOOKUP(B46,'[1]Brokers'!$B$9:$S$66,18,0)</f>
        <v>0</v>
      </c>
      <c r="L46" s="10">
        <f t="shared" si="0"/>
        <v>0</v>
      </c>
      <c r="M46" s="34">
        <f t="shared" si="1"/>
        <v>3183285</v>
      </c>
      <c r="N46" s="25">
        <f t="shared" si="2"/>
        <v>3.839834581942027E-05</v>
      </c>
      <c r="O46" s="34">
        <f>VLOOKUP(B46,'[2]Brokers'!$B$9:$AA$66,26,0)</f>
        <v>3183285</v>
      </c>
    </row>
    <row r="47" spans="1:16" s="12" customFormat="1" ht="15.75">
      <c r="A47" s="7">
        <v>32</v>
      </c>
      <c r="B47" s="32" t="s">
        <v>74</v>
      </c>
      <c r="C47" s="11" t="s">
        <v>179</v>
      </c>
      <c r="D47" s="6" t="s">
        <v>1</v>
      </c>
      <c r="E47" s="5"/>
      <c r="F47" s="5"/>
      <c r="G47" s="16">
        <f>VLOOKUP(B47,'[1]Brokers'!$B$9:$Z$71,7,0)</f>
        <v>1238700</v>
      </c>
      <c r="H47" s="16">
        <f>VLOOKUP(B47,'[1]Brokers'!$B$9:$X$66,23,0)</f>
        <v>0</v>
      </c>
      <c r="I47" s="16">
        <f>VLOOKUP(B47,'[1]Brokers'!$B$9:$M$66,12,0)</f>
        <v>0</v>
      </c>
      <c r="J47" s="16">
        <f>VLOOKUP($B47,'[1]Brokers'!$B$9:$R$66,16,0)</f>
        <v>0</v>
      </c>
      <c r="K47" s="16">
        <f>VLOOKUP(B47,'[1]Brokers'!$B$9:$S$66,18,0)</f>
        <v>0</v>
      </c>
      <c r="L47" s="10">
        <f t="shared" si="0"/>
        <v>1238700</v>
      </c>
      <c r="M47" s="34">
        <f t="shared" si="1"/>
        <v>2916000</v>
      </c>
      <c r="N47" s="25">
        <f t="shared" si="2"/>
        <v>3.517422298331111E-05</v>
      </c>
      <c r="O47" s="34">
        <f>VLOOKUP(B47,'[2]Brokers'!$B$9:$AA$66,26,0)</f>
        <v>1677300</v>
      </c>
      <c r="P47" s="24"/>
    </row>
    <row r="48" spans="1:15" ht="15.75">
      <c r="A48" s="7">
        <v>33</v>
      </c>
      <c r="B48" s="32" t="s">
        <v>80</v>
      </c>
      <c r="C48" s="11" t="s">
        <v>175</v>
      </c>
      <c r="D48" s="6" t="s">
        <v>1</v>
      </c>
      <c r="E48" s="5" t="s">
        <v>1</v>
      </c>
      <c r="F48" s="5" t="s">
        <v>1</v>
      </c>
      <c r="G48" s="16">
        <f>VLOOKUP(B48,'[1]Brokers'!$B$9:$Z$71,7,0)</f>
        <v>0</v>
      </c>
      <c r="H48" s="16">
        <f>VLOOKUP(B48,'[1]Brokers'!$B$9:$X$66,23,0)</f>
        <v>0</v>
      </c>
      <c r="I48" s="16">
        <f>VLOOKUP(B48,'[1]Brokers'!$B$9:$M$66,12,0)</f>
        <v>0</v>
      </c>
      <c r="J48" s="16">
        <f>VLOOKUP($B48,'[1]Brokers'!$B$9:$R$66,16,0)</f>
        <v>0</v>
      </c>
      <c r="K48" s="16">
        <f>VLOOKUP(B48,'[1]Brokers'!$B$9:$S$66,18,0)</f>
        <v>0</v>
      </c>
      <c r="L48" s="10">
        <f aca="true" t="shared" si="3" ref="L48:L79">G48+H48+I48+J48+K48</f>
        <v>0</v>
      </c>
      <c r="M48" s="34">
        <f aca="true" t="shared" si="4" ref="M48:M79">L48+O48</f>
        <v>1156040</v>
      </c>
      <c r="N48" s="25">
        <f aca="true" t="shared" si="5" ref="N48:N79">M48/$M$74</f>
        <v>1.394472178930966E-05</v>
      </c>
      <c r="O48" s="34">
        <f>VLOOKUP(B48,'[2]Brokers'!$B$9:$AA$66,26,0)</f>
        <v>1156040</v>
      </c>
    </row>
    <row r="49" spans="1:15" ht="15.75">
      <c r="A49" s="7">
        <v>34</v>
      </c>
      <c r="B49" s="32" t="s">
        <v>118</v>
      </c>
      <c r="C49" s="11" t="s">
        <v>151</v>
      </c>
      <c r="D49" s="6" t="s">
        <v>1</v>
      </c>
      <c r="E49" s="5" t="s">
        <v>1</v>
      </c>
      <c r="F49" s="5"/>
      <c r="G49" s="16">
        <f>VLOOKUP(B49,'[1]Brokers'!$B$9:$Z$71,7,0)</f>
        <v>787305</v>
      </c>
      <c r="H49" s="16">
        <f>VLOOKUP(B49,'[1]Brokers'!$B$9:$X$66,23,0)</f>
        <v>0</v>
      </c>
      <c r="I49" s="16">
        <f>VLOOKUP(B49,'[1]Brokers'!$B$9:$M$66,12,0)</f>
        <v>0</v>
      </c>
      <c r="J49" s="16">
        <f>VLOOKUP($B49,'[1]Brokers'!$B$9:$R$66,16,0)</f>
        <v>0</v>
      </c>
      <c r="K49" s="16">
        <f>VLOOKUP(B49,'[1]Brokers'!$B$9:$S$66,18,0)</f>
        <v>0</v>
      </c>
      <c r="L49" s="10">
        <f t="shared" si="3"/>
        <v>787305</v>
      </c>
      <c r="M49" s="34">
        <f t="shared" si="4"/>
        <v>787305</v>
      </c>
      <c r="N49" s="25">
        <f t="shared" si="5"/>
        <v>9.496859268132974E-06</v>
      </c>
      <c r="O49" s="34">
        <f>VLOOKUP(B49,'[2]Brokers'!$B$9:$AA$66,26,0)</f>
        <v>0</v>
      </c>
    </row>
    <row r="50" spans="1:15" ht="15.75">
      <c r="A50" s="7">
        <v>35</v>
      </c>
      <c r="B50" s="32" t="s">
        <v>76</v>
      </c>
      <c r="C50" s="11" t="s">
        <v>185</v>
      </c>
      <c r="D50" s="6" t="s">
        <v>1</v>
      </c>
      <c r="E50" s="5"/>
      <c r="F50" s="5"/>
      <c r="G50" s="16">
        <f>VLOOKUP(B50,'[1]Brokers'!$B$9:$Z$71,7,0)</f>
        <v>0</v>
      </c>
      <c r="H50" s="16">
        <f>VLOOKUP(B50,'[1]Brokers'!$B$9:$X$66,23,0)</f>
        <v>0</v>
      </c>
      <c r="I50" s="16">
        <f>VLOOKUP(B50,'[1]Brokers'!$B$9:$M$66,12,0)</f>
        <v>0</v>
      </c>
      <c r="J50" s="16">
        <f>VLOOKUP($B50,'[1]Brokers'!$B$9:$R$66,16,0)</f>
        <v>0</v>
      </c>
      <c r="K50" s="16">
        <f>VLOOKUP(B50,'[1]Brokers'!$B$9:$S$66,18,0)</f>
        <v>748424</v>
      </c>
      <c r="L50" s="10">
        <f t="shared" si="3"/>
        <v>748424</v>
      </c>
      <c r="M50" s="34">
        <f t="shared" si="4"/>
        <v>748424</v>
      </c>
      <c r="N50" s="25">
        <f t="shared" si="5"/>
        <v>9.027857565864758E-06</v>
      </c>
      <c r="O50" s="34">
        <f>VLOOKUP(B50,'[2]Brokers'!$B$9:$AA$66,26,0)</f>
        <v>0</v>
      </c>
    </row>
    <row r="51" spans="1:15" ht="15.75">
      <c r="A51" s="7">
        <v>36</v>
      </c>
      <c r="B51" s="32" t="s">
        <v>32</v>
      </c>
      <c r="C51" s="11" t="s">
        <v>181</v>
      </c>
      <c r="D51" s="6" t="s">
        <v>1</v>
      </c>
      <c r="E51" s="5"/>
      <c r="F51" s="5"/>
      <c r="G51" s="16">
        <f>VLOOKUP(B51,'[1]Brokers'!$B$9:$Z$71,7,0)</f>
        <v>429200</v>
      </c>
      <c r="H51" s="16">
        <f>VLOOKUP(B51,'[1]Brokers'!$B$9:$X$66,23,0)</f>
        <v>0</v>
      </c>
      <c r="I51" s="16">
        <f>VLOOKUP(B51,'[1]Brokers'!$B$9:$M$66,12,0)</f>
        <v>0</v>
      </c>
      <c r="J51" s="16">
        <f>VLOOKUP($B51,'[1]Brokers'!$B$9:$R$66,16,0)</f>
        <v>0</v>
      </c>
      <c r="K51" s="16">
        <f>VLOOKUP(B51,'[1]Brokers'!$B$9:$S$66,18,0)</f>
        <v>0</v>
      </c>
      <c r="L51" s="10">
        <f t="shared" si="3"/>
        <v>429200</v>
      </c>
      <c r="M51" s="34">
        <f t="shared" si="4"/>
        <v>726414.5</v>
      </c>
      <c r="N51" s="25">
        <f t="shared" si="5"/>
        <v>8.76236817603239E-06</v>
      </c>
      <c r="O51" s="34">
        <f>VLOOKUP(B51,'[2]Brokers'!$B$9:$AA$66,26,0)</f>
        <v>297214.5</v>
      </c>
    </row>
    <row r="52" spans="1:15" ht="15.75">
      <c r="A52" s="7">
        <v>37</v>
      </c>
      <c r="B52" s="32" t="s">
        <v>22</v>
      </c>
      <c r="C52" s="11" t="s">
        <v>163</v>
      </c>
      <c r="D52" s="6" t="s">
        <v>1</v>
      </c>
      <c r="E52" s="5"/>
      <c r="F52" s="5"/>
      <c r="G52" s="16">
        <f>VLOOKUP(B52,'[1]Brokers'!$B$9:$Z$71,7,0)</f>
        <v>250955</v>
      </c>
      <c r="H52" s="16">
        <f>VLOOKUP(B52,'[1]Brokers'!$B$9:$X$66,23,0)</f>
        <v>0</v>
      </c>
      <c r="I52" s="16">
        <f>VLOOKUP(B52,'[1]Brokers'!$B$9:$M$66,12,0)</f>
        <v>0</v>
      </c>
      <c r="J52" s="16">
        <f>VLOOKUP($B52,'[1]Brokers'!$B$9:$R$66,16,0)</f>
        <v>0</v>
      </c>
      <c r="K52" s="16">
        <f>VLOOKUP(B52,'[1]Brokers'!$B$9:$S$66,18,0)</f>
        <v>0</v>
      </c>
      <c r="L52" s="10">
        <f t="shared" si="3"/>
        <v>250955</v>
      </c>
      <c r="M52" s="34">
        <f t="shared" si="4"/>
        <v>490547</v>
      </c>
      <c r="N52" s="25">
        <f t="shared" si="5"/>
        <v>5.917218642590642E-06</v>
      </c>
      <c r="O52" s="34">
        <f>VLOOKUP(B52,'[2]Brokers'!$B$9:$AA$66,26,0)</f>
        <v>239592</v>
      </c>
    </row>
    <row r="53" spans="1:15" ht="15.75">
      <c r="A53" s="7">
        <v>38</v>
      </c>
      <c r="B53" s="32" t="s">
        <v>20</v>
      </c>
      <c r="C53" s="11" t="s">
        <v>154</v>
      </c>
      <c r="D53" s="6" t="s">
        <v>1</v>
      </c>
      <c r="E53" s="5"/>
      <c r="F53" s="5"/>
      <c r="G53" s="16">
        <f>VLOOKUP(B53,'[1]Brokers'!$B$9:$Z$71,7,0)</f>
        <v>0</v>
      </c>
      <c r="H53" s="16">
        <f>VLOOKUP(B53,'[1]Brokers'!$B$9:$X$66,23,0)</f>
        <v>0</v>
      </c>
      <c r="I53" s="16">
        <f>VLOOKUP(B53,'[1]Brokers'!$B$9:$M$66,12,0)</f>
        <v>0</v>
      </c>
      <c r="J53" s="16">
        <f>VLOOKUP($B53,'[1]Brokers'!$B$9:$R$66,16,0)</f>
        <v>0</v>
      </c>
      <c r="K53" s="16">
        <f>VLOOKUP(B53,'[1]Brokers'!$B$9:$S$66,18,0)</f>
        <v>0</v>
      </c>
      <c r="L53" s="10">
        <f t="shared" si="3"/>
        <v>0</v>
      </c>
      <c r="M53" s="34">
        <f t="shared" si="4"/>
        <v>0</v>
      </c>
      <c r="N53" s="25">
        <f t="shared" si="5"/>
        <v>0</v>
      </c>
      <c r="O53" s="34">
        <f>VLOOKUP(B53,'[2]Brokers'!$B$9:$AA$66,26,0)</f>
        <v>0</v>
      </c>
    </row>
    <row r="54" spans="1:15" ht="15.75">
      <c r="A54" s="7">
        <v>39</v>
      </c>
      <c r="B54" s="32" t="s">
        <v>84</v>
      </c>
      <c r="C54" s="11" t="s">
        <v>164</v>
      </c>
      <c r="D54" s="6" t="s">
        <v>1</v>
      </c>
      <c r="E54" s="5" t="s">
        <v>1</v>
      </c>
      <c r="F54" s="5"/>
      <c r="G54" s="16">
        <f>VLOOKUP(B54,'[1]Brokers'!$B$9:$Z$71,7,0)</f>
        <v>0</v>
      </c>
      <c r="H54" s="16">
        <f>VLOOKUP(B54,'[1]Brokers'!$B$9:$X$66,23,0)</f>
        <v>0</v>
      </c>
      <c r="I54" s="16">
        <f>VLOOKUP(B54,'[1]Brokers'!$B$9:$M$66,12,0)</f>
        <v>0</v>
      </c>
      <c r="J54" s="16">
        <f>VLOOKUP($B54,'[1]Brokers'!$B$9:$R$66,16,0)</f>
        <v>0</v>
      </c>
      <c r="K54" s="16">
        <f>VLOOKUP(B54,'[1]Brokers'!$B$9:$S$66,18,0)</f>
        <v>0</v>
      </c>
      <c r="L54" s="10">
        <f t="shared" si="3"/>
        <v>0</v>
      </c>
      <c r="M54" s="34">
        <f t="shared" si="4"/>
        <v>0</v>
      </c>
      <c r="N54" s="25">
        <f t="shared" si="5"/>
        <v>0</v>
      </c>
      <c r="O54" s="34">
        <f>VLOOKUP(B54,'[2]Brokers'!$B$9:$AA$66,26,0)</f>
        <v>0</v>
      </c>
    </row>
    <row r="55" spans="1:15" ht="15.75">
      <c r="A55" s="7">
        <v>40</v>
      </c>
      <c r="B55" s="32" t="s">
        <v>70</v>
      </c>
      <c r="C55" s="11" t="s">
        <v>169</v>
      </c>
      <c r="D55" s="6" t="s">
        <v>1</v>
      </c>
      <c r="E55" s="5" t="s">
        <v>1</v>
      </c>
      <c r="F55" s="5" t="s">
        <v>1</v>
      </c>
      <c r="G55" s="16">
        <f>VLOOKUP(B55,'[1]Brokers'!$B$9:$Z$71,7,0)</f>
        <v>0</v>
      </c>
      <c r="H55" s="16">
        <f>VLOOKUP(B55,'[1]Brokers'!$B$9:$X$66,23,0)</f>
        <v>0</v>
      </c>
      <c r="I55" s="16">
        <f>VLOOKUP(B55,'[1]Brokers'!$B$9:$M$66,12,0)</f>
        <v>0</v>
      </c>
      <c r="J55" s="16">
        <f>VLOOKUP($B55,'[1]Brokers'!$B$9:$R$66,16,0)</f>
        <v>0</v>
      </c>
      <c r="K55" s="16">
        <f>VLOOKUP(B55,'[1]Brokers'!$B$9:$S$66,18,0)</f>
        <v>0</v>
      </c>
      <c r="L55" s="10">
        <f t="shared" si="3"/>
        <v>0</v>
      </c>
      <c r="M55" s="34">
        <f t="shared" si="4"/>
        <v>0</v>
      </c>
      <c r="N55" s="25">
        <f t="shared" si="5"/>
        <v>0</v>
      </c>
      <c r="O55" s="34">
        <f>VLOOKUP(B55,'[2]Brokers'!$B$9:$AA$66,26,0)</f>
        <v>0</v>
      </c>
    </row>
    <row r="56" spans="1:15" ht="15.75">
      <c r="A56" s="7">
        <v>41</v>
      </c>
      <c r="B56" s="32" t="s">
        <v>78</v>
      </c>
      <c r="C56" s="11" t="s">
        <v>182</v>
      </c>
      <c r="D56" s="6" t="s">
        <v>1</v>
      </c>
      <c r="E56" s="5"/>
      <c r="F56" s="5"/>
      <c r="G56" s="16">
        <f>VLOOKUP(B56,'[1]Brokers'!$B$9:$Z$71,7,0)</f>
        <v>0</v>
      </c>
      <c r="H56" s="16">
        <f>VLOOKUP(B56,'[1]Brokers'!$B$9:$X$66,23,0)</f>
        <v>0</v>
      </c>
      <c r="I56" s="16">
        <f>VLOOKUP(B56,'[1]Brokers'!$B$9:$M$66,12,0)</f>
        <v>0</v>
      </c>
      <c r="J56" s="16">
        <f>VLOOKUP($B56,'[1]Brokers'!$B$9:$R$66,16,0)</f>
        <v>0</v>
      </c>
      <c r="K56" s="16">
        <f>VLOOKUP(B56,'[1]Brokers'!$B$9:$S$66,18,0)</f>
        <v>0</v>
      </c>
      <c r="L56" s="10">
        <f t="shared" si="3"/>
        <v>0</v>
      </c>
      <c r="M56" s="34">
        <f t="shared" si="4"/>
        <v>0</v>
      </c>
      <c r="N56" s="25">
        <f t="shared" si="5"/>
        <v>0</v>
      </c>
      <c r="O56" s="34">
        <f>VLOOKUP(B56,'[2]Brokers'!$B$9:$AA$66,26,0)</f>
        <v>0</v>
      </c>
    </row>
    <row r="57" spans="1:15" ht="15.75">
      <c r="A57" s="7">
        <v>42</v>
      </c>
      <c r="B57" s="32" t="s">
        <v>56</v>
      </c>
      <c r="C57" s="11" t="s">
        <v>183</v>
      </c>
      <c r="D57" s="6" t="s">
        <v>1</v>
      </c>
      <c r="E57" s="5"/>
      <c r="F57" s="5"/>
      <c r="G57" s="16">
        <f>VLOOKUP(B57,'[1]Brokers'!$B$9:$Z$71,7,0)</f>
        <v>0</v>
      </c>
      <c r="H57" s="16">
        <f>VLOOKUP(B57,'[1]Brokers'!$B$9:$X$66,23,0)</f>
        <v>0</v>
      </c>
      <c r="I57" s="16">
        <f>VLOOKUP(B57,'[1]Brokers'!$B$9:$M$66,12,0)</f>
        <v>0</v>
      </c>
      <c r="J57" s="16">
        <f>VLOOKUP($B57,'[1]Brokers'!$B$9:$R$66,16,0)</f>
        <v>0</v>
      </c>
      <c r="K57" s="16">
        <f>VLOOKUP(B57,'[1]Brokers'!$B$9:$S$66,18,0)</f>
        <v>0</v>
      </c>
      <c r="L57" s="10">
        <f t="shared" si="3"/>
        <v>0</v>
      </c>
      <c r="M57" s="34">
        <f t="shared" si="4"/>
        <v>0</v>
      </c>
      <c r="N57" s="25">
        <f t="shared" si="5"/>
        <v>0</v>
      </c>
      <c r="O57" s="34">
        <f>VLOOKUP(B57,'[2]Brokers'!$B$9:$AA$66,26,0)</f>
        <v>0</v>
      </c>
    </row>
    <row r="58" spans="1:15" ht="15.75">
      <c r="A58" s="7">
        <v>43</v>
      </c>
      <c r="B58" s="32" t="s">
        <v>120</v>
      </c>
      <c r="C58" s="11" t="s">
        <v>184</v>
      </c>
      <c r="D58" s="6" t="s">
        <v>1</v>
      </c>
      <c r="E58" s="5" t="s">
        <v>1</v>
      </c>
      <c r="F58" s="5" t="s">
        <v>1</v>
      </c>
      <c r="G58" s="16">
        <f>VLOOKUP(B58,'[1]Brokers'!$B$9:$Z$71,7,0)</f>
        <v>0</v>
      </c>
      <c r="H58" s="16">
        <f>VLOOKUP(B58,'[1]Brokers'!$B$9:$X$66,23,0)</f>
        <v>0</v>
      </c>
      <c r="I58" s="16">
        <f>VLOOKUP(B58,'[1]Brokers'!$B$9:$M$66,12,0)</f>
        <v>0</v>
      </c>
      <c r="J58" s="16">
        <f>VLOOKUP($B58,'[1]Brokers'!$B$9:$R$66,16,0)</f>
        <v>0</v>
      </c>
      <c r="K58" s="16">
        <f>VLOOKUP(B58,'[1]Brokers'!$B$9:$S$66,18,0)</f>
        <v>0</v>
      </c>
      <c r="L58" s="10">
        <f t="shared" si="3"/>
        <v>0</v>
      </c>
      <c r="M58" s="34">
        <f t="shared" si="4"/>
        <v>0</v>
      </c>
      <c r="N58" s="25">
        <f t="shared" si="5"/>
        <v>0</v>
      </c>
      <c r="O58" s="34">
        <f>VLOOKUP(B58,'[2]Brokers'!$B$9:$AA$66,26,0)</f>
        <v>0</v>
      </c>
    </row>
    <row r="59" spans="1:15" ht="15.75">
      <c r="A59" s="7">
        <v>44</v>
      </c>
      <c r="B59" s="32" t="s">
        <v>86</v>
      </c>
      <c r="C59" s="11" t="s">
        <v>186</v>
      </c>
      <c r="D59" s="6" t="s">
        <v>1</v>
      </c>
      <c r="E59" s="5"/>
      <c r="F59" s="5"/>
      <c r="G59" s="16">
        <f>VLOOKUP(B59,'[1]Brokers'!$B$9:$Z$71,7,0)</f>
        <v>0</v>
      </c>
      <c r="H59" s="16">
        <f>VLOOKUP(B59,'[1]Brokers'!$B$9:$X$66,23,0)</f>
        <v>0</v>
      </c>
      <c r="I59" s="16">
        <f>VLOOKUP(B59,'[1]Brokers'!$B$9:$M$66,12,0)</f>
        <v>0</v>
      </c>
      <c r="J59" s="16">
        <f>VLOOKUP($B59,'[1]Brokers'!$B$9:$R$66,16,0)</f>
        <v>0</v>
      </c>
      <c r="K59" s="16">
        <f>VLOOKUP(B59,'[1]Brokers'!$B$9:$S$66,18,0)</f>
        <v>0</v>
      </c>
      <c r="L59" s="10">
        <f t="shared" si="3"/>
        <v>0</v>
      </c>
      <c r="M59" s="34">
        <f t="shared" si="4"/>
        <v>0</v>
      </c>
      <c r="N59" s="25">
        <f t="shared" si="5"/>
        <v>0</v>
      </c>
      <c r="O59" s="34">
        <f>VLOOKUP(B59,'[2]Brokers'!$B$9:$AA$66,26,0)</f>
        <v>0</v>
      </c>
    </row>
    <row r="60" spans="1:15" ht="15.75">
      <c r="A60" s="7">
        <v>45</v>
      </c>
      <c r="B60" s="32" t="s">
        <v>112</v>
      </c>
      <c r="C60" s="11" t="s">
        <v>187</v>
      </c>
      <c r="D60" s="6" t="s">
        <v>1</v>
      </c>
      <c r="E60" s="5" t="s">
        <v>1</v>
      </c>
      <c r="F60" s="5"/>
      <c r="G60" s="16">
        <f>VLOOKUP(B60,'[1]Brokers'!$B$9:$Z$71,7,0)</f>
        <v>0</v>
      </c>
      <c r="H60" s="16">
        <f>VLOOKUP(B60,'[1]Brokers'!$B$9:$X$66,23,0)</f>
        <v>0</v>
      </c>
      <c r="I60" s="16">
        <f>VLOOKUP(B60,'[1]Brokers'!$B$9:$M$66,12,0)</f>
        <v>0</v>
      </c>
      <c r="J60" s="16">
        <f>VLOOKUP($B60,'[1]Brokers'!$B$9:$R$66,16,0)</f>
        <v>0</v>
      </c>
      <c r="K60" s="16">
        <f>VLOOKUP(B60,'[1]Brokers'!$B$9:$S$66,18,0)</f>
        <v>0</v>
      </c>
      <c r="L60" s="10">
        <f t="shared" si="3"/>
        <v>0</v>
      </c>
      <c r="M60" s="34">
        <f t="shared" si="4"/>
        <v>0</v>
      </c>
      <c r="N60" s="25">
        <f t="shared" si="5"/>
        <v>0</v>
      </c>
      <c r="O60" s="34">
        <f>VLOOKUP(B60,'[2]Brokers'!$B$9:$AA$66,26,0)</f>
        <v>0</v>
      </c>
    </row>
    <row r="61" spans="1:15" ht="15.75">
      <c r="A61" s="7">
        <v>46</v>
      </c>
      <c r="B61" s="32" t="s">
        <v>88</v>
      </c>
      <c r="C61" s="11" t="s">
        <v>188</v>
      </c>
      <c r="D61" s="6" t="s">
        <v>1</v>
      </c>
      <c r="E61" s="5"/>
      <c r="F61" s="5"/>
      <c r="G61" s="16">
        <f>VLOOKUP(B61,'[1]Brokers'!$B$9:$Z$71,7,0)</f>
        <v>0</v>
      </c>
      <c r="H61" s="16">
        <f>VLOOKUP(B61,'[1]Brokers'!$B$9:$X$66,23,0)</f>
        <v>0</v>
      </c>
      <c r="I61" s="16">
        <f>VLOOKUP(B61,'[1]Brokers'!$B$9:$M$66,12,0)</f>
        <v>0</v>
      </c>
      <c r="J61" s="16">
        <f>VLOOKUP($B61,'[1]Brokers'!$B$9:$R$66,16,0)</f>
        <v>0</v>
      </c>
      <c r="K61" s="16">
        <f>VLOOKUP(B61,'[1]Brokers'!$B$9:$S$66,18,0)</f>
        <v>0</v>
      </c>
      <c r="L61" s="10">
        <f t="shared" si="3"/>
        <v>0</v>
      </c>
      <c r="M61" s="34">
        <f t="shared" si="4"/>
        <v>0</v>
      </c>
      <c r="N61" s="25">
        <f t="shared" si="5"/>
        <v>0</v>
      </c>
      <c r="O61" s="34">
        <f>VLOOKUP(B61,'[2]Brokers'!$B$9:$AA$66,26,0)</f>
        <v>0</v>
      </c>
    </row>
    <row r="62" spans="1:15" ht="15.75">
      <c r="A62" s="7">
        <v>47</v>
      </c>
      <c r="B62" s="32" t="s">
        <v>98</v>
      </c>
      <c r="C62" s="11" t="s">
        <v>189</v>
      </c>
      <c r="D62" s="6" t="s">
        <v>1</v>
      </c>
      <c r="E62" s="6" t="s">
        <v>1</v>
      </c>
      <c r="F62" s="5"/>
      <c r="G62" s="16">
        <f>VLOOKUP(B62,'[1]Brokers'!$B$9:$Z$71,7,0)</f>
        <v>0</v>
      </c>
      <c r="H62" s="16">
        <f>VLOOKUP(B62,'[1]Brokers'!$B$9:$X$66,23,0)</f>
        <v>0</v>
      </c>
      <c r="I62" s="16">
        <f>VLOOKUP(B62,'[1]Brokers'!$B$9:$M$66,12,0)</f>
        <v>0</v>
      </c>
      <c r="J62" s="16">
        <f>VLOOKUP($B62,'[1]Brokers'!$B$9:$R$66,16,0)</f>
        <v>0</v>
      </c>
      <c r="K62" s="16">
        <f>VLOOKUP(B62,'[1]Brokers'!$B$9:$S$66,18,0)</f>
        <v>0</v>
      </c>
      <c r="L62" s="10">
        <f t="shared" si="3"/>
        <v>0</v>
      </c>
      <c r="M62" s="34">
        <f t="shared" si="4"/>
        <v>0</v>
      </c>
      <c r="N62" s="25">
        <f t="shared" si="5"/>
        <v>0</v>
      </c>
      <c r="O62" s="34">
        <f>VLOOKUP(B62,'[2]Brokers'!$B$9:$AA$66,26,0)</f>
        <v>0</v>
      </c>
    </row>
    <row r="63" spans="1:15" ht="15.75">
      <c r="A63" s="7">
        <v>48</v>
      </c>
      <c r="B63" s="32" t="s">
        <v>108</v>
      </c>
      <c r="C63" s="11" t="s">
        <v>190</v>
      </c>
      <c r="D63" s="6" t="s">
        <v>1</v>
      </c>
      <c r="E63" s="5"/>
      <c r="F63" s="5"/>
      <c r="G63" s="16">
        <f>VLOOKUP(B63,'[1]Brokers'!$B$9:$Z$71,7,0)</f>
        <v>0</v>
      </c>
      <c r="H63" s="16">
        <f>VLOOKUP(B63,'[1]Brokers'!$B$9:$X$66,23,0)</f>
        <v>0</v>
      </c>
      <c r="I63" s="16">
        <f>VLOOKUP(B63,'[1]Brokers'!$B$9:$M$66,12,0)</f>
        <v>0</v>
      </c>
      <c r="J63" s="16">
        <f>VLOOKUP($B63,'[1]Brokers'!$B$9:$R$66,16,0)</f>
        <v>0</v>
      </c>
      <c r="K63" s="16">
        <f>VLOOKUP(B63,'[1]Brokers'!$B$9:$S$66,18,0)</f>
        <v>0</v>
      </c>
      <c r="L63" s="10">
        <f t="shared" si="3"/>
        <v>0</v>
      </c>
      <c r="M63" s="34">
        <f t="shared" si="4"/>
        <v>0</v>
      </c>
      <c r="N63" s="25">
        <f t="shared" si="5"/>
        <v>0</v>
      </c>
      <c r="O63" s="34">
        <f>VLOOKUP(B63,'[2]Brokers'!$B$9:$AA$66,26,0)</f>
        <v>0</v>
      </c>
    </row>
    <row r="64" spans="1:15" ht="15.75">
      <c r="A64" s="7">
        <v>49</v>
      </c>
      <c r="B64" s="32" t="s">
        <v>52</v>
      </c>
      <c r="C64" s="11" t="s">
        <v>191</v>
      </c>
      <c r="D64" s="6" t="s">
        <v>1</v>
      </c>
      <c r="E64" s="5"/>
      <c r="F64" s="5"/>
      <c r="G64" s="16">
        <f>VLOOKUP(B64,'[1]Brokers'!$B$9:$Z$71,7,0)</f>
        <v>0</v>
      </c>
      <c r="H64" s="16">
        <f>VLOOKUP(B64,'[1]Brokers'!$B$9:$X$66,23,0)</f>
        <v>0</v>
      </c>
      <c r="I64" s="16">
        <f>VLOOKUP(B64,'[1]Brokers'!$B$9:$M$66,12,0)</f>
        <v>0</v>
      </c>
      <c r="J64" s="16">
        <f>VLOOKUP($B64,'[1]Brokers'!$B$9:$R$66,16,0)</f>
        <v>0</v>
      </c>
      <c r="K64" s="16">
        <f>VLOOKUP(B64,'[1]Brokers'!$B$9:$S$66,18,0)</f>
        <v>0</v>
      </c>
      <c r="L64" s="10">
        <f t="shared" si="3"/>
        <v>0</v>
      </c>
      <c r="M64" s="34">
        <f t="shared" si="4"/>
        <v>0</v>
      </c>
      <c r="N64" s="25">
        <f t="shared" si="5"/>
        <v>0</v>
      </c>
      <c r="O64" s="34">
        <f>VLOOKUP(B64,'[2]Brokers'!$B$9:$AA$66,26,0)</f>
        <v>0</v>
      </c>
    </row>
    <row r="65" spans="1:15" ht="15.75">
      <c r="A65" s="7">
        <v>50</v>
      </c>
      <c r="B65" s="32" t="s">
        <v>90</v>
      </c>
      <c r="C65" s="11" t="s">
        <v>192</v>
      </c>
      <c r="D65" s="6" t="s">
        <v>1</v>
      </c>
      <c r="E65" s="5"/>
      <c r="F65" s="5"/>
      <c r="G65" s="16">
        <f>VLOOKUP(B65,'[1]Brokers'!$B$9:$Z$71,7,0)</f>
        <v>0</v>
      </c>
      <c r="H65" s="16">
        <f>VLOOKUP(B65,'[1]Brokers'!$B$9:$X$66,23,0)</f>
        <v>0</v>
      </c>
      <c r="I65" s="16">
        <f>VLOOKUP(B65,'[1]Brokers'!$B$9:$M$66,12,0)</f>
        <v>0</v>
      </c>
      <c r="J65" s="16">
        <f>VLOOKUP($B65,'[1]Brokers'!$B$9:$R$66,16,0)</f>
        <v>0</v>
      </c>
      <c r="K65" s="16">
        <f>VLOOKUP(B65,'[1]Brokers'!$B$9:$S$66,18,0)</f>
        <v>0</v>
      </c>
      <c r="L65" s="10">
        <f t="shared" si="3"/>
        <v>0</v>
      </c>
      <c r="M65" s="34">
        <f t="shared" si="4"/>
        <v>0</v>
      </c>
      <c r="N65" s="25">
        <f t="shared" si="5"/>
        <v>0</v>
      </c>
      <c r="O65" s="34">
        <f>VLOOKUP(B65,'[2]Brokers'!$B$9:$AA$66,26,0)</f>
        <v>0</v>
      </c>
    </row>
    <row r="66" spans="1:15" ht="15.75">
      <c r="A66" s="7">
        <v>51</v>
      </c>
      <c r="B66" s="32" t="s">
        <v>92</v>
      </c>
      <c r="C66" s="11" t="s">
        <v>193</v>
      </c>
      <c r="D66" s="6" t="s">
        <v>1</v>
      </c>
      <c r="E66" s="5"/>
      <c r="F66" s="5"/>
      <c r="G66" s="16">
        <f>VLOOKUP(B66,'[1]Brokers'!$B$9:$Z$71,7,0)</f>
        <v>0</v>
      </c>
      <c r="H66" s="16">
        <f>VLOOKUP(B66,'[1]Brokers'!$B$9:$X$66,23,0)</f>
        <v>0</v>
      </c>
      <c r="I66" s="16">
        <f>VLOOKUP(B66,'[1]Brokers'!$B$9:$M$66,12,0)</f>
        <v>0</v>
      </c>
      <c r="J66" s="16">
        <f>VLOOKUP($B66,'[1]Brokers'!$B$9:$R$66,16,0)</f>
        <v>0</v>
      </c>
      <c r="K66" s="16">
        <f>VLOOKUP(B66,'[1]Brokers'!$B$9:$S$66,18,0)</f>
        <v>0</v>
      </c>
      <c r="L66" s="10">
        <f t="shared" si="3"/>
        <v>0</v>
      </c>
      <c r="M66" s="34">
        <f t="shared" si="4"/>
        <v>0</v>
      </c>
      <c r="N66" s="25">
        <f t="shared" si="5"/>
        <v>0</v>
      </c>
      <c r="O66" s="34">
        <f>VLOOKUP(B66,'[2]Brokers'!$B$9:$AA$66,26,0)</f>
        <v>0</v>
      </c>
    </row>
    <row r="67" spans="1:15" ht="15.75">
      <c r="A67" s="7">
        <v>52</v>
      </c>
      <c r="B67" s="32" t="s">
        <v>102</v>
      </c>
      <c r="C67" s="11" t="s">
        <v>194</v>
      </c>
      <c r="D67" s="6" t="s">
        <v>1</v>
      </c>
      <c r="E67" s="5"/>
      <c r="F67" s="5"/>
      <c r="G67" s="16">
        <f>VLOOKUP(B67,'[1]Brokers'!$B$9:$Z$71,7,0)</f>
        <v>0</v>
      </c>
      <c r="H67" s="16">
        <f>VLOOKUP(B67,'[1]Brokers'!$B$9:$X$66,23,0)</f>
        <v>0</v>
      </c>
      <c r="I67" s="16">
        <f>VLOOKUP(B67,'[1]Brokers'!$B$9:$M$66,12,0)</f>
        <v>0</v>
      </c>
      <c r="J67" s="16">
        <f>VLOOKUP($B67,'[1]Brokers'!$B$9:$R$66,16,0)</f>
        <v>0</v>
      </c>
      <c r="K67" s="16">
        <f>VLOOKUP(B67,'[1]Brokers'!$B$9:$S$66,18,0)</f>
        <v>0</v>
      </c>
      <c r="L67" s="10">
        <f t="shared" si="3"/>
        <v>0</v>
      </c>
      <c r="M67" s="34">
        <f t="shared" si="4"/>
        <v>0</v>
      </c>
      <c r="N67" s="25">
        <f aca="true" t="shared" si="6" ref="N67:N73">M67/$M$74</f>
        <v>0</v>
      </c>
      <c r="O67" s="34">
        <f>VLOOKUP(B67,'[2]Brokers'!$B$9:$AA$66,26,0)</f>
        <v>0</v>
      </c>
    </row>
    <row r="68" spans="1:15" ht="15.75">
      <c r="A68" s="7">
        <v>53</v>
      </c>
      <c r="B68" s="32" t="s">
        <v>106</v>
      </c>
      <c r="C68" s="11" t="s">
        <v>195</v>
      </c>
      <c r="D68" s="6" t="s">
        <v>1</v>
      </c>
      <c r="E68" s="5"/>
      <c r="F68" s="5"/>
      <c r="G68" s="16">
        <f>VLOOKUP(B68,'[1]Brokers'!$B$9:$Z$71,7,0)</f>
        <v>0</v>
      </c>
      <c r="H68" s="16">
        <f>VLOOKUP(B68,'[1]Brokers'!$B$9:$X$66,23,0)</f>
        <v>0</v>
      </c>
      <c r="I68" s="16">
        <f>VLOOKUP(B68,'[1]Brokers'!$B$9:$M$66,12,0)</f>
        <v>0</v>
      </c>
      <c r="J68" s="16">
        <f>VLOOKUP($B68,'[1]Brokers'!$B$9:$R$66,16,0)</f>
        <v>0</v>
      </c>
      <c r="K68" s="16">
        <f>VLOOKUP(B68,'[1]Brokers'!$B$9:$S$66,18,0)</f>
        <v>0</v>
      </c>
      <c r="L68" s="10">
        <f t="shared" si="3"/>
        <v>0</v>
      </c>
      <c r="M68" s="34">
        <f t="shared" si="4"/>
        <v>0</v>
      </c>
      <c r="N68" s="25">
        <f t="shared" si="6"/>
        <v>0</v>
      </c>
      <c r="O68" s="34">
        <f>VLOOKUP(B68,'[2]Brokers'!$B$9:$AA$66,26,0)</f>
        <v>0</v>
      </c>
    </row>
    <row r="69" spans="1:15" ht="15.75">
      <c r="A69" s="7">
        <v>54</v>
      </c>
      <c r="B69" s="32" t="s">
        <v>110</v>
      </c>
      <c r="C69" s="11" t="s">
        <v>196</v>
      </c>
      <c r="D69" s="6" t="s">
        <v>1</v>
      </c>
      <c r="E69" s="5"/>
      <c r="F69" s="5"/>
      <c r="G69" s="16">
        <f>VLOOKUP(B69,'[1]Brokers'!$B$9:$Z$71,7,0)</f>
        <v>0</v>
      </c>
      <c r="H69" s="16">
        <f>VLOOKUP(B69,'[1]Brokers'!$B$9:$X$66,23,0)</f>
        <v>0</v>
      </c>
      <c r="I69" s="16">
        <f>VLOOKUP(B69,'[1]Brokers'!$B$9:$M$66,12,0)</f>
        <v>0</v>
      </c>
      <c r="J69" s="16">
        <f>VLOOKUP($B69,'[1]Brokers'!$B$9:$R$66,16,0)</f>
        <v>0</v>
      </c>
      <c r="K69" s="16">
        <f>VLOOKUP(B69,'[1]Brokers'!$B$9:$S$66,18,0)</f>
        <v>0</v>
      </c>
      <c r="L69" s="10">
        <f t="shared" si="3"/>
        <v>0</v>
      </c>
      <c r="M69" s="34">
        <f t="shared" si="4"/>
        <v>0</v>
      </c>
      <c r="N69" s="25">
        <f t="shared" si="6"/>
        <v>0</v>
      </c>
      <c r="O69" s="34">
        <f>VLOOKUP(B69,'[2]Brokers'!$B$9:$AA$66,26,0)</f>
        <v>0</v>
      </c>
    </row>
    <row r="70" spans="1:15" ht="15.75">
      <c r="A70" s="7">
        <v>55</v>
      </c>
      <c r="B70" s="32" t="s">
        <v>114</v>
      </c>
      <c r="C70" s="11" t="s">
        <v>197</v>
      </c>
      <c r="D70" s="6" t="s">
        <v>1</v>
      </c>
      <c r="E70" s="5"/>
      <c r="F70" s="5"/>
      <c r="G70" s="16">
        <f>VLOOKUP(B70,'[1]Brokers'!$B$9:$Z$71,7,0)</f>
        <v>0</v>
      </c>
      <c r="H70" s="16">
        <f>VLOOKUP(B70,'[1]Brokers'!$B$9:$X$66,23,0)</f>
        <v>0</v>
      </c>
      <c r="I70" s="16">
        <f>VLOOKUP(B70,'[1]Brokers'!$B$9:$M$66,12,0)</f>
        <v>0</v>
      </c>
      <c r="J70" s="16">
        <f>VLOOKUP($B70,'[1]Brokers'!$B$9:$R$66,16,0)</f>
        <v>0</v>
      </c>
      <c r="K70" s="16">
        <f>VLOOKUP(B70,'[1]Brokers'!$B$9:$S$66,18,0)</f>
        <v>0</v>
      </c>
      <c r="L70" s="10">
        <f t="shared" si="3"/>
        <v>0</v>
      </c>
      <c r="M70" s="34">
        <f t="shared" si="4"/>
        <v>0</v>
      </c>
      <c r="N70" s="25">
        <f t="shared" si="6"/>
        <v>0</v>
      </c>
      <c r="O70" s="34">
        <f>VLOOKUP(B70,'[2]Brokers'!$B$9:$AA$66,26,0)</f>
        <v>0</v>
      </c>
    </row>
    <row r="71" spans="1:16" ht="15.75">
      <c r="A71" s="7">
        <v>56</v>
      </c>
      <c r="B71" s="32" t="s">
        <v>4</v>
      </c>
      <c r="C71" s="11" t="s">
        <v>198</v>
      </c>
      <c r="D71" s="6" t="s">
        <v>1</v>
      </c>
      <c r="E71" s="5"/>
      <c r="F71" s="5"/>
      <c r="G71" s="16">
        <f>VLOOKUP(B71,'[1]Brokers'!$B$9:$Z$71,7,0)</f>
        <v>0</v>
      </c>
      <c r="H71" s="16">
        <f>VLOOKUP(B71,'[1]Brokers'!$B$9:$X$66,23,0)</f>
        <v>0</v>
      </c>
      <c r="I71" s="16">
        <f>VLOOKUP(B71,'[1]Brokers'!$B$9:$M$66,12,0)</f>
        <v>0</v>
      </c>
      <c r="J71" s="16">
        <f>VLOOKUP($B71,'[1]Brokers'!$B$9:$R$66,16,0)</f>
        <v>0</v>
      </c>
      <c r="K71" s="16">
        <f>VLOOKUP(B71,'[1]Brokers'!$B$9:$S$66,18,0)</f>
        <v>0</v>
      </c>
      <c r="L71" s="10">
        <f t="shared" si="3"/>
        <v>0</v>
      </c>
      <c r="M71" s="34">
        <f t="shared" si="4"/>
        <v>0</v>
      </c>
      <c r="N71" s="25">
        <f t="shared" si="6"/>
        <v>0</v>
      </c>
      <c r="O71" s="34">
        <f>VLOOKUP(B71,'[2]Brokers'!$B$9:$AA$66,26,0)</f>
        <v>0</v>
      </c>
      <c r="P71" s="30"/>
    </row>
    <row r="72" spans="1:16" ht="15.75">
      <c r="A72" s="7">
        <v>57</v>
      </c>
      <c r="B72" s="32" t="s">
        <v>116</v>
      </c>
      <c r="C72" s="11" t="s">
        <v>199</v>
      </c>
      <c r="D72" s="6" t="s">
        <v>1</v>
      </c>
      <c r="E72" s="5" t="s">
        <v>1</v>
      </c>
      <c r="F72" s="5"/>
      <c r="G72" s="16">
        <f>VLOOKUP(B72,'[1]Brokers'!$B$9:$Z$71,7,0)</f>
        <v>0</v>
      </c>
      <c r="H72" s="16">
        <f>VLOOKUP(B72,'[1]Brokers'!$B$9:$X$66,23,0)</f>
        <v>0</v>
      </c>
      <c r="I72" s="16">
        <f>VLOOKUP(B72,'[1]Brokers'!$B$9:$M$66,12,0)</f>
        <v>0</v>
      </c>
      <c r="J72" s="16">
        <f>VLOOKUP($B72,'[1]Brokers'!$B$9:$R$66,16,0)</f>
        <v>0</v>
      </c>
      <c r="K72" s="16">
        <f>VLOOKUP(B72,'[1]Brokers'!$B$9:$S$66,18,0)</f>
        <v>0</v>
      </c>
      <c r="L72" s="10">
        <f t="shared" si="3"/>
        <v>0</v>
      </c>
      <c r="M72" s="34">
        <f t="shared" si="4"/>
        <v>0</v>
      </c>
      <c r="N72" s="25">
        <f t="shared" si="6"/>
        <v>0</v>
      </c>
      <c r="O72" s="34">
        <f>VLOOKUP(B72,'[2]Brokers'!$B$9:$AA$66,26,0)</f>
        <v>0</v>
      </c>
      <c r="P72" s="30"/>
    </row>
    <row r="73" spans="1:16" ht="15.75">
      <c r="A73" s="7">
        <v>58</v>
      </c>
      <c r="B73" s="32" t="s">
        <v>126</v>
      </c>
      <c r="C73" s="11" t="s">
        <v>200</v>
      </c>
      <c r="D73" s="6" t="s">
        <v>1</v>
      </c>
      <c r="E73" s="5"/>
      <c r="F73" s="5" t="s">
        <v>1</v>
      </c>
      <c r="G73" s="16">
        <f>VLOOKUP(B73,'[1]Brokers'!$B$9:$Z$71,7,0)</f>
        <v>0</v>
      </c>
      <c r="H73" s="16">
        <f>VLOOKUP(B73,'[1]Brokers'!$B$9:$X$66,23,0)</f>
        <v>0</v>
      </c>
      <c r="I73" s="16">
        <f>VLOOKUP(B73,'[1]Brokers'!$B$9:$M$66,12,0)</f>
        <v>0</v>
      </c>
      <c r="J73" s="16">
        <f>VLOOKUP($B73,'[1]Brokers'!$B$9:$R$66,16,0)</f>
        <v>0</v>
      </c>
      <c r="K73" s="16">
        <f>VLOOKUP(B73,'[1]Brokers'!$B$9:$S$66,18,0)</f>
        <v>0</v>
      </c>
      <c r="L73" s="10">
        <f t="shared" si="3"/>
        <v>0</v>
      </c>
      <c r="M73" s="34">
        <f t="shared" si="4"/>
        <v>0</v>
      </c>
      <c r="N73" s="25">
        <f t="shared" si="6"/>
        <v>0</v>
      </c>
      <c r="O73" s="34">
        <f>VLOOKUP(B73,'[2]Brokers'!$B$9:$AA$66,26,0)</f>
        <v>0</v>
      </c>
      <c r="P73" s="30"/>
    </row>
    <row r="74" spans="1:16" ht="16.5" thickBot="1">
      <c r="A74" s="41" t="s">
        <v>2</v>
      </c>
      <c r="B74" s="42"/>
      <c r="C74" s="43"/>
      <c r="D74" s="8">
        <f>COUNTA(D16:D73)</f>
        <v>58</v>
      </c>
      <c r="E74" s="8">
        <f>COUNTA(E16:E73)</f>
        <v>26</v>
      </c>
      <c r="F74" s="8">
        <f>COUNTA(F16:F73)</f>
        <v>14</v>
      </c>
      <c r="G74" s="17">
        <f aca="true" t="shared" si="7" ref="G74:N74">SUM(G16:G73)</f>
        <v>1889682914.3800004</v>
      </c>
      <c r="H74" s="17">
        <f t="shared" si="7"/>
        <v>10719860440</v>
      </c>
      <c r="I74" s="17">
        <f t="shared" si="7"/>
        <v>0</v>
      </c>
      <c r="J74" s="17">
        <f t="shared" si="7"/>
        <v>0</v>
      </c>
      <c r="K74" s="17">
        <f t="shared" si="7"/>
        <v>29484252782</v>
      </c>
      <c r="L74" s="17">
        <f t="shared" si="7"/>
        <v>42093796136.380005</v>
      </c>
      <c r="M74" s="17">
        <f t="shared" si="7"/>
        <v>82901618079.33998</v>
      </c>
      <c r="N74" s="29">
        <f>SUM(N16:N73)</f>
        <v>1</v>
      </c>
      <c r="O74" s="31"/>
      <c r="P74" s="30"/>
    </row>
    <row r="75" spans="11:16" ht="15.75">
      <c r="K75" s="13"/>
      <c r="L75" s="4"/>
      <c r="N75" s="13"/>
      <c r="O75" s="31"/>
      <c r="P75" s="30"/>
    </row>
    <row r="76" spans="2:16" ht="27" customHeight="1">
      <c r="B76" s="44" t="s">
        <v>201</v>
      </c>
      <c r="C76" s="44"/>
      <c r="D76" s="44"/>
      <c r="E76" s="44"/>
      <c r="F76" s="44"/>
      <c r="H76" s="21"/>
      <c r="K76" s="13"/>
      <c r="L76" s="13"/>
      <c r="O76" s="31"/>
      <c r="P76" s="30"/>
    </row>
    <row r="77" spans="3:16" ht="27" customHeight="1">
      <c r="C77" s="38"/>
      <c r="D77" s="38"/>
      <c r="E77" s="38"/>
      <c r="F77" s="38"/>
      <c r="O77" s="31"/>
      <c r="P77" s="30"/>
    </row>
    <row r="78" spans="15:16" ht="15.75">
      <c r="O78" s="31"/>
      <c r="P78" s="30"/>
    </row>
    <row r="79" spans="15:16" ht="15.75">
      <c r="O79" s="31"/>
      <c r="P79" s="30"/>
    </row>
  </sheetData>
  <sheetProtection/>
  <mergeCells count="18">
    <mergeCell ref="K11:N11"/>
    <mergeCell ref="N14:N15"/>
    <mergeCell ref="A12:A15"/>
    <mergeCell ref="D12:F14"/>
    <mergeCell ref="C12:C15"/>
    <mergeCell ref="L14:L15"/>
    <mergeCell ref="B12:B15"/>
    <mergeCell ref="G12:L13"/>
    <mergeCell ref="D9:K9"/>
    <mergeCell ref="J14:J15"/>
    <mergeCell ref="K14:K15"/>
    <mergeCell ref="C77:F77"/>
    <mergeCell ref="M14:M15"/>
    <mergeCell ref="A74:C74"/>
    <mergeCell ref="B76:F76"/>
    <mergeCell ref="G14:H14"/>
    <mergeCell ref="I14:I15"/>
    <mergeCell ref="M12:N13"/>
  </mergeCells>
  <printOptions/>
  <pageMargins left="0.7" right="0.42" top="0.75" bottom="0.75" header="0.3" footer="0.3"/>
  <pageSetup fitToHeight="2" fitToWidth="1" horizontalDpi="600" verticalDpi="600" orientation="landscape" paperSize="9" scale="48" r:id="rId2"/>
  <rowBreaks count="1" manualBreakCount="1">
    <brk id="76" max="1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2"/>
  <sheetViews>
    <sheetView zoomScalePageLayoutView="0" workbookViewId="0" topLeftCell="A1">
      <selection activeCell="B14" sqref="B14"/>
    </sheetView>
  </sheetViews>
  <sheetFormatPr defaultColWidth="9.140625" defaultRowHeight="15"/>
  <cols>
    <col min="2" max="2" width="34.421875" style="0" bestFit="1" customWidth="1"/>
  </cols>
  <sheetData>
    <row r="1" spans="1:3" ht="15">
      <c r="A1" t="s">
        <v>104</v>
      </c>
      <c r="B1" t="s">
        <v>105</v>
      </c>
      <c r="C1" t="s">
        <v>1</v>
      </c>
    </row>
    <row r="2" spans="1:5" ht="15">
      <c r="A2" t="s">
        <v>80</v>
      </c>
      <c r="B2" t="s">
        <v>81</v>
      </c>
      <c r="C2" t="s">
        <v>1</v>
      </c>
      <c r="D2" t="s">
        <v>1</v>
      </c>
      <c r="E2" t="s">
        <v>1</v>
      </c>
    </row>
    <row r="3" spans="1:3" ht="15">
      <c r="A3" t="s">
        <v>66</v>
      </c>
      <c r="B3" t="s">
        <v>67</v>
      </c>
      <c r="C3" t="s">
        <v>1</v>
      </c>
    </row>
    <row r="4" spans="1:4" ht="15">
      <c r="A4" t="s">
        <v>50</v>
      </c>
      <c r="B4" t="s">
        <v>51</v>
      </c>
      <c r="C4" t="s">
        <v>1</v>
      </c>
      <c r="D4" t="s">
        <v>1</v>
      </c>
    </row>
    <row r="5" spans="1:4" ht="15">
      <c r="A5" t="s">
        <v>38</v>
      </c>
      <c r="B5" t="s">
        <v>39</v>
      </c>
      <c r="C5" t="s">
        <v>1</v>
      </c>
      <c r="D5" t="s">
        <v>1</v>
      </c>
    </row>
    <row r="6" spans="1:3" ht="15">
      <c r="A6" t="s">
        <v>22</v>
      </c>
      <c r="B6" t="s">
        <v>23</v>
      </c>
      <c r="C6" t="s">
        <v>1</v>
      </c>
    </row>
    <row r="7" spans="1:3" ht="15">
      <c r="A7" t="s">
        <v>52</v>
      </c>
      <c r="B7" t="s">
        <v>53</v>
      </c>
      <c r="C7" t="s">
        <v>1</v>
      </c>
    </row>
    <row r="8" spans="1:3" ht="15">
      <c r="A8" t="s">
        <v>106</v>
      </c>
      <c r="B8" t="s">
        <v>107</v>
      </c>
      <c r="C8" t="s">
        <v>1</v>
      </c>
    </row>
    <row r="9" spans="1:5" ht="15">
      <c r="A9" t="s">
        <v>6</v>
      </c>
      <c r="B9" t="s">
        <v>7</v>
      </c>
      <c r="C9" t="s">
        <v>1</v>
      </c>
      <c r="D9" t="s">
        <v>1</v>
      </c>
      <c r="E9" t="s">
        <v>1</v>
      </c>
    </row>
    <row r="10" spans="1:3" ht="15">
      <c r="A10" t="s">
        <v>102</v>
      </c>
      <c r="B10" t="s">
        <v>103</v>
      </c>
      <c r="C10" t="s">
        <v>1</v>
      </c>
    </row>
    <row r="11" spans="1:3" ht="15">
      <c r="A11" t="s">
        <v>108</v>
      </c>
      <c r="B11" t="s">
        <v>109</v>
      </c>
      <c r="C11" t="s">
        <v>1</v>
      </c>
    </row>
    <row r="12" spans="1:4" ht="15">
      <c r="A12" t="s">
        <v>82</v>
      </c>
      <c r="B12" t="s">
        <v>83</v>
      </c>
      <c r="C12" t="s">
        <v>1</v>
      </c>
      <c r="D12" t="s">
        <v>1</v>
      </c>
    </row>
    <row r="13" spans="1:3" ht="15">
      <c r="A13" t="s">
        <v>76</v>
      </c>
      <c r="B13" t="s">
        <v>77</v>
      </c>
      <c r="C13" t="s">
        <v>1</v>
      </c>
    </row>
    <row r="14" spans="1:3" ht="15">
      <c r="A14" t="s">
        <v>28</v>
      </c>
      <c r="B14" t="s">
        <v>29</v>
      </c>
      <c r="C14" t="s">
        <v>1</v>
      </c>
    </row>
    <row r="15" spans="1:3" ht="15">
      <c r="A15" t="s">
        <v>46</v>
      </c>
      <c r="B15" t="s">
        <v>47</v>
      </c>
      <c r="C15" t="s">
        <v>1</v>
      </c>
    </row>
    <row r="16" spans="1:5" ht="15">
      <c r="A16" t="s">
        <v>44</v>
      </c>
      <c r="B16" t="s">
        <v>45</v>
      </c>
      <c r="C16" t="s">
        <v>1</v>
      </c>
      <c r="D16" t="s">
        <v>1</v>
      </c>
      <c r="E16" t="s">
        <v>1</v>
      </c>
    </row>
    <row r="17" spans="1:4" ht="15">
      <c r="A17" t="s">
        <v>84</v>
      </c>
      <c r="B17" t="s">
        <v>85</v>
      </c>
      <c r="C17" t="s">
        <v>1</v>
      </c>
      <c r="D17" t="s">
        <v>1</v>
      </c>
    </row>
    <row r="18" spans="1:3" ht="15">
      <c r="A18" t="s">
        <v>92</v>
      </c>
      <c r="B18" t="s">
        <v>93</v>
      </c>
      <c r="C18" t="s">
        <v>1</v>
      </c>
    </row>
    <row r="19" spans="1:3" ht="15">
      <c r="A19" t="s">
        <v>12</v>
      </c>
      <c r="B19" t="s">
        <v>13</v>
      </c>
      <c r="C19" t="s">
        <v>1</v>
      </c>
    </row>
    <row r="20" spans="1:3" ht="15">
      <c r="A20" t="s">
        <v>110</v>
      </c>
      <c r="B20" t="s">
        <v>111</v>
      </c>
      <c r="C20" t="s">
        <v>1</v>
      </c>
    </row>
    <row r="21" spans="1:3" ht="15">
      <c r="A21" t="s">
        <v>36</v>
      </c>
      <c r="B21" t="s">
        <v>37</v>
      </c>
      <c r="C21" t="s">
        <v>1</v>
      </c>
    </row>
    <row r="22" spans="1:5" ht="15">
      <c r="A22" t="s">
        <v>30</v>
      </c>
      <c r="B22" t="s">
        <v>31</v>
      </c>
      <c r="C22" t="s">
        <v>3</v>
      </c>
      <c r="D22" t="s">
        <v>1</v>
      </c>
      <c r="E22" t="s">
        <v>1</v>
      </c>
    </row>
    <row r="23" spans="1:4" ht="15">
      <c r="A23" t="s">
        <v>98</v>
      </c>
      <c r="B23" t="s">
        <v>99</v>
      </c>
      <c r="C23" t="s">
        <v>1</v>
      </c>
      <c r="D23" t="s">
        <v>1</v>
      </c>
    </row>
    <row r="24" spans="1:3" ht="15">
      <c r="A24" t="s">
        <v>90</v>
      </c>
      <c r="B24" t="s">
        <v>91</v>
      </c>
      <c r="C24" t="s">
        <v>1</v>
      </c>
    </row>
    <row r="25" spans="1:4" ht="15">
      <c r="A25" t="s">
        <v>112</v>
      </c>
      <c r="B25" t="s">
        <v>113</v>
      </c>
      <c r="C25" t="s">
        <v>1</v>
      </c>
      <c r="D25" t="s">
        <v>1</v>
      </c>
    </row>
    <row r="26" spans="1:3" ht="15">
      <c r="A26" t="s">
        <v>32</v>
      </c>
      <c r="B26" t="s">
        <v>33</v>
      </c>
      <c r="C26" t="s">
        <v>1</v>
      </c>
    </row>
    <row r="27" spans="1:4" ht="15">
      <c r="A27" t="s">
        <v>54</v>
      </c>
      <c r="B27" t="s">
        <v>55</v>
      </c>
      <c r="C27" t="s">
        <v>1</v>
      </c>
      <c r="D27" t="s">
        <v>1</v>
      </c>
    </row>
    <row r="28" spans="1:5" ht="15">
      <c r="A28" t="s">
        <v>56</v>
      </c>
      <c r="B28" t="s">
        <v>57</v>
      </c>
      <c r="C28" t="s">
        <v>1</v>
      </c>
      <c r="E28" t="s">
        <v>1</v>
      </c>
    </row>
    <row r="29" spans="1:3" ht="15">
      <c r="A29" t="s">
        <v>70</v>
      </c>
      <c r="B29" t="s">
        <v>71</v>
      </c>
      <c r="C29" t="s">
        <v>1</v>
      </c>
    </row>
    <row r="30" spans="1:3" ht="15">
      <c r="A30" t="s">
        <v>10</v>
      </c>
      <c r="B30" t="s">
        <v>11</v>
      </c>
      <c r="C30" t="s">
        <v>1</v>
      </c>
    </row>
    <row r="31" spans="1:5" ht="15">
      <c r="A31" t="s">
        <v>72</v>
      </c>
      <c r="B31" t="s">
        <v>73</v>
      </c>
      <c r="C31" t="s">
        <v>1</v>
      </c>
      <c r="E31" t="s">
        <v>1</v>
      </c>
    </row>
    <row r="32" spans="1:3" ht="15">
      <c r="A32" t="s">
        <v>20</v>
      </c>
      <c r="B32" t="s">
        <v>21</v>
      </c>
      <c r="C32" t="s">
        <v>1</v>
      </c>
    </row>
    <row r="33" spans="1:3" ht="15">
      <c r="A33" t="s">
        <v>86</v>
      </c>
      <c r="B33" t="s">
        <v>87</v>
      </c>
      <c r="C33" t="s">
        <v>1</v>
      </c>
    </row>
    <row r="34" spans="1:3" ht="15">
      <c r="A34" t="s">
        <v>4</v>
      </c>
      <c r="B34" t="s">
        <v>5</v>
      </c>
      <c r="C34" t="s">
        <v>1</v>
      </c>
    </row>
    <row r="35" spans="1:3" ht="15">
      <c r="A35" t="s">
        <v>114</v>
      </c>
      <c r="B35" t="s">
        <v>115</v>
      </c>
      <c r="C35" t="s">
        <v>1</v>
      </c>
    </row>
    <row r="36" spans="1:4" ht="15">
      <c r="A36" t="s">
        <v>96</v>
      </c>
      <c r="B36" t="s">
        <v>97</v>
      </c>
      <c r="C36" t="s">
        <v>1</v>
      </c>
      <c r="D36" t="s">
        <v>1</v>
      </c>
    </row>
    <row r="37" spans="1:3" ht="15">
      <c r="A37" t="s">
        <v>42</v>
      </c>
      <c r="B37" t="s">
        <v>43</v>
      </c>
      <c r="C37" t="s">
        <v>1</v>
      </c>
    </row>
    <row r="38" spans="1:4" ht="15">
      <c r="A38" t="s">
        <v>26</v>
      </c>
      <c r="B38" t="s">
        <v>27</v>
      </c>
      <c r="C38" t="s">
        <v>1</v>
      </c>
      <c r="D38" t="s">
        <v>1</v>
      </c>
    </row>
    <row r="39" spans="1:4" ht="15">
      <c r="A39" t="s">
        <v>68</v>
      </c>
      <c r="B39" t="s">
        <v>69</v>
      </c>
      <c r="C39" t="s">
        <v>1</v>
      </c>
      <c r="D39" t="s">
        <v>1</v>
      </c>
    </row>
    <row r="40" spans="1:5" ht="15">
      <c r="A40" t="s">
        <v>62</v>
      </c>
      <c r="B40" t="s">
        <v>63</v>
      </c>
      <c r="C40" t="s">
        <v>1</v>
      </c>
      <c r="D40" t="s">
        <v>1</v>
      </c>
      <c r="E40" t="s">
        <v>1</v>
      </c>
    </row>
    <row r="41" spans="1:3" ht="15">
      <c r="A41" t="s">
        <v>74</v>
      </c>
      <c r="B41" t="s">
        <v>75</v>
      </c>
      <c r="C41" t="s">
        <v>1</v>
      </c>
    </row>
    <row r="42" spans="1:3" ht="15">
      <c r="A42" t="s">
        <v>60</v>
      </c>
      <c r="B42" t="s">
        <v>61</v>
      </c>
      <c r="C42" t="s">
        <v>1</v>
      </c>
    </row>
    <row r="43" spans="1:4" ht="15">
      <c r="A43" t="s">
        <v>14</v>
      </c>
      <c r="B43" t="s">
        <v>15</v>
      </c>
      <c r="C43" t="s">
        <v>1</v>
      </c>
      <c r="D43" t="s">
        <v>1</v>
      </c>
    </row>
    <row r="44" spans="1:3" ht="15">
      <c r="A44" t="s">
        <v>88</v>
      </c>
      <c r="B44" t="s">
        <v>89</v>
      </c>
      <c r="C44" t="s">
        <v>1</v>
      </c>
    </row>
    <row r="45" spans="1:5" ht="15">
      <c r="A45" t="s">
        <v>94</v>
      </c>
      <c r="B45" t="s">
        <v>95</v>
      </c>
      <c r="C45" t="s">
        <v>1</v>
      </c>
      <c r="E45" t="s">
        <v>1</v>
      </c>
    </row>
    <row r="46" spans="1:5" ht="15">
      <c r="A46" t="s">
        <v>34</v>
      </c>
      <c r="B46" t="s">
        <v>35</v>
      </c>
      <c r="C46" t="s">
        <v>1</v>
      </c>
      <c r="D46" t="s">
        <v>1</v>
      </c>
      <c r="E46" t="s">
        <v>1</v>
      </c>
    </row>
    <row r="47" spans="1:4" ht="15">
      <c r="A47" t="s">
        <v>116</v>
      </c>
      <c r="B47" t="s">
        <v>117</v>
      </c>
      <c r="C47" t="s">
        <v>1</v>
      </c>
      <c r="D47" t="s">
        <v>1</v>
      </c>
    </row>
    <row r="48" spans="1:3" ht="15">
      <c r="A48" t="s">
        <v>48</v>
      </c>
      <c r="B48" t="s">
        <v>49</v>
      </c>
      <c r="C48" t="s">
        <v>1</v>
      </c>
    </row>
    <row r="49" spans="1:4" ht="15">
      <c r="A49" t="s">
        <v>118</v>
      </c>
      <c r="B49" t="s">
        <v>119</v>
      </c>
      <c r="C49" t="s">
        <v>1</v>
      </c>
      <c r="D49" t="s">
        <v>1</v>
      </c>
    </row>
    <row r="50" spans="1:5" ht="15">
      <c r="A50" t="s">
        <v>120</v>
      </c>
      <c r="B50" t="s">
        <v>121</v>
      </c>
      <c r="C50" t="s">
        <v>1</v>
      </c>
      <c r="D50" t="s">
        <v>1</v>
      </c>
      <c r="E50" t="s">
        <v>1</v>
      </c>
    </row>
    <row r="51" spans="1:5" ht="15">
      <c r="A51" t="s">
        <v>16</v>
      </c>
      <c r="B51" t="s">
        <v>17</v>
      </c>
      <c r="C51" t="s">
        <v>1</v>
      </c>
      <c r="D51" t="s">
        <v>1</v>
      </c>
      <c r="E51" t="s">
        <v>1</v>
      </c>
    </row>
    <row r="52" spans="1:3" ht="15">
      <c r="A52" t="s">
        <v>64</v>
      </c>
      <c r="B52" t="s">
        <v>65</v>
      </c>
      <c r="C52" t="s">
        <v>1</v>
      </c>
    </row>
    <row r="53" spans="1:3" ht="15">
      <c r="A53" t="s">
        <v>8</v>
      </c>
      <c r="B53" t="s">
        <v>9</v>
      </c>
      <c r="C53" t="s">
        <v>1</v>
      </c>
    </row>
    <row r="54" spans="1:4" ht="15">
      <c r="A54" t="s">
        <v>18</v>
      </c>
      <c r="B54" t="s">
        <v>19</v>
      </c>
      <c r="C54" t="s">
        <v>1</v>
      </c>
      <c r="D54" t="s">
        <v>1</v>
      </c>
    </row>
    <row r="55" spans="1:5" ht="15">
      <c r="A55" t="s">
        <v>24</v>
      </c>
      <c r="B55" t="s">
        <v>25</v>
      </c>
      <c r="C55" t="s">
        <v>1</v>
      </c>
      <c r="D55" t="s">
        <v>1</v>
      </c>
      <c r="E55" t="s">
        <v>1</v>
      </c>
    </row>
    <row r="56" spans="1:3" ht="15">
      <c r="A56" t="s">
        <v>122</v>
      </c>
      <c r="B56" t="s">
        <v>123</v>
      </c>
      <c r="C56" t="s">
        <v>1</v>
      </c>
    </row>
    <row r="57" spans="1:3" ht="15">
      <c r="A57" t="s">
        <v>124</v>
      </c>
      <c r="B57" t="s">
        <v>125</v>
      </c>
      <c r="C57" t="s">
        <v>1</v>
      </c>
    </row>
    <row r="58" spans="1:3" ht="15">
      <c r="A58" t="s">
        <v>58</v>
      </c>
      <c r="B58" t="s">
        <v>59</v>
      </c>
      <c r="C58" t="s">
        <v>1</v>
      </c>
    </row>
    <row r="59" spans="1:4" ht="15">
      <c r="A59" t="s">
        <v>100</v>
      </c>
      <c r="B59" t="s">
        <v>101</v>
      </c>
      <c r="C59" t="s">
        <v>1</v>
      </c>
      <c r="D59" t="s">
        <v>1</v>
      </c>
    </row>
    <row r="60" spans="1:5" ht="15">
      <c r="A60" t="s">
        <v>126</v>
      </c>
      <c r="B60" t="s">
        <v>127</v>
      </c>
      <c r="C60" t="s">
        <v>1</v>
      </c>
      <c r="E60" t="s">
        <v>1</v>
      </c>
    </row>
    <row r="61" spans="1:3" ht="15">
      <c r="A61" t="s">
        <v>78</v>
      </c>
      <c r="B61" t="s">
        <v>79</v>
      </c>
      <c r="C61" t="s">
        <v>1</v>
      </c>
    </row>
    <row r="62" spans="1:3" ht="15">
      <c r="A62" t="s">
        <v>40</v>
      </c>
      <c r="B62" t="s">
        <v>41</v>
      </c>
      <c r="C62" t="s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70" zoomScaleNormal="70" zoomScalePageLayoutView="0" workbookViewId="0" topLeftCell="A34">
      <selection activeCell="F58" sqref="F58"/>
    </sheetView>
  </sheetViews>
  <sheetFormatPr defaultColWidth="9.140625" defaultRowHeight="15"/>
  <cols>
    <col min="1" max="6" width="9.140625" style="1" customWidth="1"/>
    <col min="7" max="7" width="9.140625" style="14" customWidth="1"/>
    <col min="8" max="8" width="9.140625" style="18" customWidth="1"/>
    <col min="9" max="17" width="9.140625" style="1" customWidth="1"/>
    <col min="18" max="18" width="9.140625" style="22" customWidth="1"/>
    <col min="19" max="16384" width="9.140625" style="1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Guest</dc:creator>
  <cp:keywords/>
  <dc:description/>
  <cp:lastModifiedBy>Шинэболд</cp:lastModifiedBy>
  <cp:lastPrinted>2017-03-13T01:20:48Z</cp:lastPrinted>
  <dcterms:created xsi:type="dcterms:W3CDTF">2013-11-13T07:24:47Z</dcterms:created>
  <dcterms:modified xsi:type="dcterms:W3CDTF">2017-03-13T01:25:04Z</dcterms:modified>
  <cp:category/>
  <cp:version/>
  <cp:contentType/>
  <cp:contentStatus/>
</cp:coreProperties>
</file>