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700" windowHeight="73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<sst xmlns="http://schemas.openxmlformats.org/spreadsheetml/2006/main" count="216" uniqueCount="131">
  <si>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</si>
  <si>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</si>
  <si>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</si>
  <si>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</si>
  <si>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</si>
  <si>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</si>
  <si>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</si>
  <si>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</si>
  <si>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</si>
  <si>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</si>
  <si>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</si>
  <si>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</si>
  <si>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</si>
  <si>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</si>
  <si>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</si>
  <si>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</si>
  <si>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</si>
  <si>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</si>
  <si>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</si>
  <si>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</si>
  <si>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</si>
  <si>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</si>
  <si>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</si>
  <si>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</si>
  <si>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</si>
  <si>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</si>
  <si>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</si>
  <si>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</si>
  <si>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</si>
  <si>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</si>
  <si>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</si>
  <si>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</si>
  <si>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</si>
  <si>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</si>
  <si>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</si>
  <si>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</si>
  <si>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</si>
  <si>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</si>
  <si>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</si>
  <si>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</si>
  <si>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</si>
  <si>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</si>
  <si>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</si>
  <si>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</si>
  <si>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</si>
  <si>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</si>
  <si>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</si>
  <si>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</si>
  <si>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</si>
  <si>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</si>
  <si>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</si>
  <si>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</si>
  <si>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</si>
  <si>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</si>
  <si>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</si>
  <si>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</si>
  <si>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</si>
  <si>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</si>
  <si>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</si>
  <si>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</si>
  <si>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</si>
  <si>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</si>
  <si>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</si>
  <si>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</si>
  <si>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</si>
  <si>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</si>
  <si>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</si>
  <si>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</si>
  <si>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</si>
  <si>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</si>
  <si>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</si>
  <si>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</si>
  <si>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</si>
  <si>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</si>
  <si>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</si>
  <si>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</si>
  <si>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</si>
  <si>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</si>
  <si>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</si>
  <si>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</si>
  <si>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</si>
  <si>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</si>
  <si>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</si>
  <si>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</si>
  <si>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</si>
  <si>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</si>
  <si>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</si>
  <si>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</si>
  <si>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</si>
  <si>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</si>
  <si>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</si>
  <si>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</si>
  <si>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</si>
  <si>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</si>
  <si>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</si>
  <si>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</si>
  <si>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</si>
  <si>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</si>
  <si>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</si>
  <si>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</si>
  <si>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</si>
  <si>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</si>
  <si>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</si>
  <si>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</si>
  <si>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</si>
  <si>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</si>
  <si>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</si>
  <si>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</si>
  <si>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</si>
  <si>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</si>
  <si>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</si>
  <si>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</si>
  <si>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</si>
  <si>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</si>
  <si>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</si>
  <si>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</si>
  <si>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</si>
  <si>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</si>
  <si>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</si>
  <si>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</si>
  <si>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</si>
  <si>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</si>
  <si>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</si>
  <si>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</si>
  <si>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</si>
  <si>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</si>
  <si>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</si>
  <si>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3-р сарын арилжааны дүн</t>
  </si>
  <si>
    <t xml:space="preserve">2022 оны 3 дугаар сарын 31-ний байдлаар </t>
  </si>
  <si>
    <t>BKOC</t>
  </si>
  <si>
    <t>"БКО КАПИТАЛ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</si>
</sst>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069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Q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6854</v>
          </cell>
          <cell r="E8">
            <v>3188474.2</v>
          </cell>
          <cell r="F8">
            <v>2092</v>
          </cell>
          <cell r="G8">
            <v>3869712</v>
          </cell>
          <cell r="H8">
            <v>7058186.2</v>
          </cell>
          <cell r="I8">
            <v>0</v>
          </cell>
          <cell r="J8">
            <v>0</v>
          </cell>
          <cell r="K8">
            <v>13</v>
          </cell>
          <cell r="L8">
            <v>3174580</v>
          </cell>
          <cell r="Q8">
            <v>3174580</v>
          </cell>
          <cell r="R8">
            <v>8959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2455</v>
          </cell>
          <cell r="E9">
            <v>1164156</v>
          </cell>
          <cell r="F9">
            <v>793</v>
          </cell>
          <cell r="G9">
            <v>1633942</v>
          </cell>
          <cell r="H9">
            <v>2798098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Q9">
            <v>0</v>
          </cell>
          <cell r="R9">
            <v>3248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874914</v>
          </cell>
          <cell r="E10">
            <v>194227751.17</v>
          </cell>
          <cell r="F10">
            <v>1179683</v>
          </cell>
          <cell r="G10">
            <v>144772460.16</v>
          </cell>
          <cell r="H10">
            <v>339000211.33</v>
          </cell>
          <cell r="I10">
            <v>5295</v>
          </cell>
          <cell r="J10">
            <v>1484595500</v>
          </cell>
          <cell r="K10">
            <v>5300</v>
          </cell>
          <cell r="L10">
            <v>1485090500</v>
          </cell>
          <cell r="Q10">
            <v>2969686000</v>
          </cell>
          <cell r="R10">
            <v>2065192</v>
          </cell>
        </row>
        <row r="11">
          <cell r="B11" t="str">
            <v>ARGB</v>
          </cell>
          <cell r="C11" t="str">
            <v>Аргай бэст ХХК</v>
          </cell>
          <cell r="D11">
            <v>4519</v>
          </cell>
          <cell r="E11">
            <v>18599293</v>
          </cell>
          <cell r="F11">
            <v>6507</v>
          </cell>
          <cell r="G11">
            <v>33728609</v>
          </cell>
          <cell r="H11">
            <v>52327902</v>
          </cell>
          <cell r="I11">
            <v>0</v>
          </cell>
          <cell r="J11">
            <v>0</v>
          </cell>
          <cell r="K11">
            <v>28</v>
          </cell>
          <cell r="L11">
            <v>8008748.16</v>
          </cell>
          <cell r="Q11">
            <v>8008748.16</v>
          </cell>
          <cell r="R11">
            <v>11054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1643691</v>
          </cell>
          <cell r="G12">
            <v>38626738.5</v>
          </cell>
          <cell r="H12">
            <v>38626738.5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Q12">
            <v>0</v>
          </cell>
          <cell r="R12">
            <v>1643691</v>
          </cell>
        </row>
        <row r="13">
          <cell r="B13" t="str">
            <v>BDSC</v>
          </cell>
          <cell r="C13" t="str">
            <v>БиДиСек ХК</v>
          </cell>
          <cell r="D13">
            <v>3900209</v>
          </cell>
          <cell r="E13">
            <v>1131763567.73</v>
          </cell>
          <cell r="F13">
            <v>1070601</v>
          </cell>
          <cell r="G13">
            <v>948506583.49</v>
          </cell>
          <cell r="H13">
            <v>2080270151.22</v>
          </cell>
          <cell r="I13">
            <v>16382</v>
          </cell>
          <cell r="J13">
            <v>4579522534.36</v>
          </cell>
          <cell r="K13">
            <v>15949</v>
          </cell>
          <cell r="L13">
            <v>4564542180.04</v>
          </cell>
          <cell r="M13">
            <v>307</v>
          </cell>
          <cell r="N13">
            <v>30700000</v>
          </cell>
          <cell r="Q13">
            <v>9144064714.4</v>
          </cell>
          <cell r="R13">
            <v>5003448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Q14">
            <v>0</v>
          </cell>
          <cell r="R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Q15">
            <v>0</v>
          </cell>
          <cell r="R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1649</v>
          </cell>
          <cell r="E16">
            <v>953725</v>
          </cell>
          <cell r="F16">
            <v>2076</v>
          </cell>
          <cell r="G16">
            <v>4561190</v>
          </cell>
          <cell r="H16">
            <v>5514915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Q16">
            <v>0</v>
          </cell>
          <cell r="R16">
            <v>3725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  <cell r="R17">
            <v>0</v>
          </cell>
        </row>
        <row r="18">
          <cell r="B18" t="str">
            <v>BULG</v>
          </cell>
          <cell r="C18" t="str">
            <v>Булган брокер ХХК</v>
          </cell>
          <cell r="D18">
            <v>2312</v>
          </cell>
          <cell r="E18">
            <v>866500</v>
          </cell>
          <cell r="F18">
            <v>113771</v>
          </cell>
          <cell r="G18">
            <v>34178472.26</v>
          </cell>
          <cell r="H18">
            <v>35044972.26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Q18">
            <v>0</v>
          </cell>
          <cell r="R18">
            <v>116083</v>
          </cell>
        </row>
        <row r="19">
          <cell r="B19" t="str">
            <v>BUMB</v>
          </cell>
          <cell r="C19" t="str">
            <v>Бумбат-Алтай ХХК</v>
          </cell>
          <cell r="D19">
            <v>674081</v>
          </cell>
          <cell r="E19">
            <v>246150932.58</v>
          </cell>
          <cell r="F19">
            <v>809425</v>
          </cell>
          <cell r="G19">
            <v>227692847.12</v>
          </cell>
          <cell r="H19">
            <v>473843779.70000005</v>
          </cell>
          <cell r="I19">
            <v>2</v>
          </cell>
          <cell r="J19">
            <v>194000</v>
          </cell>
          <cell r="K19">
            <v>10</v>
          </cell>
          <cell r="L19">
            <v>985920</v>
          </cell>
          <cell r="Q19">
            <v>1179920</v>
          </cell>
          <cell r="R19">
            <v>1483518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131102</v>
          </cell>
          <cell r="E20">
            <v>54737468.14</v>
          </cell>
          <cell r="F20">
            <v>194686</v>
          </cell>
          <cell r="G20">
            <v>37158094.2</v>
          </cell>
          <cell r="H20">
            <v>91895562.34</v>
          </cell>
          <cell r="I20">
            <v>0</v>
          </cell>
          <cell r="J20">
            <v>0</v>
          </cell>
          <cell r="K20">
            <v>108</v>
          </cell>
          <cell r="L20">
            <v>30994475.56</v>
          </cell>
          <cell r="Q20">
            <v>30994475.56</v>
          </cell>
          <cell r="R20">
            <v>325896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Q21">
            <v>0</v>
          </cell>
          <cell r="R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Q22">
            <v>0</v>
          </cell>
          <cell r="R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25705</v>
          </cell>
          <cell r="E23">
            <v>250462185</v>
          </cell>
          <cell r="F23">
            <v>28220</v>
          </cell>
          <cell r="G23">
            <v>253913321.69</v>
          </cell>
          <cell r="H23">
            <v>504375506.69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R23">
            <v>53925</v>
          </cell>
        </row>
        <row r="24">
          <cell r="B24" t="str">
            <v>DOMI</v>
          </cell>
          <cell r="C24" t="str">
            <v>Домикс сек ҮЦК ХХК</v>
          </cell>
          <cell r="D24">
            <v>11437</v>
          </cell>
          <cell r="E24">
            <v>2504252.7</v>
          </cell>
          <cell r="F24">
            <v>74277</v>
          </cell>
          <cell r="G24">
            <v>3233613.17</v>
          </cell>
          <cell r="H24">
            <v>5737865.87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Q24">
            <v>0</v>
          </cell>
          <cell r="R24">
            <v>85714</v>
          </cell>
        </row>
        <row r="25">
          <cell r="B25" t="str">
            <v>DRBR</v>
          </cell>
          <cell r="C25" t="str">
            <v>Дархан брокер ХХК</v>
          </cell>
          <cell r="D25">
            <v>17903</v>
          </cell>
          <cell r="E25">
            <v>4329617.5</v>
          </cell>
          <cell r="F25">
            <v>27073</v>
          </cell>
          <cell r="G25">
            <v>12708002.14</v>
          </cell>
          <cell r="H25">
            <v>17037619.64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Q25">
            <v>0</v>
          </cell>
          <cell r="R25">
            <v>44976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70</v>
          </cell>
          <cell r="E26">
            <v>108500</v>
          </cell>
          <cell r="F26">
            <v>1964</v>
          </cell>
          <cell r="G26">
            <v>13641040</v>
          </cell>
          <cell r="H26">
            <v>13749540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  <cell r="R26">
            <v>2034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Q27">
            <v>0</v>
          </cell>
          <cell r="R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1040</v>
          </cell>
          <cell r="E28">
            <v>154720</v>
          </cell>
          <cell r="F28">
            <v>0</v>
          </cell>
          <cell r="G28">
            <v>0</v>
          </cell>
          <cell r="H28">
            <v>154720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Q28">
            <v>0</v>
          </cell>
          <cell r="R28">
            <v>1040</v>
          </cell>
        </row>
        <row r="29">
          <cell r="B29" t="str">
            <v>GAUL</v>
          </cell>
          <cell r="C29" t="str">
            <v>Гаүли ХХК</v>
          </cell>
          <cell r="D29">
            <v>30386</v>
          </cell>
          <cell r="E29">
            <v>29602933.35</v>
          </cell>
          <cell r="F29">
            <v>39082</v>
          </cell>
          <cell r="G29">
            <v>12614706.54</v>
          </cell>
          <cell r="H29">
            <v>42217639.89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</v>
          </cell>
          <cell r="N29">
            <v>400000</v>
          </cell>
          <cell r="Q29">
            <v>0</v>
          </cell>
          <cell r="R29">
            <v>69472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2028</v>
          </cell>
          <cell r="E30">
            <v>3489820</v>
          </cell>
          <cell r="F30">
            <v>20146</v>
          </cell>
          <cell r="G30">
            <v>3384344.92</v>
          </cell>
          <cell r="H30">
            <v>6874164.92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Q30">
            <v>0</v>
          </cell>
          <cell r="R30">
            <v>22174</v>
          </cell>
        </row>
        <row r="31">
          <cell r="B31" t="str">
            <v>GDSC</v>
          </cell>
          <cell r="C31" t="str">
            <v>Гүүдсек ХХК</v>
          </cell>
          <cell r="D31">
            <v>79102</v>
          </cell>
          <cell r="E31">
            <v>49020659.31</v>
          </cell>
          <cell r="F31">
            <v>64717</v>
          </cell>
          <cell r="G31">
            <v>30569460.3</v>
          </cell>
          <cell r="H31">
            <v>79590119.61</v>
          </cell>
          <cell r="I31">
            <v>59</v>
          </cell>
          <cell r="J31">
            <v>13232995</v>
          </cell>
          <cell r="K31">
            <v>2</v>
          </cell>
          <cell r="L31">
            <v>194000</v>
          </cell>
          <cell r="M31">
            <v>19</v>
          </cell>
          <cell r="N31">
            <v>1900000</v>
          </cell>
          <cell r="Q31">
            <v>13426995</v>
          </cell>
          <cell r="R31">
            <v>143899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4981812</v>
          </cell>
          <cell r="E32">
            <v>6053299995.13</v>
          </cell>
          <cell r="F32">
            <v>6089912</v>
          </cell>
          <cell r="G32">
            <v>6817523798.43</v>
          </cell>
          <cell r="H32">
            <v>12870823793.560001</v>
          </cell>
          <cell r="I32">
            <v>25261</v>
          </cell>
          <cell r="J32">
            <v>2593565736</v>
          </cell>
          <cell r="K32">
            <v>24989</v>
          </cell>
          <cell r="L32">
            <v>2515377160</v>
          </cell>
          <cell r="Q32">
            <v>5108942896</v>
          </cell>
          <cell r="R32">
            <v>11121974</v>
          </cell>
        </row>
        <row r="33">
          <cell r="B33" t="str">
            <v>GNDX</v>
          </cell>
          <cell r="C33" t="str">
            <v>Гендекс ХХК</v>
          </cell>
          <cell r="D33">
            <v>3797</v>
          </cell>
          <cell r="E33">
            <v>2543623.25</v>
          </cell>
          <cell r="F33">
            <v>0</v>
          </cell>
          <cell r="G33">
            <v>0</v>
          </cell>
          <cell r="H33">
            <v>2543623.25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Q33">
            <v>0</v>
          </cell>
          <cell r="R33">
            <v>3797</v>
          </cell>
        </row>
        <row r="34">
          <cell r="B34" t="str">
            <v>HUN</v>
          </cell>
          <cell r="C34" t="str">
            <v>Хүннү Эмпайр ХХК</v>
          </cell>
          <cell r="D34">
            <v>187</v>
          </cell>
          <cell r="E34">
            <v>797736</v>
          </cell>
          <cell r="F34">
            <v>5110</v>
          </cell>
          <cell r="G34">
            <v>1358868</v>
          </cell>
          <cell r="H34">
            <v>2156604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Q34">
            <v>0</v>
          </cell>
          <cell r="R34">
            <v>5297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43712</v>
          </cell>
          <cell r="E35">
            <v>166609330.69</v>
          </cell>
          <cell r="F35">
            <v>25820</v>
          </cell>
          <cell r="G35">
            <v>110952459</v>
          </cell>
          <cell r="H35">
            <v>277561789.69</v>
          </cell>
          <cell r="I35">
            <v>5197</v>
          </cell>
          <cell r="J35">
            <v>508558160</v>
          </cell>
          <cell r="K35">
            <v>11803</v>
          </cell>
          <cell r="L35">
            <v>1168481000</v>
          </cell>
          <cell r="Q35">
            <v>1677039160</v>
          </cell>
          <cell r="R35">
            <v>86532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0</v>
          </cell>
          <cell r="E36">
            <v>0</v>
          </cell>
          <cell r="F36">
            <v>7272</v>
          </cell>
          <cell r="G36">
            <v>181800</v>
          </cell>
          <cell r="H36">
            <v>181800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Q36">
            <v>0</v>
          </cell>
          <cell r="R36">
            <v>7272</v>
          </cell>
        </row>
        <row r="37">
          <cell r="B37" t="str">
            <v>MERG</v>
          </cell>
          <cell r="C37" t="str">
            <v>Мэргэн санаа ХХК</v>
          </cell>
          <cell r="D37">
            <v>6452</v>
          </cell>
          <cell r="E37">
            <v>5399893</v>
          </cell>
          <cell r="F37">
            <v>5112</v>
          </cell>
          <cell r="G37">
            <v>3315182</v>
          </cell>
          <cell r="H37">
            <v>8715075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Q37">
            <v>0</v>
          </cell>
          <cell r="R37">
            <v>11564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1007754</v>
          </cell>
          <cell r="E38">
            <v>859492148.25</v>
          </cell>
          <cell r="F38">
            <v>1753428</v>
          </cell>
          <cell r="G38">
            <v>914132694.75</v>
          </cell>
          <cell r="H38">
            <v>1773624843</v>
          </cell>
          <cell r="I38">
            <v>5000</v>
          </cell>
          <cell r="J38">
            <v>499200000</v>
          </cell>
          <cell r="K38">
            <v>0</v>
          </cell>
          <cell r="L38">
            <v>0</v>
          </cell>
          <cell r="M38">
            <v>20000</v>
          </cell>
          <cell r="N38">
            <v>2000000000</v>
          </cell>
          <cell r="Q38">
            <v>499200000</v>
          </cell>
          <cell r="R38">
            <v>2786182</v>
          </cell>
        </row>
        <row r="39">
          <cell r="B39" t="str">
            <v>MICC</v>
          </cell>
          <cell r="C39" t="str">
            <v>Эм Ай Си Си ХХК</v>
          </cell>
          <cell r="D39">
            <v>11198</v>
          </cell>
          <cell r="E39">
            <v>3819251</v>
          </cell>
          <cell r="F39">
            <v>11105</v>
          </cell>
          <cell r="G39">
            <v>20600945</v>
          </cell>
          <cell r="H39">
            <v>24420196</v>
          </cell>
          <cell r="I39">
            <v>0</v>
          </cell>
          <cell r="J39">
            <v>0</v>
          </cell>
          <cell r="K39">
            <v>68</v>
          </cell>
          <cell r="L39">
            <v>19547144</v>
          </cell>
          <cell r="Q39">
            <v>19547144</v>
          </cell>
          <cell r="R39">
            <v>22371</v>
          </cell>
        </row>
        <row r="40">
          <cell r="B40" t="str">
            <v>MNET</v>
          </cell>
          <cell r="C40" t="str">
            <v>Ард секюритиз ХХК</v>
          </cell>
          <cell r="D40">
            <v>2350913</v>
          </cell>
          <cell r="E40">
            <v>1392144332.05</v>
          </cell>
          <cell r="F40">
            <v>2813841</v>
          </cell>
          <cell r="G40">
            <v>1708777681.61</v>
          </cell>
          <cell r="H40">
            <v>3100922013.66</v>
          </cell>
          <cell r="I40">
            <v>16</v>
          </cell>
          <cell r="J40">
            <v>1585120</v>
          </cell>
          <cell r="K40">
            <v>228</v>
          </cell>
          <cell r="L40">
            <v>22626080</v>
          </cell>
          <cell r="Q40">
            <v>24211200</v>
          </cell>
          <cell r="R40">
            <v>5164998</v>
          </cell>
        </row>
        <row r="41">
          <cell r="B41" t="str">
            <v>MOHU</v>
          </cell>
          <cell r="C41" t="str">
            <v>Монгол хувьцаа ХХК</v>
          </cell>
          <cell r="D41">
            <v>18815</v>
          </cell>
          <cell r="E41">
            <v>4059589.4</v>
          </cell>
          <cell r="F41">
            <v>0</v>
          </cell>
          <cell r="G41">
            <v>0</v>
          </cell>
          <cell r="H41">
            <v>4059589.4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Q41">
            <v>0</v>
          </cell>
          <cell r="R41">
            <v>18815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Q42">
            <v>0</v>
          </cell>
          <cell r="R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Q43">
            <v>0</v>
          </cell>
          <cell r="R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100736</v>
          </cell>
          <cell r="E44">
            <v>15255498.72</v>
          </cell>
          <cell r="F44">
            <v>47772</v>
          </cell>
          <cell r="G44">
            <v>16289236.4</v>
          </cell>
          <cell r="H44">
            <v>31544735.12</v>
          </cell>
          <cell r="I44">
            <v>0</v>
          </cell>
          <cell r="J44">
            <v>0</v>
          </cell>
          <cell r="K44">
            <v>60</v>
          </cell>
          <cell r="L44">
            <v>17247480</v>
          </cell>
          <cell r="Q44">
            <v>17247480</v>
          </cell>
          <cell r="R44">
            <v>148568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56472</v>
          </cell>
          <cell r="E45">
            <v>125216347.38</v>
          </cell>
          <cell r="F45">
            <v>97793</v>
          </cell>
          <cell r="G45">
            <v>24364095.23</v>
          </cell>
          <cell r="H45">
            <v>149580442.60999998</v>
          </cell>
          <cell r="I45">
            <v>0</v>
          </cell>
          <cell r="J45">
            <v>0</v>
          </cell>
          <cell r="K45">
            <v>395</v>
          </cell>
          <cell r="L45">
            <v>39500000</v>
          </cell>
          <cell r="Q45">
            <v>39500000</v>
          </cell>
          <cell r="R45">
            <v>154660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132245</v>
          </cell>
          <cell r="E46">
            <v>58472789.22</v>
          </cell>
          <cell r="F46">
            <v>135701</v>
          </cell>
          <cell r="G46">
            <v>68384429.34</v>
          </cell>
          <cell r="H46">
            <v>126857218.56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Q46">
            <v>0</v>
          </cell>
          <cell r="R46">
            <v>267946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5444</v>
          </cell>
          <cell r="E47">
            <v>989541</v>
          </cell>
          <cell r="F47">
            <v>0</v>
          </cell>
          <cell r="G47">
            <v>0</v>
          </cell>
          <cell r="H47">
            <v>989541</v>
          </cell>
          <cell r="I47">
            <v>29</v>
          </cell>
          <cell r="J47">
            <v>2878440</v>
          </cell>
          <cell r="K47">
            <v>8</v>
          </cell>
          <cell r="L47">
            <v>795200</v>
          </cell>
          <cell r="Q47">
            <v>3673640</v>
          </cell>
          <cell r="R47">
            <v>5481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599</v>
          </cell>
          <cell r="G48">
            <v>2294320</v>
          </cell>
          <cell r="H48">
            <v>2294320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R48">
            <v>599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23</v>
          </cell>
          <cell r="G49">
            <v>506</v>
          </cell>
          <cell r="H49">
            <v>506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Q49">
            <v>0</v>
          </cell>
          <cell r="R49">
            <v>23</v>
          </cell>
        </row>
        <row r="50">
          <cell r="B50" t="str">
            <v>SGC</v>
          </cell>
          <cell r="C50" t="str">
            <v>Эс Жи Капитал ХХК</v>
          </cell>
          <cell r="D50">
            <v>45900</v>
          </cell>
          <cell r="E50">
            <v>4115069</v>
          </cell>
          <cell r="F50">
            <v>300355</v>
          </cell>
          <cell r="G50">
            <v>24554020</v>
          </cell>
          <cell r="H50">
            <v>28669089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Q50">
            <v>0</v>
          </cell>
          <cell r="R50">
            <v>346255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218000</v>
          </cell>
          <cell r="E51">
            <v>359700000</v>
          </cell>
          <cell r="F51">
            <v>202547</v>
          </cell>
          <cell r="G51">
            <v>306991552</v>
          </cell>
          <cell r="H51">
            <v>666691552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Q51">
            <v>0</v>
          </cell>
          <cell r="R51">
            <v>420547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575194</v>
          </cell>
          <cell r="E52">
            <v>665502588.19</v>
          </cell>
          <cell r="F52">
            <v>563462</v>
          </cell>
          <cell r="G52">
            <v>660499144.98</v>
          </cell>
          <cell r="H52">
            <v>1326001733.17</v>
          </cell>
          <cell r="I52">
            <v>10</v>
          </cell>
          <cell r="J52">
            <v>990480</v>
          </cell>
          <cell r="K52">
            <v>100</v>
          </cell>
          <cell r="L52">
            <v>18598799.6</v>
          </cell>
          <cell r="Q52">
            <v>19589279.6</v>
          </cell>
          <cell r="R52">
            <v>1138766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Q53">
            <v>0</v>
          </cell>
          <cell r="R53">
            <v>0</v>
          </cell>
        </row>
        <row r="54">
          <cell r="B54" t="str">
            <v>TABO</v>
          </cell>
          <cell r="C54" t="str">
            <v>Таван богд ХХК</v>
          </cell>
          <cell r="D54">
            <v>65</v>
          </cell>
          <cell r="E54">
            <v>2743000</v>
          </cell>
          <cell r="F54">
            <v>1865</v>
          </cell>
          <cell r="G54">
            <v>3239469.78</v>
          </cell>
          <cell r="H54">
            <v>5982469.779999999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Q54">
            <v>0</v>
          </cell>
          <cell r="R54">
            <v>1930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5472</v>
          </cell>
          <cell r="E55">
            <v>5928394.48</v>
          </cell>
          <cell r="F55">
            <v>11074</v>
          </cell>
          <cell r="G55">
            <v>110879580.34</v>
          </cell>
          <cell r="H55">
            <v>116807974.82000001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Q55">
            <v>0</v>
          </cell>
          <cell r="R55">
            <v>16546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861789</v>
          </cell>
          <cell r="E56">
            <v>614995594.65</v>
          </cell>
          <cell r="F56">
            <v>835985</v>
          </cell>
          <cell r="G56">
            <v>386751491.46</v>
          </cell>
          <cell r="H56">
            <v>1001747086.1099999</v>
          </cell>
          <cell r="I56">
            <v>1803</v>
          </cell>
          <cell r="J56">
            <v>180282000</v>
          </cell>
          <cell r="K56">
            <v>99</v>
          </cell>
          <cell r="L56">
            <v>9900000</v>
          </cell>
          <cell r="M56">
            <v>10</v>
          </cell>
          <cell r="N56">
            <v>1000000</v>
          </cell>
          <cell r="Q56">
            <v>190182000</v>
          </cell>
          <cell r="R56">
            <v>1699686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3339</v>
          </cell>
          <cell r="E57">
            <v>1106634.84</v>
          </cell>
          <cell r="F57">
            <v>74610</v>
          </cell>
          <cell r="G57">
            <v>19670508.54</v>
          </cell>
          <cell r="H57">
            <v>20777143.38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Q57">
            <v>0</v>
          </cell>
          <cell r="R57">
            <v>77949</v>
          </cell>
        </row>
        <row r="58">
          <cell r="B58" t="str">
            <v>TTOL</v>
          </cell>
          <cell r="C58" t="str">
            <v>Апекс Капитал ҮЦК</v>
          </cell>
          <cell r="D58">
            <v>3665121</v>
          </cell>
          <cell r="E58">
            <v>1555593100.5</v>
          </cell>
          <cell r="F58">
            <v>2691033</v>
          </cell>
          <cell r="G58">
            <v>1021264569.14</v>
          </cell>
          <cell r="H58">
            <v>2576857669.64</v>
          </cell>
          <cell r="I58">
            <v>3190</v>
          </cell>
          <cell r="J58">
            <v>319000000</v>
          </cell>
          <cell r="K58">
            <v>3243</v>
          </cell>
          <cell r="L58">
            <v>324300000</v>
          </cell>
          <cell r="M58">
            <v>29650</v>
          </cell>
          <cell r="N58">
            <v>2965000000</v>
          </cell>
          <cell r="O58">
            <v>50000</v>
          </cell>
          <cell r="P58">
            <v>5000000000</v>
          </cell>
          <cell r="Q58">
            <v>643300000</v>
          </cell>
          <cell r="R58">
            <v>6442237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4833</v>
          </cell>
          <cell r="G59">
            <v>9172545</v>
          </cell>
          <cell r="H59">
            <v>9172545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Q59">
            <v>0</v>
          </cell>
          <cell r="R59">
            <v>4833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1352604</v>
          </cell>
          <cell r="E60">
            <v>367413892.57</v>
          </cell>
          <cell r="F60">
            <v>237957</v>
          </cell>
          <cell r="G60">
            <v>187571359.71</v>
          </cell>
          <cell r="H60">
            <v>554985252.28</v>
          </cell>
          <cell r="I60">
            <v>164</v>
          </cell>
          <cell r="J60">
            <v>47195592</v>
          </cell>
          <cell r="K60">
            <v>0</v>
          </cell>
          <cell r="L60">
            <v>0</v>
          </cell>
          <cell r="M60">
            <v>10</v>
          </cell>
          <cell r="N60">
            <v>1000000</v>
          </cell>
          <cell r="Q60">
            <v>47195592</v>
          </cell>
          <cell r="R60">
            <v>1590735</v>
          </cell>
        </row>
        <row r="61">
          <cell r="B61" t="str">
            <v>ZRGD</v>
          </cell>
          <cell r="C61" t="str">
            <v>Зэргэд ХХК</v>
          </cell>
          <cell r="D61">
            <v>11649</v>
          </cell>
          <cell r="E61">
            <v>7453867.2</v>
          </cell>
          <cell r="F61">
            <v>28423</v>
          </cell>
          <cell r="G61">
            <v>40413378</v>
          </cell>
          <cell r="H61">
            <v>47867245.2</v>
          </cell>
          <cell r="I61">
            <v>0</v>
          </cell>
          <cell r="J61">
            <v>0</v>
          </cell>
          <cell r="K61">
            <v>5</v>
          </cell>
          <cell r="L61">
            <v>1437290</v>
          </cell>
          <cell r="Q61">
            <v>1437290</v>
          </cell>
          <cell r="R61">
            <v>40077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80"/>
  <sheetViews>
    <sheetView tabSelected="1" zoomScale="70" zoomScaleNormal="70" zoomScaleSheetLayoutView="70" zoomScalePageLayoutView="70" workbookViewId="0" topLeftCell="E13">
      <selection activeCell="G68" sqref="G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</row>
    <row r="10" ht="15.75"/>
    <row r="11" spans="12:15" ht="15" customHeight="1" thickBot="1">
      <c r="L11" s="49" t="s">
        <v>128</v>
      </c>
      <c r="M11" s="49"/>
      <c r="N11" s="49"/>
      <c r="O11" s="49"/>
    </row>
    <row r="12" spans="1:15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127</v>
      </c>
      <c r="H12" s="54"/>
      <c r="I12" s="54"/>
      <c r="J12" s="54"/>
      <c r="K12" s="54"/>
      <c r="L12" s="54"/>
      <c r="M12" s="54"/>
      <c r="N12" s="55" t="s">
        <v>126</v>
      </c>
      <c r="O12" s="56"/>
    </row>
    <row r="13" spans="1:16" s="8" customFormat="1" ht="15.75" customHeight="1">
      <c r="A13" s="51"/>
      <c r="B13" s="53"/>
      <c r="C13" s="53"/>
      <c r="D13" s="53"/>
      <c r="E13" s="53"/>
      <c r="F13" s="53"/>
      <c r="G13" s="39"/>
      <c r="H13" s="39"/>
      <c r="I13" s="39"/>
      <c r="J13" s="39"/>
      <c r="K13" s="39"/>
      <c r="L13" s="39"/>
      <c r="M13" s="39"/>
      <c r="N13" s="45"/>
      <c r="O13" s="46"/>
      <c r="P13" s="10"/>
    </row>
    <row r="14" spans="1:16" s="8" customFormat="1" ht="33.75" customHeight="1">
      <c r="A14" s="51"/>
      <c r="B14" s="53"/>
      <c r="C14" s="53"/>
      <c r="D14" s="53"/>
      <c r="E14" s="53"/>
      <c r="F14" s="53"/>
      <c r="G14" s="40" t="s">
        <v>5</v>
      </c>
      <c r="H14" s="41"/>
      <c r="I14" s="41"/>
      <c r="J14" s="39" t="s">
        <v>102</v>
      </c>
      <c r="K14" s="39"/>
      <c r="L14" s="39"/>
      <c r="M14" s="39" t="s">
        <v>6</v>
      </c>
      <c r="N14" s="45" t="s">
        <v>7</v>
      </c>
      <c r="O14" s="46" t="s">
        <v>8</v>
      </c>
      <c r="P14" s="10"/>
    </row>
    <row r="15" spans="1:16" s="8" customFormat="1" ht="47.25">
      <c r="A15" s="51"/>
      <c r="B15" s="53"/>
      <c r="C15" s="53"/>
      <c r="D15" s="25" t="s">
        <v>9</v>
      </c>
      <c r="E15" s="25" t="s">
        <v>10</v>
      </c>
      <c r="F15" s="25" t="s">
        <v>11</v>
      </c>
      <c r="G15" s="26" t="s">
        <v>118</v>
      </c>
      <c r="H15" s="11" t="s">
        <v>101</v>
      </c>
      <c r="I15" s="26" t="s">
        <v>119</v>
      </c>
      <c r="J15" s="26" t="s">
        <v>103</v>
      </c>
      <c r="K15" s="26" t="s">
        <v>101</v>
      </c>
      <c r="L15" s="32" t="s">
        <v>120</v>
      </c>
      <c r="M15" s="39"/>
      <c r="N15" s="45"/>
      <c r="O15" s="47"/>
      <c r="P15" s="10"/>
    </row>
    <row r="16" spans="1:18" ht="1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12870823793.560001</v>
      </c>
      <c r="H16" s="16">
        <v>0</v>
      </c>
      <c r="I16" s="16">
        <f>VLOOKUP(B16,'[1]Brokers'!$B$7:$M$61,12,0)</f>
        <v>0</v>
      </c>
      <c r="J16" s="16">
        <v>0</v>
      </c>
      <c r="K16" s="16">
        <v>0</v>
      </c>
      <c r="L16" s="16">
        <v>0</v>
      </c>
      <c r="M16" s="24">
        <f aca="true" t="shared" si="0" ref="M16:M47">+G16+I16+L16</f>
        <v>12870823793.560001</v>
      </c>
      <c r="N16" s="24">
        <v>84429782023.19</v>
      </c>
      <c r="O16" s="28">
        <f aca="true" t="shared" si="1" ref="O16:O47">N16/$N$70</f>
        <v>0.3523026227947531</v>
      </c>
      <c r="R16" s="20"/>
    </row>
    <row r="17" spans="1:18" ht="15">
      <c r="A17" s="27">
        <f>+A16+1</f>
        <v>2</v>
      </c>
      <c r="B17" s="12" t="s">
        <v>75</v>
      </c>
      <c r="C17" s="13" t="s">
        <v>106</v>
      </c>
      <c r="D17" s="14" t="s">
        <v>14</v>
      </c>
      <c r="E17" s="15"/>
      <c r="F17" s="15" t="s">
        <v>14</v>
      </c>
      <c r="G17" s="16">
        <f>VLOOKUP(B17,'[1]Brokers'!$B$7:$H$61,7,0)</f>
        <v>2576857669.64</v>
      </c>
      <c r="H17" s="16">
        <v>0</v>
      </c>
      <c r="I17" s="16">
        <f>VLOOKUP(B17,'[1]Brokers'!$B$7:$M$61,12,0)</f>
        <v>29650</v>
      </c>
      <c r="J17" s="16">
        <v>0</v>
      </c>
      <c r="K17" s="16">
        <v>0</v>
      </c>
      <c r="L17" s="16">
        <f>VLOOKUP(B17,'[1]Brokers'!$B$7:$R$61,17,0)</f>
        <v>6442237</v>
      </c>
      <c r="M17" s="24">
        <f t="shared" si="0"/>
        <v>2583329556.64</v>
      </c>
      <c r="N17" s="24">
        <v>46325568604.15</v>
      </c>
      <c r="O17" s="28">
        <f t="shared" si="1"/>
        <v>0.19330405611159335</v>
      </c>
      <c r="R17" s="20"/>
    </row>
    <row r="18" spans="1:18" ht="15">
      <c r="A18" s="27">
        <f aca="true" t="shared" si="2" ref="A18:A61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VLOOKUP(B18,'[1]Brokers'!$B$7:$H$61,7,0)</f>
        <v>3100922013.66</v>
      </c>
      <c r="H18" s="16">
        <v>0</v>
      </c>
      <c r="I18" s="16">
        <f>VLOOKUP(B18,'[1]Brokers'!$B$7:$M$61,12,0)</f>
        <v>0</v>
      </c>
      <c r="J18" s="16">
        <v>0</v>
      </c>
      <c r="K18" s="16">
        <v>0</v>
      </c>
      <c r="L18" s="16">
        <f>VLOOKUP(B18,'[1]Brokers'!$B$7:$R$61,17,0)</f>
        <v>5164998</v>
      </c>
      <c r="M18" s="24">
        <f t="shared" si="0"/>
        <v>3106087011.66</v>
      </c>
      <c r="N18" s="24">
        <v>32952448151.79</v>
      </c>
      <c r="O18" s="28">
        <f t="shared" si="1"/>
        <v>0.13750164495503575</v>
      </c>
      <c r="R18" s="20"/>
    </row>
    <row r="19" spans="1:18" ht="15">
      <c r="A19" s="27">
        <f t="shared" si="2"/>
        <v>4</v>
      </c>
      <c r="B19" s="12" t="s">
        <v>31</v>
      </c>
      <c r="C19" s="13" t="s">
        <v>32</v>
      </c>
      <c r="D19" s="14" t="s">
        <v>14</v>
      </c>
      <c r="E19" s="15"/>
      <c r="F19" s="15"/>
      <c r="G19" s="16">
        <f>VLOOKUP(B19,'[1]Brokers'!$B$7:$H$61,7,0)</f>
        <v>1773624843</v>
      </c>
      <c r="H19" s="16">
        <v>0</v>
      </c>
      <c r="I19" s="16">
        <f>VLOOKUP(B19,'[1]Brokers'!$B$7:$M$61,12,0)</f>
        <v>20000</v>
      </c>
      <c r="J19" s="16">
        <v>0</v>
      </c>
      <c r="K19" s="16">
        <v>0</v>
      </c>
      <c r="L19" s="16">
        <f>VLOOKUP(B19,'[1]Brokers'!$B$7:$R$61,17,0)</f>
        <v>2786182</v>
      </c>
      <c r="M19" s="24">
        <f t="shared" si="0"/>
        <v>1776431025</v>
      </c>
      <c r="N19" s="24">
        <v>26472620848.34</v>
      </c>
      <c r="O19" s="28">
        <f t="shared" si="1"/>
        <v>0.11046307989471778</v>
      </c>
      <c r="R19" s="20"/>
    </row>
    <row r="20" spans="1:18" ht="15">
      <c r="A20" s="27">
        <f t="shared" si="2"/>
        <v>5</v>
      </c>
      <c r="B20" s="12" t="s">
        <v>12</v>
      </c>
      <c r="C20" s="13" t="s">
        <v>13</v>
      </c>
      <c r="D20" s="14" t="s">
        <v>14</v>
      </c>
      <c r="E20" s="15" t="s">
        <v>14</v>
      </c>
      <c r="F20" s="15" t="s">
        <v>14</v>
      </c>
      <c r="G20" s="16">
        <f>VLOOKUP(B20,'[1]Brokers'!$B$7:$H$61,7,0)</f>
        <v>2080270151.22</v>
      </c>
      <c r="H20" s="16">
        <v>0</v>
      </c>
      <c r="I20" s="16">
        <f>VLOOKUP(B20,'[1]Brokers'!$B$7:$M$61,12,0)</f>
        <v>307</v>
      </c>
      <c r="J20" s="16">
        <v>0</v>
      </c>
      <c r="K20" s="16">
        <v>0</v>
      </c>
      <c r="L20" s="16">
        <f>VLOOKUP(B20,'[1]Brokers'!$B$7:$R$61,17,0)</f>
        <v>5003448</v>
      </c>
      <c r="M20" s="24">
        <f t="shared" si="0"/>
        <v>2085273906.22</v>
      </c>
      <c r="N20" s="24">
        <v>16350400942.95</v>
      </c>
      <c r="O20" s="28">
        <f t="shared" si="1"/>
        <v>0.06822579660770572</v>
      </c>
      <c r="R20" s="20"/>
    </row>
    <row r="21" spans="1:18" ht="15">
      <c r="A21" s="27">
        <f t="shared" si="2"/>
        <v>6</v>
      </c>
      <c r="B21" s="12" t="s">
        <v>41</v>
      </c>
      <c r="C21" s="13" t="s">
        <v>42</v>
      </c>
      <c r="D21" s="14" t="s">
        <v>14</v>
      </c>
      <c r="E21" s="15" t="s">
        <v>14</v>
      </c>
      <c r="F21" s="15"/>
      <c r="G21" s="16">
        <f>VLOOKUP(B21,'[1]Brokers'!$B$7:$H$61,7,0)</f>
        <v>181800</v>
      </c>
      <c r="H21" s="16">
        <v>0</v>
      </c>
      <c r="I21" s="16">
        <f>VLOOKUP(B21,'[1]Brokers'!$B$7:$M$61,12,0)</f>
        <v>0</v>
      </c>
      <c r="J21" s="16">
        <v>0</v>
      </c>
      <c r="K21" s="16">
        <v>0</v>
      </c>
      <c r="L21" s="16">
        <f>VLOOKUP(B21,'[1]Brokers'!$B$7:$R$61,17,0)</f>
        <v>7272</v>
      </c>
      <c r="M21" s="24">
        <f t="shared" si="0"/>
        <v>189072</v>
      </c>
      <c r="N21" s="24">
        <v>5538567890.7</v>
      </c>
      <c r="O21" s="28">
        <f t="shared" si="1"/>
        <v>0.02311094435710459</v>
      </c>
      <c r="R21" s="20"/>
    </row>
    <row r="22" spans="1:18" ht="15">
      <c r="A22" s="27">
        <f t="shared" si="2"/>
        <v>7</v>
      </c>
      <c r="B22" s="12" t="s">
        <v>108</v>
      </c>
      <c r="C22" s="13" t="s">
        <v>109</v>
      </c>
      <c r="D22" s="14" t="s">
        <v>14</v>
      </c>
      <c r="E22" s="14" t="s">
        <v>14</v>
      </c>
      <c r="F22" s="14"/>
      <c r="G22" s="16">
        <f>VLOOKUP(B22,'[1]Brokers'!$B$7:$H$61,7,0)</f>
        <v>277561789.69</v>
      </c>
      <c r="H22" s="16">
        <v>0</v>
      </c>
      <c r="I22" s="16">
        <f>VLOOKUP(B22,'[1]Brokers'!$B$7:$M$61,12,0)</f>
        <v>0</v>
      </c>
      <c r="J22" s="16">
        <v>0</v>
      </c>
      <c r="K22" s="16">
        <v>0</v>
      </c>
      <c r="L22" s="16">
        <f>VLOOKUP(B22,'[1]Brokers'!$B$7:$R$61,17,0)</f>
        <v>86532</v>
      </c>
      <c r="M22" s="24">
        <f t="shared" si="0"/>
        <v>277648321.69</v>
      </c>
      <c r="N22" s="24">
        <v>5251794706.89</v>
      </c>
      <c r="O22" s="28">
        <f t="shared" si="1"/>
        <v>0.021914317498874458</v>
      </c>
      <c r="R22" s="20"/>
    </row>
    <row r="23" spans="1:18" ht="15">
      <c r="A23" s="27">
        <f t="shared" si="2"/>
        <v>8</v>
      </c>
      <c r="B23" s="12" t="s">
        <v>23</v>
      </c>
      <c r="C23" s="13" t="s">
        <v>121</v>
      </c>
      <c r="D23" s="14" t="s">
        <v>14</v>
      </c>
      <c r="E23" s="15" t="s">
        <v>14</v>
      </c>
      <c r="F23" s="15"/>
      <c r="G23" s="16">
        <f>VLOOKUP(B23,'[1]Brokers'!$B$7:$H$61,7,0)</f>
        <v>339000211.33</v>
      </c>
      <c r="H23" s="16">
        <v>0</v>
      </c>
      <c r="I23" s="16">
        <f>VLOOKUP(B23,'[1]Brokers'!$B$7:$M$61,12,0)</f>
        <v>0</v>
      </c>
      <c r="J23" s="16">
        <v>0</v>
      </c>
      <c r="K23" s="16">
        <v>0</v>
      </c>
      <c r="L23" s="16">
        <f>VLOOKUP(B23,'[1]Brokers'!$B$7:$R$61,17,0)</f>
        <v>2065192</v>
      </c>
      <c r="M23" s="24">
        <f t="shared" si="0"/>
        <v>341065403.33</v>
      </c>
      <c r="N23" s="24">
        <v>4719018559.62</v>
      </c>
      <c r="O23" s="28">
        <f t="shared" si="1"/>
        <v>0.019691186874254932</v>
      </c>
      <c r="R23" s="20"/>
    </row>
    <row r="24" spans="1:18" ht="15">
      <c r="A24" s="27">
        <f t="shared" si="2"/>
        <v>9</v>
      </c>
      <c r="B24" s="12" t="s">
        <v>89</v>
      </c>
      <c r="C24" s="13" t="s">
        <v>90</v>
      </c>
      <c r="D24" s="14" t="s">
        <v>14</v>
      </c>
      <c r="E24" s="15"/>
      <c r="F24" s="15"/>
      <c r="G24" s="16">
        <f>VLOOKUP(B24,'[1]Brokers'!$B$7:$H$61,7,0)</f>
        <v>554985252.28</v>
      </c>
      <c r="H24" s="16">
        <v>0</v>
      </c>
      <c r="I24" s="16">
        <f>VLOOKUP(B24,'[1]Brokers'!$B$7:$M$61,12,0)</f>
        <v>10</v>
      </c>
      <c r="J24" s="16">
        <v>0</v>
      </c>
      <c r="K24" s="16">
        <v>0</v>
      </c>
      <c r="L24" s="16">
        <f>VLOOKUP(B24,'[1]Brokers'!$B$7:$R$61,17,0)</f>
        <v>1590735</v>
      </c>
      <c r="M24" s="24">
        <f t="shared" si="0"/>
        <v>556575997.28</v>
      </c>
      <c r="N24" s="24">
        <v>3494730403.92</v>
      </c>
      <c r="O24" s="28">
        <f t="shared" si="1"/>
        <v>0.014582563850791576</v>
      </c>
      <c r="R24" s="20"/>
    </row>
    <row r="25" spans="1:18" s="23" customFormat="1" ht="15">
      <c r="A25" s="27">
        <f t="shared" si="2"/>
        <v>10</v>
      </c>
      <c r="B25" s="12" t="s">
        <v>24</v>
      </c>
      <c r="C25" s="13" t="s">
        <v>122</v>
      </c>
      <c r="D25" s="14" t="s">
        <v>14</v>
      </c>
      <c r="E25" s="15" t="s">
        <v>14</v>
      </c>
      <c r="F25" s="15"/>
      <c r="G25" s="16">
        <f>VLOOKUP(B25,'[1]Brokers'!$B$7:$H$61,7,0)</f>
        <v>1001747086.1099999</v>
      </c>
      <c r="H25" s="16">
        <v>0</v>
      </c>
      <c r="I25" s="16">
        <f>VLOOKUP(B25,'[1]Brokers'!$B$7:$M$61,12,0)</f>
        <v>10</v>
      </c>
      <c r="J25" s="16">
        <v>0</v>
      </c>
      <c r="K25" s="16">
        <v>0</v>
      </c>
      <c r="L25" s="16">
        <f>VLOOKUP(B25,'[1]Brokers'!$B$7:$R$61,17,0)</f>
        <v>1699686</v>
      </c>
      <c r="M25" s="24">
        <f t="shared" si="0"/>
        <v>1003446782.1099999</v>
      </c>
      <c r="N25" s="24">
        <v>2796821756.39</v>
      </c>
      <c r="O25" s="28">
        <f t="shared" si="1"/>
        <v>0.011670380008738965</v>
      </c>
      <c r="P25" s="10"/>
      <c r="R25" s="20"/>
    </row>
    <row r="26" spans="1:18" ht="15">
      <c r="A26" s="27">
        <f t="shared" si="2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 t="s">
        <v>14</v>
      </c>
      <c r="G26" s="16">
        <f>VLOOKUP(B26,'[1]Brokers'!$B$7:$H$61,7,0)</f>
        <v>1326001733.17</v>
      </c>
      <c r="H26" s="16">
        <v>0</v>
      </c>
      <c r="I26" s="16">
        <f>VLOOKUP(B26,'[1]Brokers'!$B$7:$M$61,12,0)</f>
        <v>0</v>
      </c>
      <c r="J26" s="16">
        <v>0</v>
      </c>
      <c r="K26" s="16">
        <v>0</v>
      </c>
      <c r="L26" s="16">
        <f>VLOOKUP(B26,'[1]Brokers'!$B$7:$R$61,17,0)</f>
        <v>1138766</v>
      </c>
      <c r="M26" s="24">
        <f t="shared" si="0"/>
        <v>1327140499.17</v>
      </c>
      <c r="N26" s="24">
        <v>2204951011.58</v>
      </c>
      <c r="O26" s="28">
        <f t="shared" si="1"/>
        <v>0.00920066362720461</v>
      </c>
      <c r="R26" s="20"/>
    </row>
    <row r="27" spans="1:18" ht="15">
      <c r="A27" s="27">
        <f t="shared" si="2"/>
        <v>12</v>
      </c>
      <c r="B27" s="12" t="s">
        <v>39</v>
      </c>
      <c r="C27" s="13" t="s">
        <v>40</v>
      </c>
      <c r="D27" s="14" t="s">
        <v>14</v>
      </c>
      <c r="E27" s="14"/>
      <c r="F27" s="15"/>
      <c r="G27" s="16">
        <f>VLOOKUP(B27,'[1]Brokers'!$B$7:$H$61,7,0)</f>
        <v>473843779.70000005</v>
      </c>
      <c r="H27" s="16">
        <v>0</v>
      </c>
      <c r="I27" s="16">
        <f>VLOOKUP(B27,'[1]Brokers'!$B$7:$M$61,12,0)</f>
        <v>0</v>
      </c>
      <c r="J27" s="16">
        <v>0</v>
      </c>
      <c r="K27" s="16">
        <v>0</v>
      </c>
      <c r="L27" s="16">
        <f>VLOOKUP(B27,'[1]Brokers'!$B$7:$R$61,17,0)</f>
        <v>1483518</v>
      </c>
      <c r="M27" s="24">
        <f t="shared" si="0"/>
        <v>475327297.70000005</v>
      </c>
      <c r="N27" s="24">
        <v>1680321902.88</v>
      </c>
      <c r="O27" s="28">
        <f t="shared" si="1"/>
        <v>0.007011528388898329</v>
      </c>
      <c r="R27" s="20"/>
    </row>
    <row r="28" spans="1:18" ht="15">
      <c r="A28" s="27">
        <f t="shared" si="2"/>
        <v>13</v>
      </c>
      <c r="B28" s="12" t="s">
        <v>57</v>
      </c>
      <c r="C28" s="13" t="s">
        <v>58</v>
      </c>
      <c r="D28" s="14" t="s">
        <v>14</v>
      </c>
      <c r="E28" s="15"/>
      <c r="F28" s="15"/>
      <c r="G28" s="16">
        <f>VLOOKUP(B28,'[1]Brokers'!$B$7:$H$61,7,0)</f>
        <v>116807974.82000001</v>
      </c>
      <c r="H28" s="16">
        <v>0</v>
      </c>
      <c r="I28" s="16">
        <f>VLOOKUP(B28,'[1]Brokers'!$B$7:$M$61,12,0)</f>
        <v>0</v>
      </c>
      <c r="J28" s="16">
        <v>0</v>
      </c>
      <c r="K28" s="16">
        <v>0</v>
      </c>
      <c r="L28" s="16">
        <f>VLOOKUP(B28,'[1]Brokers'!$B$7:$R$61,17,0)</f>
        <v>16546</v>
      </c>
      <c r="M28" s="24">
        <f t="shared" si="0"/>
        <v>116824520.82000001</v>
      </c>
      <c r="N28" s="24">
        <v>978778869.9</v>
      </c>
      <c r="O28" s="28">
        <f t="shared" si="1"/>
        <v>0.004084179240296301</v>
      </c>
      <c r="R28" s="20"/>
    </row>
    <row r="29" spans="1:18" ht="15">
      <c r="A29" s="27">
        <f t="shared" si="2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VLOOKUP(B29,'[1]Brokers'!$B$7:$H$61,7,0)</f>
        <v>91895562.34</v>
      </c>
      <c r="H29" s="16">
        <v>0</v>
      </c>
      <c r="I29" s="16">
        <f>VLOOKUP(B29,'[1]Brokers'!$B$7:$M$61,12,0)</f>
        <v>0</v>
      </c>
      <c r="J29" s="16">
        <v>0</v>
      </c>
      <c r="K29" s="16">
        <v>0</v>
      </c>
      <c r="L29" s="16">
        <f>VLOOKUP(B29,'[1]Brokers'!$B$7:$R$61,17,0)</f>
        <v>325896</v>
      </c>
      <c r="M29" s="24">
        <f t="shared" si="0"/>
        <v>92221458.34</v>
      </c>
      <c r="N29" s="24">
        <v>901365637.8</v>
      </c>
      <c r="O29" s="28">
        <f t="shared" si="1"/>
        <v>0.003761154780747678</v>
      </c>
      <c r="R29" s="20"/>
    </row>
    <row r="30" spans="1:18" ht="15">
      <c r="A30" s="27">
        <f t="shared" si="2"/>
        <v>15</v>
      </c>
      <c r="B30" s="12" t="s">
        <v>105</v>
      </c>
      <c r="C30" s="13" t="s">
        <v>104</v>
      </c>
      <c r="D30" s="14" t="s">
        <v>14</v>
      </c>
      <c r="E30" s="15"/>
      <c r="F30" s="15"/>
      <c r="G30" s="16">
        <f>VLOOKUP(B30,'[1]Brokers'!$B$7:$H$61,7,0)</f>
        <v>666691552</v>
      </c>
      <c r="H30" s="16">
        <v>0</v>
      </c>
      <c r="I30" s="16">
        <f>VLOOKUP(B30,'[1]Brokers'!$B$7:$M$61,12,0)</f>
        <v>0</v>
      </c>
      <c r="J30" s="16">
        <v>0</v>
      </c>
      <c r="K30" s="16"/>
      <c r="L30" s="16">
        <f>VLOOKUP(B30,'[1]Brokers'!$B$7:$R$61,17,0)</f>
        <v>420547</v>
      </c>
      <c r="M30" s="24">
        <f t="shared" si="0"/>
        <v>667112099</v>
      </c>
      <c r="N30" s="24">
        <v>666691552</v>
      </c>
      <c r="O30" s="28">
        <f t="shared" si="1"/>
        <v>0.002781923353778075</v>
      </c>
      <c r="R30" s="20"/>
    </row>
    <row r="31" spans="1:18" ht="15">
      <c r="A31" s="27">
        <f t="shared" si="2"/>
        <v>16</v>
      </c>
      <c r="B31" s="12" t="s">
        <v>77</v>
      </c>
      <c r="C31" s="13" t="s">
        <v>78</v>
      </c>
      <c r="D31" s="14" t="s">
        <v>14</v>
      </c>
      <c r="E31" s="15"/>
      <c r="F31" s="15"/>
      <c r="G31" s="16">
        <f>VLOOKUP(B31,'[1]Brokers'!$B$7:$H$61,7,0)</f>
        <v>2543623.25</v>
      </c>
      <c r="H31" s="16">
        <v>0</v>
      </c>
      <c r="I31" s="16">
        <f>VLOOKUP(B31,'[1]Brokers'!$B$7:$M$61,12,0)</f>
        <v>0</v>
      </c>
      <c r="J31" s="16">
        <v>0</v>
      </c>
      <c r="K31" s="16">
        <v>0</v>
      </c>
      <c r="L31" s="16">
        <f>VLOOKUP(B31,'[1]Brokers'!$B$7:$R$61,17,0)</f>
        <v>3797</v>
      </c>
      <c r="M31" s="24">
        <f t="shared" si="0"/>
        <v>2547420.25</v>
      </c>
      <c r="N31" s="24">
        <v>633653420.35</v>
      </c>
      <c r="O31" s="28">
        <f t="shared" si="1"/>
        <v>0.002644064174782014</v>
      </c>
      <c r="R31" s="20"/>
    </row>
    <row r="32" spans="1:18" ht="15">
      <c r="A32" s="27">
        <f t="shared" si="2"/>
        <v>17</v>
      </c>
      <c r="B32" s="12" t="s">
        <v>43</v>
      </c>
      <c r="C32" s="13" t="s">
        <v>44</v>
      </c>
      <c r="D32" s="14" t="s">
        <v>14</v>
      </c>
      <c r="E32" s="15"/>
      <c r="F32" s="15"/>
      <c r="G32" s="16">
        <f>VLOOKUP(B32,'[1]Brokers'!$B$7:$H$61,7,0)</f>
        <v>504375506.69</v>
      </c>
      <c r="H32" s="16">
        <v>0</v>
      </c>
      <c r="I32" s="16">
        <f>VLOOKUP(B32,'[1]Brokers'!$B$7:$M$61,12,0)</f>
        <v>0</v>
      </c>
      <c r="J32" s="16">
        <v>0</v>
      </c>
      <c r="K32" s="16">
        <v>0</v>
      </c>
      <c r="L32" s="16">
        <f>VLOOKUP(B32,'[1]Brokers'!$B$7:$R$61,17,0)</f>
        <v>53925</v>
      </c>
      <c r="M32" s="24">
        <f t="shared" si="0"/>
        <v>504429431.69</v>
      </c>
      <c r="N32" s="24">
        <v>599710470.24</v>
      </c>
      <c r="O32" s="28">
        <f t="shared" si="1"/>
        <v>0.002502429433312944</v>
      </c>
      <c r="R32" s="20"/>
    </row>
    <row r="33" spans="1:18" ht="15">
      <c r="A33" s="27">
        <f t="shared" si="2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VLOOKUP(B33,'[1]Brokers'!$B$7:$H$61,7,0)</f>
        <v>149580442.60999998</v>
      </c>
      <c r="H33" s="16">
        <v>0</v>
      </c>
      <c r="I33" s="16">
        <f>VLOOKUP(B33,'[1]Brokers'!$B$7:$M$61,12,0)</f>
        <v>0</v>
      </c>
      <c r="J33" s="16">
        <v>0</v>
      </c>
      <c r="K33" s="16">
        <v>0</v>
      </c>
      <c r="L33" s="16">
        <f>VLOOKUP(B33,'[1]Brokers'!$B$7:$R$61,17,0)</f>
        <v>154660</v>
      </c>
      <c r="M33" s="24">
        <f t="shared" si="0"/>
        <v>149735102.60999998</v>
      </c>
      <c r="N33" s="24">
        <v>556404258.21</v>
      </c>
      <c r="O33" s="28">
        <f t="shared" si="1"/>
        <v>0.00232172433475798</v>
      </c>
      <c r="R33" s="20"/>
    </row>
    <row r="34" spans="1:18" ht="15">
      <c r="A34" s="27">
        <f t="shared" si="2"/>
        <v>19</v>
      </c>
      <c r="B34" s="12" t="s">
        <v>35</v>
      </c>
      <c r="C34" s="13" t="s">
        <v>36</v>
      </c>
      <c r="D34" s="14" t="s">
        <v>14</v>
      </c>
      <c r="E34" s="15" t="s">
        <v>14</v>
      </c>
      <c r="F34" s="15" t="s">
        <v>14</v>
      </c>
      <c r="G34" s="16">
        <f>VLOOKUP(B34,'[1]Brokers'!$B$7:$H$61,7,0)</f>
        <v>126857218.56</v>
      </c>
      <c r="H34" s="16">
        <v>0</v>
      </c>
      <c r="I34" s="16">
        <f>VLOOKUP(B34,'[1]Brokers'!$B$7:$M$61,12,0)</f>
        <v>0</v>
      </c>
      <c r="J34" s="16">
        <v>0</v>
      </c>
      <c r="K34" s="16">
        <v>0</v>
      </c>
      <c r="L34" s="16">
        <f>VLOOKUP(B34,'[1]Brokers'!$B$7:$R$61,17,0)</f>
        <v>267946</v>
      </c>
      <c r="M34" s="24">
        <f t="shared" si="0"/>
        <v>127125164.56</v>
      </c>
      <c r="N34" s="24">
        <v>535764861.28</v>
      </c>
      <c r="O34" s="28">
        <f t="shared" si="1"/>
        <v>0.002235601719051785</v>
      </c>
      <c r="R34" s="20"/>
    </row>
    <row r="35" spans="1:18" ht="15">
      <c r="A35" s="27">
        <f t="shared" si="2"/>
        <v>20</v>
      </c>
      <c r="B35" s="12" t="s">
        <v>115</v>
      </c>
      <c r="C35" s="13" t="s">
        <v>116</v>
      </c>
      <c r="D35" s="14" t="s">
        <v>14</v>
      </c>
      <c r="E35" s="15"/>
      <c r="F35" s="14" t="s">
        <v>14</v>
      </c>
      <c r="G35" s="16">
        <f>VLOOKUP(B35,'[1]Brokers'!$B$7:$H$61,7,0)</f>
        <v>989541</v>
      </c>
      <c r="H35" s="16">
        <v>0</v>
      </c>
      <c r="I35" s="16">
        <f>VLOOKUP(B35,'[1]Brokers'!$B$7:$M$61,12,0)</f>
        <v>0</v>
      </c>
      <c r="J35" s="16">
        <v>0</v>
      </c>
      <c r="K35" s="24">
        <v>0</v>
      </c>
      <c r="L35" s="16">
        <f>VLOOKUP(B35,'[1]Brokers'!$B$7:$R$61,17,0)</f>
        <v>5481</v>
      </c>
      <c r="M35" s="24">
        <f t="shared" si="0"/>
        <v>995022</v>
      </c>
      <c r="N35" s="24">
        <v>466691142.1</v>
      </c>
      <c r="O35" s="28">
        <f t="shared" si="1"/>
        <v>0.00194737578917057</v>
      </c>
      <c r="R35" s="20"/>
    </row>
    <row r="36" spans="1:18" ht="15">
      <c r="A36" s="27">
        <f t="shared" si="2"/>
        <v>21</v>
      </c>
      <c r="B36" s="12" t="s">
        <v>79</v>
      </c>
      <c r="C36" s="13" t="s">
        <v>80</v>
      </c>
      <c r="D36" s="14" t="s">
        <v>14</v>
      </c>
      <c r="E36" s="15" t="s">
        <v>14</v>
      </c>
      <c r="F36" s="15"/>
      <c r="G36" s="16">
        <f>VLOOKUP(B36,'[1]Brokers'!$B$7:$H$61,7,0)</f>
        <v>24420196</v>
      </c>
      <c r="H36" s="16">
        <v>0</v>
      </c>
      <c r="I36" s="16">
        <f>VLOOKUP(B36,'[1]Brokers'!$B$7:$M$61,12,0)</f>
        <v>0</v>
      </c>
      <c r="J36" s="16">
        <v>0</v>
      </c>
      <c r="K36" s="16">
        <v>0</v>
      </c>
      <c r="L36" s="16">
        <f>VLOOKUP(B36,'[1]Brokers'!$B$7:$R$61,17,0)</f>
        <v>22371</v>
      </c>
      <c r="M36" s="24">
        <f t="shared" si="0"/>
        <v>24442567</v>
      </c>
      <c r="N36" s="24">
        <v>282221076.15</v>
      </c>
      <c r="O36" s="28">
        <f t="shared" si="1"/>
        <v>0.0011776321453523763</v>
      </c>
      <c r="R36" s="20"/>
    </row>
    <row r="37" spans="1:18" ht="15">
      <c r="A37" s="27">
        <f t="shared" si="2"/>
        <v>22</v>
      </c>
      <c r="B37" s="12" t="s">
        <v>29</v>
      </c>
      <c r="C37" s="13" t="s">
        <v>30</v>
      </c>
      <c r="D37" s="14" t="s">
        <v>14</v>
      </c>
      <c r="E37" s="15" t="s">
        <v>14</v>
      </c>
      <c r="F37" s="15"/>
      <c r="G37" s="16">
        <f>VLOOKUP(B37,'[1]Brokers'!$B$7:$H$61,7,0)</f>
        <v>42217639.89</v>
      </c>
      <c r="H37" s="16">
        <v>0</v>
      </c>
      <c r="I37" s="16">
        <f>VLOOKUP(B37,'[1]Brokers'!$B$7:$M$61,12,0)</f>
        <v>4</v>
      </c>
      <c r="J37" s="16">
        <v>0</v>
      </c>
      <c r="K37" s="16">
        <v>0</v>
      </c>
      <c r="L37" s="16">
        <f>VLOOKUP(B37,'[1]Brokers'!$B$7:$R$61,17,0)</f>
        <v>69472</v>
      </c>
      <c r="M37" s="24">
        <f t="shared" si="0"/>
        <v>42287115.89</v>
      </c>
      <c r="N37" s="24">
        <v>279598856.71</v>
      </c>
      <c r="O37" s="28">
        <f t="shared" si="1"/>
        <v>0.0011666903335400274</v>
      </c>
      <c r="R37" s="20"/>
    </row>
    <row r="38" spans="1:18" ht="15">
      <c r="A38" s="27">
        <f t="shared" si="2"/>
        <v>23</v>
      </c>
      <c r="B38" s="12" t="s">
        <v>87</v>
      </c>
      <c r="C38" s="13" t="s">
        <v>88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79590119.61</v>
      </c>
      <c r="H38" s="16">
        <v>0</v>
      </c>
      <c r="I38" s="16">
        <f>VLOOKUP(B38,'[1]Brokers'!$B$7:$M$61,12,0)</f>
        <v>19</v>
      </c>
      <c r="J38" s="16">
        <v>0</v>
      </c>
      <c r="K38" s="16">
        <v>0</v>
      </c>
      <c r="L38" s="16">
        <f>VLOOKUP(B38,'[1]Brokers'!$B$7:$R$61,17,0)</f>
        <v>143899</v>
      </c>
      <c r="M38" s="24">
        <f t="shared" si="0"/>
        <v>79734037.61</v>
      </c>
      <c r="N38" s="24">
        <v>271628328.64</v>
      </c>
      <c r="O38" s="28">
        <f t="shared" si="1"/>
        <v>0.001133431477756781</v>
      </c>
      <c r="R38" s="20"/>
    </row>
    <row r="39" spans="1:18" ht="15">
      <c r="A39" s="27">
        <f t="shared" si="2"/>
        <v>24</v>
      </c>
      <c r="B39" s="12" t="s">
        <v>33</v>
      </c>
      <c r="C39" s="13" t="s">
        <v>34</v>
      </c>
      <c r="D39" s="14" t="s">
        <v>14</v>
      </c>
      <c r="E39" s="15"/>
      <c r="F39" s="15"/>
      <c r="G39" s="16">
        <f>VLOOKUP(B39,'[1]Brokers'!$B$7:$H$61,7,0)</f>
        <v>31544735.12</v>
      </c>
      <c r="H39" s="16">
        <v>0</v>
      </c>
      <c r="I39" s="16">
        <f>VLOOKUP(B39,'[1]Brokers'!$B$7:$M$61,12,0)</f>
        <v>0</v>
      </c>
      <c r="J39" s="16">
        <v>0</v>
      </c>
      <c r="K39" s="16">
        <v>0</v>
      </c>
      <c r="L39" s="16">
        <f>VLOOKUP(B39,'[1]Brokers'!$B$7:$R$61,17,0)</f>
        <v>148568</v>
      </c>
      <c r="M39" s="24">
        <f t="shared" si="0"/>
        <v>31693303.12</v>
      </c>
      <c r="N39" s="24">
        <v>156484882.32</v>
      </c>
      <c r="O39" s="28">
        <f t="shared" si="1"/>
        <v>0.0006529690489301741</v>
      </c>
      <c r="P39" s="1"/>
      <c r="R39" s="20"/>
    </row>
    <row r="40" spans="1:18" ht="15">
      <c r="A40" s="27">
        <f t="shared" si="2"/>
        <v>25</v>
      </c>
      <c r="B40" s="12" t="s">
        <v>55</v>
      </c>
      <c r="C40" s="13" t="s">
        <v>56</v>
      </c>
      <c r="D40" s="14" t="s">
        <v>14</v>
      </c>
      <c r="E40" s="15" t="s">
        <v>14</v>
      </c>
      <c r="F40" s="15"/>
      <c r="G40" s="16">
        <f>VLOOKUP(B40,'[1]Brokers'!$B$7:$H$61,7,0)</f>
        <v>506</v>
      </c>
      <c r="H40" s="16">
        <v>0</v>
      </c>
      <c r="I40" s="16">
        <f>VLOOKUP(B40,'[1]Brokers'!$B$7:$M$61,12,0)</f>
        <v>0</v>
      </c>
      <c r="J40" s="16">
        <v>0</v>
      </c>
      <c r="K40" s="16">
        <v>0</v>
      </c>
      <c r="L40" s="16">
        <f>VLOOKUP(B40,'[1]Brokers'!$B$7:$R$61,17,0)</f>
        <v>23</v>
      </c>
      <c r="M40" s="24">
        <f t="shared" si="0"/>
        <v>529</v>
      </c>
      <c r="N40" s="24">
        <v>131506495.92</v>
      </c>
      <c r="O40" s="28">
        <f t="shared" si="1"/>
        <v>0.0005487410048558245</v>
      </c>
      <c r="R40" s="20"/>
    </row>
    <row r="41" spans="1:18" ht="15">
      <c r="A41" s="27">
        <f t="shared" si="2"/>
        <v>26</v>
      </c>
      <c r="B41" s="12" t="s">
        <v>81</v>
      </c>
      <c r="C41" s="13" t="s">
        <v>82</v>
      </c>
      <c r="D41" s="14" t="s">
        <v>14</v>
      </c>
      <c r="E41" s="15"/>
      <c r="F41" s="15"/>
      <c r="G41" s="16">
        <f>VLOOKUP(B41,'[1]Brokers'!$B$7:$H$61,7,0)</f>
        <v>52327902</v>
      </c>
      <c r="H41" s="16">
        <v>0</v>
      </c>
      <c r="I41" s="16">
        <f>VLOOKUP(B41,'[1]Brokers'!$B$7:$M$61,12,0)</f>
        <v>0</v>
      </c>
      <c r="J41" s="16">
        <v>0</v>
      </c>
      <c r="K41" s="16">
        <v>0</v>
      </c>
      <c r="L41" s="16">
        <f>VLOOKUP(B41,'[1]Brokers'!$B$7:$R$61,17,0)</f>
        <v>11054</v>
      </c>
      <c r="M41" s="24">
        <f t="shared" si="0"/>
        <v>52338956</v>
      </c>
      <c r="N41" s="24">
        <v>129717774.42</v>
      </c>
      <c r="O41" s="28">
        <f t="shared" si="1"/>
        <v>0.0005412771542950557</v>
      </c>
      <c r="R41" s="20"/>
    </row>
    <row r="42" spans="1:18" ht="15">
      <c r="A42" s="27">
        <f t="shared" si="2"/>
        <v>27</v>
      </c>
      <c r="B42" s="12" t="s">
        <v>73</v>
      </c>
      <c r="C42" s="13" t="s">
        <v>74</v>
      </c>
      <c r="D42" s="14" t="s">
        <v>14</v>
      </c>
      <c r="E42" s="15"/>
      <c r="F42" s="15"/>
      <c r="G42" s="16">
        <f>VLOOKUP(B42,'[1]Brokers'!$B$7:$H$61,7,0)</f>
        <v>6874164.92</v>
      </c>
      <c r="H42" s="16">
        <v>0</v>
      </c>
      <c r="I42" s="16">
        <f>VLOOKUP(B42,'[1]Brokers'!$B$7:$M$61,12,0)</f>
        <v>0</v>
      </c>
      <c r="J42" s="16">
        <v>0</v>
      </c>
      <c r="K42" s="16">
        <v>0</v>
      </c>
      <c r="L42" s="16">
        <f>VLOOKUP(B42,'[1]Brokers'!$B$7:$R$61,17,0)</f>
        <v>22174</v>
      </c>
      <c r="M42" s="24">
        <f t="shared" si="0"/>
        <v>6896338.92</v>
      </c>
      <c r="N42" s="24">
        <v>124594597.38</v>
      </c>
      <c r="O42" s="28">
        <f t="shared" si="1"/>
        <v>0.0005198995234995846</v>
      </c>
      <c r="R42" s="20"/>
    </row>
    <row r="43" spans="1:18" ht="15">
      <c r="A43" s="27">
        <f t="shared" si="2"/>
        <v>28</v>
      </c>
      <c r="B43" s="12" t="s">
        <v>45</v>
      </c>
      <c r="C43" s="13" t="s">
        <v>46</v>
      </c>
      <c r="D43" s="14" t="s">
        <v>14</v>
      </c>
      <c r="E43" s="15"/>
      <c r="F43" s="15"/>
      <c r="G43" s="16">
        <f>VLOOKUP(B43,'[1]Brokers'!$B$7:$H$61,7,0)</f>
        <v>47867245.2</v>
      </c>
      <c r="H43" s="16">
        <v>0</v>
      </c>
      <c r="I43" s="16">
        <f>VLOOKUP(B43,'[1]Brokers'!$B$7:$M$61,12,0)</f>
        <v>0</v>
      </c>
      <c r="J43" s="16">
        <v>0</v>
      </c>
      <c r="K43" s="16">
        <v>0</v>
      </c>
      <c r="L43" s="16">
        <f>VLOOKUP(B43,'[1]Brokers'!$B$7:$R$61,17,0)</f>
        <v>40077</v>
      </c>
      <c r="M43" s="24">
        <f t="shared" si="0"/>
        <v>47907322.2</v>
      </c>
      <c r="N43" s="24">
        <v>117075315.77</v>
      </c>
      <c r="O43" s="28">
        <f t="shared" si="1"/>
        <v>0.0004885235970284284</v>
      </c>
      <c r="R43" s="20"/>
    </row>
    <row r="44" spans="1:18" ht="15">
      <c r="A44" s="27">
        <f t="shared" si="2"/>
        <v>29</v>
      </c>
      <c r="B44" s="12" t="s">
        <v>91</v>
      </c>
      <c r="C44" s="13" t="s">
        <v>92</v>
      </c>
      <c r="D44" s="14" t="s">
        <v>14</v>
      </c>
      <c r="E44" s="15" t="s">
        <v>14</v>
      </c>
      <c r="F44" s="15" t="s">
        <v>14</v>
      </c>
      <c r="G44" s="16">
        <f>VLOOKUP(B44,'[1]Brokers'!$B$7:$H$61,7,0)</f>
        <v>28669089</v>
      </c>
      <c r="H44" s="16">
        <v>0</v>
      </c>
      <c r="I44" s="16">
        <f>VLOOKUP(B44,'[1]Brokers'!$B$7:$M$61,12,0)</f>
        <v>0</v>
      </c>
      <c r="J44" s="16">
        <v>0</v>
      </c>
      <c r="K44" s="16">
        <v>0</v>
      </c>
      <c r="L44" s="16">
        <f>VLOOKUP(B44,'[1]Brokers'!$B$7:$R$61,17,0)</f>
        <v>346255</v>
      </c>
      <c r="M44" s="24">
        <f t="shared" si="0"/>
        <v>29015344</v>
      </c>
      <c r="N44" s="24">
        <v>82200423.6</v>
      </c>
      <c r="O44" s="28">
        <f t="shared" si="1"/>
        <v>0.0003430001136466934</v>
      </c>
      <c r="R44" s="20"/>
    </row>
    <row r="45" spans="1:18" ht="15">
      <c r="A45" s="27">
        <f t="shared" si="2"/>
        <v>30</v>
      </c>
      <c r="B45" s="12" t="s">
        <v>67</v>
      </c>
      <c r="C45" s="13" t="s">
        <v>68</v>
      </c>
      <c r="D45" s="14" t="s">
        <v>14</v>
      </c>
      <c r="E45" s="15"/>
      <c r="F45" s="15"/>
      <c r="G45" s="16">
        <f>VLOOKUP(B45,'[1]Brokers'!$B$7:$H$61,7,0)</f>
        <v>17037619.64</v>
      </c>
      <c r="H45" s="16">
        <v>0</v>
      </c>
      <c r="I45" s="16">
        <f>VLOOKUP(B45,'[1]Brokers'!$B$7:$M$61,12,0)</f>
        <v>0</v>
      </c>
      <c r="J45" s="16">
        <v>0</v>
      </c>
      <c r="K45" s="16">
        <v>0</v>
      </c>
      <c r="L45" s="16">
        <f>VLOOKUP(B45,'[1]Brokers'!$B$7:$R$61,17,0)</f>
        <v>44976</v>
      </c>
      <c r="M45" s="24">
        <f t="shared" si="0"/>
        <v>17082595.64</v>
      </c>
      <c r="N45" s="24">
        <v>61715997.31</v>
      </c>
      <c r="O45" s="28">
        <f t="shared" si="1"/>
        <v>0.0002575241484661768</v>
      </c>
      <c r="R45" s="20"/>
    </row>
    <row r="46" spans="1:18" ht="15">
      <c r="A46" s="27">
        <f t="shared" si="2"/>
        <v>31</v>
      </c>
      <c r="B46" s="12" t="s">
        <v>53</v>
      </c>
      <c r="C46" s="13" t="s">
        <v>54</v>
      </c>
      <c r="D46" s="14" t="s">
        <v>14</v>
      </c>
      <c r="E46" s="15"/>
      <c r="F46" s="15"/>
      <c r="G46" s="16">
        <f>VLOOKUP(B46,'[1]Brokers'!$B$7:$H$61,7,0)</f>
        <v>5982469.779999999</v>
      </c>
      <c r="H46" s="16">
        <v>0</v>
      </c>
      <c r="I46" s="16">
        <f>VLOOKUP(B46,'[1]Brokers'!$B$7:$M$61,12,0)</f>
        <v>0</v>
      </c>
      <c r="J46" s="16">
        <v>0</v>
      </c>
      <c r="K46" s="16">
        <v>0</v>
      </c>
      <c r="L46" s="16">
        <f>VLOOKUP(B46,'[1]Brokers'!$B$7:$R$61,17,0)</f>
        <v>1930</v>
      </c>
      <c r="M46" s="24">
        <f t="shared" si="0"/>
        <v>5984399.779999999</v>
      </c>
      <c r="N46" s="24">
        <v>57073749.78</v>
      </c>
      <c r="O46" s="28">
        <f t="shared" si="1"/>
        <v>0.0002381533063143843</v>
      </c>
      <c r="R46" s="20"/>
    </row>
    <row r="47" spans="1:18" ht="15">
      <c r="A47" s="27">
        <f t="shared" si="2"/>
        <v>32</v>
      </c>
      <c r="B47" s="12" t="s">
        <v>47</v>
      </c>
      <c r="C47" s="13" t="s">
        <v>48</v>
      </c>
      <c r="D47" s="14" t="s">
        <v>14</v>
      </c>
      <c r="E47" s="15"/>
      <c r="F47" s="15"/>
      <c r="G47" s="16">
        <f>VLOOKUP(B47,'[1]Brokers'!$B$7:$H$61,7,0)</f>
        <v>35044972.26</v>
      </c>
      <c r="H47" s="16">
        <v>0</v>
      </c>
      <c r="I47" s="16">
        <f>VLOOKUP(B47,'[1]Brokers'!$B$7:$M$61,12,0)</f>
        <v>0</v>
      </c>
      <c r="J47" s="16">
        <v>0</v>
      </c>
      <c r="K47" s="16">
        <v>0</v>
      </c>
      <c r="L47" s="16">
        <f>VLOOKUP(B47,'[1]Brokers'!$B$7:$R$61,17,0)</f>
        <v>116083</v>
      </c>
      <c r="M47" s="24">
        <f t="shared" si="0"/>
        <v>35161055.26</v>
      </c>
      <c r="N47" s="24">
        <v>56345183.41</v>
      </c>
      <c r="O47" s="28">
        <f t="shared" si="1"/>
        <v>0.000235113196096398</v>
      </c>
      <c r="R47" s="20"/>
    </row>
    <row r="48" spans="1:18" ht="15">
      <c r="A48" s="27">
        <f t="shared" si="2"/>
        <v>33</v>
      </c>
      <c r="B48" s="12" t="s">
        <v>17</v>
      </c>
      <c r="C48" s="13" t="s">
        <v>18</v>
      </c>
      <c r="D48" s="14" t="s">
        <v>14</v>
      </c>
      <c r="E48" s="14" t="s">
        <v>14</v>
      </c>
      <c r="F48" s="15" t="s">
        <v>14</v>
      </c>
      <c r="G48" s="16">
        <f>VLOOKUP(B48,'[1]Brokers'!$B$7:$H$61,7,0)</f>
        <v>20777143.38</v>
      </c>
      <c r="H48" s="16">
        <v>0</v>
      </c>
      <c r="I48" s="16">
        <f>VLOOKUP(B48,'[1]Brokers'!$B$7:$M$61,12,0)</f>
        <v>0</v>
      </c>
      <c r="J48" s="16">
        <v>0</v>
      </c>
      <c r="K48" s="16">
        <v>0</v>
      </c>
      <c r="L48" s="16">
        <f>VLOOKUP(B48,'[1]Brokers'!$B$7:$R$61,17,0)</f>
        <v>77949</v>
      </c>
      <c r="M48" s="24">
        <f aca="true" t="shared" si="3" ref="M48:M69">+G48+I48+L48</f>
        <v>20855092.38</v>
      </c>
      <c r="N48" s="24">
        <v>54943917.27</v>
      </c>
      <c r="O48" s="28">
        <f aca="true" t="shared" si="4" ref="O48:O80">N48/$N$70</f>
        <v>0.0002292660918575184</v>
      </c>
      <c r="R48" s="20"/>
    </row>
    <row r="49" spans="1:18" ht="15">
      <c r="A49" s="27">
        <f t="shared" si="2"/>
        <v>34</v>
      </c>
      <c r="B49" s="12" t="s">
        <v>95</v>
      </c>
      <c r="C49" s="13" t="s">
        <v>96</v>
      </c>
      <c r="D49" s="14" t="s">
        <v>14</v>
      </c>
      <c r="E49" s="15"/>
      <c r="F49" s="15"/>
      <c r="G49" s="16">
        <f>VLOOKUP(B49,'[1]Brokers'!$B$7:$H$61,7,0)</f>
        <v>38626738.5</v>
      </c>
      <c r="H49" s="16">
        <v>0</v>
      </c>
      <c r="I49" s="16">
        <f>VLOOKUP(B49,'[1]Brokers'!$B$7:$M$61,12,0)</f>
        <v>0</v>
      </c>
      <c r="J49" s="16">
        <v>0</v>
      </c>
      <c r="K49" s="16">
        <v>0</v>
      </c>
      <c r="L49" s="16">
        <f>VLOOKUP(B49,'[1]Brokers'!$B$7:$R$61,17,0)</f>
        <v>1643691</v>
      </c>
      <c r="M49" s="24">
        <f t="shared" si="3"/>
        <v>40270429.5</v>
      </c>
      <c r="N49" s="24">
        <v>41342093.46</v>
      </c>
      <c r="O49" s="28">
        <f t="shared" si="4"/>
        <v>0.00017250936350615375</v>
      </c>
      <c r="R49" s="20"/>
    </row>
    <row r="50" spans="1:18" ht="15">
      <c r="A50" s="27">
        <f t="shared" si="2"/>
        <v>35</v>
      </c>
      <c r="B50" s="12" t="s">
        <v>63</v>
      </c>
      <c r="C50" s="13" t="s">
        <v>64</v>
      </c>
      <c r="D50" s="14" t="s">
        <v>14</v>
      </c>
      <c r="E50" s="15"/>
      <c r="F50" s="15"/>
      <c r="G50" s="16">
        <f>VLOOKUP(B50,'[1]Brokers'!$B$7:$H$61,7,0)</f>
        <v>7058186.2</v>
      </c>
      <c r="H50" s="16">
        <v>0</v>
      </c>
      <c r="I50" s="16">
        <f>VLOOKUP(B50,'[1]Brokers'!$B$7:$M$61,12,0)</f>
        <v>0</v>
      </c>
      <c r="J50" s="16">
        <v>0</v>
      </c>
      <c r="K50" s="16">
        <v>0</v>
      </c>
      <c r="L50" s="16">
        <f>VLOOKUP(B50,'[1]Brokers'!$B$7:$R$61,17,0)</f>
        <v>8959</v>
      </c>
      <c r="M50" s="24">
        <f t="shared" si="3"/>
        <v>7067145.2</v>
      </c>
      <c r="N50" s="24">
        <v>40213115.11</v>
      </c>
      <c r="O50" s="28">
        <f t="shared" si="4"/>
        <v>0.00016779844249875087</v>
      </c>
      <c r="R50" s="20"/>
    </row>
    <row r="51" spans="1:18" ht="15">
      <c r="A51" s="27">
        <f t="shared" si="2"/>
        <v>36</v>
      </c>
      <c r="B51" s="12" t="s">
        <v>124</v>
      </c>
      <c r="C51" s="13" t="s">
        <v>123</v>
      </c>
      <c r="D51" s="14" t="s">
        <v>14</v>
      </c>
      <c r="E51" s="15"/>
      <c r="F51" s="15"/>
      <c r="G51" s="16">
        <f>VLOOKUP(B51,'[1]Brokers'!$B$7:$H$61,7,0)</f>
        <v>0</v>
      </c>
      <c r="H51" s="16">
        <v>0</v>
      </c>
      <c r="I51" s="16">
        <f>VLOOKUP(B51,'[1]Brokers'!$B$7:$M$61,12,0)</f>
        <v>0</v>
      </c>
      <c r="J51" s="16">
        <v>0</v>
      </c>
      <c r="K51" s="16">
        <v>0</v>
      </c>
      <c r="L51" s="16">
        <f>VLOOKUP(B51,'[1]Brokers'!$B$7:$R$61,17,0)</f>
        <v>0</v>
      </c>
      <c r="M51" s="24">
        <f t="shared" si="3"/>
        <v>0</v>
      </c>
      <c r="N51" s="24">
        <v>37107526.7</v>
      </c>
      <c r="O51" s="28">
        <f t="shared" si="4"/>
        <v>0.00015483966283657584</v>
      </c>
      <c r="R51" s="20"/>
    </row>
    <row r="52" spans="1:18" ht="15">
      <c r="A52" s="27">
        <f t="shared" si="2"/>
        <v>37</v>
      </c>
      <c r="B52" s="12" t="s">
        <v>69</v>
      </c>
      <c r="C52" s="13" t="s">
        <v>70</v>
      </c>
      <c r="D52" s="14" t="s">
        <v>14</v>
      </c>
      <c r="E52" s="15"/>
      <c r="F52" s="15"/>
      <c r="G52" s="16">
        <f>VLOOKUP(B52,'[1]Brokers'!$B$7:$H$61,7,0)</f>
        <v>8715075</v>
      </c>
      <c r="H52" s="16">
        <v>0</v>
      </c>
      <c r="I52" s="16">
        <f>VLOOKUP(B52,'[1]Brokers'!$B$7:$M$61,12,0)</f>
        <v>0</v>
      </c>
      <c r="J52" s="16">
        <v>0</v>
      </c>
      <c r="K52" s="16">
        <v>0</v>
      </c>
      <c r="L52" s="16">
        <f>VLOOKUP(B52,'[1]Brokers'!$B$7:$R$61,17,0)</f>
        <v>11564</v>
      </c>
      <c r="M52" s="24">
        <f t="shared" si="3"/>
        <v>8726639</v>
      </c>
      <c r="N52" s="24">
        <v>31560530.42</v>
      </c>
      <c r="O52" s="28">
        <f t="shared" si="4"/>
        <v>0.0001316935490927315</v>
      </c>
      <c r="R52" s="20"/>
    </row>
    <row r="53" spans="1:18" ht="15">
      <c r="A53" s="27">
        <f t="shared" si="2"/>
        <v>38</v>
      </c>
      <c r="B53" s="12" t="s">
        <v>114</v>
      </c>
      <c r="C53" s="13" t="s">
        <v>113</v>
      </c>
      <c r="D53" s="14" t="s">
        <v>14</v>
      </c>
      <c r="E53" s="15"/>
      <c r="F53" s="15"/>
      <c r="G53" s="16">
        <f>VLOOKUP(B53,'[1]Brokers'!$B$7:$H$61,7,0)</f>
        <v>4059589.4</v>
      </c>
      <c r="H53" s="16">
        <v>0</v>
      </c>
      <c r="I53" s="16">
        <f>VLOOKUP(B53,'[1]Brokers'!$B$7:$M$61,12,0)</f>
        <v>0</v>
      </c>
      <c r="J53" s="16">
        <v>0</v>
      </c>
      <c r="K53" s="16">
        <v>0</v>
      </c>
      <c r="L53" s="16">
        <f>VLOOKUP(B53,'[1]Brokers'!$B$7:$R$61,17,0)</f>
        <v>18815</v>
      </c>
      <c r="M53" s="24">
        <f t="shared" si="3"/>
        <v>4078404.4</v>
      </c>
      <c r="N53" s="24">
        <v>28278443.2</v>
      </c>
      <c r="O53" s="28">
        <f t="shared" si="4"/>
        <v>0.00011799828767976768</v>
      </c>
      <c r="R53" s="20"/>
    </row>
    <row r="54" spans="1:18" ht="15">
      <c r="A54" s="27">
        <f t="shared" si="2"/>
        <v>39</v>
      </c>
      <c r="B54" s="12" t="s">
        <v>51</v>
      </c>
      <c r="C54" s="13" t="s">
        <v>52</v>
      </c>
      <c r="D54" s="14" t="s">
        <v>14</v>
      </c>
      <c r="E54" s="15"/>
      <c r="F54" s="15"/>
      <c r="G54" s="16">
        <f>VLOOKUP(B54,'[1]Brokers'!$B$7:$H$61,7,0)</f>
        <v>9172545</v>
      </c>
      <c r="H54" s="16">
        <v>0</v>
      </c>
      <c r="I54" s="16">
        <f>VLOOKUP(B54,'[1]Brokers'!$B$7:$M$61,12,0)</f>
        <v>0</v>
      </c>
      <c r="J54" s="16">
        <v>0</v>
      </c>
      <c r="K54" s="16">
        <v>0</v>
      </c>
      <c r="L54" s="16">
        <f>VLOOKUP(B54,'[1]Brokers'!$B$7:$R$61,17,0)</f>
        <v>4833</v>
      </c>
      <c r="M54" s="24">
        <f t="shared" si="3"/>
        <v>9177378</v>
      </c>
      <c r="N54" s="24">
        <v>22024447.54</v>
      </c>
      <c r="O54" s="28">
        <f t="shared" si="4"/>
        <v>9.190205692839807E-05</v>
      </c>
      <c r="R54" s="20"/>
    </row>
    <row r="55" spans="1:18" ht="15">
      <c r="A55" s="27">
        <f t="shared" si="2"/>
        <v>40</v>
      </c>
      <c r="B55" s="12" t="s">
        <v>111</v>
      </c>
      <c r="C55" s="13" t="s">
        <v>112</v>
      </c>
      <c r="D55" s="14" t="s">
        <v>14</v>
      </c>
      <c r="E55" s="15"/>
      <c r="F55" s="15"/>
      <c r="G55" s="16">
        <f>VLOOKUP(B55,'[1]Brokers'!$B$7:$H$61,7,0)</f>
        <v>5737865.87</v>
      </c>
      <c r="H55" s="16">
        <v>0</v>
      </c>
      <c r="I55" s="16">
        <f>VLOOKUP(B55,'[1]Brokers'!$B$7:$M$61,12,0)</f>
        <v>0</v>
      </c>
      <c r="J55" s="16">
        <v>0</v>
      </c>
      <c r="K55" s="16"/>
      <c r="L55" s="16">
        <f>VLOOKUP(B55,'[1]Brokers'!$B$7:$R$61,17,0)</f>
        <v>85714</v>
      </c>
      <c r="M55" s="24">
        <f t="shared" si="3"/>
        <v>5823579.87</v>
      </c>
      <c r="N55" s="24">
        <v>18620810.98</v>
      </c>
      <c r="O55" s="28">
        <f t="shared" si="4"/>
        <v>7.769960302654202E-05</v>
      </c>
      <c r="R55" s="20"/>
    </row>
    <row r="56" spans="1:18" s="18" customFormat="1" ht="15">
      <c r="A56" s="27">
        <f t="shared" si="2"/>
        <v>41</v>
      </c>
      <c r="B56" s="12" t="s">
        <v>85</v>
      </c>
      <c r="C56" s="13" t="s">
        <v>86</v>
      </c>
      <c r="D56" s="14" t="s">
        <v>14</v>
      </c>
      <c r="E56" s="15"/>
      <c r="F56" s="15"/>
      <c r="G56" s="16">
        <f>VLOOKUP(B56,'[1]Brokers'!$B$7:$H$61,7,0)</f>
        <v>154720</v>
      </c>
      <c r="H56" s="16">
        <v>0</v>
      </c>
      <c r="I56" s="16">
        <f>VLOOKUP(B56,'[1]Brokers'!$B$7:$M$61,12,0)</f>
        <v>0</v>
      </c>
      <c r="J56" s="16">
        <v>0</v>
      </c>
      <c r="K56" s="16">
        <v>0</v>
      </c>
      <c r="L56" s="16">
        <f>VLOOKUP(B56,'[1]Brokers'!$B$7:$R$61,17,0)</f>
        <v>1040</v>
      </c>
      <c r="M56" s="24">
        <f t="shared" si="3"/>
        <v>155760</v>
      </c>
      <c r="N56" s="24">
        <v>16221007.59</v>
      </c>
      <c r="O56" s="28">
        <f t="shared" si="4"/>
        <v>6.768587317637468E-05</v>
      </c>
      <c r="P56" s="17"/>
      <c r="R56" s="20"/>
    </row>
    <row r="57" spans="1:18" ht="15">
      <c r="A57" s="27">
        <f t="shared" si="2"/>
        <v>42</v>
      </c>
      <c r="B57" s="12" t="s">
        <v>59</v>
      </c>
      <c r="C57" s="13" t="s">
        <v>60</v>
      </c>
      <c r="D57" s="14" t="s">
        <v>14</v>
      </c>
      <c r="E57" s="15" t="s">
        <v>14</v>
      </c>
      <c r="F57" s="15" t="s">
        <v>14</v>
      </c>
      <c r="G57" s="16">
        <f>VLOOKUP(B57,'[1]Brokers'!$B$7:$H$61,7,0)</f>
        <v>13749540</v>
      </c>
      <c r="H57" s="16">
        <v>0</v>
      </c>
      <c r="I57" s="16">
        <f>VLOOKUP(B57,'[1]Brokers'!$B$7:$M$61,12,0)</f>
        <v>0</v>
      </c>
      <c r="J57" s="16">
        <v>0</v>
      </c>
      <c r="K57" s="16">
        <v>0</v>
      </c>
      <c r="L57" s="16">
        <f>VLOOKUP(B57,'[1]Brokers'!$B$7:$R$61,17,0)</f>
        <v>2034</v>
      </c>
      <c r="M57" s="24">
        <f t="shared" si="3"/>
        <v>13751574</v>
      </c>
      <c r="N57" s="24">
        <v>14267540</v>
      </c>
      <c r="O57" s="28">
        <f t="shared" si="4"/>
        <v>5.953458178357543E-05</v>
      </c>
      <c r="R57" s="20"/>
    </row>
    <row r="58" spans="1:18" ht="15">
      <c r="A58" s="27">
        <f t="shared" si="2"/>
        <v>43</v>
      </c>
      <c r="B58" s="12" t="s">
        <v>37</v>
      </c>
      <c r="C58" s="13" t="s">
        <v>38</v>
      </c>
      <c r="D58" s="14" t="s">
        <v>14</v>
      </c>
      <c r="E58" s="15"/>
      <c r="F58" s="15"/>
      <c r="G58" s="16">
        <f>VLOOKUP(B58,'[1]Brokers'!$B$7:$H$61,7,0)</f>
        <v>2798098</v>
      </c>
      <c r="H58" s="16">
        <v>0</v>
      </c>
      <c r="I58" s="16">
        <f>VLOOKUP(B58,'[1]Brokers'!$B$7:$M$61,12,0)</f>
        <v>0</v>
      </c>
      <c r="J58" s="16">
        <v>0</v>
      </c>
      <c r="K58" s="16">
        <v>0</v>
      </c>
      <c r="L58" s="16">
        <f>VLOOKUP(B58,'[1]Brokers'!$B$7:$R$61,17,0)</f>
        <v>3248</v>
      </c>
      <c r="M58" s="24">
        <f t="shared" si="3"/>
        <v>2801346</v>
      </c>
      <c r="N58" s="24">
        <v>12761564.54</v>
      </c>
      <c r="O58" s="28">
        <f t="shared" si="4"/>
        <v>5.325055390018224E-05</v>
      </c>
      <c r="R58" s="20"/>
    </row>
    <row r="59" spans="1:18" ht="15">
      <c r="A59" s="27">
        <f t="shared" si="2"/>
        <v>44</v>
      </c>
      <c r="B59" s="12" t="s">
        <v>65</v>
      </c>
      <c r="C59" s="13" t="s">
        <v>66</v>
      </c>
      <c r="D59" s="14" t="s">
        <v>14</v>
      </c>
      <c r="E59" s="15"/>
      <c r="F59" s="15"/>
      <c r="G59" s="16">
        <f>VLOOKUP(B59,'[1]Brokers'!$B$7:$H$61,7,0)</f>
        <v>2294320</v>
      </c>
      <c r="H59" s="16">
        <v>0</v>
      </c>
      <c r="I59" s="16">
        <f>VLOOKUP(B59,'[1]Brokers'!$B$7:$M$61,12,0)</f>
        <v>0</v>
      </c>
      <c r="J59" s="16">
        <v>0</v>
      </c>
      <c r="K59" s="16">
        <v>0</v>
      </c>
      <c r="L59" s="16">
        <f>VLOOKUP(B59,'[1]Brokers'!$B$7:$R$61,17,0)</f>
        <v>599</v>
      </c>
      <c r="M59" s="24">
        <f t="shared" si="3"/>
        <v>2294919</v>
      </c>
      <c r="N59" s="24">
        <v>12039912</v>
      </c>
      <c r="O59" s="28">
        <f t="shared" si="4"/>
        <v>5.02392932230119E-05</v>
      </c>
      <c r="R59" s="20"/>
    </row>
    <row r="60" spans="1:18" ht="15">
      <c r="A60" s="27">
        <f t="shared" si="2"/>
        <v>45</v>
      </c>
      <c r="B60" s="12" t="s">
        <v>49</v>
      </c>
      <c r="C60" s="13" t="s">
        <v>50</v>
      </c>
      <c r="D60" s="14" t="s">
        <v>14</v>
      </c>
      <c r="E60" s="15"/>
      <c r="F60" s="15"/>
      <c r="G60" s="16">
        <f>VLOOKUP(B60,'[1]Brokers'!$B$7:$H$61,7,0)</f>
        <v>5514915</v>
      </c>
      <c r="H60" s="16">
        <v>0</v>
      </c>
      <c r="I60" s="16">
        <f>VLOOKUP(B60,'[1]Brokers'!$B$7:$M$61,12,0)</f>
        <v>0</v>
      </c>
      <c r="J60" s="16">
        <v>0</v>
      </c>
      <c r="K60" s="16">
        <v>0</v>
      </c>
      <c r="L60" s="16">
        <f>VLOOKUP(B60,'[1]Brokers'!$B$7:$R$61,17,0)</f>
        <v>3725</v>
      </c>
      <c r="M60" s="24">
        <f t="shared" si="3"/>
        <v>5518640</v>
      </c>
      <c r="N60" s="24">
        <v>10237052</v>
      </c>
      <c r="O60" s="28">
        <f t="shared" si="4"/>
        <v>4.271644652944477E-05</v>
      </c>
      <c r="R60" s="20"/>
    </row>
    <row r="61" spans="1:18" ht="15">
      <c r="A61" s="27">
        <f t="shared" si="2"/>
        <v>46</v>
      </c>
      <c r="B61" s="12" t="s">
        <v>98</v>
      </c>
      <c r="C61" s="13" t="s">
        <v>99</v>
      </c>
      <c r="D61" s="14" t="s">
        <v>14</v>
      </c>
      <c r="E61" s="15"/>
      <c r="F61" s="15"/>
      <c r="G61" s="16">
        <f>VLOOKUP(B61,'[1]Brokers'!$B$7:$H$61,7,0)</f>
        <v>2156604</v>
      </c>
      <c r="H61" s="16">
        <v>0</v>
      </c>
      <c r="I61" s="16">
        <f>VLOOKUP(B61,'[1]Brokers'!$B$7:$M$61,12,0)</f>
        <v>0</v>
      </c>
      <c r="J61" s="16">
        <v>0</v>
      </c>
      <c r="K61" s="16">
        <v>0</v>
      </c>
      <c r="L61" s="16">
        <f>VLOOKUP(B61,'[1]Brokers'!$B$7:$R$61,17,0)</f>
        <v>5297</v>
      </c>
      <c r="M61" s="24">
        <f t="shared" si="3"/>
        <v>2161901</v>
      </c>
      <c r="N61" s="24">
        <v>5433697.5</v>
      </c>
      <c r="O61" s="28">
        <f t="shared" si="4"/>
        <v>2.2673348608166464E-05</v>
      </c>
      <c r="R61" s="20"/>
    </row>
    <row r="62" spans="1:18" ht="15">
      <c r="A62" s="27">
        <v>47</v>
      </c>
      <c r="B62" s="12" t="s">
        <v>61</v>
      </c>
      <c r="C62" s="13" t="s">
        <v>62</v>
      </c>
      <c r="D62" s="14" t="s">
        <v>14</v>
      </c>
      <c r="E62" s="15"/>
      <c r="F62" s="15"/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v>0</v>
      </c>
      <c r="K62" s="16">
        <v>0</v>
      </c>
      <c r="L62" s="16">
        <f>VLOOKUP(B62,'[1]Brokers'!$B$7:$R$61,17,0)</f>
        <v>0</v>
      </c>
      <c r="M62" s="24">
        <f t="shared" si="3"/>
        <v>0</v>
      </c>
      <c r="N62" s="24">
        <v>0</v>
      </c>
      <c r="O62" s="28">
        <f t="shared" si="4"/>
        <v>0</v>
      </c>
      <c r="R62" s="20"/>
    </row>
    <row r="63" spans="1:18" ht="15">
      <c r="A63" s="27">
        <v>48</v>
      </c>
      <c r="B63" s="12" t="s">
        <v>107</v>
      </c>
      <c r="C63" s="13" t="s">
        <v>117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VLOOKUP(B63,'[1]Brokers'!$B$7:$M$61,12,0)</f>
        <v>0</v>
      </c>
      <c r="J63" s="16">
        <v>0</v>
      </c>
      <c r="K63" s="16">
        <v>0</v>
      </c>
      <c r="L63" s="16">
        <f>VLOOKUP(B63,'[1]Brokers'!$B$7:$R$61,17,0)</f>
        <v>0</v>
      </c>
      <c r="M63" s="24">
        <f t="shared" si="3"/>
        <v>0</v>
      </c>
      <c r="N63" s="24">
        <v>0</v>
      </c>
      <c r="O63" s="28">
        <f t="shared" si="4"/>
        <v>0</v>
      </c>
      <c r="R63" s="20"/>
    </row>
    <row r="64" spans="1:18" ht="15">
      <c r="A64" s="27">
        <v>49</v>
      </c>
      <c r="B64" s="12" t="s">
        <v>71</v>
      </c>
      <c r="C64" s="13" t="s">
        <v>72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v>0</v>
      </c>
      <c r="K64" s="16">
        <v>0</v>
      </c>
      <c r="L64" s="16">
        <f>VLOOKUP(B64,'[1]Brokers'!$B$7:$R$61,17,0)</f>
        <v>0</v>
      </c>
      <c r="M64" s="24">
        <f t="shared" si="3"/>
        <v>0</v>
      </c>
      <c r="N64" s="24">
        <v>0</v>
      </c>
      <c r="O64" s="28">
        <f t="shared" si="4"/>
        <v>0</v>
      </c>
      <c r="R64" s="20"/>
    </row>
    <row r="65" spans="1:18" ht="15">
      <c r="A65" s="27">
        <v>50</v>
      </c>
      <c r="B65" s="12" t="s">
        <v>83</v>
      </c>
      <c r="C65" s="13" t="s">
        <v>84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v>0</v>
      </c>
      <c r="K65" s="16">
        <v>0</v>
      </c>
      <c r="L65" s="16">
        <f>VLOOKUP(B65,'[1]Brokers'!$B$7:$R$61,17,0)</f>
        <v>0</v>
      </c>
      <c r="M65" s="24">
        <f t="shared" si="3"/>
        <v>0</v>
      </c>
      <c r="N65" s="24">
        <v>0</v>
      </c>
      <c r="O65" s="28">
        <f t="shared" si="4"/>
        <v>0</v>
      </c>
      <c r="R65" s="20"/>
    </row>
    <row r="66" spans="1:18" ht="15">
      <c r="A66" s="27">
        <v>51</v>
      </c>
      <c r="B66" s="12" t="s">
        <v>93</v>
      </c>
      <c r="C66" s="13" t="s">
        <v>94</v>
      </c>
      <c r="D66" s="14" t="s">
        <v>14</v>
      </c>
      <c r="E66" s="14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v>0</v>
      </c>
      <c r="K66" s="16">
        <v>0</v>
      </c>
      <c r="L66" s="16">
        <f>VLOOKUP(B66,'[1]Brokers'!$B$7:$R$61,17,0)</f>
        <v>0</v>
      </c>
      <c r="M66" s="24">
        <f t="shared" si="3"/>
        <v>0</v>
      </c>
      <c r="N66" s="24">
        <v>0</v>
      </c>
      <c r="O66" s="28">
        <f t="shared" si="4"/>
        <v>0</v>
      </c>
      <c r="R66" s="20"/>
    </row>
    <row r="67" spans="1:18" ht="15">
      <c r="A67" s="27">
        <v>52</v>
      </c>
      <c r="B67" s="12" t="s">
        <v>97</v>
      </c>
      <c r="C67" s="13" t="s">
        <v>110</v>
      </c>
      <c r="D67" s="14" t="s">
        <v>14</v>
      </c>
      <c r="E67" s="15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v>0</v>
      </c>
      <c r="K67" s="16">
        <v>0</v>
      </c>
      <c r="L67" s="16">
        <f>VLOOKUP(B67,'[1]Brokers'!$B$7:$R$61,17,0)</f>
        <v>0</v>
      </c>
      <c r="M67" s="24">
        <f t="shared" si="3"/>
        <v>0</v>
      </c>
      <c r="N67" s="24">
        <v>0</v>
      </c>
      <c r="O67" s="28">
        <f t="shared" si="4"/>
        <v>0</v>
      </c>
      <c r="R67" s="20"/>
    </row>
    <row r="68" spans="1:18" ht="15">
      <c r="A68" s="27">
        <v>53</v>
      </c>
      <c r="B68" s="12" t="s">
        <v>129</v>
      </c>
      <c r="C68" s="13" t="s">
        <v>130</v>
      </c>
      <c r="D68" s="14" t="s">
        <v>14</v>
      </c>
      <c r="E68" s="15"/>
      <c r="F68" s="15"/>
      <c r="G68" s="16"/>
      <c r="H68" s="16"/>
      <c r="I68" s="16"/>
      <c r="J68" s="16"/>
      <c r="K68" s="16"/>
      <c r="L68" s="16"/>
      <c r="M68" s="24"/>
      <c r="N68" s="24"/>
      <c r="O68" s="28"/>
      <c r="R68" s="20"/>
    </row>
    <row r="69" spans="1:18" ht="13.5" customHeight="1">
      <c r="A69" s="27">
        <v>54</v>
      </c>
      <c r="B69" s="12" t="s">
        <v>125</v>
      </c>
      <c r="C69" s="13" t="s">
        <v>76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v>0</v>
      </c>
      <c r="K69" s="16"/>
      <c r="L69" s="16">
        <f>VLOOKUP(B69,'[1]Brokers'!$B$7:$R$61,17,0)</f>
        <v>0</v>
      </c>
      <c r="M69" s="24">
        <f t="shared" si="3"/>
        <v>0</v>
      </c>
      <c r="N69" s="24">
        <v>0</v>
      </c>
      <c r="O69" s="28">
        <f t="shared" si="4"/>
        <v>0</v>
      </c>
      <c r="R69" s="20"/>
    </row>
    <row r="70" spans="1:16" ht="16.5" customHeight="1" thickBot="1">
      <c r="A70" s="42" t="s">
        <v>6</v>
      </c>
      <c r="B70" s="43"/>
      <c r="C70" s="44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0">
        <f>SUM(G16:G69)</f>
        <v>28527953544.4</v>
      </c>
      <c r="H70" s="30">
        <f aca="true" t="shared" si="5" ref="H70:O70">SUM(H16:H69)</f>
        <v>0</v>
      </c>
      <c r="I70" s="34">
        <f>SUM(I16:I69)</f>
        <v>50000</v>
      </c>
      <c r="J70" s="30">
        <f t="shared" si="5"/>
        <v>0</v>
      </c>
      <c r="K70" s="30">
        <f t="shared" si="5"/>
        <v>0</v>
      </c>
      <c r="L70" s="34">
        <f>SUM(L16:L69)</f>
        <v>31551714</v>
      </c>
      <c r="M70" s="30">
        <f>SUM(M16:M69)</f>
        <v>28559555258.4</v>
      </c>
      <c r="N70" s="30">
        <f>SUM(N16:N69)</f>
        <v>239651301354.0001</v>
      </c>
      <c r="O70" s="31">
        <f t="shared" si="5"/>
        <v>0.9999999999999993</v>
      </c>
      <c r="P70" s="19"/>
    </row>
    <row r="71" spans="12:16" ht="15">
      <c r="L71" s="20"/>
      <c r="M71" s="21"/>
      <c r="O71" s="20"/>
      <c r="P71" s="19"/>
    </row>
    <row r="72" spans="2:16" ht="27.6" customHeight="1">
      <c r="B72" s="37" t="s">
        <v>100</v>
      </c>
      <c r="C72" s="37"/>
      <c r="D72" s="37"/>
      <c r="E72" s="37"/>
      <c r="F72" s="37"/>
      <c r="H72" s="22"/>
      <c r="I72" s="22"/>
      <c r="L72" s="20"/>
      <c r="M72" s="20"/>
      <c r="P72" s="19"/>
    </row>
    <row r="73" spans="3:16" ht="27.6" customHeight="1">
      <c r="C73" s="38"/>
      <c r="D73" s="38"/>
      <c r="E73" s="38"/>
      <c r="F73" s="38"/>
      <c r="M73" s="20"/>
      <c r="N73" s="20"/>
      <c r="P73" s="19"/>
    </row>
    <row r="74" spans="7:16" ht="15">
      <c r="G74" s="33"/>
      <c r="I74" s="1"/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/>
    </row>
    <row r="80" ht="15">
      <c r="N80" s="36"/>
    </row>
  </sheetData>
  <autoFilter ref="A15:P70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2022-03-16T07:23:08Z</cp:lastPrinted>
  <dcterms:created xsi:type="dcterms:W3CDTF">2017-06-09T07:51:20Z</dcterms:created>
  <dcterms:modified xsi:type="dcterms:W3CDTF">2022-04-13T04:13:25Z</dcterms:modified>
  <cp:category/>
  <cp:version/>
  <cp:contentType/>
  <cp:contentStatus/>
</cp:coreProperties>
</file>