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Sheet1!$A$1:$O$71</definedName>
  </definedNames>
  <calcPr calcId="152511"/>
</workbook>
</file>

<file path=xl/calcChain.xml><?xml version="1.0" encoding="utf-8"?>
<calcChain xmlns="http://schemas.openxmlformats.org/spreadsheetml/2006/main">
  <c r="A68" i="1" l="1"/>
  <c r="A67" i="1"/>
  <c r="H16" i="1" l="1"/>
  <c r="H18" i="1"/>
  <c r="H19" i="1"/>
  <c r="H22" i="1"/>
  <c r="H20" i="1"/>
  <c r="H21" i="1"/>
  <c r="H23" i="1"/>
  <c r="H24" i="1"/>
  <c r="H25" i="1"/>
  <c r="H26" i="1"/>
  <c r="H27" i="1"/>
  <c r="H28" i="1"/>
  <c r="H29" i="1"/>
  <c r="H31" i="1"/>
  <c r="H30" i="1"/>
  <c r="H33" i="1"/>
  <c r="H34" i="1"/>
  <c r="H35" i="1"/>
  <c r="H36" i="1"/>
  <c r="H32" i="1"/>
  <c r="H39" i="1"/>
  <c r="H38" i="1"/>
  <c r="H40" i="1"/>
  <c r="H37" i="1"/>
  <c r="H41" i="1"/>
  <c r="H42" i="1"/>
  <c r="H43" i="1"/>
  <c r="H45" i="1"/>
  <c r="H44" i="1"/>
  <c r="H47" i="1"/>
  <c r="H48" i="1"/>
  <c r="H50" i="1"/>
  <c r="H52" i="1"/>
  <c r="H54" i="1"/>
  <c r="H46" i="1"/>
  <c r="H51" i="1"/>
  <c r="H53" i="1"/>
  <c r="H56" i="1"/>
  <c r="H58" i="1"/>
  <c r="H57" i="1"/>
  <c r="H59" i="1"/>
  <c r="H61" i="1"/>
  <c r="H62" i="1"/>
  <c r="H55" i="1"/>
  <c r="H63" i="1"/>
  <c r="H60" i="1"/>
  <c r="H64" i="1"/>
  <c r="H65" i="1"/>
  <c r="H66" i="1"/>
  <c r="H49" i="1"/>
  <c r="H17" i="1"/>
  <c r="G16" i="1"/>
  <c r="G18" i="1"/>
  <c r="G19" i="1"/>
  <c r="G22" i="1"/>
  <c r="G20" i="1"/>
  <c r="G21" i="1"/>
  <c r="G23" i="1"/>
  <c r="G24" i="1"/>
  <c r="G25" i="1"/>
  <c r="G26" i="1"/>
  <c r="G27" i="1"/>
  <c r="G28" i="1"/>
  <c r="G29" i="1"/>
  <c r="G31" i="1"/>
  <c r="G30" i="1"/>
  <c r="G33" i="1"/>
  <c r="G34" i="1"/>
  <c r="G35" i="1"/>
  <c r="G36" i="1"/>
  <c r="G32" i="1"/>
  <c r="G39" i="1"/>
  <c r="G38" i="1"/>
  <c r="G40" i="1"/>
  <c r="G37" i="1"/>
  <c r="G41" i="1"/>
  <c r="G42" i="1"/>
  <c r="G43" i="1"/>
  <c r="G45" i="1"/>
  <c r="G44" i="1"/>
  <c r="G47" i="1"/>
  <c r="G48" i="1"/>
  <c r="G50" i="1"/>
  <c r="G52" i="1"/>
  <c r="G54" i="1"/>
  <c r="G46" i="1"/>
  <c r="G51" i="1"/>
  <c r="G53" i="1"/>
  <c r="G56" i="1"/>
  <c r="G58" i="1"/>
  <c r="G57" i="1"/>
  <c r="G59" i="1"/>
  <c r="G61" i="1"/>
  <c r="G62" i="1"/>
  <c r="G55" i="1"/>
  <c r="G63" i="1"/>
  <c r="G60" i="1"/>
  <c r="G64" i="1"/>
  <c r="G65" i="1"/>
  <c r="G66" i="1"/>
  <c r="G49" i="1"/>
  <c r="G17" i="1"/>
  <c r="J16" i="1" l="1"/>
  <c r="J18" i="1"/>
  <c r="J19" i="1"/>
  <c r="J22" i="1"/>
  <c r="J20" i="1"/>
  <c r="J21" i="1"/>
  <c r="J23" i="1"/>
  <c r="J24" i="1"/>
  <c r="J25" i="1"/>
  <c r="J26" i="1"/>
  <c r="J27" i="1"/>
  <c r="J28" i="1"/>
  <c r="J29" i="1"/>
  <c r="J31" i="1"/>
  <c r="J30" i="1"/>
  <c r="J33" i="1"/>
  <c r="J34" i="1"/>
  <c r="J35" i="1"/>
  <c r="J36" i="1"/>
  <c r="J32" i="1"/>
  <c r="J39" i="1"/>
  <c r="J38" i="1"/>
  <c r="J40" i="1"/>
  <c r="J37" i="1"/>
  <c r="J41" i="1"/>
  <c r="J42" i="1"/>
  <c r="J43" i="1"/>
  <c r="J45" i="1"/>
  <c r="J44" i="1"/>
  <c r="J47" i="1"/>
  <c r="J48" i="1"/>
  <c r="J50" i="1"/>
  <c r="J52" i="1"/>
  <c r="J54" i="1"/>
  <c r="J46" i="1"/>
  <c r="J51" i="1"/>
  <c r="J53" i="1"/>
  <c r="J56" i="1"/>
  <c r="J58" i="1"/>
  <c r="J57" i="1"/>
  <c r="J59" i="1"/>
  <c r="J61" i="1"/>
  <c r="J62" i="1"/>
  <c r="J17" i="1"/>
  <c r="I63" i="1"/>
  <c r="I60" i="1"/>
  <c r="I64" i="1"/>
  <c r="I65" i="1"/>
  <c r="I66" i="1"/>
  <c r="I49" i="1"/>
  <c r="I55" i="1"/>
  <c r="M55" i="1" s="1"/>
  <c r="N55" i="1" s="1"/>
  <c r="I16" i="1"/>
  <c r="I18" i="1"/>
  <c r="I19" i="1"/>
  <c r="I22" i="1"/>
  <c r="I20" i="1"/>
  <c r="M20" i="1" s="1"/>
  <c r="N20" i="1" s="1"/>
  <c r="I21" i="1"/>
  <c r="I23" i="1"/>
  <c r="I24" i="1"/>
  <c r="I25" i="1"/>
  <c r="M25" i="1" s="1"/>
  <c r="N25" i="1" s="1"/>
  <c r="I26" i="1"/>
  <c r="I27" i="1"/>
  <c r="I28" i="1"/>
  <c r="I29" i="1"/>
  <c r="M29" i="1" s="1"/>
  <c r="N29" i="1" s="1"/>
  <c r="I31" i="1"/>
  <c r="I30" i="1"/>
  <c r="I33" i="1"/>
  <c r="I34" i="1"/>
  <c r="M34" i="1" s="1"/>
  <c r="N34" i="1" s="1"/>
  <c r="I35" i="1"/>
  <c r="I36" i="1"/>
  <c r="I32" i="1"/>
  <c r="I39" i="1"/>
  <c r="M39" i="1" s="1"/>
  <c r="N39" i="1" s="1"/>
  <c r="I38" i="1"/>
  <c r="I40" i="1"/>
  <c r="I37" i="1"/>
  <c r="I41" i="1"/>
  <c r="M41" i="1" s="1"/>
  <c r="N41" i="1" s="1"/>
  <c r="I42" i="1"/>
  <c r="I43" i="1"/>
  <c r="I45" i="1"/>
  <c r="I44" i="1"/>
  <c r="M44" i="1" s="1"/>
  <c r="N44" i="1" s="1"/>
  <c r="I47" i="1"/>
  <c r="I48" i="1"/>
  <c r="I50" i="1"/>
  <c r="I52" i="1"/>
  <c r="M52" i="1" s="1"/>
  <c r="N52" i="1" s="1"/>
  <c r="I54" i="1"/>
  <c r="I46" i="1"/>
  <c r="I51" i="1"/>
  <c r="I53" i="1"/>
  <c r="M53" i="1" s="1"/>
  <c r="N53" i="1" s="1"/>
  <c r="I56" i="1"/>
  <c r="I58" i="1"/>
  <c r="I57" i="1"/>
  <c r="I59" i="1"/>
  <c r="M59" i="1" s="1"/>
  <c r="N59" i="1" s="1"/>
  <c r="I61" i="1"/>
  <c r="I62" i="1"/>
  <c r="I17" i="1"/>
  <c r="M17" i="1" l="1"/>
  <c r="N17" i="1" s="1"/>
  <c r="M57" i="1"/>
  <c r="N57" i="1" s="1"/>
  <c r="M51" i="1"/>
  <c r="N51" i="1" s="1"/>
  <c r="M50" i="1"/>
  <c r="N50" i="1" s="1"/>
  <c r="M45" i="1"/>
  <c r="N45" i="1" s="1"/>
  <c r="M37" i="1"/>
  <c r="N37" i="1" s="1"/>
  <c r="M32" i="1"/>
  <c r="N32" i="1" s="1"/>
  <c r="M33" i="1"/>
  <c r="N33" i="1" s="1"/>
  <c r="M28" i="1"/>
  <c r="N28" i="1" s="1"/>
  <c r="M24" i="1"/>
  <c r="N24" i="1" s="1"/>
  <c r="M22" i="1"/>
  <c r="N22" i="1" s="1"/>
  <c r="M62" i="1"/>
  <c r="N62" i="1" s="1"/>
  <c r="M58" i="1"/>
  <c r="N58" i="1" s="1"/>
  <c r="M46" i="1"/>
  <c r="N46" i="1" s="1"/>
  <c r="M48" i="1"/>
  <c r="N48" i="1" s="1"/>
  <c r="M43" i="1"/>
  <c r="N43" i="1" s="1"/>
  <c r="M40" i="1"/>
  <c r="N40" i="1" s="1"/>
  <c r="M36" i="1"/>
  <c r="N36" i="1" s="1"/>
  <c r="M30" i="1"/>
  <c r="N30" i="1" s="1"/>
  <c r="M27" i="1"/>
  <c r="N27" i="1" s="1"/>
  <c r="M23" i="1"/>
  <c r="N23" i="1" s="1"/>
  <c r="M19" i="1"/>
  <c r="N19" i="1" s="1"/>
  <c r="M61" i="1"/>
  <c r="N61" i="1" s="1"/>
  <c r="M56" i="1"/>
  <c r="N56" i="1" s="1"/>
  <c r="M54" i="1"/>
  <c r="N54" i="1" s="1"/>
  <c r="M47" i="1"/>
  <c r="N47" i="1" s="1"/>
  <c r="M42" i="1"/>
  <c r="N42" i="1" s="1"/>
  <c r="M38" i="1"/>
  <c r="N38" i="1" s="1"/>
  <c r="M35" i="1"/>
  <c r="N35" i="1" s="1"/>
  <c r="M31" i="1"/>
  <c r="N31" i="1" s="1"/>
  <c r="M26" i="1"/>
  <c r="N26" i="1" s="1"/>
  <c r="M21" i="1"/>
  <c r="N21" i="1" s="1"/>
  <c r="M18" i="1"/>
  <c r="N18" i="1" s="1"/>
  <c r="J63" i="1"/>
  <c r="M63" i="1" s="1"/>
  <c r="N63" i="1" s="1"/>
  <c r="J60" i="1"/>
  <c r="M60" i="1" s="1"/>
  <c r="N60" i="1" s="1"/>
  <c r="J64" i="1"/>
  <c r="M64" i="1" s="1"/>
  <c r="N64" i="1" s="1"/>
  <c r="J65" i="1"/>
  <c r="M65" i="1" s="1"/>
  <c r="N65" i="1" s="1"/>
  <c r="J66" i="1"/>
  <c r="M66" i="1" s="1"/>
  <c r="N66" i="1" s="1"/>
  <c r="J49" i="1"/>
  <c r="M49" i="1" s="1"/>
  <c r="N49" i="1" s="1"/>
  <c r="M68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D69" i="1" l="1"/>
  <c r="E69" i="1"/>
  <c r="F69" i="1"/>
  <c r="J61" i="2" l="1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0" i="2"/>
  <c r="I30" i="2"/>
  <c r="H30" i="2"/>
  <c r="G30" i="2"/>
  <c r="J33" i="2"/>
  <c r="I33" i="2"/>
  <c r="H33" i="2"/>
  <c r="G33" i="2"/>
  <c r="J31" i="2"/>
  <c r="I31" i="2"/>
  <c r="H31" i="2"/>
  <c r="G31" i="2"/>
  <c r="J27" i="2"/>
  <c r="I27" i="2"/>
  <c r="H27" i="2"/>
  <c r="G27" i="2"/>
  <c r="J35" i="2"/>
  <c r="I35" i="2"/>
  <c r="H35" i="2"/>
  <c r="G35" i="2"/>
  <c r="J32" i="2"/>
  <c r="I32" i="2"/>
  <c r="H32" i="2"/>
  <c r="G32" i="2"/>
  <c r="J34" i="2"/>
  <c r="I34" i="2"/>
  <c r="H34" i="2"/>
  <c r="G34" i="2"/>
  <c r="J28" i="2"/>
  <c r="I28" i="2"/>
  <c r="H28" i="2"/>
  <c r="G28" i="2"/>
  <c r="J25" i="2"/>
  <c r="I25" i="2"/>
  <c r="H25" i="2"/>
  <c r="G25" i="2"/>
  <c r="J29" i="2"/>
  <c r="I29" i="2"/>
  <c r="H29" i="2"/>
  <c r="G29" i="2"/>
  <c r="J26" i="2"/>
  <c r="I26" i="2"/>
  <c r="H26" i="2"/>
  <c r="G26" i="2"/>
  <c r="J24" i="2"/>
  <c r="I24" i="2"/>
  <c r="H24" i="2"/>
  <c r="G24" i="2"/>
  <c r="J22" i="2"/>
  <c r="I22" i="2"/>
  <c r="H22" i="2"/>
  <c r="G22" i="2"/>
  <c r="J19" i="2"/>
  <c r="I19" i="2"/>
  <c r="H19" i="2"/>
  <c r="G19" i="2"/>
  <c r="J23" i="2"/>
  <c r="I23" i="2"/>
  <c r="H23" i="2"/>
  <c r="G23" i="2"/>
  <c r="J21" i="2"/>
  <c r="I21" i="2"/>
  <c r="H21" i="2"/>
  <c r="G21" i="2"/>
  <c r="J16" i="2"/>
  <c r="I16" i="2"/>
  <c r="H16" i="2"/>
  <c r="G16" i="2"/>
  <c r="J18" i="2"/>
  <c r="I18" i="2"/>
  <c r="H18" i="2"/>
  <c r="G18" i="2"/>
  <c r="J20" i="2"/>
  <c r="I20" i="2"/>
  <c r="H20" i="2"/>
  <c r="G20" i="2"/>
  <c r="J17" i="2"/>
  <c r="I17" i="2"/>
  <c r="H17" i="2"/>
  <c r="G17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K69" i="1"/>
  <c r="L69" i="1"/>
  <c r="M21" i="2" l="1"/>
  <c r="N21" i="2" s="1"/>
  <c r="O21" i="2" s="1"/>
  <c r="M22" i="2"/>
  <c r="N22" i="2" s="1"/>
  <c r="O22" i="2" s="1"/>
  <c r="M24" i="2"/>
  <c r="N24" i="2" s="1"/>
  <c r="O24" i="2" s="1"/>
  <c r="M25" i="2"/>
  <c r="N25" i="2" s="1"/>
  <c r="O25" i="2" s="1"/>
  <c r="M28" i="2"/>
  <c r="N28" i="2" s="1"/>
  <c r="O28" i="2" s="1"/>
  <c r="M35" i="2"/>
  <c r="N35" i="2" s="1"/>
  <c r="O35" i="2" s="1"/>
  <c r="M27" i="2"/>
  <c r="N27" i="2" s="1"/>
  <c r="O27" i="2" s="1"/>
  <c r="M30" i="2"/>
  <c r="N30" i="2" s="1"/>
  <c r="O30" i="2" s="1"/>
  <c r="M36" i="2"/>
  <c r="N36" i="2" s="1"/>
  <c r="O36" i="2" s="1"/>
  <c r="M39" i="2"/>
  <c r="N39" i="2" s="1"/>
  <c r="O39" i="2" s="1"/>
  <c r="M40" i="2"/>
  <c r="N40" i="2" s="1"/>
  <c r="O40" i="2" s="1"/>
  <c r="M43" i="2"/>
  <c r="N43" i="2" s="1"/>
  <c r="O43" i="2" s="1"/>
  <c r="M44" i="2"/>
  <c r="N44" i="2" s="1"/>
  <c r="O44" i="2" s="1"/>
  <c r="M47" i="2"/>
  <c r="N47" i="2" s="1"/>
  <c r="O47" i="2" s="1"/>
  <c r="M48" i="2"/>
  <c r="N48" i="2" s="1"/>
  <c r="O48" i="2" s="1"/>
  <c r="M51" i="2"/>
  <c r="N51" i="2" s="1"/>
  <c r="O51" i="2" s="1"/>
  <c r="M52" i="2"/>
  <c r="N52" i="2" s="1"/>
  <c r="O52" i="2" s="1"/>
  <c r="M55" i="2"/>
  <c r="N55" i="2" s="1"/>
  <c r="O55" i="2" s="1"/>
  <c r="M56" i="2"/>
  <c r="N56" i="2" s="1"/>
  <c r="O56" i="2" s="1"/>
  <c r="M59" i="2"/>
  <c r="N59" i="2" s="1"/>
  <c r="O59" i="2" s="1"/>
  <c r="M60" i="2"/>
  <c r="N60" i="2" s="1"/>
  <c r="O60" i="2" s="1"/>
  <c r="M13" i="2"/>
  <c r="N13" i="2" s="1"/>
  <c r="O13" i="2" s="1"/>
  <c r="M6" i="2"/>
  <c r="N6" i="2" s="1"/>
  <c r="O6" i="2" s="1"/>
  <c r="M10" i="2"/>
  <c r="N10" i="2" s="1"/>
  <c r="O10" i="2" s="1"/>
  <c r="M16" i="1"/>
  <c r="N16" i="1" s="1"/>
  <c r="M7" i="2"/>
  <c r="N7" i="2" s="1"/>
  <c r="O7" i="2" s="1"/>
  <c r="M8" i="2"/>
  <c r="N8" i="2" s="1"/>
  <c r="O8" i="2" s="1"/>
  <c r="M11" i="2"/>
  <c r="N11" i="2" s="1"/>
  <c r="O11" i="2" s="1"/>
  <c r="M18" i="2"/>
  <c r="N18" i="2" s="1"/>
  <c r="O18" i="2" s="1"/>
  <c r="M19" i="2"/>
  <c r="N19" i="2" s="1"/>
  <c r="O19" i="2" s="1"/>
  <c r="M29" i="2"/>
  <c r="N29" i="2" s="1"/>
  <c r="O29" i="2" s="1"/>
  <c r="M32" i="2"/>
  <c r="N32" i="2" s="1"/>
  <c r="O32" i="2" s="1"/>
  <c r="M33" i="2"/>
  <c r="N33" i="2" s="1"/>
  <c r="O33" i="2" s="1"/>
  <c r="M38" i="2"/>
  <c r="N38" i="2" s="1"/>
  <c r="O38" i="2" s="1"/>
  <c r="M42" i="2"/>
  <c r="N42" i="2" s="1"/>
  <c r="O42" i="2" s="1"/>
  <c r="M46" i="2"/>
  <c r="N46" i="2" s="1"/>
  <c r="O46" i="2" s="1"/>
  <c r="M50" i="2"/>
  <c r="N50" i="2" s="1"/>
  <c r="O50" i="2" s="1"/>
  <c r="M54" i="2"/>
  <c r="N54" i="2" s="1"/>
  <c r="O54" i="2" s="1"/>
  <c r="M58" i="2"/>
  <c r="N58" i="2" s="1"/>
  <c r="O58" i="2" s="1"/>
  <c r="M5" i="2"/>
  <c r="N5" i="2" s="1"/>
  <c r="O5" i="2" s="1"/>
  <c r="M9" i="2"/>
  <c r="N9" i="2" s="1"/>
  <c r="O9" i="2" s="1"/>
  <c r="M12" i="2"/>
  <c r="N12" i="2" s="1"/>
  <c r="O12" i="2" s="1"/>
  <c r="M17" i="2"/>
  <c r="N17" i="2" s="1"/>
  <c r="O17" i="2" s="1"/>
  <c r="M4" i="2"/>
  <c r="N4" i="2" s="1"/>
  <c r="O4" i="2" s="1"/>
  <c r="M14" i="2"/>
  <c r="N14" i="2" s="1"/>
  <c r="O14" i="2" s="1"/>
  <c r="M20" i="2"/>
  <c r="N20" i="2" s="1"/>
  <c r="O20" i="2" s="1"/>
  <c r="M23" i="2"/>
  <c r="N23" i="2" s="1"/>
  <c r="O23" i="2" s="1"/>
  <c r="M26" i="2"/>
  <c r="N26" i="2" s="1"/>
  <c r="O26" i="2" s="1"/>
  <c r="M34" i="2"/>
  <c r="N34" i="2" s="1"/>
  <c r="O34" i="2" s="1"/>
  <c r="M31" i="2"/>
  <c r="N31" i="2" s="1"/>
  <c r="O31" i="2" s="1"/>
  <c r="M37" i="2"/>
  <c r="N37" i="2" s="1"/>
  <c r="O37" i="2" s="1"/>
  <c r="M41" i="2"/>
  <c r="N41" i="2" s="1"/>
  <c r="O41" i="2" s="1"/>
  <c r="M45" i="2"/>
  <c r="N45" i="2" s="1"/>
  <c r="O45" i="2" s="1"/>
  <c r="M49" i="2"/>
  <c r="N49" i="2" s="1"/>
  <c r="O49" i="2" s="1"/>
  <c r="M53" i="2"/>
  <c r="N53" i="2" s="1"/>
  <c r="O53" i="2" s="1"/>
  <c r="M57" i="2"/>
  <c r="N57" i="2" s="1"/>
  <c r="O57" i="2" s="1"/>
  <c r="M61" i="2"/>
  <c r="N61" i="2" s="1"/>
  <c r="O61" i="2" s="1"/>
  <c r="M16" i="2"/>
  <c r="N16" i="2" s="1"/>
  <c r="O16" i="2" s="1"/>
  <c r="M15" i="2"/>
  <c r="N15" i="2" s="1"/>
  <c r="O15" i="2" s="1"/>
  <c r="M3" i="2"/>
  <c r="N3" i="2" s="1"/>
  <c r="O3" i="2" s="1"/>
  <c r="J69" i="1" l="1"/>
  <c r="H69" i="1"/>
  <c r="G69" i="1" l="1"/>
  <c r="I69" i="1" l="1"/>
  <c r="N69" i="1" l="1"/>
  <c r="M69" i="1"/>
  <c r="O55" i="1" l="1"/>
  <c r="O67" i="1"/>
  <c r="O26" i="1"/>
  <c r="O32" i="1"/>
  <c r="O27" i="1"/>
  <c r="O23" i="1"/>
  <c r="O19" i="1"/>
  <c r="O30" i="1"/>
  <c r="O65" i="1"/>
  <c r="O42" i="1"/>
  <c r="O35" i="1"/>
  <c r="O43" i="1"/>
  <c r="O62" i="1"/>
  <c r="O47" i="1"/>
  <c r="O64" i="1"/>
  <c r="O28" i="1"/>
  <c r="O50" i="1"/>
  <c r="O61" i="1"/>
  <c r="O34" i="1"/>
  <c r="O24" i="1"/>
  <c r="O51" i="1"/>
  <c r="O68" i="1"/>
  <c r="O44" i="1"/>
  <c r="O31" i="1"/>
  <c r="O63" i="1"/>
  <c r="O66" i="1"/>
  <c r="O29" i="1"/>
  <c r="O39" i="1"/>
  <c r="O38" i="1"/>
  <c r="O41" i="1"/>
  <c r="O57" i="1"/>
  <c r="O25" i="1"/>
  <c r="O48" i="1"/>
  <c r="O53" i="1"/>
  <c r="O59" i="1"/>
  <c r="O49" i="1"/>
  <c r="O37" i="1"/>
  <c r="O54" i="1"/>
  <c r="O22" i="1"/>
  <c r="O17" i="1"/>
  <c r="O16" i="1"/>
  <c r="O46" i="1"/>
  <c r="O45" i="1"/>
  <c r="O33" i="1"/>
  <c r="O40" i="1"/>
  <c r="O58" i="1"/>
  <c r="O52" i="1"/>
  <c r="O18" i="1"/>
  <c r="O56" i="1"/>
  <c r="O60" i="1"/>
  <c r="O36" i="1"/>
  <c r="O20" i="1"/>
  <c r="O21" i="1"/>
  <c r="O69" i="1" l="1"/>
</calcChain>
</file>

<file path=xl/sharedStrings.xml><?xml version="1.0" encoding="utf-8"?>
<sst xmlns="http://schemas.openxmlformats.org/spreadsheetml/2006/main" count="421" uniqueCount="145">
  <si>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</si>
  <si>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</si>
  <si>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</si>
  <si>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</si>
  <si>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</si>
  <si>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</si>
  <si>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</si>
  <si>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</si>
  <si>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</si>
  <si>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</si>
  <si>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</si>
  <si>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</si>
  <si>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</si>
  <si>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</si>
  <si>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</si>
  <si>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</si>
  <si>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</si>
  <si>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</si>
  <si>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</si>
  <si>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</si>
  <si>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</si>
  <si>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</si>
  <si>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</si>
  <si>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</si>
  <si>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</si>
  <si>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</si>
  <si>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</si>
  <si>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</si>
  <si>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</si>
  <si>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</si>
  <si>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</si>
  <si>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</si>
  <si>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</si>
  <si>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</si>
  <si>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</si>
  <si>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</si>
  <si>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</si>
  <si>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</si>
  <si>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</si>
  <si>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</si>
  <si>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</si>
  <si>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</si>
  <si>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</si>
  <si>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</si>
  <si>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</si>
  <si>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</si>
  <si>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</si>
  <si>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</si>
  <si>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</si>
  <si>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</si>
  <si>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</si>
  <si>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</si>
  <si>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</si>
  <si>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</si>
  <si>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</si>
  <si>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</si>
  <si>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</si>
  <si>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</si>
  <si>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</si>
  <si>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</si>
  <si>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</si>
  <si>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</si>
  <si>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</si>
  <si>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</si>
  <si>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</si>
  <si>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</si>
  <si>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</si>
  <si>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</si>
  <si>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</si>
  <si>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</si>
  <si>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</si>
  <si>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</si>
  <si>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</si>
  <si>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</si>
  <si>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</si>
  <si>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</si>
  <si>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</si>
  <si>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</si>
  <si>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</si>
  <si>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</si>
  <si>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</si>
  <si>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</si>
  <si>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</si>
  <si>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</si>
  <si>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</si>
  <si>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</si>
  <si>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</si>
  <si>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</si>
  <si>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</si>
  <si>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</si>
  <si>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</si>
  <si>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</si>
  <si>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</si>
  <si>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</si>
  <si>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</si>
  <si>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</si>
  <si>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</si>
  <si>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</si>
  <si>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</si>
  <si>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</si>
  <si>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</si>
  <si>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</si>
  <si>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</si>
  <si>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</si>
  <si>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</si>
  <si>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</si>
  <si>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</si>
  <si>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</si>
  <si>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</si>
  <si>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</si>
  <si>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</si>
  <si>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</si>
  <si>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</si>
  <si>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</si>
  <si>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</si>
  <si>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</si>
  <si>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</si>
  <si>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</si>
  <si>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</si>
  <si>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</si>
  <si>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</si>
  <si>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</si>
  <si>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</si>
  <si>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</si>
  <si>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</si>
  <si>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</si>
  <si>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</si>
  <si>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</si>
  <si>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</si>
  <si>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</si>
  <si>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</si>
  <si>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</si>
  <si>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</si>
  <si>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</si>
  <si>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</si>
  <si>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</si>
  <si>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</si>
  <si>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</si>
  <si>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</si>
  <si>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DOMI</t>
  </si>
  <si>
    <t>"ДОМИКС СЕК ҮЦК" ХХК</t>
  </si>
  <si>
    <t>12-р сарын арилжааны дүн</t>
  </si>
  <si>
    <t xml:space="preserve">2019 оны 12 дугаар сарын 31-ний байдлаар </t>
  </si>
  <si>
    <t>MONH</t>
  </si>
  <si>
    <t>"MОНГОЛ ХУВЬЦАА"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</si>
</sst>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11%20Ariljaanii%20tail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10443</v>
          </cell>
          <cell r="G11">
            <v>6398396</v>
          </cell>
          <cell r="H11">
            <v>6398396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11873720</v>
          </cell>
          <cell r="E12">
            <v>632402291.29999995</v>
          </cell>
          <cell r="F12">
            <v>4053938</v>
          </cell>
          <cell r="G12">
            <v>317992244.10000002</v>
          </cell>
          <cell r="H12">
            <v>950394535.39999998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400</v>
          </cell>
          <cell r="E14">
            <v>6220000</v>
          </cell>
          <cell r="F14">
            <v>2080</v>
          </cell>
          <cell r="G14">
            <v>13554660</v>
          </cell>
          <cell r="H14">
            <v>19774660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454274</v>
          </cell>
          <cell r="E15">
            <v>68883253.229999989</v>
          </cell>
          <cell r="F15">
            <v>551157</v>
          </cell>
          <cell r="G15">
            <v>160880605.75999999</v>
          </cell>
          <cell r="H15">
            <v>229763858.98999998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169</v>
          </cell>
          <cell r="E18">
            <v>265700</v>
          </cell>
          <cell r="F18">
            <v>113044</v>
          </cell>
          <cell r="G18">
            <v>13062258.35</v>
          </cell>
          <cell r="H18">
            <v>13327958.35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126577</v>
          </cell>
          <cell r="G20">
            <v>13378332</v>
          </cell>
          <cell r="H20">
            <v>13378332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1774244</v>
          </cell>
          <cell r="E21">
            <v>653062684.52999997</v>
          </cell>
          <cell r="F21">
            <v>2070179</v>
          </cell>
          <cell r="G21">
            <v>843473819.21000004</v>
          </cell>
          <cell r="H21">
            <v>1496536503.74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724775</v>
          </cell>
          <cell r="E22">
            <v>34742044.659999996</v>
          </cell>
          <cell r="F22">
            <v>890448</v>
          </cell>
          <cell r="G22">
            <v>48467771.75</v>
          </cell>
          <cell r="H22">
            <v>83209816.409999996</v>
          </cell>
          <cell r="S22">
            <v>4600</v>
          </cell>
          <cell r="T22">
            <v>466049000</v>
          </cell>
          <cell r="U22">
            <v>4600</v>
          </cell>
          <cell r="V22">
            <v>466049000</v>
          </cell>
          <cell r="W22">
            <v>932098000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151521</v>
          </cell>
          <cell r="G23">
            <v>88561104.680000007</v>
          </cell>
          <cell r="H23">
            <v>88561104.680000007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12895</v>
          </cell>
          <cell r="E24">
            <v>3149500</v>
          </cell>
          <cell r="F24">
            <v>21600</v>
          </cell>
          <cell r="G24">
            <v>1695420</v>
          </cell>
          <cell r="H24">
            <v>4844920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3933</v>
          </cell>
          <cell r="E28">
            <v>2988314</v>
          </cell>
          <cell r="F28">
            <v>5115</v>
          </cell>
          <cell r="G28">
            <v>2095693</v>
          </cell>
          <cell r="H28">
            <v>5084007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8721</v>
          </cell>
          <cell r="E29">
            <v>846001.5</v>
          </cell>
          <cell r="F29">
            <v>4749</v>
          </cell>
          <cell r="G29">
            <v>3544031.5</v>
          </cell>
          <cell r="H29">
            <v>4390033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34423</v>
          </cell>
          <cell r="G30">
            <v>6732768</v>
          </cell>
          <cell r="H30">
            <v>6732768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106801</v>
          </cell>
          <cell r="E34">
            <v>76524360.650000006</v>
          </cell>
          <cell r="F34">
            <v>141263</v>
          </cell>
          <cell r="G34">
            <v>105596883.2</v>
          </cell>
          <cell r="H34">
            <v>182121243.85000002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362566</v>
          </cell>
          <cell r="E35">
            <v>36206171</v>
          </cell>
          <cell r="F35">
            <v>355413</v>
          </cell>
          <cell r="G35">
            <v>35698109.5</v>
          </cell>
          <cell r="H35">
            <v>71904280.5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683</v>
          </cell>
          <cell r="E36">
            <v>308473.09999999998</v>
          </cell>
          <cell r="F36">
            <v>9149</v>
          </cell>
          <cell r="G36">
            <v>6492875</v>
          </cell>
          <cell r="H36">
            <v>6801348.0999999996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1349030</v>
          </cell>
          <cell r="E37">
            <v>399568354.16000003</v>
          </cell>
          <cell r="F37">
            <v>12019864</v>
          </cell>
          <cell r="G37">
            <v>686225514.62</v>
          </cell>
          <cell r="H37">
            <v>1085793868.78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29966</v>
          </cell>
          <cell r="E39">
            <v>6430743.2000000002</v>
          </cell>
          <cell r="F39">
            <v>13555</v>
          </cell>
          <cell r="G39">
            <v>4734941.3</v>
          </cell>
          <cell r="H39">
            <v>11165684.5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19126</v>
          </cell>
          <cell r="E40">
            <v>41264324</v>
          </cell>
          <cell r="F40">
            <v>4377</v>
          </cell>
          <cell r="G40">
            <v>9713983</v>
          </cell>
          <cell r="H40">
            <v>50978307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2523</v>
          </cell>
          <cell r="E42">
            <v>12032293</v>
          </cell>
          <cell r="F42">
            <v>112224</v>
          </cell>
          <cell r="G42">
            <v>7860360.7999999998</v>
          </cell>
          <cell r="H42">
            <v>19892653.800000001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830</v>
          </cell>
          <cell r="E43">
            <v>291400</v>
          </cell>
          <cell r="F43">
            <v>3222</v>
          </cell>
          <cell r="G43">
            <v>709920</v>
          </cell>
          <cell r="H43">
            <v>1001320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9096</v>
          </cell>
          <cell r="E44">
            <v>7119237</v>
          </cell>
          <cell r="F44">
            <v>15326</v>
          </cell>
          <cell r="G44">
            <v>1439306</v>
          </cell>
          <cell r="H44">
            <v>8558543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8999636</v>
          </cell>
          <cell r="E46">
            <v>1492483210.04</v>
          </cell>
          <cell r="F46">
            <v>2616453</v>
          </cell>
          <cell r="G46">
            <v>641760944.63999999</v>
          </cell>
          <cell r="H46">
            <v>2134244154.6799998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33327</v>
          </cell>
          <cell r="E48">
            <v>3670859</v>
          </cell>
          <cell r="F48">
            <v>25158</v>
          </cell>
          <cell r="G48">
            <v>3466210.5</v>
          </cell>
          <cell r="H48">
            <v>7137069.5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15735</v>
          </cell>
          <cell r="E49">
            <v>6607282</v>
          </cell>
          <cell r="F49">
            <v>130307</v>
          </cell>
          <cell r="G49">
            <v>15789268.380000001</v>
          </cell>
          <cell r="H49">
            <v>22396550.380000003</v>
          </cell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40957</v>
          </cell>
          <cell r="E50">
            <v>11954588.859999999</v>
          </cell>
          <cell r="F50">
            <v>875973</v>
          </cell>
          <cell r="G50">
            <v>87572700.859999999</v>
          </cell>
          <cell r="H50">
            <v>99527289.719999999</v>
          </cell>
          <cell r="W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2220</v>
          </cell>
          <cell r="E51">
            <v>250226</v>
          </cell>
          <cell r="F51">
            <v>9592</v>
          </cell>
          <cell r="G51">
            <v>1668336</v>
          </cell>
          <cell r="H51">
            <v>1918562</v>
          </cell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3640</v>
          </cell>
          <cell r="E53">
            <v>1630200</v>
          </cell>
          <cell r="F53">
            <v>2000</v>
          </cell>
          <cell r="G53">
            <v>1211000</v>
          </cell>
          <cell r="H53">
            <v>2841200</v>
          </cell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354474</v>
          </cell>
          <cell r="E54">
            <v>24753830.100000001</v>
          </cell>
          <cell r="F54">
            <v>12360</v>
          </cell>
          <cell r="G54">
            <v>7853752</v>
          </cell>
          <cell r="H54">
            <v>32607582.100000001</v>
          </cell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666592</v>
          </cell>
          <cell r="E57">
            <v>70921781.329999998</v>
          </cell>
          <cell r="F57">
            <v>1626869</v>
          </cell>
          <cell r="G57">
            <v>263748361.50999999</v>
          </cell>
          <cell r="H57">
            <v>334670142.83999997</v>
          </cell>
          <cell r="W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75655</v>
          </cell>
          <cell r="G58">
            <v>41498776.799999997</v>
          </cell>
          <cell r="H58">
            <v>41498776.799999997</v>
          </cell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73012</v>
          </cell>
          <cell r="E59">
            <v>306746785.45999998</v>
          </cell>
          <cell r="F59">
            <v>80924</v>
          </cell>
          <cell r="G59">
            <v>325184424.47000003</v>
          </cell>
          <cell r="H59">
            <v>631931209.93000007</v>
          </cell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629578</v>
          </cell>
          <cell r="E60">
            <v>329449183.69</v>
          </cell>
          <cell r="F60">
            <v>1171661</v>
          </cell>
          <cell r="G60">
            <v>403932998.13</v>
          </cell>
          <cell r="H60">
            <v>733382181.81999993</v>
          </cell>
          <cell r="W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14807</v>
          </cell>
          <cell r="E61">
            <v>5206066.7</v>
          </cell>
          <cell r="F61">
            <v>265560</v>
          </cell>
          <cell r="G61">
            <v>34363062.420000002</v>
          </cell>
          <cell r="H61">
            <v>39569129.120000005</v>
          </cell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204985</v>
          </cell>
          <cell r="E62">
            <v>25265960.73</v>
          </cell>
          <cell r="F62">
            <v>157095</v>
          </cell>
          <cell r="G62">
            <v>43333321.299999997</v>
          </cell>
          <cell r="H62">
            <v>68599282.030000001</v>
          </cell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9458</v>
          </cell>
          <cell r="E63">
            <v>1249800.55</v>
          </cell>
          <cell r="F63">
            <v>16950</v>
          </cell>
          <cell r="G63">
            <v>8053240.4000000004</v>
          </cell>
          <cell r="H63">
            <v>9303040.9500000011</v>
          </cell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19622</v>
          </cell>
          <cell r="E65">
            <v>2079364.39</v>
          </cell>
          <cell r="F65">
            <v>0</v>
          </cell>
          <cell r="G65">
            <v>0</v>
          </cell>
          <cell r="H65">
            <v>2079364.39</v>
          </cell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6388</v>
          </cell>
          <cell r="E66">
            <v>2572426</v>
          </cell>
          <cell r="F66">
            <v>31959</v>
          </cell>
          <cell r="G66">
            <v>9401315</v>
          </cell>
          <cell r="H66">
            <v>11973741</v>
          </cell>
          <cell r="W66">
            <v>0</v>
          </cell>
        </row>
        <row r="67">
          <cell r="B67" t="str">
            <v>нийт</v>
          </cell>
          <cell r="D67">
            <v>27808183</v>
          </cell>
          <cell r="E67">
            <v>4267146710.1799998</v>
          </cell>
          <cell r="F67">
            <v>27808183</v>
          </cell>
          <cell r="G67">
            <v>4267146710.1800017</v>
          </cell>
          <cell r="H67">
            <v>8534293420.3599997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S67">
            <v>4600</v>
          </cell>
          <cell r="T67">
            <v>466049000</v>
          </cell>
          <cell r="U67">
            <v>4600</v>
          </cell>
          <cell r="V67">
            <v>466049000</v>
          </cell>
          <cell r="W67">
            <v>932098000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4132293362.0999999</v>
          </cell>
          <cell r="H12">
            <v>4147478086.8299999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568752241.13999999</v>
          </cell>
          <cell r="F15">
            <v>2305531</v>
          </cell>
          <cell r="G15">
            <v>442332651.06999999</v>
          </cell>
          <cell r="H15">
            <v>1011084892.21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172994930.56999999</v>
          </cell>
          <cell r="F21">
            <v>660482</v>
          </cell>
          <cell r="G21">
            <v>193335640.69</v>
          </cell>
          <cell r="H21">
            <v>366330571.25999999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18394744.640000001</v>
          </cell>
          <cell r="F22">
            <v>160794</v>
          </cell>
          <cell r="G22">
            <v>14499062.57</v>
          </cell>
          <cell r="H22">
            <v>32893807.210000001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27584404.800000001</v>
          </cell>
          <cell r="H28">
            <v>28608134.699999999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193846493.47999999</v>
          </cell>
          <cell r="F34">
            <v>249206</v>
          </cell>
          <cell r="G34">
            <v>217027453.22999999</v>
          </cell>
          <cell r="H34">
            <v>410873946.70999998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6932538.7400000002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352385921.77999997</v>
          </cell>
          <cell r="H37">
            <v>611165721.43999994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8954639.9000000004</v>
          </cell>
          <cell r="F39">
            <v>28663</v>
          </cell>
          <cell r="G39">
            <v>13364097</v>
          </cell>
          <cell r="H39">
            <v>22318736.899999999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56812571.600000001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13481440.960000001</v>
          </cell>
          <cell r="H43">
            <v>13701005.960000001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554775409.77999997</v>
          </cell>
          <cell r="H46">
            <v>1369210653.1599998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33482975.829999998</v>
          </cell>
          <cell r="F50">
            <v>318443</v>
          </cell>
          <cell r="G50">
            <v>55828898.880000003</v>
          </cell>
          <cell r="H50">
            <v>89311874.710000008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82791153.069999993</v>
          </cell>
          <cell r="F57">
            <v>1252320</v>
          </cell>
          <cell r="G57">
            <v>153534614.15000001</v>
          </cell>
          <cell r="H57">
            <v>236325767.22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43144281.219999999</v>
          </cell>
          <cell r="H59">
            <v>47404292.719999999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17509381737.720001</v>
          </cell>
          <cell r="F60">
            <v>1350587</v>
          </cell>
          <cell r="G60">
            <v>12305340734.08</v>
          </cell>
          <cell r="H60">
            <v>29814722471.800003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69607955.230000004</v>
          </cell>
          <cell r="H62">
            <v>108231307.91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9259679.6999999993</v>
          </cell>
          <cell r="H63">
            <v>9422854.2999999989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</row>
        <row r="67">
          <cell r="B67" t="str">
            <v>нийт</v>
          </cell>
          <cell r="D67">
            <v>11838425</v>
          </cell>
          <cell r="E67">
            <v>19891150815.139999</v>
          </cell>
          <cell r="F67">
            <v>11838425</v>
          </cell>
          <cell r="G67">
            <v>19891150815.139999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611165721.43999994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611165721.43999994</v>
          </cell>
          <cell r="N16">
            <v>78693424391.930008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29814722471.800003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29814722471.800003</v>
          </cell>
          <cell r="N17">
            <v>81415943032.73999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1238457597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1238457597</v>
          </cell>
          <cell r="N18">
            <v>19248623011</v>
          </cell>
        </row>
        <row r="19">
          <cell r="B19" t="str">
            <v>BDSC</v>
          </cell>
          <cell r="C19" t="str">
            <v>"БИ ДИ СЕК ҮЦК"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1011084892.21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1011084892.21</v>
          </cell>
          <cell r="N19">
            <v>17383381681.450001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32893807.210000001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32893807.210000001</v>
          </cell>
          <cell r="N20">
            <v>12578192678.859999</v>
          </cell>
        </row>
        <row r="21">
          <cell r="B21" t="str">
            <v>MNET</v>
          </cell>
          <cell r="C21" t="str">
            <v>"АРД СЕКЬЮРИТИЗ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1369210653.1599998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1369210653.1599998</v>
          </cell>
          <cell r="N21">
            <v>12717581053.369999</v>
          </cell>
        </row>
        <row r="22">
          <cell r="B22" t="str">
            <v>ARD</v>
          </cell>
          <cell r="C22" t="str">
            <v>"АРД КАПИТАЛ ГРУПП ҮЦК" ХХК</v>
          </cell>
          <cell r="D22" t="str">
            <v>●</v>
          </cell>
          <cell r="E22" t="str">
            <v>●</v>
          </cell>
          <cell r="G22">
            <v>4147478086.8299999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4147478086.8299999</v>
          </cell>
          <cell r="N22">
            <v>13698433561.269999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G23">
            <v>366330571.25999999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366330571.25999999</v>
          </cell>
          <cell r="N23">
            <v>8276490000.8399992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21584877.5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21584877.5</v>
          </cell>
          <cell r="N24">
            <v>8089682635.9400005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236325767.22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236325767.22</v>
          </cell>
          <cell r="N25">
            <v>4226438712.3699999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G26">
            <v>108231307.91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108231307.91</v>
          </cell>
          <cell r="N26">
            <v>3744767115.3299999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410873946.70999998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410873946.70999998</v>
          </cell>
          <cell r="N27">
            <v>3433381713.3400002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89311874.710000008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89311874.710000008</v>
          </cell>
          <cell r="N28">
            <v>2946258599.1700001</v>
          </cell>
        </row>
        <row r="29">
          <cell r="B29" t="str">
            <v>LFTI</v>
          </cell>
          <cell r="C29" t="str">
            <v>"ЛАЙФТАЙМ ИНВЕСТМЕНТ ҮЦК" ХХК</v>
          </cell>
          <cell r="D29" t="str">
            <v>●</v>
          </cell>
          <cell r="E29" t="str">
            <v>●</v>
          </cell>
          <cell r="G29">
            <v>56812571.600000001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56812571.600000001</v>
          </cell>
          <cell r="N29">
            <v>2669944772.5100002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G30">
            <v>2217858.6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2217858.6</v>
          </cell>
          <cell r="N30">
            <v>622383035.40999997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G31">
            <v>47404292.719999999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47404292.719999999</v>
          </cell>
          <cell r="N31">
            <v>647493974.37000012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6932538.7400000002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6932538.7400000002</v>
          </cell>
          <cell r="N32">
            <v>553022980.73000002</v>
          </cell>
        </row>
        <row r="33">
          <cell r="B33" t="str">
            <v>BATS</v>
          </cell>
          <cell r="C33" t="str">
            <v>"БАТС ҮЦК" ХХК</v>
          </cell>
          <cell r="D33" t="str">
            <v>●</v>
          </cell>
          <cell r="G33">
            <v>12642700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12642700</v>
          </cell>
          <cell r="N33">
            <v>515872255.05000001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16202504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16202504</v>
          </cell>
          <cell r="N34">
            <v>513360656.52999997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 t="str">
            <v>●</v>
          </cell>
          <cell r="G35">
            <v>6363575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6363575</v>
          </cell>
          <cell r="N35">
            <v>458449803.27999997</v>
          </cell>
        </row>
        <row r="36">
          <cell r="B36" t="str">
            <v>CTRL</v>
          </cell>
          <cell r="C36" t="str">
            <v>ЦЕНТРАЛ СЕКЬЮРИТИЙЗ ҮЦК</v>
          </cell>
          <cell r="D36" t="str">
            <v>●</v>
          </cell>
          <cell r="G36">
            <v>6291700</v>
          </cell>
          <cell r="H36">
            <v>164852920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171144620</v>
          </cell>
          <cell r="N36">
            <v>598734569.78999996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G37">
            <v>1602772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1602772</v>
          </cell>
          <cell r="N37">
            <v>413474764.67000002</v>
          </cell>
        </row>
        <row r="38">
          <cell r="B38" t="str">
            <v>MIBG</v>
          </cell>
          <cell r="C38" t="str">
            <v>"ЭМ АЙ БИ ЖИ ХХК ҮЦК"</v>
          </cell>
          <cell r="D38" t="str">
            <v>●</v>
          </cell>
          <cell r="G38">
            <v>7326026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7326026</v>
          </cell>
          <cell r="N38">
            <v>416857956.65999997</v>
          </cell>
        </row>
        <row r="39">
          <cell r="B39" t="str">
            <v>DELG</v>
          </cell>
          <cell r="C39" t="str">
            <v>"ДЭЛГЭРХАНГАЙ СЕКЮРИТИЗ ҮЦК" ХХК</v>
          </cell>
          <cell r="D39" t="str">
            <v>●</v>
          </cell>
          <cell r="G39">
            <v>2414482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2414482</v>
          </cell>
          <cell r="N39">
            <v>408198352.07000005</v>
          </cell>
        </row>
        <row r="40">
          <cell r="B40" t="str">
            <v>GDEV</v>
          </cell>
          <cell r="C40" t="str">
            <v>"ГРАНДДЕВЕЛОПМЕНТ ҮЦК" ХХК</v>
          </cell>
          <cell r="D40" t="str">
            <v>●</v>
          </cell>
          <cell r="G40">
            <v>1110008.95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1110008.95</v>
          </cell>
          <cell r="N40">
            <v>378622841.79999995</v>
          </cell>
        </row>
        <row r="41">
          <cell r="B41" t="str">
            <v>BLMB</v>
          </cell>
          <cell r="C41" t="str">
            <v xml:space="preserve">"БЛҮМСБЮРИ СЕКЮРИТИЕС ҮЦК" ХХК </v>
          </cell>
          <cell r="D41" t="str">
            <v>●</v>
          </cell>
          <cell r="G41">
            <v>25186337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25186337</v>
          </cell>
          <cell r="N41">
            <v>379706736.83999997</v>
          </cell>
        </row>
        <row r="42">
          <cell r="B42" t="str">
            <v>TABO</v>
          </cell>
          <cell r="C42" t="str">
            <v>"ТАВАН БОГД ҮЦК" ХХК</v>
          </cell>
          <cell r="D42" t="str">
            <v>●</v>
          </cell>
          <cell r="G42">
            <v>3021461.4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3021461.4</v>
          </cell>
          <cell r="N42">
            <v>349483939.52999997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22318736.899999999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22318736.899999999</v>
          </cell>
          <cell r="N43">
            <v>256921979.99000001</v>
          </cell>
        </row>
        <row r="44">
          <cell r="B44" t="str">
            <v>GNDX</v>
          </cell>
          <cell r="C44" t="str">
            <v>"ГЕНДЕКС ҮЦК" ХХК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202493948.75999999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9422854.2999999989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9422854.2999999989</v>
          </cell>
          <cell r="N45">
            <v>199574945.06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G46">
            <v>7689549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7689549</v>
          </cell>
          <cell r="N46">
            <v>109363403.5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G47">
            <v>13701005.960000001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13701005.960000001</v>
          </cell>
          <cell r="N47">
            <v>104611268.22999999</v>
          </cell>
        </row>
        <row r="48">
          <cell r="B48" t="str">
            <v>ZGB</v>
          </cell>
          <cell r="C48" t="str">
            <v>"ЗЭТ ЖИ БИ ҮЦК" ХХК</v>
          </cell>
          <cell r="D48" t="str">
            <v>●</v>
          </cell>
          <cell r="G48">
            <v>751855.95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751855.95</v>
          </cell>
          <cell r="N48">
            <v>77804882.829999998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1508000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1508000</v>
          </cell>
          <cell r="N49">
            <v>75873318.900000006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70254555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29505261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29505261</v>
          </cell>
          <cell r="N51">
            <v>99052267.170000002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G52">
            <v>1417020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1417020</v>
          </cell>
          <cell r="N52">
            <v>66328502.259999998</v>
          </cell>
        </row>
        <row r="53">
          <cell r="B53" t="str">
            <v>SANR</v>
          </cell>
          <cell r="C53" t="str">
            <v>"САНАР ҮЦК" ХХК</v>
          </cell>
          <cell r="D53" t="str">
            <v>●</v>
          </cell>
          <cell r="G53">
            <v>3426371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3426371</v>
          </cell>
          <cell r="N53">
            <v>67433384.300000012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43456878.060000002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30501540.800000001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2719040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2719040</v>
          </cell>
          <cell r="N56">
            <v>31005257.199999999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24407180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17805104.399999999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DOMI</v>
          </cell>
          <cell r="C60" t="str">
            <v>"ДОМИКС СЕК ҮЦК" ХХК</v>
          </cell>
          <cell r="D60" t="str">
            <v>●</v>
          </cell>
          <cell r="G60">
            <v>28608134.699999999</v>
          </cell>
          <cell r="H60">
            <v>0</v>
          </cell>
          <cell r="I60">
            <v>0</v>
          </cell>
          <cell r="M60">
            <v>28608134.699999999</v>
          </cell>
          <cell r="N60">
            <v>39408160.989999995</v>
          </cell>
        </row>
        <row r="61">
          <cell r="B61" t="str">
            <v>FCX</v>
          </cell>
          <cell r="C61" t="str">
            <v>"ЭФ СИ ИКС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8829160</v>
          </cell>
        </row>
        <row r="62">
          <cell r="B62" t="str">
            <v>APS</v>
          </cell>
          <cell r="C62" t="str">
            <v>"АЗИА ПАСИФИК СЕКЬЮРИТИС ҮЦК" ХХК</v>
          </cell>
          <cell r="D62" t="str">
            <v>●</v>
          </cell>
          <cell r="G62">
            <v>8033398.5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8033398.5</v>
          </cell>
          <cell r="N62">
            <v>16484118.149999999</v>
          </cell>
        </row>
        <row r="63">
          <cell r="B63" t="str">
            <v>DCF</v>
          </cell>
          <cell r="C63" t="str">
            <v>"ДИ СИ ЭФ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3077823.55</v>
          </cell>
        </row>
        <row r="64">
          <cell r="B64" t="str">
            <v>SGC</v>
          </cell>
          <cell r="C64" t="str">
            <v>"ЭС ЖИ КАПИТАЛ ҮЦК" ХХК</v>
          </cell>
          <cell r="D64" t="str">
            <v>●</v>
          </cell>
          <cell r="E64" t="str">
            <v>●</v>
          </cell>
          <cell r="F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278619</v>
          </cell>
        </row>
        <row r="65">
          <cell r="B65" t="str">
            <v>MONG</v>
          </cell>
          <cell r="C65" t="str">
            <v>"МОНГОЛ СЕКЮРИТИЕС ҮЦК" 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CAPM</v>
          </cell>
          <cell r="C66" t="str">
            <v>"КАПИТАЛ МАРКЕТ КОРПОРАЦИ ҮЦК" ХХК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MONH</v>
          </cell>
          <cell r="C67" t="str">
            <v>"MОНГОЛ ХУВЬЦАА"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ACE</v>
          </cell>
          <cell r="C68" t="str">
            <v>"АСЕ ЭНД Т КАПИТАЛ ҮЦК" ХХК</v>
          </cell>
          <cell r="D68" t="str">
            <v>●</v>
          </cell>
          <cell r="F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</row>
        <row r="68">
          <cell r="B68" t="str">
            <v>нийт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zoomScale="70" zoomScaleNormal="70" zoomScaleSheetLayoutView="70" workbookViewId="0">
      <pane xSplit="3" ySplit="15" topLeftCell="I51" activePane="bottomRight" state="frozen"/>
      <selection pane="topRight" activeCell="D1" sqref="D1"/>
      <selection pane="bottomLeft" activeCell="A16" sqref="A16"/>
      <selection pane="bottomRight" activeCell="O69" sqref="O69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5" t="s">
        <v>142</v>
      </c>
      <c r="M11" s="45"/>
      <c r="N11" s="45"/>
      <c r="O11" s="45"/>
      <c r="P11" s="20"/>
    </row>
    <row r="12" spans="1:17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141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 x14ac:dyDescent="0.25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 x14ac:dyDescent="0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7" x14ac:dyDescent="0.25">
      <c r="A16" s="34">
        <v>1</v>
      </c>
      <c r="B16" s="12" t="s">
        <v>25</v>
      </c>
      <c r="C16" s="13" t="s">
        <v>26</v>
      </c>
      <c r="D16" s="14" t="s">
        <v>14</v>
      </c>
      <c r="E16" s="15" t="s">
        <v>14</v>
      </c>
      <c r="F16" s="15"/>
      <c r="G16" s="16">
        <f>VLOOKUP(B16,[1]Brokers!$B$9:$H$69,7,0)</f>
        <v>733382181.81999993</v>
      </c>
      <c r="H16" s="16">
        <f>VLOOKUP(B16,[1]Brokers!$B$9:$W$69,22,0)</f>
        <v>0</v>
      </c>
      <c r="I16" s="16">
        <f>VLOOKUP(B16,[2]Brokers!$B$9:$R$69,17,0)</f>
        <v>0</v>
      </c>
      <c r="J16" s="16">
        <f>VLOOKUP(B16,[2]Brokers!$B$9:$M$69,12,0)</f>
        <v>0</v>
      </c>
      <c r="K16" s="16">
        <v>0</v>
      </c>
      <c r="L16" s="16">
        <v>0</v>
      </c>
      <c r="M16" s="27">
        <f t="shared" ref="M16:M68" si="0">L16+I16+J16+H16+G16</f>
        <v>733382181.81999993</v>
      </c>
      <c r="N16" s="33">
        <f>VLOOKUP(B16,[3]Sheet1!$B$16:$N$68,13,0)+M16</f>
        <v>82149325214.559998</v>
      </c>
      <c r="O16" s="35">
        <f t="shared" ref="O16:O47" si="1">N16/$N$69</f>
        <v>0.28683086327252488</v>
      </c>
      <c r="P16" s="25"/>
    </row>
    <row r="17" spans="1:17" x14ac:dyDescent="0.25">
      <c r="A17" s="34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VLOOKUP(B17,[1]Brokers!$B$9:$H$69,7,0)</f>
        <v>1085793868.78</v>
      </c>
      <c r="H17" s="16">
        <f>VLOOKUP(B17,[1]Brokers!$B$9:$W$69,22,0)</f>
        <v>0</v>
      </c>
      <c r="I17" s="16">
        <f>VLOOKUP(B17,[2]Brokers!$B$9:$R$69,17,0)</f>
        <v>0</v>
      </c>
      <c r="J17" s="16">
        <f>VLOOKUP(B17,[2]Brokers!$B$9:$M$69,12,0)</f>
        <v>0</v>
      </c>
      <c r="K17" s="16">
        <v>0</v>
      </c>
      <c r="L17" s="16">
        <v>0</v>
      </c>
      <c r="M17" s="27">
        <f t="shared" si="0"/>
        <v>1085793868.78</v>
      </c>
      <c r="N17" s="33">
        <f>VLOOKUP(B17,[3]Sheet1!$B$16:$N$68,13,0)+M17</f>
        <v>79779218260.710007</v>
      </c>
      <c r="O17" s="35">
        <f t="shared" si="1"/>
        <v>0.27855544747518957</v>
      </c>
      <c r="P17" s="25"/>
    </row>
    <row r="18" spans="1:17" x14ac:dyDescent="0.25">
      <c r="A18" s="34">
        <f t="shared" ref="A18:A68" si="2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VLOOKUP(B18,[1]Brokers!$B$9:$H$69,7,0)</f>
        <v>50978307</v>
      </c>
      <c r="H18" s="16">
        <f>VLOOKUP(B18,[1]Brokers!$B$9:$W$69,22,0)</f>
        <v>0</v>
      </c>
      <c r="I18" s="16">
        <f>VLOOKUP(B18,[2]Brokers!$B$9:$R$69,17,0)</f>
        <v>0</v>
      </c>
      <c r="J18" s="16">
        <f>VLOOKUP(B18,[2]Brokers!$B$9:$M$69,12,0)</f>
        <v>0</v>
      </c>
      <c r="K18" s="16">
        <v>0</v>
      </c>
      <c r="L18" s="16">
        <v>0</v>
      </c>
      <c r="M18" s="27">
        <f t="shared" si="0"/>
        <v>50978307</v>
      </c>
      <c r="N18" s="33">
        <f>VLOOKUP(B18,[3]Sheet1!$B$16:$N$68,13,0)+M18</f>
        <v>19299601318</v>
      </c>
      <c r="O18" s="35">
        <f t="shared" si="1"/>
        <v>6.7386083724962326E-2</v>
      </c>
      <c r="P18" s="25"/>
    </row>
    <row r="19" spans="1:17" x14ac:dyDescent="0.25">
      <c r="A19" s="34">
        <f t="shared" si="2"/>
        <v>4</v>
      </c>
      <c r="B19" s="12" t="s">
        <v>12</v>
      </c>
      <c r="C19" s="13" t="s">
        <v>13</v>
      </c>
      <c r="D19" s="14" t="s">
        <v>14</v>
      </c>
      <c r="E19" s="15" t="s">
        <v>14</v>
      </c>
      <c r="F19" s="15" t="s">
        <v>14</v>
      </c>
      <c r="G19" s="16">
        <f>VLOOKUP(B19,[1]Brokers!$B$9:$H$69,7,0)</f>
        <v>229763858.98999998</v>
      </c>
      <c r="H19" s="16">
        <f>VLOOKUP(B19,[1]Brokers!$B$9:$W$69,22,0)</f>
        <v>0</v>
      </c>
      <c r="I19" s="16">
        <f>VLOOKUP(B19,[2]Brokers!$B$9:$R$69,17,0)</f>
        <v>0</v>
      </c>
      <c r="J19" s="16">
        <f>VLOOKUP(B19,[2]Brokers!$B$9:$M$69,12,0)</f>
        <v>0</v>
      </c>
      <c r="K19" s="16">
        <v>0</v>
      </c>
      <c r="L19" s="16">
        <v>0</v>
      </c>
      <c r="M19" s="27">
        <f t="shared" si="0"/>
        <v>229763858.98999998</v>
      </c>
      <c r="N19" s="33">
        <f>VLOOKUP(B19,[3]Sheet1!$B$16:$N$68,13,0)+M19</f>
        <v>17613145540.440002</v>
      </c>
      <c r="O19" s="35">
        <f t="shared" si="1"/>
        <v>6.1497690055445781E-2</v>
      </c>
      <c r="P19" s="25"/>
    </row>
    <row r="20" spans="1:17" x14ac:dyDescent="0.25">
      <c r="A20" s="34">
        <f t="shared" si="2"/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VLOOKUP(B20,[1]Brokers!$B$9:$H$69,7,0)</f>
        <v>2134244154.6799998</v>
      </c>
      <c r="H20" s="16">
        <f>VLOOKUP(B20,[1]Brokers!$B$9:$W$69,22,0)</f>
        <v>0</v>
      </c>
      <c r="I20" s="16">
        <f>VLOOKUP(B20,[2]Brokers!$B$9:$R$69,17,0)</f>
        <v>0</v>
      </c>
      <c r="J20" s="16">
        <f>VLOOKUP(B20,[2]Brokers!$B$9:$M$69,12,0)</f>
        <v>0</v>
      </c>
      <c r="K20" s="16">
        <v>0</v>
      </c>
      <c r="L20" s="16">
        <v>0</v>
      </c>
      <c r="M20" s="27">
        <f t="shared" si="0"/>
        <v>2134244154.6799998</v>
      </c>
      <c r="N20" s="33">
        <f>VLOOKUP(B20,[3]Sheet1!$B$16:$N$68,13,0)+M20</f>
        <v>14851825208.049999</v>
      </c>
      <c r="O20" s="35">
        <f t="shared" si="1"/>
        <v>5.1856321819702546E-2</v>
      </c>
      <c r="P20" s="25"/>
    </row>
    <row r="21" spans="1:17" x14ac:dyDescent="0.25">
      <c r="A21" s="34">
        <f t="shared" si="2"/>
        <v>6</v>
      </c>
      <c r="B21" s="12" t="s">
        <v>23</v>
      </c>
      <c r="C21" s="13" t="s">
        <v>24</v>
      </c>
      <c r="D21" s="14" t="s">
        <v>14</v>
      </c>
      <c r="E21" s="15" t="s">
        <v>14</v>
      </c>
      <c r="F21" s="15"/>
      <c r="G21" s="16">
        <f>VLOOKUP(B21,[1]Brokers!$B$9:$H$69,7,0)</f>
        <v>950394535.39999998</v>
      </c>
      <c r="H21" s="16">
        <f>VLOOKUP(B21,[1]Brokers!$B$9:$W$69,22,0)</f>
        <v>0</v>
      </c>
      <c r="I21" s="16">
        <f>VLOOKUP(B21,[2]Brokers!$B$9:$R$69,17,0)</f>
        <v>0</v>
      </c>
      <c r="J21" s="16">
        <f>VLOOKUP(B21,[2]Brokers!$B$9:$M$69,12,0)</f>
        <v>0</v>
      </c>
      <c r="K21" s="16">
        <v>0</v>
      </c>
      <c r="L21" s="16">
        <v>0</v>
      </c>
      <c r="M21" s="27">
        <f t="shared" si="0"/>
        <v>950394535.39999998</v>
      </c>
      <c r="N21" s="33">
        <f>VLOOKUP(B21,[3]Sheet1!$B$16:$N$68,13,0)+M21</f>
        <v>14648828096.669998</v>
      </c>
      <c r="O21" s="35">
        <f t="shared" si="1"/>
        <v>5.1147541357454328E-2</v>
      </c>
      <c r="P21" s="25"/>
    </row>
    <row r="22" spans="1:17" x14ac:dyDescent="0.25">
      <c r="A22" s="34">
        <f t="shared" si="2"/>
        <v>7</v>
      </c>
      <c r="B22" s="12" t="s">
        <v>21</v>
      </c>
      <c r="C22" s="13" t="s">
        <v>22</v>
      </c>
      <c r="D22" s="14" t="s">
        <v>14</v>
      </c>
      <c r="E22" s="15" t="s">
        <v>14</v>
      </c>
      <c r="F22" s="15" t="s">
        <v>14</v>
      </c>
      <c r="G22" s="16">
        <f>VLOOKUP(B22,[1]Brokers!$B$9:$H$69,7,0)</f>
        <v>83209816.409999996</v>
      </c>
      <c r="H22" s="16">
        <f>VLOOKUP(B22,[1]Brokers!$B$9:$W$69,22,0)</f>
        <v>932098000</v>
      </c>
      <c r="I22" s="16">
        <f>VLOOKUP(B22,[2]Brokers!$B$9:$R$69,17,0)</f>
        <v>0</v>
      </c>
      <c r="J22" s="16">
        <f>VLOOKUP(B22,[2]Brokers!$B$9:$M$69,12,0)</f>
        <v>0</v>
      </c>
      <c r="K22" s="16">
        <v>0</v>
      </c>
      <c r="L22" s="16">
        <v>0</v>
      </c>
      <c r="M22" s="27">
        <f t="shared" si="0"/>
        <v>1015307816.41</v>
      </c>
      <c r="N22" s="33">
        <f>VLOOKUP(B22,[3]Sheet1!$B$16:$N$68,13,0)+M22</f>
        <v>13593500495.269999</v>
      </c>
      <c r="O22" s="35">
        <f t="shared" si="1"/>
        <v>4.7462781608615459E-2</v>
      </c>
      <c r="P22" s="25"/>
    </row>
    <row r="23" spans="1:17" x14ac:dyDescent="0.25">
      <c r="A23" s="34">
        <f t="shared" si="2"/>
        <v>8</v>
      </c>
      <c r="B23" s="12" t="s">
        <v>41</v>
      </c>
      <c r="C23" s="13" t="s">
        <v>42</v>
      </c>
      <c r="D23" s="14" t="s">
        <v>14</v>
      </c>
      <c r="E23" s="14" t="s">
        <v>14</v>
      </c>
      <c r="F23" s="15"/>
      <c r="G23" s="16">
        <f>VLOOKUP(B23,[1]Brokers!$B$9:$H$69,7,0)</f>
        <v>1496536503.74</v>
      </c>
      <c r="H23" s="16">
        <f>VLOOKUP(B23,[1]Brokers!$B$9:$W$69,22,0)</f>
        <v>0</v>
      </c>
      <c r="I23" s="16">
        <f>VLOOKUP(B23,[2]Brokers!$B$9:$R$69,17,0)</f>
        <v>0</v>
      </c>
      <c r="J23" s="16">
        <f>VLOOKUP(B23,[2]Brokers!$B$9:$M$69,12,0)</f>
        <v>0</v>
      </c>
      <c r="K23" s="16">
        <v>0</v>
      </c>
      <c r="L23" s="16">
        <v>0</v>
      </c>
      <c r="M23" s="27">
        <f t="shared" si="0"/>
        <v>1496536503.74</v>
      </c>
      <c r="N23" s="33">
        <f>VLOOKUP(B23,[3]Sheet1!$B$16:$N$68,13,0)+M23</f>
        <v>9773026504.5799999</v>
      </c>
      <c r="O23" s="35">
        <f t="shared" si="1"/>
        <v>3.4123294643899432E-2</v>
      </c>
      <c r="P23" s="25"/>
    </row>
    <row r="24" spans="1:17" x14ac:dyDescent="0.25">
      <c r="A24" s="34">
        <f t="shared" si="2"/>
        <v>9</v>
      </c>
      <c r="B24" s="12" t="s">
        <v>17</v>
      </c>
      <c r="C24" s="13" t="s">
        <v>18</v>
      </c>
      <c r="D24" s="14" t="s">
        <v>14</v>
      </c>
      <c r="E24" s="15"/>
      <c r="F24" s="15" t="s">
        <v>14</v>
      </c>
      <c r="G24" s="16">
        <f>VLOOKUP(B24,[1]Brokers!$B$9:$H$69,7,0)</f>
        <v>39569129.120000005</v>
      </c>
      <c r="H24" s="16">
        <f>VLOOKUP(B24,[1]Brokers!$B$9:$W$69,22,0)</f>
        <v>0</v>
      </c>
      <c r="I24" s="16">
        <f>VLOOKUP(B24,[2]Brokers!$B$9:$R$69,17,0)</f>
        <v>0</v>
      </c>
      <c r="J24" s="16">
        <f>VLOOKUP(B24,[2]Brokers!$B$9:$M$69,12,0)</f>
        <v>0</v>
      </c>
      <c r="K24" s="16">
        <v>0</v>
      </c>
      <c r="L24" s="16">
        <v>0</v>
      </c>
      <c r="M24" s="27">
        <f t="shared" si="0"/>
        <v>39569129.120000005</v>
      </c>
      <c r="N24" s="33">
        <f>VLOOKUP(B24,[3]Sheet1!$B$16:$N$68,13,0)+M24</f>
        <v>8129251765.0600004</v>
      </c>
      <c r="O24" s="35">
        <f t="shared" si="1"/>
        <v>2.8383925192833923E-2</v>
      </c>
      <c r="P24" s="25"/>
    </row>
    <row r="25" spans="1:17" s="26" customFormat="1" x14ac:dyDescent="0.25">
      <c r="A25" s="34">
        <f t="shared" si="2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VLOOKUP(B25,[1]Brokers!$B$9:$H$69,7,0)</f>
        <v>334670142.83999997</v>
      </c>
      <c r="H25" s="16">
        <f>VLOOKUP(B25,[1]Brokers!$B$9:$W$69,22,0)</f>
        <v>0</v>
      </c>
      <c r="I25" s="16">
        <f>VLOOKUP(B25,[2]Brokers!$B$9:$R$69,17,0)</f>
        <v>0</v>
      </c>
      <c r="J25" s="16">
        <f>VLOOKUP(B25,[2]Brokers!$B$9:$M$69,12,0)</f>
        <v>0</v>
      </c>
      <c r="K25" s="16">
        <v>0</v>
      </c>
      <c r="L25" s="16">
        <v>0</v>
      </c>
      <c r="M25" s="27">
        <f t="shared" si="0"/>
        <v>334670142.83999997</v>
      </c>
      <c r="N25" s="33">
        <f>VLOOKUP(B25,[3]Sheet1!$B$16:$N$68,13,0)+M25</f>
        <v>4561108855.21</v>
      </c>
      <c r="O25" s="35">
        <f t="shared" si="1"/>
        <v>1.5925472144815222E-2</v>
      </c>
      <c r="P25" s="25"/>
      <c r="Q25" s="10"/>
    </row>
    <row r="26" spans="1:17" x14ac:dyDescent="0.25">
      <c r="A26" s="34">
        <f t="shared" si="2"/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VLOOKUP(B26,[1]Brokers!$B$9:$H$69,7,0)</f>
        <v>68599282.030000001</v>
      </c>
      <c r="H26" s="16">
        <f>VLOOKUP(B26,[1]Brokers!$B$9:$W$69,22,0)</f>
        <v>0</v>
      </c>
      <c r="I26" s="16">
        <f>VLOOKUP(B26,[2]Brokers!$B$9:$R$69,17,0)</f>
        <v>0</v>
      </c>
      <c r="J26" s="16">
        <f>VLOOKUP(B26,[2]Brokers!$B$9:$M$69,12,0)</f>
        <v>0</v>
      </c>
      <c r="K26" s="16">
        <v>0</v>
      </c>
      <c r="L26" s="16">
        <v>0</v>
      </c>
      <c r="M26" s="27">
        <f t="shared" si="0"/>
        <v>68599282.030000001</v>
      </c>
      <c r="N26" s="33">
        <f>VLOOKUP(B26,[3]Sheet1!$B$16:$N$68,13,0)+M26</f>
        <v>3813366397.3600001</v>
      </c>
      <c r="O26" s="35">
        <f t="shared" si="1"/>
        <v>1.3314670240716055E-2</v>
      </c>
      <c r="P26" s="25"/>
    </row>
    <row r="27" spans="1:17" x14ac:dyDescent="0.25">
      <c r="A27" s="34">
        <f t="shared" si="2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VLOOKUP(B27,[1]Brokers!$B$9:$H$69,7,0)</f>
        <v>182121243.85000002</v>
      </c>
      <c r="H27" s="16">
        <f>VLOOKUP(B27,[1]Brokers!$B$9:$W$69,22,0)</f>
        <v>0</v>
      </c>
      <c r="I27" s="16">
        <f>VLOOKUP(B27,[2]Brokers!$B$9:$R$69,17,0)</f>
        <v>0</v>
      </c>
      <c r="J27" s="16">
        <f>VLOOKUP(B27,[2]Brokers!$B$9:$M$69,12,0)</f>
        <v>0</v>
      </c>
      <c r="K27" s="16">
        <v>0</v>
      </c>
      <c r="L27" s="16">
        <v>0</v>
      </c>
      <c r="M27" s="27">
        <f t="shared" si="0"/>
        <v>182121243.85000002</v>
      </c>
      <c r="N27" s="33">
        <f>VLOOKUP(B27,[3]Sheet1!$B$16:$N$68,13,0)+M27</f>
        <v>3615502957.1900001</v>
      </c>
      <c r="O27" s="35">
        <f t="shared" si="1"/>
        <v>1.2623814397338125E-2</v>
      </c>
      <c r="P27" s="25"/>
    </row>
    <row r="28" spans="1:17" x14ac:dyDescent="0.25">
      <c r="A28" s="34">
        <f t="shared" si="2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VLOOKUP(B28,[1]Brokers!$B$9:$H$69,7,0)</f>
        <v>99527289.719999999</v>
      </c>
      <c r="H28" s="16">
        <f>VLOOKUP(B28,[1]Brokers!$B$9:$W$69,22,0)</f>
        <v>0</v>
      </c>
      <c r="I28" s="16">
        <f>VLOOKUP(B28,[2]Brokers!$B$9:$R$69,17,0)</f>
        <v>0</v>
      </c>
      <c r="J28" s="16">
        <f>VLOOKUP(B28,[2]Brokers!$B$9:$M$69,12,0)</f>
        <v>0</v>
      </c>
      <c r="K28" s="16">
        <v>0</v>
      </c>
      <c r="L28" s="16">
        <v>0</v>
      </c>
      <c r="M28" s="27">
        <f t="shared" si="0"/>
        <v>99527289.719999999</v>
      </c>
      <c r="N28" s="33">
        <f>VLOOKUP(B28,[3]Sheet1!$B$16:$N$68,13,0)+M28</f>
        <v>3045785888.8899999</v>
      </c>
      <c r="O28" s="35">
        <f t="shared" si="1"/>
        <v>1.063460221458707E-2</v>
      </c>
      <c r="P28" s="25"/>
    </row>
    <row r="29" spans="1:17" x14ac:dyDescent="0.25">
      <c r="A29" s="34">
        <f t="shared" si="2"/>
        <v>14</v>
      </c>
      <c r="B29" s="12" t="s">
        <v>43</v>
      </c>
      <c r="C29" s="13" t="s">
        <v>44</v>
      </c>
      <c r="D29" s="14" t="s">
        <v>14</v>
      </c>
      <c r="E29" s="15" t="s">
        <v>14</v>
      </c>
      <c r="F29" s="15"/>
      <c r="G29" s="16">
        <f>VLOOKUP(B29,[1]Brokers!$B$9:$H$69,7,0)</f>
        <v>19892653.800000001</v>
      </c>
      <c r="H29" s="16">
        <f>VLOOKUP(B29,[1]Brokers!$B$9:$W$69,22,0)</f>
        <v>0</v>
      </c>
      <c r="I29" s="16">
        <f>VLOOKUP(B29,[2]Brokers!$B$9:$R$69,17,0)</f>
        <v>0</v>
      </c>
      <c r="J29" s="16">
        <f>VLOOKUP(B29,[2]Brokers!$B$9:$M$69,12,0)</f>
        <v>0</v>
      </c>
      <c r="K29" s="16">
        <v>0</v>
      </c>
      <c r="L29" s="16">
        <v>0</v>
      </c>
      <c r="M29" s="27">
        <f t="shared" si="0"/>
        <v>19892653.800000001</v>
      </c>
      <c r="N29" s="33">
        <f>VLOOKUP(B29,[3]Sheet1!$B$16:$N$68,13,0)+M29</f>
        <v>2689837426.3100004</v>
      </c>
      <c r="O29" s="35">
        <f t="shared" si="1"/>
        <v>9.3917800181090184E-3</v>
      </c>
      <c r="P29" s="25"/>
    </row>
    <row r="30" spans="1:17" x14ac:dyDescent="0.25">
      <c r="A30" s="34">
        <f t="shared" si="2"/>
        <v>15</v>
      </c>
      <c r="B30" s="12" t="s">
        <v>59</v>
      </c>
      <c r="C30" s="13" t="s">
        <v>60</v>
      </c>
      <c r="D30" s="14" t="s">
        <v>14</v>
      </c>
      <c r="E30" s="15"/>
      <c r="F30" s="15"/>
      <c r="G30" s="16">
        <f>VLOOKUP(B30,[1]Brokers!$B$9:$H$69,7,0)</f>
        <v>631931209.93000007</v>
      </c>
      <c r="H30" s="16">
        <f>VLOOKUP(B30,[1]Brokers!$B$9:$W$69,22,0)</f>
        <v>0</v>
      </c>
      <c r="I30" s="16">
        <f>VLOOKUP(B30,[2]Brokers!$B$9:$R$69,17,0)</f>
        <v>0</v>
      </c>
      <c r="J30" s="16">
        <f>VLOOKUP(B30,[2]Brokers!$B$9:$M$69,12,0)</f>
        <v>0</v>
      </c>
      <c r="K30" s="16">
        <v>0</v>
      </c>
      <c r="L30" s="16">
        <v>0</v>
      </c>
      <c r="M30" s="27">
        <f t="shared" si="0"/>
        <v>631931209.93000007</v>
      </c>
      <c r="N30" s="33">
        <f>VLOOKUP(B30,[3]Sheet1!$B$16:$N$68,13,0)+M30</f>
        <v>1279425184.3000002</v>
      </c>
      <c r="O30" s="35">
        <f t="shared" si="1"/>
        <v>4.4672141754894864E-3</v>
      </c>
      <c r="P30" s="25"/>
    </row>
    <row r="31" spans="1:17" x14ac:dyDescent="0.25">
      <c r="A31" s="34">
        <f t="shared" si="2"/>
        <v>16</v>
      </c>
      <c r="B31" s="12" t="s">
        <v>80</v>
      </c>
      <c r="C31" s="13" t="s">
        <v>81</v>
      </c>
      <c r="D31" s="14" t="s">
        <v>14</v>
      </c>
      <c r="E31" s="15"/>
      <c r="F31" s="15"/>
      <c r="G31" s="16">
        <f>VLOOKUP(B31,[1]Brokers!$B$9:$H$69,7,0)</f>
        <v>7137069.5</v>
      </c>
      <c r="H31" s="16">
        <f>VLOOKUP(B31,[1]Brokers!$B$9:$W$69,22,0)</f>
        <v>0</v>
      </c>
      <c r="I31" s="16">
        <f>VLOOKUP(B31,[2]Brokers!$B$9:$R$69,17,0)</f>
        <v>0</v>
      </c>
      <c r="J31" s="16">
        <f>VLOOKUP(B31,[2]Brokers!$B$9:$M$69,12,0)</f>
        <v>0</v>
      </c>
      <c r="K31" s="16">
        <v>0</v>
      </c>
      <c r="L31" s="16">
        <v>0</v>
      </c>
      <c r="M31" s="27">
        <f t="shared" si="0"/>
        <v>7137069.5</v>
      </c>
      <c r="N31" s="33">
        <f>VLOOKUP(B31,[3]Sheet1!$B$16:$N$68,13,0)+M31</f>
        <v>629520104.90999997</v>
      </c>
      <c r="O31" s="35">
        <f t="shared" si="1"/>
        <v>2.1980192127828042E-3</v>
      </c>
      <c r="P31" s="25"/>
    </row>
    <row r="32" spans="1:17" x14ac:dyDescent="0.25">
      <c r="A32" s="34">
        <f t="shared" si="2"/>
        <v>17</v>
      </c>
      <c r="B32" s="12" t="s">
        <v>132</v>
      </c>
      <c r="C32" s="13" t="s">
        <v>134</v>
      </c>
      <c r="D32" s="14" t="s">
        <v>14</v>
      </c>
      <c r="E32" s="15"/>
      <c r="F32" s="15"/>
      <c r="G32" s="16">
        <f>VLOOKUP(B32,[1]Brokers!$B$9:$H$69,7,0)</f>
        <v>4844920</v>
      </c>
      <c r="H32" s="16">
        <f>VLOOKUP(B32,[1]Brokers!$B$9:$W$69,22,0)</f>
        <v>0</v>
      </c>
      <c r="I32" s="16">
        <f>VLOOKUP(B32,[2]Brokers!$B$9:$R$69,17,0)</f>
        <v>0</v>
      </c>
      <c r="J32" s="16">
        <f>VLOOKUP(B32,[2]Brokers!$B$9:$M$69,12,0)</f>
        <v>0</v>
      </c>
      <c r="K32" s="16">
        <v>0</v>
      </c>
      <c r="L32" s="16">
        <v>0</v>
      </c>
      <c r="M32" s="27">
        <f t="shared" si="0"/>
        <v>4844920</v>
      </c>
      <c r="N32" s="33">
        <f>VLOOKUP(B32,[3]Sheet1!$B$16:$N$68,13,0)+M32</f>
        <v>603579489.78999996</v>
      </c>
      <c r="O32" s="35">
        <f t="shared" si="1"/>
        <v>2.1074455043651585E-3</v>
      </c>
      <c r="P32" s="25"/>
    </row>
    <row r="33" spans="1:17" x14ac:dyDescent="0.25">
      <c r="A33" s="34">
        <f t="shared" si="2"/>
        <v>18</v>
      </c>
      <c r="B33" s="12" t="s">
        <v>94</v>
      </c>
      <c r="C33" s="13" t="s">
        <v>95</v>
      </c>
      <c r="D33" s="14" t="s">
        <v>14</v>
      </c>
      <c r="E33" s="15" t="s">
        <v>14</v>
      </c>
      <c r="F33" s="15" t="s">
        <v>14</v>
      </c>
      <c r="G33" s="16">
        <f>VLOOKUP(B33,[1]Brokers!$B$9:$H$69,7,0)</f>
        <v>6801348.0999999996</v>
      </c>
      <c r="H33" s="16">
        <f>VLOOKUP(B33,[1]Brokers!$B$9:$W$69,22,0)</f>
        <v>0</v>
      </c>
      <c r="I33" s="16">
        <f>VLOOKUP(B33,[2]Brokers!$B$9:$R$69,17,0)</f>
        <v>0</v>
      </c>
      <c r="J33" s="16">
        <f>VLOOKUP(B33,[2]Brokers!$B$9:$M$69,12,0)</f>
        <v>0</v>
      </c>
      <c r="K33" s="16">
        <v>0</v>
      </c>
      <c r="L33" s="16">
        <v>0</v>
      </c>
      <c r="M33" s="27">
        <f t="shared" si="0"/>
        <v>6801348.0999999996</v>
      </c>
      <c r="N33" s="33">
        <f>VLOOKUP(B33,[3]Sheet1!$B$16:$N$68,13,0)+M33</f>
        <v>559824328.83000004</v>
      </c>
      <c r="O33" s="35">
        <f t="shared" si="1"/>
        <v>1.9546709008245238E-3</v>
      </c>
      <c r="P33" s="25"/>
    </row>
    <row r="34" spans="1:17" x14ac:dyDescent="0.25">
      <c r="A34" s="34">
        <f t="shared" si="2"/>
        <v>19</v>
      </c>
      <c r="B34" s="12" t="s">
        <v>106</v>
      </c>
      <c r="C34" s="13" t="s">
        <v>107</v>
      </c>
      <c r="D34" s="14" t="s">
        <v>14</v>
      </c>
      <c r="E34" s="15"/>
      <c r="F34" s="15"/>
      <c r="G34" s="16">
        <f>VLOOKUP(B34,[1]Brokers!$B$9:$H$69,7,0)</f>
        <v>19774660</v>
      </c>
      <c r="H34" s="16">
        <f>VLOOKUP(B34,[1]Brokers!$B$9:$W$69,22,0)</f>
        <v>0</v>
      </c>
      <c r="I34" s="16">
        <f>VLOOKUP(B34,[2]Brokers!$B$9:$R$69,17,0)</f>
        <v>0</v>
      </c>
      <c r="J34" s="16">
        <f>VLOOKUP(B34,[2]Brokers!$B$9:$M$69,12,0)</f>
        <v>0</v>
      </c>
      <c r="K34" s="16">
        <v>0</v>
      </c>
      <c r="L34" s="16">
        <v>0</v>
      </c>
      <c r="M34" s="27">
        <f t="shared" si="0"/>
        <v>19774660</v>
      </c>
      <c r="N34" s="33">
        <f>VLOOKUP(B34,[3]Sheet1!$B$16:$N$68,13,0)+M34</f>
        <v>535646915.05000001</v>
      </c>
      <c r="O34" s="35">
        <f t="shared" si="1"/>
        <v>1.8702535492747471E-3</v>
      </c>
      <c r="P34" s="25"/>
    </row>
    <row r="35" spans="1:17" x14ac:dyDescent="0.25">
      <c r="A35" s="34">
        <f t="shared" si="2"/>
        <v>20</v>
      </c>
      <c r="B35" s="12" t="s">
        <v>47</v>
      </c>
      <c r="C35" s="13" t="s">
        <v>48</v>
      </c>
      <c r="D35" s="14" t="s">
        <v>14</v>
      </c>
      <c r="E35" s="15"/>
      <c r="F35" s="15"/>
      <c r="G35" s="16">
        <f>VLOOKUP(B35,[1]Brokers!$B$9:$H$69,7,0)</f>
        <v>11973741</v>
      </c>
      <c r="H35" s="16">
        <f>VLOOKUP(B35,[1]Brokers!$B$9:$W$69,22,0)</f>
        <v>0</v>
      </c>
      <c r="I35" s="16">
        <f>VLOOKUP(B35,[2]Brokers!$B$9:$R$69,17,0)</f>
        <v>0</v>
      </c>
      <c r="J35" s="16">
        <f>VLOOKUP(B35,[2]Brokers!$B$9:$M$69,12,0)</f>
        <v>0</v>
      </c>
      <c r="K35" s="16">
        <v>0</v>
      </c>
      <c r="L35" s="16">
        <v>0</v>
      </c>
      <c r="M35" s="27">
        <f t="shared" si="0"/>
        <v>11973741</v>
      </c>
      <c r="N35" s="33">
        <f>VLOOKUP(B35,[3]Sheet1!$B$16:$N$68,13,0)+M35</f>
        <v>525334397.52999997</v>
      </c>
      <c r="O35" s="35">
        <f t="shared" si="1"/>
        <v>1.8342465791012369E-3</v>
      </c>
      <c r="P35" s="25"/>
    </row>
    <row r="36" spans="1:17" x14ac:dyDescent="0.25">
      <c r="A36" s="34">
        <f t="shared" si="2"/>
        <v>21</v>
      </c>
      <c r="B36" s="12" t="s">
        <v>35</v>
      </c>
      <c r="C36" s="13" t="s">
        <v>36</v>
      </c>
      <c r="D36" s="14" t="s">
        <v>14</v>
      </c>
      <c r="E36" s="15" t="s">
        <v>14</v>
      </c>
      <c r="F36" s="15"/>
      <c r="G36" s="16">
        <f>VLOOKUP(B36,[1]Brokers!$B$9:$H$69,7,0)</f>
        <v>22396550.380000003</v>
      </c>
      <c r="H36" s="16">
        <f>VLOOKUP(B36,[1]Brokers!$B$9:$W$69,22,0)</f>
        <v>0</v>
      </c>
      <c r="I36" s="16">
        <f>VLOOKUP(B36,[2]Brokers!$B$9:$R$69,17,0)</f>
        <v>0</v>
      </c>
      <c r="J36" s="16">
        <f>VLOOKUP(B36,[2]Brokers!$B$9:$M$69,12,0)</f>
        <v>0</v>
      </c>
      <c r="K36" s="16">
        <v>0</v>
      </c>
      <c r="L36" s="16">
        <v>0</v>
      </c>
      <c r="M36" s="27">
        <f t="shared" si="0"/>
        <v>22396550.380000003</v>
      </c>
      <c r="N36" s="33">
        <f>VLOOKUP(B36,[3]Sheet1!$B$16:$N$68,13,0)+M36</f>
        <v>480846353.65999997</v>
      </c>
      <c r="O36" s="35">
        <f t="shared" si="1"/>
        <v>1.6789130569425375E-3</v>
      </c>
      <c r="P36" s="25"/>
    </row>
    <row r="37" spans="1:17" x14ac:dyDescent="0.25">
      <c r="A37" s="34">
        <f t="shared" si="2"/>
        <v>22</v>
      </c>
      <c r="B37" s="12" t="s">
        <v>77</v>
      </c>
      <c r="C37" s="13" t="s">
        <v>78</v>
      </c>
      <c r="D37" s="14" t="s">
        <v>14</v>
      </c>
      <c r="E37" s="15"/>
      <c r="F37" s="15"/>
      <c r="G37" s="16">
        <f>VLOOKUP(B37,[1]Brokers!$B$9:$H$69,7,0)</f>
        <v>71904280.5</v>
      </c>
      <c r="H37" s="16">
        <f>VLOOKUP(B37,[1]Brokers!$B$9:$W$69,22,0)</f>
        <v>0</v>
      </c>
      <c r="I37" s="16">
        <f>VLOOKUP(B37,[2]Brokers!$B$9:$R$69,17,0)</f>
        <v>0</v>
      </c>
      <c r="J37" s="16">
        <f>VLOOKUP(B37,[2]Brokers!$B$9:$M$69,12,0)</f>
        <v>0</v>
      </c>
      <c r="K37" s="16">
        <v>0</v>
      </c>
      <c r="L37" s="16">
        <v>0</v>
      </c>
      <c r="M37" s="27">
        <f t="shared" si="0"/>
        <v>71904280.5</v>
      </c>
      <c r="N37" s="33">
        <f>VLOOKUP(B37,[3]Sheet1!$B$16:$N$68,13,0)+M37</f>
        <v>450527122.29999995</v>
      </c>
      <c r="O37" s="35">
        <f t="shared" si="1"/>
        <v>1.5730510637729713E-3</v>
      </c>
      <c r="P37" s="25"/>
    </row>
    <row r="38" spans="1:17" x14ac:dyDescent="0.25">
      <c r="A38" s="34">
        <f t="shared" si="2"/>
        <v>23</v>
      </c>
      <c r="B38" s="12" t="s">
        <v>33</v>
      </c>
      <c r="C38" s="13" t="s">
        <v>34</v>
      </c>
      <c r="D38" s="14" t="s">
        <v>14</v>
      </c>
      <c r="E38" s="15"/>
      <c r="F38" s="15"/>
      <c r="G38" s="16">
        <f>VLOOKUP(B38,[1]Brokers!$B$9:$H$69,7,0)</f>
        <v>8558543</v>
      </c>
      <c r="H38" s="16">
        <f>VLOOKUP(B38,[1]Brokers!$B$9:$W$69,22,0)</f>
        <v>0</v>
      </c>
      <c r="I38" s="16">
        <f>VLOOKUP(B38,[2]Brokers!$B$9:$R$69,17,0)</f>
        <v>0</v>
      </c>
      <c r="J38" s="16">
        <f>VLOOKUP(B38,[2]Brokers!$B$9:$M$69,12,0)</f>
        <v>0</v>
      </c>
      <c r="K38" s="16">
        <v>0</v>
      </c>
      <c r="L38" s="16">
        <v>0</v>
      </c>
      <c r="M38" s="27">
        <f t="shared" si="0"/>
        <v>8558543</v>
      </c>
      <c r="N38" s="33">
        <f>VLOOKUP(B38,[3]Sheet1!$B$16:$N$68,13,0)+M38</f>
        <v>425416499.65999997</v>
      </c>
      <c r="O38" s="35">
        <f t="shared" si="1"/>
        <v>1.4853753397140079E-3</v>
      </c>
      <c r="P38" s="25"/>
    </row>
    <row r="39" spans="1:17" x14ac:dyDescent="0.25">
      <c r="A39" s="34">
        <f t="shared" si="2"/>
        <v>24</v>
      </c>
      <c r="B39" s="12" t="s">
        <v>69</v>
      </c>
      <c r="C39" s="13" t="s">
        <v>70</v>
      </c>
      <c r="D39" s="14" t="s">
        <v>14</v>
      </c>
      <c r="E39" s="15"/>
      <c r="F39" s="15"/>
      <c r="G39" s="16">
        <f>VLOOKUP(B39,[1]Brokers!$B$9:$H$69,7,0)</f>
        <v>4390033</v>
      </c>
      <c r="H39" s="16">
        <f>VLOOKUP(B39,[1]Brokers!$B$9:$W$69,22,0)</f>
        <v>0</v>
      </c>
      <c r="I39" s="16">
        <f>VLOOKUP(B39,[2]Brokers!$B$9:$R$69,17,0)</f>
        <v>0</v>
      </c>
      <c r="J39" s="16">
        <f>VLOOKUP(B39,[2]Brokers!$B$9:$M$69,12,0)</f>
        <v>0</v>
      </c>
      <c r="K39" s="16">
        <v>0</v>
      </c>
      <c r="L39" s="16">
        <v>0</v>
      </c>
      <c r="M39" s="27">
        <f t="shared" si="0"/>
        <v>4390033</v>
      </c>
      <c r="N39" s="33">
        <f>VLOOKUP(B39,[3]Sheet1!$B$16:$N$68,13,0)+M39</f>
        <v>417864797.67000002</v>
      </c>
      <c r="O39" s="35">
        <f t="shared" si="1"/>
        <v>1.4590079752187896E-3</v>
      </c>
      <c r="P39" s="25"/>
      <c r="Q39" s="1"/>
    </row>
    <row r="40" spans="1:17" x14ac:dyDescent="0.25">
      <c r="A40" s="34">
        <f t="shared" si="2"/>
        <v>25</v>
      </c>
      <c r="B40" s="12" t="s">
        <v>45</v>
      </c>
      <c r="C40" s="13" t="s">
        <v>46</v>
      </c>
      <c r="D40" s="14" t="s">
        <v>14</v>
      </c>
      <c r="E40" s="15"/>
      <c r="F40" s="15"/>
      <c r="G40" s="16">
        <f>VLOOKUP(B40,[1]Brokers!$B$9:$H$69,7,0)</f>
        <v>0</v>
      </c>
      <c r="H40" s="16">
        <f>VLOOKUP(B40,[1]Brokers!$B$9:$W$69,22,0)</f>
        <v>0</v>
      </c>
      <c r="I40" s="16">
        <f>VLOOKUP(B40,[2]Brokers!$B$9:$R$69,17,0)</f>
        <v>0</v>
      </c>
      <c r="J40" s="16">
        <f>VLOOKUP(B40,[2]Brokers!$B$9:$M$69,12,0)</f>
        <v>0</v>
      </c>
      <c r="K40" s="16">
        <v>0</v>
      </c>
      <c r="L40" s="16">
        <v>0</v>
      </c>
      <c r="M40" s="27">
        <f t="shared" si="0"/>
        <v>0</v>
      </c>
      <c r="N40" s="33">
        <f>VLOOKUP(B40,[3]Sheet1!$B$16:$N$68,13,0)+M40</f>
        <v>408198352.07000005</v>
      </c>
      <c r="O40" s="35">
        <f t="shared" si="1"/>
        <v>1.4252568162289472E-3</v>
      </c>
      <c r="P40" s="25"/>
    </row>
    <row r="41" spans="1:17" x14ac:dyDescent="0.25">
      <c r="A41" s="34">
        <f t="shared" si="2"/>
        <v>26</v>
      </c>
      <c r="B41" s="12" t="s">
        <v>51</v>
      </c>
      <c r="C41" s="13" t="s">
        <v>52</v>
      </c>
      <c r="D41" s="14" t="s">
        <v>14</v>
      </c>
      <c r="E41" s="15"/>
      <c r="F41" s="15"/>
      <c r="G41" s="16">
        <f>VLOOKUP(B41,[1]Brokers!$B$9:$H$69,7,0)</f>
        <v>13327958.35</v>
      </c>
      <c r="H41" s="16">
        <f>VLOOKUP(B41,[1]Brokers!$B$9:$W$69,22,0)</f>
        <v>0</v>
      </c>
      <c r="I41" s="16">
        <f>VLOOKUP(B41,[2]Brokers!$B$9:$R$69,17,0)</f>
        <v>0</v>
      </c>
      <c r="J41" s="16">
        <f>VLOOKUP(B41,[2]Brokers!$B$9:$M$69,12,0)</f>
        <v>0</v>
      </c>
      <c r="K41" s="16">
        <v>0</v>
      </c>
      <c r="L41" s="16">
        <v>0</v>
      </c>
      <c r="M41" s="27">
        <f t="shared" si="0"/>
        <v>13327958.35</v>
      </c>
      <c r="N41" s="33">
        <f>VLOOKUP(B41,[3]Sheet1!$B$16:$N$68,13,0)+M41</f>
        <v>393034695.19</v>
      </c>
      <c r="O41" s="35">
        <f t="shared" si="1"/>
        <v>1.3723117094748883E-3</v>
      </c>
      <c r="P41" s="25"/>
    </row>
    <row r="42" spans="1:17" x14ac:dyDescent="0.25">
      <c r="A42" s="34">
        <f t="shared" si="2"/>
        <v>27</v>
      </c>
      <c r="B42" s="12" t="s">
        <v>55</v>
      </c>
      <c r="C42" s="13" t="s">
        <v>56</v>
      </c>
      <c r="D42" s="14" t="s">
        <v>14</v>
      </c>
      <c r="E42" s="15"/>
      <c r="F42" s="15"/>
      <c r="G42" s="16">
        <f>VLOOKUP(B42,[1]Brokers!$B$9:$H$69,7,0)</f>
        <v>41498776.799999997</v>
      </c>
      <c r="H42" s="16">
        <f>VLOOKUP(B42,[1]Brokers!$B$9:$W$69,22,0)</f>
        <v>0</v>
      </c>
      <c r="I42" s="16">
        <f>VLOOKUP(B42,[2]Brokers!$B$9:$R$69,17,0)</f>
        <v>0</v>
      </c>
      <c r="J42" s="16">
        <f>VLOOKUP(B42,[2]Brokers!$B$9:$M$69,12,0)</f>
        <v>0</v>
      </c>
      <c r="K42" s="16">
        <v>0</v>
      </c>
      <c r="L42" s="16">
        <v>0</v>
      </c>
      <c r="M42" s="27">
        <f t="shared" si="0"/>
        <v>41498776.799999997</v>
      </c>
      <c r="N42" s="33">
        <f>VLOOKUP(B42,[3]Sheet1!$B$16:$N$68,13,0)+M42</f>
        <v>390982716.32999998</v>
      </c>
      <c r="O42" s="35">
        <f t="shared" si="1"/>
        <v>1.3651470630667343E-3</v>
      </c>
      <c r="P42" s="25"/>
    </row>
    <row r="43" spans="1:17" x14ac:dyDescent="0.25">
      <c r="A43" s="34">
        <f t="shared" si="2"/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VLOOKUP(B43,[1]Brokers!$B$9:$H$69,7,0)</f>
        <v>11165684.5</v>
      </c>
      <c r="H43" s="16">
        <f>VLOOKUP(B43,[1]Brokers!$B$9:$W$69,22,0)</f>
        <v>0</v>
      </c>
      <c r="I43" s="16">
        <f>VLOOKUP(B43,[2]Brokers!$B$9:$R$69,17,0)</f>
        <v>0</v>
      </c>
      <c r="J43" s="16">
        <f>VLOOKUP(B43,[2]Brokers!$B$9:$M$69,12,0)</f>
        <v>0</v>
      </c>
      <c r="K43" s="16">
        <v>0</v>
      </c>
      <c r="L43" s="16">
        <v>0</v>
      </c>
      <c r="M43" s="27">
        <f t="shared" si="0"/>
        <v>11165684.5</v>
      </c>
      <c r="N43" s="33">
        <f>VLOOKUP(B43,[3]Sheet1!$B$16:$N$68,13,0)+M43</f>
        <v>268087664.49000001</v>
      </c>
      <c r="O43" s="35">
        <f t="shared" si="1"/>
        <v>9.3604927414245938E-4</v>
      </c>
      <c r="P43" s="25"/>
    </row>
    <row r="44" spans="1:17" x14ac:dyDescent="0.25">
      <c r="A44" s="34">
        <f t="shared" si="2"/>
        <v>29</v>
      </c>
      <c r="B44" s="12" t="s">
        <v>53</v>
      </c>
      <c r="C44" s="13" t="s">
        <v>54</v>
      </c>
      <c r="D44" s="14" t="s">
        <v>14</v>
      </c>
      <c r="E44" s="15"/>
      <c r="F44" s="15"/>
      <c r="G44" s="16">
        <f>VLOOKUP(B44,[1]Brokers!$B$9:$H$69,7,0)</f>
        <v>9303040.9500000011</v>
      </c>
      <c r="H44" s="16">
        <f>VLOOKUP(B44,[1]Brokers!$B$9:$W$69,22,0)</f>
        <v>0</v>
      </c>
      <c r="I44" s="16">
        <f>VLOOKUP(B44,[2]Brokers!$B$9:$R$69,17,0)</f>
        <v>0</v>
      </c>
      <c r="J44" s="16">
        <f>VLOOKUP(B44,[2]Brokers!$B$9:$M$69,12,0)</f>
        <v>0</v>
      </c>
      <c r="K44" s="16">
        <v>0</v>
      </c>
      <c r="L44" s="16">
        <v>0</v>
      </c>
      <c r="M44" s="27">
        <f t="shared" si="0"/>
        <v>9303040.9500000011</v>
      </c>
      <c r="N44" s="33">
        <f>VLOOKUP(B44,[3]Sheet1!$B$16:$N$68,13,0)+M44</f>
        <v>208877986.00999999</v>
      </c>
      <c r="O44" s="35">
        <f t="shared" si="1"/>
        <v>7.2931400092932064E-4</v>
      </c>
      <c r="P44" s="25"/>
    </row>
    <row r="45" spans="1:17" x14ac:dyDescent="0.25">
      <c r="A45" s="34">
        <f t="shared" si="2"/>
        <v>30</v>
      </c>
      <c r="B45" s="12" t="s">
        <v>82</v>
      </c>
      <c r="C45" s="13" t="s">
        <v>83</v>
      </c>
      <c r="D45" s="14" t="s">
        <v>14</v>
      </c>
      <c r="E45" s="15"/>
      <c r="F45" s="15"/>
      <c r="G45" s="16">
        <f>VLOOKUP(B45,[1]Brokers!$B$9:$H$69,7,0)</f>
        <v>0</v>
      </c>
      <c r="H45" s="16">
        <f>VLOOKUP(B45,[1]Brokers!$B$9:$W$69,22,0)</f>
        <v>0</v>
      </c>
      <c r="I45" s="16">
        <f>VLOOKUP(B45,[2]Brokers!$B$9:$R$69,17,0)</f>
        <v>0</v>
      </c>
      <c r="J45" s="16">
        <f>VLOOKUP(B45,[2]Brokers!$B$9:$M$69,12,0)</f>
        <v>0</v>
      </c>
      <c r="K45" s="16">
        <v>0</v>
      </c>
      <c r="L45" s="16">
        <v>0</v>
      </c>
      <c r="M45" s="27">
        <f t="shared" si="0"/>
        <v>0</v>
      </c>
      <c r="N45" s="33">
        <f>VLOOKUP(B45,[3]Sheet1!$B$16:$N$68,13,0)+M45</f>
        <v>202493948.75999999</v>
      </c>
      <c r="O45" s="35">
        <f t="shared" si="1"/>
        <v>7.070236301831358E-4</v>
      </c>
      <c r="P45" s="25"/>
    </row>
    <row r="46" spans="1:17" x14ac:dyDescent="0.25">
      <c r="A46" s="34">
        <f t="shared" si="2"/>
        <v>31</v>
      </c>
      <c r="B46" s="12" t="s">
        <v>57</v>
      </c>
      <c r="C46" s="13" t="s">
        <v>58</v>
      </c>
      <c r="D46" s="14" t="s">
        <v>14</v>
      </c>
      <c r="E46" s="15" t="s">
        <v>14</v>
      </c>
      <c r="F46" s="15" t="s">
        <v>14</v>
      </c>
      <c r="G46" s="16">
        <f>VLOOKUP(B46,[1]Brokers!$B$9:$H$69,7,0)</f>
        <v>32607582.100000001</v>
      </c>
      <c r="H46" s="16">
        <f>VLOOKUP(B46,[1]Brokers!$B$9:$W$69,22,0)</f>
        <v>0</v>
      </c>
      <c r="I46" s="16">
        <f>VLOOKUP(B46,[2]Brokers!$B$9:$R$69,17,0)</f>
        <v>0</v>
      </c>
      <c r="J46" s="16">
        <f>VLOOKUP(B46,[2]Brokers!$B$9:$M$69,12,0)</f>
        <v>0</v>
      </c>
      <c r="K46" s="16">
        <v>0</v>
      </c>
      <c r="L46" s="16">
        <v>0</v>
      </c>
      <c r="M46" s="27">
        <f t="shared" si="0"/>
        <v>32607582.100000001</v>
      </c>
      <c r="N46" s="33">
        <f>VLOOKUP(B46,[3]Sheet1!$B$16:$N$68,13,0)+M46</f>
        <v>131659849.27000001</v>
      </c>
      <c r="O46" s="35">
        <f t="shared" si="1"/>
        <v>4.5970077204908515E-4</v>
      </c>
      <c r="P46" s="25"/>
    </row>
    <row r="47" spans="1:17" x14ac:dyDescent="0.25">
      <c r="A47" s="34">
        <f t="shared" si="2"/>
        <v>32</v>
      </c>
      <c r="B47" s="12" t="s">
        <v>84</v>
      </c>
      <c r="C47" s="13" t="s">
        <v>85</v>
      </c>
      <c r="D47" s="14" t="s">
        <v>14</v>
      </c>
      <c r="E47" s="15" t="s">
        <v>14</v>
      </c>
      <c r="F47" s="15"/>
      <c r="G47" s="16">
        <f>VLOOKUP(B47,[1]Brokers!$B$9:$H$69,7,0)</f>
        <v>0</v>
      </c>
      <c r="H47" s="16">
        <f>VLOOKUP(B47,[1]Brokers!$B$9:$W$69,22,0)</f>
        <v>0</v>
      </c>
      <c r="I47" s="16">
        <f>VLOOKUP(B47,[2]Brokers!$B$9:$R$69,17,0)</f>
        <v>0</v>
      </c>
      <c r="J47" s="16">
        <f>VLOOKUP(B47,[2]Brokers!$B$9:$M$69,12,0)</f>
        <v>0</v>
      </c>
      <c r="K47" s="16">
        <v>0</v>
      </c>
      <c r="L47" s="16">
        <v>0</v>
      </c>
      <c r="M47" s="27">
        <f t="shared" si="0"/>
        <v>0</v>
      </c>
      <c r="N47" s="33">
        <f>VLOOKUP(B47,[3]Sheet1!$B$16:$N$68,13,0)+M47</f>
        <v>109363403.5</v>
      </c>
      <c r="O47" s="35">
        <f t="shared" si="1"/>
        <v>3.8185096900548516E-4</v>
      </c>
      <c r="P47" s="25"/>
    </row>
    <row r="48" spans="1:17" x14ac:dyDescent="0.25">
      <c r="A48" s="34">
        <f t="shared" si="2"/>
        <v>33</v>
      </c>
      <c r="B48" s="12" t="s">
        <v>73</v>
      </c>
      <c r="C48" s="13" t="s">
        <v>74</v>
      </c>
      <c r="D48" s="14" t="s">
        <v>14</v>
      </c>
      <c r="E48" s="15"/>
      <c r="F48" s="15"/>
      <c r="G48" s="16">
        <f>VLOOKUP(B48,[1]Brokers!$B$9:$H$69,7,0)</f>
        <v>1001320</v>
      </c>
      <c r="H48" s="16">
        <f>VLOOKUP(B48,[1]Brokers!$B$9:$W$69,22,0)</f>
        <v>0</v>
      </c>
      <c r="I48" s="16">
        <f>VLOOKUP(B48,[2]Brokers!$B$9:$R$69,17,0)</f>
        <v>0</v>
      </c>
      <c r="J48" s="16">
        <f>VLOOKUP(B48,[2]Brokers!$B$9:$M$69,12,0)</f>
        <v>0</v>
      </c>
      <c r="K48" s="16">
        <v>0</v>
      </c>
      <c r="L48" s="16">
        <v>0</v>
      </c>
      <c r="M48" s="27">
        <f t="shared" si="0"/>
        <v>1001320</v>
      </c>
      <c r="N48" s="33">
        <f>VLOOKUP(B48,[3]Sheet1!$B$16:$N$68,13,0)+M48</f>
        <v>105612588.22999999</v>
      </c>
      <c r="O48" s="35">
        <f t="shared" ref="O48:O79" si="3">N48/$N$69</f>
        <v>3.6875470097090377E-4</v>
      </c>
      <c r="P48" s="25"/>
    </row>
    <row r="49" spans="1:17" x14ac:dyDescent="0.25">
      <c r="A49" s="34">
        <f t="shared" si="2"/>
        <v>34</v>
      </c>
      <c r="B49" s="12" t="s">
        <v>71</v>
      </c>
      <c r="C49" s="13" t="s">
        <v>72</v>
      </c>
      <c r="D49" s="14" t="s">
        <v>14</v>
      </c>
      <c r="E49" s="15" t="s">
        <v>14</v>
      </c>
      <c r="F49" s="15"/>
      <c r="G49" s="16">
        <f>VLOOKUP(B49,[1]Brokers!$B$9:$H$69,7,0)</f>
        <v>88561104.680000007</v>
      </c>
      <c r="H49" s="16">
        <f>VLOOKUP(B49,[1]Brokers!$B$9:$W$69,22,0)</f>
        <v>0</v>
      </c>
      <c r="I49" s="16">
        <f>VLOOKUP(B49,[2]Brokers!$B$9:$R$69,17,0)</f>
        <v>0</v>
      </c>
      <c r="J49" s="16">
        <f>VLOOKUP(B49,[4]Brokers!$B$9:$M$69,12,0)</f>
        <v>0</v>
      </c>
      <c r="K49" s="16">
        <v>0</v>
      </c>
      <c r="L49" s="16">
        <v>0</v>
      </c>
      <c r="M49" s="27">
        <f t="shared" si="0"/>
        <v>88561104.680000007</v>
      </c>
      <c r="N49" s="33">
        <f>VLOOKUP(B49,[3]Sheet1!$B$16:$N$68,13,0)+M49</f>
        <v>88561104.680000007</v>
      </c>
      <c r="O49" s="35">
        <f t="shared" si="3"/>
        <v>3.092180981570696E-4</v>
      </c>
      <c r="P49" s="25"/>
    </row>
    <row r="50" spans="1:17" x14ac:dyDescent="0.25">
      <c r="A50" s="34">
        <f t="shared" si="2"/>
        <v>35</v>
      </c>
      <c r="B50" s="12" t="s">
        <v>96</v>
      </c>
      <c r="C50" s="13" t="s">
        <v>97</v>
      </c>
      <c r="D50" s="14" t="s">
        <v>14</v>
      </c>
      <c r="E50" s="15"/>
      <c r="F50" s="15"/>
      <c r="G50" s="16">
        <f>VLOOKUP(B50,[1]Brokers!$B$9:$H$69,7,0)</f>
        <v>2079364.39</v>
      </c>
      <c r="H50" s="16">
        <f>VLOOKUP(B50,[1]Brokers!$B$9:$W$69,22,0)</f>
        <v>0</v>
      </c>
      <c r="I50" s="16">
        <f>VLOOKUP(B50,[2]Brokers!$B$9:$R$69,17,0)</f>
        <v>0</v>
      </c>
      <c r="J50" s="16">
        <f>VLOOKUP(B50,[2]Brokers!$B$9:$M$69,12,0)</f>
        <v>0</v>
      </c>
      <c r="K50" s="16">
        <v>0</v>
      </c>
      <c r="L50" s="16">
        <v>0</v>
      </c>
      <c r="M50" s="27">
        <f t="shared" si="0"/>
        <v>2079364.39</v>
      </c>
      <c r="N50" s="33">
        <f>VLOOKUP(B50,[3]Sheet1!$B$16:$N$68,13,0)+M50</f>
        <v>79884247.219999999</v>
      </c>
      <c r="O50" s="35">
        <f t="shared" si="3"/>
        <v>2.7892216438957787E-4</v>
      </c>
      <c r="P50" s="25"/>
    </row>
    <row r="51" spans="1:17" x14ac:dyDescent="0.25">
      <c r="A51" s="34">
        <f t="shared" si="2"/>
        <v>36</v>
      </c>
      <c r="B51" s="12" t="s">
        <v>49</v>
      </c>
      <c r="C51" s="13" t="s">
        <v>50</v>
      </c>
      <c r="D51" s="14" t="s">
        <v>14</v>
      </c>
      <c r="E51" s="15"/>
      <c r="F51" s="15"/>
      <c r="G51" s="16">
        <f>VLOOKUP(B51,[1]Brokers!$B$9:$H$69,7,0)</f>
        <v>13378332</v>
      </c>
      <c r="H51" s="16">
        <f>VLOOKUP(B51,[1]Brokers!$B$9:$W$69,22,0)</f>
        <v>0</v>
      </c>
      <c r="I51" s="16">
        <f>VLOOKUP(B51,[2]Brokers!$B$9:$R$69,17,0)</f>
        <v>0</v>
      </c>
      <c r="J51" s="16">
        <f>VLOOKUP(B51,[2]Brokers!$B$9:$M$69,12,0)</f>
        <v>0</v>
      </c>
      <c r="K51" s="16">
        <v>0</v>
      </c>
      <c r="L51" s="16">
        <v>0</v>
      </c>
      <c r="M51" s="27">
        <f t="shared" si="0"/>
        <v>13378332</v>
      </c>
      <c r="N51" s="33">
        <f>VLOOKUP(B51,[3]Sheet1!$B$16:$N$68,13,0)+M51</f>
        <v>79706834.25999999</v>
      </c>
      <c r="O51" s="35">
        <f t="shared" si="3"/>
        <v>2.7830271301441896E-4</v>
      </c>
      <c r="P51" s="25"/>
    </row>
    <row r="52" spans="1:17" x14ac:dyDescent="0.25">
      <c r="A52" s="34">
        <f t="shared" si="2"/>
        <v>37</v>
      </c>
      <c r="B52" s="12" t="s">
        <v>37</v>
      </c>
      <c r="C52" s="13" t="s">
        <v>38</v>
      </c>
      <c r="D52" s="14" t="s">
        <v>14</v>
      </c>
      <c r="E52" s="15" t="s">
        <v>14</v>
      </c>
      <c r="F52" s="15" t="s">
        <v>14</v>
      </c>
      <c r="G52" s="16">
        <f>VLOOKUP(B52,[1]Brokers!$B$9:$H$69,7,0)</f>
        <v>1918562</v>
      </c>
      <c r="H52" s="16">
        <f>VLOOKUP(B52,[1]Brokers!$B$9:$W$69,22,0)</f>
        <v>0</v>
      </c>
      <c r="I52" s="16">
        <f>VLOOKUP(B52,[2]Brokers!$B$9:$R$69,17,0)</f>
        <v>0</v>
      </c>
      <c r="J52" s="16">
        <f>VLOOKUP(B52,[2]Brokers!$B$9:$M$69,12,0)</f>
        <v>0</v>
      </c>
      <c r="K52" s="16">
        <v>0</v>
      </c>
      <c r="L52" s="16">
        <v>0</v>
      </c>
      <c r="M52" s="27">
        <f t="shared" si="0"/>
        <v>1918562</v>
      </c>
      <c r="N52" s="33">
        <f>VLOOKUP(B52,[3]Sheet1!$B$16:$N$68,13,0)+M52</f>
        <v>77791880.900000006</v>
      </c>
      <c r="O52" s="35">
        <f t="shared" si="3"/>
        <v>2.7161650197201747E-4</v>
      </c>
      <c r="P52" s="25"/>
    </row>
    <row r="53" spans="1:17" x14ac:dyDescent="0.25">
      <c r="A53" s="34">
        <f t="shared" si="2"/>
        <v>38</v>
      </c>
      <c r="B53" s="12" t="s">
        <v>67</v>
      </c>
      <c r="C53" s="13" t="s">
        <v>68</v>
      </c>
      <c r="D53" s="14" t="s">
        <v>14</v>
      </c>
      <c r="E53" s="15"/>
      <c r="F53" s="15"/>
      <c r="G53" s="16">
        <f>VLOOKUP(B53,[1]Brokers!$B$9:$H$69,7,0)</f>
        <v>2841200</v>
      </c>
      <c r="H53" s="16">
        <f>VLOOKUP(B53,[1]Brokers!$B$9:$W$69,22,0)</f>
        <v>0</v>
      </c>
      <c r="I53" s="16">
        <f>VLOOKUP(B53,[2]Brokers!$B$9:$R$69,17,0)</f>
        <v>0</v>
      </c>
      <c r="J53" s="16">
        <f>VLOOKUP(B53,[2]Brokers!$B$9:$M$69,12,0)</f>
        <v>0</v>
      </c>
      <c r="K53" s="16">
        <v>0</v>
      </c>
      <c r="L53" s="16">
        <v>0</v>
      </c>
      <c r="M53" s="27">
        <f t="shared" si="0"/>
        <v>2841200</v>
      </c>
      <c r="N53" s="33">
        <f>VLOOKUP(B53,[3]Sheet1!$B$16:$N$68,13,0)+M53</f>
        <v>70274584.300000012</v>
      </c>
      <c r="O53" s="35">
        <f t="shared" si="3"/>
        <v>2.4536926661589001E-4</v>
      </c>
      <c r="P53" s="25"/>
    </row>
    <row r="54" spans="1:17" x14ac:dyDescent="0.25">
      <c r="A54" s="34">
        <f t="shared" si="2"/>
        <v>39</v>
      </c>
      <c r="B54" s="12" t="s">
        <v>65</v>
      </c>
      <c r="C54" s="13" t="s">
        <v>66</v>
      </c>
      <c r="D54" s="14" t="s">
        <v>14</v>
      </c>
      <c r="E54" s="15"/>
      <c r="F54" s="15"/>
      <c r="G54" s="16">
        <f>VLOOKUP(B54,[1]Brokers!$B$9:$H$69,7,0)</f>
        <v>0</v>
      </c>
      <c r="H54" s="16">
        <f>VLOOKUP(B54,[1]Brokers!$B$9:$W$69,22,0)</f>
        <v>0</v>
      </c>
      <c r="I54" s="16">
        <f>VLOOKUP(B54,[2]Brokers!$B$9:$R$69,17,0)</f>
        <v>0</v>
      </c>
      <c r="J54" s="16">
        <f>VLOOKUP(B54,[2]Brokers!$B$9:$M$69,12,0)</f>
        <v>0</v>
      </c>
      <c r="K54" s="16">
        <v>0</v>
      </c>
      <c r="L54" s="16">
        <v>0</v>
      </c>
      <c r="M54" s="27">
        <f t="shared" si="0"/>
        <v>0</v>
      </c>
      <c r="N54" s="33">
        <f>VLOOKUP(B54,[3]Sheet1!$B$16:$N$68,13,0)+M54</f>
        <v>70254555</v>
      </c>
      <c r="O54" s="35">
        <f t="shared" si="3"/>
        <v>2.4529933273153073E-4</v>
      </c>
      <c r="P54" s="25"/>
    </row>
    <row r="55" spans="1:17" x14ac:dyDescent="0.25">
      <c r="A55" s="34">
        <f t="shared" si="2"/>
        <v>40</v>
      </c>
      <c r="B55" s="12" t="s">
        <v>139</v>
      </c>
      <c r="C55" s="13" t="s">
        <v>140</v>
      </c>
      <c r="D55" s="14" t="s">
        <v>14</v>
      </c>
      <c r="E55" s="15"/>
      <c r="F55" s="15"/>
      <c r="G55" s="16">
        <f>VLOOKUP(B55,[1]Brokers!$B$9:$H$69,7,0)</f>
        <v>5084007</v>
      </c>
      <c r="H55" s="16">
        <f>VLOOKUP(B55,[1]Brokers!$B$9:$W$69,22,0)</f>
        <v>0</v>
      </c>
      <c r="I55" s="16">
        <f>VLOOKUP(B55,[2]Brokers!$B$9:$R$69,17,0)</f>
        <v>0</v>
      </c>
      <c r="J55" s="16"/>
      <c r="K55" s="16"/>
      <c r="L55" s="16"/>
      <c r="M55" s="27">
        <f t="shared" si="0"/>
        <v>5084007</v>
      </c>
      <c r="N55" s="33">
        <f>VLOOKUP(B55,[3]Sheet1!$B$16:$N$68,13,0)+M55</f>
        <v>44492167.989999995</v>
      </c>
      <c r="O55" s="35">
        <f t="shared" si="3"/>
        <v>1.5534792184971024E-4</v>
      </c>
      <c r="P55" s="25"/>
    </row>
    <row r="56" spans="1:17" s="18" customFormat="1" x14ac:dyDescent="0.25">
      <c r="A56" s="34">
        <f t="shared" si="2"/>
        <v>41</v>
      </c>
      <c r="B56" s="12" t="s">
        <v>86</v>
      </c>
      <c r="C56" s="13" t="s">
        <v>87</v>
      </c>
      <c r="D56" s="14" t="s">
        <v>14</v>
      </c>
      <c r="E56" s="15"/>
      <c r="F56" s="15"/>
      <c r="G56" s="16">
        <f>VLOOKUP(B56,[1]Brokers!$B$9:$H$69,7,0)</f>
        <v>0</v>
      </c>
      <c r="H56" s="16">
        <f>VLOOKUP(B56,[1]Brokers!$B$9:$W$69,22,0)</f>
        <v>0</v>
      </c>
      <c r="I56" s="16">
        <f>VLOOKUP(B56,[2]Brokers!$B$9:$R$69,17,0)</f>
        <v>0</v>
      </c>
      <c r="J56" s="16">
        <f>VLOOKUP(B56,[2]Brokers!$B$9:$M$69,12,0)</f>
        <v>0</v>
      </c>
      <c r="K56" s="16">
        <v>0</v>
      </c>
      <c r="L56" s="16">
        <v>0</v>
      </c>
      <c r="M56" s="27">
        <f t="shared" si="0"/>
        <v>0</v>
      </c>
      <c r="N56" s="33">
        <f>VLOOKUP(B56,[3]Sheet1!$B$16:$N$68,13,0)+M56</f>
        <v>43456878.060000002</v>
      </c>
      <c r="O56" s="35">
        <f t="shared" si="3"/>
        <v>1.5173312521463551E-4</v>
      </c>
      <c r="P56" s="25"/>
      <c r="Q56" s="17"/>
    </row>
    <row r="57" spans="1:17" x14ac:dyDescent="0.25">
      <c r="A57" s="34">
        <f t="shared" si="2"/>
        <v>42</v>
      </c>
      <c r="B57" s="12" t="s">
        <v>61</v>
      </c>
      <c r="C57" s="13" t="s">
        <v>62</v>
      </c>
      <c r="D57" s="14" t="s">
        <v>14</v>
      </c>
      <c r="E57" s="15" t="s">
        <v>14</v>
      </c>
      <c r="F57" s="15" t="s">
        <v>14</v>
      </c>
      <c r="G57" s="16">
        <f>VLOOKUP(B57,[1]Brokers!$B$9:$H$69,7,0)</f>
        <v>6732768</v>
      </c>
      <c r="H57" s="16">
        <f>VLOOKUP(B57,[1]Brokers!$B$9:$W$69,22,0)</f>
        <v>0</v>
      </c>
      <c r="I57" s="16">
        <f>VLOOKUP(B57,[2]Brokers!$B$9:$R$69,17,0)</f>
        <v>0</v>
      </c>
      <c r="J57" s="16">
        <f>VLOOKUP(B57,[2]Brokers!$B$9:$M$69,12,0)</f>
        <v>0</v>
      </c>
      <c r="K57" s="16">
        <v>0</v>
      </c>
      <c r="L57" s="16">
        <v>0</v>
      </c>
      <c r="M57" s="27">
        <f t="shared" si="0"/>
        <v>6732768</v>
      </c>
      <c r="N57" s="33">
        <f>VLOOKUP(B57,[3]Sheet1!$B$16:$N$68,13,0)+M57</f>
        <v>37738025.200000003</v>
      </c>
      <c r="O57" s="35">
        <f t="shared" si="3"/>
        <v>1.3176529835205264E-4</v>
      </c>
      <c r="P57" s="25"/>
    </row>
    <row r="58" spans="1:17" x14ac:dyDescent="0.25">
      <c r="A58" s="34">
        <f t="shared" si="2"/>
        <v>43</v>
      </c>
      <c r="B58" s="12" t="s">
        <v>88</v>
      </c>
      <c r="C58" s="13" t="s">
        <v>89</v>
      </c>
      <c r="D58" s="14" t="s">
        <v>14</v>
      </c>
      <c r="E58" s="15"/>
      <c r="F58" s="15"/>
      <c r="G58" s="16">
        <f>VLOOKUP(B58,[1]Brokers!$B$9:$H$69,7,0)</f>
        <v>0</v>
      </c>
      <c r="H58" s="16">
        <f>VLOOKUP(B58,[1]Brokers!$B$9:$W$69,22,0)</f>
        <v>0</v>
      </c>
      <c r="I58" s="16">
        <f>VLOOKUP(B58,[2]Brokers!$B$9:$R$69,17,0)</f>
        <v>0</v>
      </c>
      <c r="J58" s="16">
        <f>VLOOKUP(B58,[2]Brokers!$B$9:$M$69,12,0)</f>
        <v>0</v>
      </c>
      <c r="K58" s="16">
        <v>0</v>
      </c>
      <c r="L58" s="16">
        <v>0</v>
      </c>
      <c r="M58" s="27">
        <f t="shared" si="0"/>
        <v>0</v>
      </c>
      <c r="N58" s="33">
        <f>VLOOKUP(B58,[3]Sheet1!$B$16:$N$68,13,0)+M58</f>
        <v>30501540.800000001</v>
      </c>
      <c r="O58" s="35">
        <f t="shared" si="3"/>
        <v>1.0649854099173441E-4</v>
      </c>
      <c r="P58" s="25"/>
    </row>
    <row r="59" spans="1:17" x14ac:dyDescent="0.25">
      <c r="A59" s="34">
        <f t="shared" si="2"/>
        <v>44</v>
      </c>
      <c r="B59" s="12" t="s">
        <v>130</v>
      </c>
      <c r="C59" s="13" t="s">
        <v>129</v>
      </c>
      <c r="D59" s="14" t="s">
        <v>14</v>
      </c>
      <c r="E59" s="15"/>
      <c r="F59" s="15"/>
      <c r="G59" s="16">
        <f>VLOOKUP(B59,[1]Brokers!$B$9:$H$69,7,0)</f>
        <v>0</v>
      </c>
      <c r="H59" s="16">
        <f>VLOOKUP(B59,[1]Brokers!$B$9:$W$69,22,0)</f>
        <v>0</v>
      </c>
      <c r="I59" s="16">
        <f>VLOOKUP(B59,[2]Brokers!$B$9:$R$69,17,0)</f>
        <v>0</v>
      </c>
      <c r="J59" s="16">
        <f>VLOOKUP(B59,[2]Brokers!$B$9:$M$69,12,0)</f>
        <v>0</v>
      </c>
      <c r="K59" s="16"/>
      <c r="L59" s="16">
        <v>0</v>
      </c>
      <c r="M59" s="27">
        <f t="shared" si="0"/>
        <v>0</v>
      </c>
      <c r="N59" s="33">
        <f>VLOOKUP(B59,[3]Sheet1!$B$16:$N$68,13,0)+M59</f>
        <v>24407180</v>
      </c>
      <c r="O59" s="35">
        <f t="shared" si="3"/>
        <v>8.5219598470993979E-5</v>
      </c>
      <c r="P59" s="25"/>
    </row>
    <row r="60" spans="1:17" x14ac:dyDescent="0.25">
      <c r="A60" s="34">
        <f t="shared" si="2"/>
        <v>45</v>
      </c>
      <c r="B60" s="12" t="s">
        <v>39</v>
      </c>
      <c r="C60" s="13" t="s">
        <v>40</v>
      </c>
      <c r="D60" s="14" t="s">
        <v>14</v>
      </c>
      <c r="E60" s="15"/>
      <c r="F60" s="15"/>
      <c r="G60" s="16">
        <f>VLOOKUP(B60,[1]Brokers!$B$9:$H$69,7,0)</f>
        <v>6398396</v>
      </c>
      <c r="H60" s="16">
        <f>VLOOKUP(B60,[1]Brokers!$B$9:$W$69,22,0)</f>
        <v>0</v>
      </c>
      <c r="I60" s="16">
        <f>VLOOKUP(B60,[2]Brokers!$B$9:$R$69,17,0)</f>
        <v>0</v>
      </c>
      <c r="J60" s="16">
        <f>VLOOKUP(B60,[4]Brokers!$B$9:$M$69,12,0)</f>
        <v>0</v>
      </c>
      <c r="K60" s="16">
        <v>0</v>
      </c>
      <c r="L60" s="16">
        <v>0</v>
      </c>
      <c r="M60" s="27">
        <f t="shared" si="0"/>
        <v>6398396</v>
      </c>
      <c r="N60" s="33">
        <f>VLOOKUP(B60,[3]Sheet1!$B$16:$N$68,13,0)+M60</f>
        <v>22882514.149999999</v>
      </c>
      <c r="O60" s="35">
        <f t="shared" si="3"/>
        <v>7.9896107123798732E-5</v>
      </c>
      <c r="P60" s="25"/>
    </row>
    <row r="61" spans="1:17" x14ac:dyDescent="0.25">
      <c r="A61" s="34">
        <f t="shared" si="2"/>
        <v>46</v>
      </c>
      <c r="B61" s="12" t="s">
        <v>90</v>
      </c>
      <c r="C61" s="13" t="s">
        <v>91</v>
      </c>
      <c r="D61" s="14" t="s">
        <v>14</v>
      </c>
      <c r="E61" s="15"/>
      <c r="F61" s="15"/>
      <c r="G61" s="16">
        <f>VLOOKUP(B61,[1]Brokers!$B$9:$H$69,7,0)</f>
        <v>0</v>
      </c>
      <c r="H61" s="16">
        <f>VLOOKUP(B61,[1]Brokers!$B$9:$W$69,22,0)</f>
        <v>0</v>
      </c>
      <c r="I61" s="16">
        <f>VLOOKUP(B61,[2]Brokers!$B$9:$R$69,17,0)</f>
        <v>0</v>
      </c>
      <c r="J61" s="16">
        <f>VLOOKUP(B61,[2]Brokers!$B$9:$M$69,12,0)</f>
        <v>0</v>
      </c>
      <c r="K61" s="16">
        <v>0</v>
      </c>
      <c r="L61" s="16">
        <v>0</v>
      </c>
      <c r="M61" s="27">
        <f t="shared" si="0"/>
        <v>0</v>
      </c>
      <c r="N61" s="33">
        <f>VLOOKUP(B61,[3]Sheet1!$B$16:$N$68,13,0)+M61</f>
        <v>17805104.399999999</v>
      </c>
      <c r="O61" s="35">
        <f t="shared" si="3"/>
        <v>6.2167929588839352E-5</v>
      </c>
      <c r="P61" s="25"/>
    </row>
    <row r="62" spans="1:17" x14ac:dyDescent="0.25">
      <c r="A62" s="34">
        <f t="shared" si="2"/>
        <v>47</v>
      </c>
      <c r="B62" s="12" t="s">
        <v>63</v>
      </c>
      <c r="C62" s="13" t="s">
        <v>64</v>
      </c>
      <c r="D62" s="14" t="s">
        <v>14</v>
      </c>
      <c r="E62" s="15"/>
      <c r="F62" s="15"/>
      <c r="G62" s="16">
        <f>VLOOKUP(B62,[1]Brokers!$B$9:$H$69,7,0)</f>
        <v>0</v>
      </c>
      <c r="H62" s="16">
        <f>VLOOKUP(B62,[1]Brokers!$B$9:$W$69,22,0)</f>
        <v>0</v>
      </c>
      <c r="I62" s="16">
        <f>VLOOKUP(B62,[2]Brokers!$B$9:$R$69,17,0)</f>
        <v>0</v>
      </c>
      <c r="J62" s="16">
        <f>VLOOKUP(B62,[2]Brokers!$B$9:$M$69,12,0)</f>
        <v>0</v>
      </c>
      <c r="K62" s="16">
        <v>0</v>
      </c>
      <c r="L62" s="16">
        <v>0</v>
      </c>
      <c r="M62" s="27">
        <f t="shared" si="0"/>
        <v>0</v>
      </c>
      <c r="N62" s="33">
        <f>VLOOKUP(B62,[3]Sheet1!$B$16:$N$68,13,0)+M62</f>
        <v>13805200</v>
      </c>
      <c r="O62" s="35">
        <f t="shared" si="3"/>
        <v>4.8201947165209831E-5</v>
      </c>
      <c r="P62" s="25"/>
    </row>
    <row r="63" spans="1:17" x14ac:dyDescent="0.25">
      <c r="A63" s="34">
        <f t="shared" si="2"/>
        <v>48</v>
      </c>
      <c r="B63" s="12" t="s">
        <v>104</v>
      </c>
      <c r="C63" s="13" t="s">
        <v>105</v>
      </c>
      <c r="D63" s="14" t="s">
        <v>14</v>
      </c>
      <c r="E63" s="14"/>
      <c r="F63" s="15"/>
      <c r="G63" s="16">
        <f>VLOOKUP(B63,[1]Brokers!$B$9:$H$69,7,0)</f>
        <v>0</v>
      </c>
      <c r="H63" s="16">
        <f>VLOOKUP(B63,[1]Brokers!$B$9:$W$69,22,0)</f>
        <v>0</v>
      </c>
      <c r="I63" s="16">
        <f>VLOOKUP(B63,[2]Brokers!$B$9:$R$69,17,0)</f>
        <v>0</v>
      </c>
      <c r="J63" s="16">
        <f>VLOOKUP(B63,[4]Brokers!$B$9:$M$69,12,0)</f>
        <v>0</v>
      </c>
      <c r="K63" s="16">
        <v>0</v>
      </c>
      <c r="L63" s="16">
        <v>0</v>
      </c>
      <c r="M63" s="27">
        <f t="shared" si="0"/>
        <v>0</v>
      </c>
      <c r="N63" s="33">
        <f>VLOOKUP(B63,[3]Sheet1!$B$16:$N$68,13,0)+M63</f>
        <v>8829160</v>
      </c>
      <c r="O63" s="35">
        <f t="shared" si="3"/>
        <v>3.0827710126125229E-5</v>
      </c>
      <c r="P63" s="25"/>
    </row>
    <row r="64" spans="1:17" x14ac:dyDescent="0.25">
      <c r="A64" s="34">
        <f t="shared" si="2"/>
        <v>49</v>
      </c>
      <c r="B64" s="12" t="s">
        <v>110</v>
      </c>
      <c r="C64" s="13" t="s">
        <v>138</v>
      </c>
      <c r="D64" s="14" t="s">
        <v>14</v>
      </c>
      <c r="E64" s="15"/>
      <c r="F64" s="15"/>
      <c r="G64" s="16">
        <f>VLOOKUP(B64,[1]Brokers!$B$9:$H$69,7,0)</f>
        <v>0</v>
      </c>
      <c r="H64" s="16">
        <f>VLOOKUP(B64,[1]Brokers!$B$9:$W$69,22,0)</f>
        <v>0</v>
      </c>
      <c r="I64" s="16">
        <f>VLOOKUP(B64,[2]Brokers!$B$9:$R$69,17,0)</f>
        <v>0</v>
      </c>
      <c r="J64" s="16">
        <f>VLOOKUP(B64,[4]Brokers!$B$9:$M$69,12,0)</f>
        <v>0</v>
      </c>
      <c r="K64" s="16">
        <v>0</v>
      </c>
      <c r="L64" s="16">
        <v>0</v>
      </c>
      <c r="M64" s="27">
        <f t="shared" si="0"/>
        <v>0</v>
      </c>
      <c r="N64" s="33">
        <f>VLOOKUP(B64,[3]Sheet1!$B$16:$N$68,13,0)+M64</f>
        <v>3077823.55</v>
      </c>
      <c r="O64" s="35">
        <f t="shared" si="3"/>
        <v>1.0746464241078619E-5</v>
      </c>
      <c r="P64" s="25"/>
    </row>
    <row r="65" spans="1:17" x14ac:dyDescent="0.25">
      <c r="A65" s="34">
        <f t="shared" si="2"/>
        <v>50</v>
      </c>
      <c r="B65" s="12" t="s">
        <v>98</v>
      </c>
      <c r="C65" s="13" t="s">
        <v>99</v>
      </c>
      <c r="D65" s="14" t="s">
        <v>14</v>
      </c>
      <c r="E65" s="15" t="s">
        <v>14</v>
      </c>
      <c r="F65" s="15" t="s">
        <v>14</v>
      </c>
      <c r="G65" s="16">
        <f>VLOOKUP(B65,[1]Brokers!$B$9:$H$69,7,0)</f>
        <v>0</v>
      </c>
      <c r="H65" s="16">
        <f>VLOOKUP(B65,[1]Brokers!$B$9:$W$69,22,0)</f>
        <v>0</v>
      </c>
      <c r="I65" s="16">
        <f>VLOOKUP(B65,[2]Brokers!$B$9:$R$69,17,0)</f>
        <v>0</v>
      </c>
      <c r="J65" s="16">
        <f>VLOOKUP(B65,[4]Brokers!$B$9:$M$69,12,0)</f>
        <v>0</v>
      </c>
      <c r="K65" s="16">
        <v>0</v>
      </c>
      <c r="L65" s="16">
        <v>0</v>
      </c>
      <c r="M65" s="27">
        <f t="shared" si="0"/>
        <v>0</v>
      </c>
      <c r="N65" s="33">
        <f>VLOOKUP(B65,[3]Sheet1!$B$16:$N$68,13,0)+M65</f>
        <v>278619</v>
      </c>
      <c r="O65" s="35">
        <f t="shared" si="3"/>
        <v>9.7282026462663334E-7</v>
      </c>
      <c r="P65" s="25"/>
    </row>
    <row r="66" spans="1:17" x14ac:dyDescent="0.25">
      <c r="A66" s="34">
        <f t="shared" si="2"/>
        <v>51</v>
      </c>
      <c r="B66" s="12" t="s">
        <v>75</v>
      </c>
      <c r="C66" s="13" t="s">
        <v>76</v>
      </c>
      <c r="D66" s="14" t="s">
        <v>14</v>
      </c>
      <c r="E66" s="15"/>
      <c r="F66" s="15"/>
      <c r="G66" s="16">
        <f>VLOOKUP(B66,[1]Brokers!$B$9:$H$69,7,0)</f>
        <v>0</v>
      </c>
      <c r="H66" s="16">
        <f>VLOOKUP(B66,[1]Brokers!$B$9:$W$69,22,0)</f>
        <v>0</v>
      </c>
      <c r="I66" s="16">
        <f>VLOOKUP(B66,[2]Brokers!$B$9:$R$69,17,0)</f>
        <v>0</v>
      </c>
      <c r="J66" s="16">
        <f>VLOOKUP(B66,[4]Brokers!$B$9:$M$69,12,0)</f>
        <v>0</v>
      </c>
      <c r="K66" s="16">
        <v>0</v>
      </c>
      <c r="L66" s="16">
        <v>0</v>
      </c>
      <c r="M66" s="27">
        <f t="shared" si="0"/>
        <v>0</v>
      </c>
      <c r="N66" s="33">
        <f>VLOOKUP(B66,[3]Sheet1!$B$16:$N$68,13,0)+M66</f>
        <v>0</v>
      </c>
      <c r="O66" s="35">
        <f t="shared" si="3"/>
        <v>0</v>
      </c>
      <c r="P66" s="25"/>
    </row>
    <row r="67" spans="1:17" x14ac:dyDescent="0.25">
      <c r="A67" s="34">
        <f t="shared" si="2"/>
        <v>52</v>
      </c>
      <c r="B67" s="12" t="s">
        <v>92</v>
      </c>
      <c r="C67" s="13" t="s">
        <v>93</v>
      </c>
      <c r="D67" s="14" t="s">
        <v>14</v>
      </c>
      <c r="E67" s="15"/>
      <c r="F67" s="15"/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33">
        <v>0</v>
      </c>
      <c r="O67" s="35">
        <f t="shared" si="3"/>
        <v>0</v>
      </c>
      <c r="P67" s="25"/>
    </row>
    <row r="68" spans="1:17" x14ac:dyDescent="0.25">
      <c r="A68" s="34">
        <f t="shared" si="2"/>
        <v>53</v>
      </c>
      <c r="B68" s="12" t="s">
        <v>143</v>
      </c>
      <c r="C68" s="13" t="s">
        <v>144</v>
      </c>
      <c r="D68" s="14" t="s">
        <v>14</v>
      </c>
      <c r="E68" s="15"/>
      <c r="F68" s="15"/>
      <c r="G68" s="27">
        <v>0</v>
      </c>
      <c r="H68" s="27">
        <v>0</v>
      </c>
      <c r="I68" s="27">
        <v>0</v>
      </c>
      <c r="J68" s="27">
        <v>0</v>
      </c>
      <c r="K68" s="16">
        <v>0</v>
      </c>
      <c r="L68" s="16">
        <v>0</v>
      </c>
      <c r="M68" s="27">
        <f t="shared" si="0"/>
        <v>0</v>
      </c>
      <c r="N68" s="33">
        <v>0</v>
      </c>
      <c r="O68" s="35">
        <f t="shared" si="3"/>
        <v>0</v>
      </c>
      <c r="P68" s="25"/>
    </row>
    <row r="69" spans="1:17" ht="16.5" thickBot="1" x14ac:dyDescent="0.3">
      <c r="A69" s="42" t="s">
        <v>6</v>
      </c>
      <c r="B69" s="43"/>
      <c r="C69" s="43"/>
      <c r="D69" s="36">
        <f>COUNTA(D16:D68)</f>
        <v>53</v>
      </c>
      <c r="E69" s="36">
        <f>COUNTA(E16:E68)</f>
        <v>19</v>
      </c>
      <c r="F69" s="36">
        <f>COUNTA(F16:F68)</f>
        <v>12</v>
      </c>
      <c r="G69" s="37">
        <f t="shared" ref="G69:O69" si="4">SUM(G16:G68)</f>
        <v>8534293420.3600016</v>
      </c>
      <c r="H69" s="37">
        <f t="shared" si="4"/>
        <v>932098000</v>
      </c>
      <c r="I69" s="37">
        <f t="shared" si="4"/>
        <v>0</v>
      </c>
      <c r="J69" s="37">
        <f t="shared" si="4"/>
        <v>0</v>
      </c>
      <c r="K69" s="37">
        <f t="shared" si="4"/>
        <v>0</v>
      </c>
      <c r="L69" s="37">
        <f t="shared" si="4"/>
        <v>0</v>
      </c>
      <c r="M69" s="37">
        <f t="shared" si="4"/>
        <v>9466391420.3599987</v>
      </c>
      <c r="N69" s="37">
        <f t="shared" si="4"/>
        <v>286403367745.35992</v>
      </c>
      <c r="O69" s="38">
        <f t="shared" si="4"/>
        <v>1.0000000000000007</v>
      </c>
      <c r="P69" s="20"/>
      <c r="Q69" s="19"/>
    </row>
    <row r="70" spans="1:17" x14ac:dyDescent="0.25">
      <c r="L70" s="21"/>
      <c r="M70" s="22"/>
      <c r="O70" s="21"/>
      <c r="P70" s="20"/>
      <c r="Q70" s="19"/>
    </row>
    <row r="71" spans="1:17" ht="27.6" customHeight="1" x14ac:dyDescent="0.25">
      <c r="B71" s="54" t="s">
        <v>124</v>
      </c>
      <c r="C71" s="54"/>
      <c r="D71" s="54"/>
      <c r="E71" s="54"/>
      <c r="F71" s="54"/>
      <c r="H71" s="23"/>
      <c r="I71" s="23"/>
      <c r="L71" s="21"/>
      <c r="M71" s="21"/>
      <c r="P71" s="20"/>
      <c r="Q71" s="19"/>
    </row>
    <row r="72" spans="1:17" ht="27.6" customHeight="1" x14ac:dyDescent="0.25">
      <c r="C72" s="55"/>
      <c r="D72" s="55"/>
      <c r="E72" s="55"/>
      <c r="F72" s="55"/>
      <c r="M72" s="21"/>
      <c r="N72" s="21"/>
      <c r="P72" s="20"/>
      <c r="Q72" s="19"/>
    </row>
    <row r="73" spans="1:17" x14ac:dyDescent="0.25">
      <c r="P73" s="20"/>
      <c r="Q73" s="19"/>
    </row>
    <row r="74" spans="1:17" x14ac:dyDescent="0.25">
      <c r="P74" s="20"/>
      <c r="Q74" s="19"/>
    </row>
  </sheetData>
  <sortState ref="B16:O67">
    <sortCondition descending="1" ref="O67"/>
  </sortState>
  <mergeCells count="16">
    <mergeCell ref="B71:F71"/>
    <mergeCell ref="C72:F72"/>
    <mergeCell ref="M14:M15"/>
    <mergeCell ref="G14:I14"/>
    <mergeCell ref="J14:L14"/>
    <mergeCell ref="N14:N15"/>
    <mergeCell ref="O14:O15"/>
    <mergeCell ref="A69:C69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2" fitToHeight="2" orientation="landscape" r:id="rId1"/>
  <rowBreaks count="1" manualBreakCount="1">
    <brk id="7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>
      <selection activeCell="A61" sqref="A3:XFD61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55.42578125" bestFit="1" customWidth="1"/>
    <col min="4" max="6" width="2.28515625" bestFit="1" customWidth="1"/>
    <col min="7" max="8" width="18.7109375" bestFit="1" customWidth="1"/>
    <col min="9" max="9" width="5.5703125" bestFit="1" customWidth="1"/>
    <col min="10" max="10" width="18.7109375" bestFit="1" customWidth="1"/>
    <col min="11" max="12" width="5.5703125" bestFit="1" customWidth="1"/>
    <col min="13" max="13" width="18.42578125" bestFit="1" customWidth="1"/>
    <col min="14" max="14" width="18.7109375" bestFit="1" customWidth="1"/>
    <col min="15" max="15" width="8.42578125" bestFit="1" customWidth="1"/>
  </cols>
  <sheetData>
    <row r="3" spans="1:17" s="1" customFormat="1" ht="15.75" x14ac:dyDescent="0.2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VLOOKUP(B3,[5]Brokers!$B$9:$I$69,7,0)</f>
        <v>630324650.92999995</v>
      </c>
      <c r="H3" s="16">
        <f>VLOOKUP(B3,[5]Brokers!$B$9:$W$69,22,0)</f>
        <v>0</v>
      </c>
      <c r="I3" s="16">
        <f>VLOOKUP(B3,[6]Brokers!$B$9:$R$69,17,0)</f>
        <v>0</v>
      </c>
      <c r="J3" s="16">
        <f>VLOOKUP(B3,[5]Brokers!$B$9:$J$69,9,0)</f>
        <v>8316118400</v>
      </c>
      <c r="K3" s="16">
        <v>0</v>
      </c>
      <c r="L3" s="16">
        <v>0</v>
      </c>
      <c r="M3" s="27">
        <f t="shared" ref="M3:M34" si="0">L3+I3+J3+H3+G3</f>
        <v>8946443050.9300003</v>
      </c>
      <c r="N3" s="16">
        <f>VLOOKUP(B3,[6]Brokers!$B$9:$Y$67,24,0)+M3</f>
        <v>9389544416.1800003</v>
      </c>
      <c r="O3" s="28" t="e">
        <f t="shared" ref="O3:O34" si="1">N3/$N$75</f>
        <v>#DIV/0!</v>
      </c>
      <c r="P3" s="25"/>
      <c r="Q3" s="4"/>
    </row>
    <row r="4" spans="1:17" s="1" customFormat="1" ht="15.75" x14ac:dyDescent="0.2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VLOOKUP(B4,[5]Brokers!$B$9:$I$69,7,0)</f>
        <v>179538227.30000001</v>
      </c>
      <c r="H4" s="16">
        <f>VLOOKUP(B4,[5]Brokers!$B$9:$W$69,22,0)</f>
        <v>1155784950</v>
      </c>
      <c r="I4" s="16">
        <f>VLOOKUP(B4,[6]Brokers!$B$9:$R$69,17,0)</f>
        <v>0</v>
      </c>
      <c r="J4" s="16">
        <f>VLOOKUP(B4,[5]Brokers!$B$9:$J$69,9,0)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VLOOKUP(B4,[6]Brokers!$B$9:$Y$67,24,0)+M4</f>
        <v>3564836455.3400002</v>
      </c>
      <c r="O4" s="28" t="e">
        <f t="shared" si="1"/>
        <v>#DIV/0!</v>
      </c>
      <c r="P4" s="25"/>
      <c r="Q4" s="4"/>
    </row>
    <row r="5" spans="1:17" s="1" customFormat="1" ht="15.75" x14ac:dyDescent="0.2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VLOOKUP(B5,[5]Brokers!$B$9:$I$69,7,0)</f>
        <v>1272458454.4000001</v>
      </c>
      <c r="H5" s="16">
        <f>VLOOKUP(B5,[5]Brokers!$B$9:$W$69,22,0)</f>
        <v>0</v>
      </c>
      <c r="I5" s="16">
        <f>VLOOKUP(B5,[6]Brokers!$B$9:$R$69,17,0)</f>
        <v>0</v>
      </c>
      <c r="J5" s="16">
        <f>VLOOKUP(B5,[5]Brokers!$B$9:$J$69,9,0)</f>
        <v>405840600</v>
      </c>
      <c r="K5" s="16">
        <v>0</v>
      </c>
      <c r="L5" s="16">
        <v>0</v>
      </c>
      <c r="M5" s="27">
        <f t="shared" si="0"/>
        <v>1678299054.4000001</v>
      </c>
      <c r="N5" s="16">
        <f>VLOOKUP(B5,[6]Brokers!$B$9:$Y$67,24,0)+M5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 x14ac:dyDescent="0.2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VLOOKUP(B6,[5]Brokers!$B$9:$I$69,7,0)</f>
        <v>282505387.54000002</v>
      </c>
      <c r="H6" s="16">
        <f>VLOOKUP(B6,[5]Brokers!$B$9:$W$69,22,0)</f>
        <v>0</v>
      </c>
      <c r="I6" s="16">
        <f>VLOOKUP(B6,[6]Brokers!$B$9:$R$69,17,0)</f>
        <v>0</v>
      </c>
      <c r="J6" s="16">
        <f>VLOOKUP(B6,[5]Brokers!$B$9:$J$69,9,0)</f>
        <v>46120200</v>
      </c>
      <c r="K6" s="16">
        <v>0</v>
      </c>
      <c r="L6" s="16">
        <v>0</v>
      </c>
      <c r="M6" s="27">
        <f t="shared" si="0"/>
        <v>328625587.54000002</v>
      </c>
      <c r="N6" s="16">
        <f>VLOOKUP(B6,[6]Brokers!$B$9:$Y$67,24,0)+M6</f>
        <v>2370200710.5500002</v>
      </c>
      <c r="O6" s="28" t="e">
        <f t="shared" si="1"/>
        <v>#DIV/0!</v>
      </c>
      <c r="P6" s="25"/>
      <c r="Q6" s="4"/>
    </row>
    <row r="7" spans="1:17" s="1" customFormat="1" ht="15.75" x14ac:dyDescent="0.2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VLOOKUP(B7,[5]Brokers!$B$9:$I$69,7,0)</f>
        <v>355005596.29999995</v>
      </c>
      <c r="H7" s="16">
        <f>VLOOKUP(B7,[5]Brokers!$B$9:$W$69,22,0)</f>
        <v>0</v>
      </c>
      <c r="I7" s="16">
        <f>VLOOKUP(B7,[6]Brokers!$B$9:$R$69,17,0)</f>
        <v>0</v>
      </c>
      <c r="J7" s="16">
        <f>VLOOKUP(B7,[5]Brokers!$B$9:$J$69,9,0)</f>
        <v>182523400</v>
      </c>
      <c r="K7" s="16">
        <v>0</v>
      </c>
      <c r="L7" s="16">
        <v>0</v>
      </c>
      <c r="M7" s="27">
        <f t="shared" si="0"/>
        <v>537528996.29999995</v>
      </c>
      <c r="N7" s="16">
        <f>VLOOKUP(B7,[6]Brokers!$B$9:$Y$67,24,0)+M7</f>
        <v>857884503.54999995</v>
      </c>
      <c r="O7" s="28" t="e">
        <f t="shared" si="1"/>
        <v>#DIV/0!</v>
      </c>
      <c r="P7" s="25"/>
      <c r="Q7" s="4"/>
    </row>
    <row r="8" spans="1:17" s="1" customFormat="1" ht="15.75" x14ac:dyDescent="0.2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VLOOKUP(B8,[5]Brokers!$B$9:$I$69,7,0)</f>
        <v>382320935.79999995</v>
      </c>
      <c r="H8" s="16">
        <f>VLOOKUP(B8,[5]Brokers!$B$9:$W$69,22,0)</f>
        <v>0</v>
      </c>
      <c r="I8" s="16">
        <f>VLOOKUP(B8,[6]Brokers!$B$9:$R$69,17,0)</f>
        <v>0</v>
      </c>
      <c r="J8" s="16">
        <f>VLOOKUP(B8,[5]Brokers!$B$9:$J$69,9,0)</f>
        <v>170286000</v>
      </c>
      <c r="K8" s="16">
        <v>0</v>
      </c>
      <c r="L8" s="16">
        <v>0</v>
      </c>
      <c r="M8" s="27">
        <f t="shared" si="0"/>
        <v>552606935.79999995</v>
      </c>
      <c r="N8" s="16">
        <f>VLOOKUP(B8,[6]Brokers!$B$9:$Y$67,24,0)+M8</f>
        <v>849473769.53999996</v>
      </c>
      <c r="O8" s="28" t="e">
        <f t="shared" si="1"/>
        <v>#DIV/0!</v>
      </c>
      <c r="P8" s="25"/>
      <c r="Q8" s="4"/>
    </row>
    <row r="9" spans="1:17" s="1" customFormat="1" ht="15.75" x14ac:dyDescent="0.2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VLOOKUP(B9,[5]Brokers!$B$9:$I$69,7,0)</f>
        <v>274140321.02999997</v>
      </c>
      <c r="H9" s="16">
        <f>VLOOKUP(B9,[5]Brokers!$B$9:$W$69,22,0)</f>
        <v>0</v>
      </c>
      <c r="I9" s="16">
        <f>VLOOKUP(B9,[6]Brokers!$B$9:$R$69,17,0)</f>
        <v>0</v>
      </c>
      <c r="J9" s="16">
        <f>VLOOKUP(B9,[5]Brokers!$B$9:$J$69,9,0)</f>
        <v>164744600</v>
      </c>
      <c r="K9" s="16">
        <v>0</v>
      </c>
      <c r="L9" s="16">
        <v>0</v>
      </c>
      <c r="M9" s="27">
        <f t="shared" si="0"/>
        <v>438884921.02999997</v>
      </c>
      <c r="N9" s="16">
        <f>VLOOKUP(B9,[6]Brokers!$B$9:$Y$67,24,0)+M9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 x14ac:dyDescent="0.2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VLOOKUP(B10,[5]Brokers!$B$9:$I$69,7,0)</f>
        <v>7267055.2799999993</v>
      </c>
      <c r="H10" s="16">
        <f>VLOOKUP(B10,[5]Brokers!$B$9:$W$69,22,0)</f>
        <v>0</v>
      </c>
      <c r="I10" s="16">
        <f>VLOOKUP(B10,[6]Brokers!$B$9:$R$69,17,0)</f>
        <v>0</v>
      </c>
      <c r="J10" s="16">
        <f>VLOOKUP(B10,[5]Brokers!$B$9:$J$69,9,0)</f>
        <v>22370400</v>
      </c>
      <c r="K10" s="16">
        <v>0</v>
      </c>
      <c r="L10" s="16">
        <v>0</v>
      </c>
      <c r="M10" s="27">
        <f t="shared" si="0"/>
        <v>29637455.280000001</v>
      </c>
      <c r="N10" s="16">
        <f>VLOOKUP(B10,[6]Brokers!$B$9:$Y$67,24,0)+M10</f>
        <v>39046443.280000001</v>
      </c>
      <c r="O10" s="28" t="e">
        <f t="shared" si="1"/>
        <v>#DIV/0!</v>
      </c>
      <c r="P10" s="25"/>
      <c r="Q10" s="4"/>
    </row>
    <row r="11" spans="1:17" s="1" customFormat="1" ht="15.75" x14ac:dyDescent="0.2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VLOOKUP(B11,[5]Brokers!$B$9:$I$69,7,0)</f>
        <v>198540489.61000001</v>
      </c>
      <c r="H11" s="16">
        <f>VLOOKUP(B11,[5]Brokers!$B$9:$W$69,22,0)</f>
        <v>0</v>
      </c>
      <c r="I11" s="16">
        <f>VLOOKUP(B11,[6]Brokers!$B$9:$R$69,17,0)</f>
        <v>0</v>
      </c>
      <c r="J11" s="16">
        <f>VLOOKUP(B11,[5]Brokers!$B$9:$J$69,9,0)</f>
        <v>33740000</v>
      </c>
      <c r="K11" s="16">
        <v>0</v>
      </c>
      <c r="L11" s="16">
        <v>0</v>
      </c>
      <c r="M11" s="27">
        <f t="shared" si="0"/>
        <v>232280489.61000001</v>
      </c>
      <c r="N11" s="16">
        <f>VLOOKUP(B11,[6]Brokers!$B$9:$Y$67,24,0)+M11</f>
        <v>381188487.04000002</v>
      </c>
      <c r="O11" s="28" t="e">
        <f t="shared" si="1"/>
        <v>#DIV/0!</v>
      </c>
      <c r="P11" s="25"/>
      <c r="Q11" s="4"/>
    </row>
    <row r="12" spans="1:17" s="26" customFormat="1" ht="15.75" x14ac:dyDescent="0.2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VLOOKUP(B12,[5]Brokers!$B$9:$I$69,7,0)</f>
        <v>64587067.290000007</v>
      </c>
      <c r="H12" s="16">
        <f>VLOOKUP(B12,[5]Brokers!$B$9:$W$69,22,0)</f>
        <v>0</v>
      </c>
      <c r="I12" s="16">
        <f>VLOOKUP(B12,[6]Brokers!$B$9:$R$69,17,0)</f>
        <v>0</v>
      </c>
      <c r="J12" s="16">
        <f>VLOOKUP(B12,[5]Brokers!$B$9:$J$69,9,0)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VLOOKUP(B12,[6]Brokers!$B$9:$Y$67,24,0)+M12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 x14ac:dyDescent="0.2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VLOOKUP(B13,[5]Brokers!$B$9:$I$69,7,0)</f>
        <v>132119822</v>
      </c>
      <c r="H13" s="16">
        <f>VLOOKUP(B13,[5]Brokers!$B$9:$W$69,22,0)</f>
        <v>0</v>
      </c>
      <c r="I13" s="16">
        <f>VLOOKUP(B13,[6]Brokers!$B$9:$R$69,17,0)</f>
        <v>0</v>
      </c>
      <c r="J13" s="16">
        <f>VLOOKUP(B13,[5]Brokers!$B$9:$J$69,9,0)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VLOOKUP(B13,[6]Brokers!$B$9:$Y$67,24,0)+M13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 x14ac:dyDescent="0.2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VLOOKUP(B14,[5]Brokers!$B$9:$I$69,7,0)</f>
        <v>53972221.200000003</v>
      </c>
      <c r="H14" s="16">
        <f>VLOOKUP(B14,[5]Brokers!$B$9:$W$69,22,0)</f>
        <v>0</v>
      </c>
      <c r="I14" s="16">
        <f>VLOOKUP(B14,[6]Brokers!$B$9:$R$69,17,0)</f>
        <v>0</v>
      </c>
      <c r="J14" s="16">
        <f>VLOOKUP(B14,[5]Brokers!$B$9:$J$69,9,0)</f>
        <v>7280000</v>
      </c>
      <c r="K14" s="16">
        <v>0</v>
      </c>
      <c r="L14" s="16">
        <v>0</v>
      </c>
      <c r="M14" s="27">
        <f t="shared" si="0"/>
        <v>61252221.200000003</v>
      </c>
      <c r="N14" s="16">
        <f>VLOOKUP(B14,[6]Brokers!$B$9:$Y$67,24,0)+M14</f>
        <v>208244598.74000001</v>
      </c>
      <c r="O14" s="28" t="e">
        <f t="shared" si="1"/>
        <v>#DIV/0!</v>
      </c>
      <c r="P14" s="25"/>
      <c r="Q14" s="4"/>
    </row>
    <row r="15" spans="1:17" s="1" customFormat="1" ht="15.75" x14ac:dyDescent="0.2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VLOOKUP(B15,[5]Brokers!$B$9:$I$69,7,0)</f>
        <v>7031079</v>
      </c>
      <c r="H15" s="16">
        <f>VLOOKUP(B15,[5]Brokers!$B$9:$W$69,22,0)</f>
        <v>0</v>
      </c>
      <c r="I15" s="16">
        <f>VLOOKUP(B15,[6]Brokers!$B$9:$R$69,17,0)</f>
        <v>0</v>
      </c>
      <c r="J15" s="16">
        <f>VLOOKUP(B15,[5]Brokers!$B$9:$J$69,9,0)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VLOOKUP(B15,[6]Brokers!$B$9:$Y$67,24,0)+M15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 x14ac:dyDescent="0.2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VLOOKUP(B16,[5]Brokers!$B$9:$I$69,7,0)</f>
        <v>9439987</v>
      </c>
      <c r="H16" s="16">
        <f>VLOOKUP(B16,[5]Brokers!$B$9:$W$69,22,0)</f>
        <v>0</v>
      </c>
      <c r="I16" s="16">
        <f>VLOOKUP(B16,[6]Brokers!$B$9:$R$69,17,0)</f>
        <v>0</v>
      </c>
      <c r="J16" s="16">
        <f>VLOOKUP(B16,[5]Brokers!$B$9:$J$69,9,0)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VLOOKUP(B16,[6]Brokers!$B$9:$Y$67,24,0)+M16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 x14ac:dyDescent="0.2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VLOOKUP(B17,[5]Brokers!$B$9:$I$69,7,0)</f>
        <v>112802935.7</v>
      </c>
      <c r="H17" s="16">
        <f>VLOOKUP(B17,[5]Brokers!$B$9:$W$69,22,0)</f>
        <v>0</v>
      </c>
      <c r="I17" s="16">
        <f>VLOOKUP(B17,[6]Brokers!$B$9:$R$69,17,0)</f>
        <v>0</v>
      </c>
      <c r="J17" s="16">
        <f>VLOOKUP(B17,[5]Brokers!$B$9:$J$69,9,0)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VLOOKUP(B17,[6]Brokers!$B$9:$Y$67,24,0)+M17</f>
        <v>149443115.69999999</v>
      </c>
      <c r="O17" s="28" t="e">
        <f t="shared" si="1"/>
        <v>#DIV/0!</v>
      </c>
      <c r="P17" s="25"/>
      <c r="Q17" s="4"/>
    </row>
    <row r="18" spans="1:17" s="1" customFormat="1" ht="15.75" x14ac:dyDescent="0.2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VLOOKUP(B18,[5]Brokers!$B$9:$I$69,7,0)</f>
        <v>53280666.200000003</v>
      </c>
      <c r="H18" s="16">
        <f>VLOOKUP(B18,[5]Brokers!$B$9:$W$69,22,0)</f>
        <v>100000</v>
      </c>
      <c r="I18" s="16">
        <f>VLOOKUP(B18,[6]Brokers!$B$9:$R$69,17,0)</f>
        <v>0</v>
      </c>
      <c r="J18" s="16">
        <f>VLOOKUP(B18,[5]Brokers!$B$9:$J$69,9,0)</f>
        <v>420000</v>
      </c>
      <c r="K18" s="16">
        <v>0</v>
      </c>
      <c r="L18" s="16">
        <v>0</v>
      </c>
      <c r="M18" s="27">
        <f t="shared" si="0"/>
        <v>53800666.200000003</v>
      </c>
      <c r="N18" s="16">
        <f>VLOOKUP(B18,[6]Brokers!$B$9:$Y$67,24,0)+M18</f>
        <v>106693805.15000001</v>
      </c>
      <c r="O18" s="28" t="e">
        <f t="shared" si="1"/>
        <v>#DIV/0!</v>
      </c>
      <c r="P18" s="25"/>
      <c r="Q18" s="4"/>
    </row>
    <row r="19" spans="1:17" s="1" customFormat="1" ht="15.75" x14ac:dyDescent="0.2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VLOOKUP(B19,[5]Brokers!$B$9:$I$69,7,0)</f>
        <v>62935340</v>
      </c>
      <c r="H19" s="16">
        <f>VLOOKUP(B19,[5]Brokers!$B$9:$W$69,22,0)</f>
        <v>0</v>
      </c>
      <c r="I19" s="16">
        <f>VLOOKUP(B19,[6]Brokers!$B$9:$R$69,17,0)</f>
        <v>0</v>
      </c>
      <c r="J19" s="16">
        <f>VLOOKUP(B19,[5]Brokers!$B$9:$J$69,9,0)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VLOOKUP(B19,[6]Brokers!$B$9:$Y$67,24,0)+M19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 x14ac:dyDescent="0.2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VLOOKUP(B20,[5]Brokers!$B$9:$I$69,7,0)</f>
        <v>13813765.16</v>
      </c>
      <c r="H20" s="16">
        <f>VLOOKUP(B20,[5]Brokers!$B$9:$W$69,22,0)</f>
        <v>0</v>
      </c>
      <c r="I20" s="16">
        <f>VLOOKUP(B20,[6]Brokers!$B$9:$R$69,17,0)</f>
        <v>0</v>
      </c>
      <c r="J20" s="16">
        <f>VLOOKUP(B20,[5]Brokers!$B$9:$J$69,9,0)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VLOOKUP(B20,[6]Brokers!$B$9:$Y$67,24,0)+M20</f>
        <v>89204125.159999996</v>
      </c>
      <c r="O20" s="28" t="e">
        <f t="shared" si="1"/>
        <v>#DIV/0!</v>
      </c>
      <c r="P20" s="25"/>
      <c r="Q20" s="4"/>
    </row>
    <row r="21" spans="1:17" s="1" customFormat="1" ht="15.75" x14ac:dyDescent="0.2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VLOOKUP(B21,[5]Brokers!$B$9:$I$69,7,0)</f>
        <v>36119868.649999999</v>
      </c>
      <c r="H21" s="16">
        <f>VLOOKUP(B21,[5]Brokers!$B$9:$W$69,22,0)</f>
        <v>0</v>
      </c>
      <c r="I21" s="16">
        <f>VLOOKUP(B21,[6]Brokers!$B$9:$R$69,17,0)</f>
        <v>0</v>
      </c>
      <c r="J21" s="16">
        <f>VLOOKUP(B21,[5]Brokers!$B$9:$J$69,9,0)</f>
        <v>7689000</v>
      </c>
      <c r="K21" s="16">
        <v>0</v>
      </c>
      <c r="L21" s="16">
        <v>0</v>
      </c>
      <c r="M21" s="27">
        <f t="shared" si="0"/>
        <v>43808868.649999999</v>
      </c>
      <c r="N21" s="16">
        <f>VLOOKUP(B21,[6]Brokers!$B$9:$Y$67,24,0)+M21</f>
        <v>88628421.349999994</v>
      </c>
      <c r="O21" s="28" t="e">
        <f t="shared" si="1"/>
        <v>#DIV/0!</v>
      </c>
      <c r="P21" s="25"/>
      <c r="Q21" s="4"/>
    </row>
    <row r="22" spans="1:17" s="1" customFormat="1" ht="15.75" x14ac:dyDescent="0.2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VLOOKUP(B22,[5]Brokers!$B$9:$I$69,7,0)</f>
        <v>22402798.18</v>
      </c>
      <c r="H22" s="16">
        <f>VLOOKUP(B22,[5]Brokers!$B$9:$W$69,22,0)</f>
        <v>0</v>
      </c>
      <c r="I22" s="16">
        <f>VLOOKUP(B22,[6]Brokers!$B$9:$R$69,17,0)</f>
        <v>0</v>
      </c>
      <c r="J22" s="16">
        <f>VLOOKUP(B22,[5]Brokers!$B$9:$J$69,9,0)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VLOOKUP(B22,[6]Brokers!$B$9:$Y$67,24,0)+M22</f>
        <v>72101616.180000007</v>
      </c>
      <c r="O22" s="28" t="e">
        <f t="shared" si="1"/>
        <v>#DIV/0!</v>
      </c>
      <c r="P22" s="25"/>
      <c r="Q22" s="4"/>
    </row>
    <row r="23" spans="1:17" s="1" customFormat="1" ht="15.75" x14ac:dyDescent="0.2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VLOOKUP(B23,[5]Brokers!$B$9:$I$69,7,0)</f>
        <v>27299103</v>
      </c>
      <c r="H23" s="16">
        <f>VLOOKUP(B23,[5]Brokers!$B$9:$W$69,22,0)</f>
        <v>0</v>
      </c>
      <c r="I23" s="16">
        <f>VLOOKUP(B23,[6]Brokers!$B$9:$R$69,17,0)</f>
        <v>0</v>
      </c>
      <c r="J23" s="16">
        <f>VLOOKUP(B23,[5]Brokers!$B$9:$J$69,9,0)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VLOOKUP(B23,[6]Brokers!$B$9:$Y$67,24,0)+M23</f>
        <v>67794932.400000006</v>
      </c>
      <c r="O23" s="28" t="e">
        <f t="shared" si="1"/>
        <v>#DIV/0!</v>
      </c>
      <c r="P23" s="25"/>
      <c r="Q23" s="4"/>
    </row>
    <row r="24" spans="1:17" s="1" customFormat="1" ht="15.75" x14ac:dyDescent="0.2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VLOOKUP(B24,[5]Brokers!$B$9:$I$69,7,0)</f>
        <v>50304492.299999997</v>
      </c>
      <c r="H24" s="16">
        <f>VLOOKUP(B24,[5]Brokers!$B$9:$W$69,22,0)</f>
        <v>0</v>
      </c>
      <c r="I24" s="16">
        <f>VLOOKUP(B24,[6]Brokers!$B$9:$R$69,17,0)</f>
        <v>0</v>
      </c>
      <c r="J24" s="16">
        <f>VLOOKUP(B24,[5]Brokers!$B$9:$J$69,9,0)</f>
        <v>1590000</v>
      </c>
      <c r="K24" s="16">
        <v>0</v>
      </c>
      <c r="L24" s="16">
        <v>0</v>
      </c>
      <c r="M24" s="27">
        <f t="shared" si="0"/>
        <v>51894492.299999997</v>
      </c>
      <c r="N24" s="16">
        <f>VLOOKUP(B24,[6]Brokers!$B$9:$Y$67,24,0)+M24</f>
        <v>62182846.299999997</v>
      </c>
      <c r="O24" s="28" t="e">
        <f t="shared" si="1"/>
        <v>#DIV/0!</v>
      </c>
      <c r="P24" s="25"/>
      <c r="Q24" s="4"/>
    </row>
    <row r="25" spans="1:17" s="1" customFormat="1" ht="15.75" x14ac:dyDescent="0.2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VLOOKUP(B25,[5]Brokers!$B$9:$I$69,7,0)</f>
        <v>15542272.399999999</v>
      </c>
      <c r="H25" s="16">
        <f>VLOOKUP(B25,[5]Brokers!$B$9:$W$69,22,0)</f>
        <v>0</v>
      </c>
      <c r="I25" s="16">
        <f>VLOOKUP(B25,[6]Brokers!$B$9:$R$69,17,0)</f>
        <v>0</v>
      </c>
      <c r="J25" s="16">
        <f>VLOOKUP(B25,[5]Brokers!$B$9:$J$69,9,0)</f>
        <v>12418600</v>
      </c>
      <c r="K25" s="16">
        <v>0</v>
      </c>
      <c r="L25" s="16">
        <v>0</v>
      </c>
      <c r="M25" s="27">
        <f t="shared" si="0"/>
        <v>27960872.399999999</v>
      </c>
      <c r="N25" s="16">
        <f>VLOOKUP(B25,[6]Brokers!$B$9:$Y$67,24,0)+M25</f>
        <v>49745758.899999999</v>
      </c>
      <c r="O25" s="28" t="e">
        <f t="shared" si="1"/>
        <v>#DIV/0!</v>
      </c>
      <c r="P25" s="25"/>
      <c r="Q25" s="4"/>
    </row>
    <row r="26" spans="1:17" s="1" customFormat="1" ht="15.75" x14ac:dyDescent="0.2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VLOOKUP(B26,[5]Brokers!$B$9:$I$69,7,0)</f>
        <v>2993720</v>
      </c>
      <c r="H26" s="16">
        <f>VLOOKUP(B26,[5]Brokers!$B$9:$W$69,22,0)</f>
        <v>0</v>
      </c>
      <c r="I26" s="16">
        <f>VLOOKUP(B26,[6]Brokers!$B$9:$R$69,17,0)</f>
        <v>0</v>
      </c>
      <c r="J26" s="16">
        <f>VLOOKUP(B26,[5]Brokers!$B$9:$J$69,9,0)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VLOOKUP(B26,[6]Brokers!$B$9:$Y$67,24,0)+M26</f>
        <v>44578790.289999999</v>
      </c>
      <c r="O26" s="28" t="e">
        <f t="shared" si="1"/>
        <v>#DIV/0!</v>
      </c>
      <c r="P26" s="25"/>
    </row>
    <row r="27" spans="1:17" s="1" customFormat="1" ht="15.75" x14ac:dyDescent="0.2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VLOOKUP(B27,[5]Brokers!$B$9:$I$69,7,0)</f>
        <v>26908898</v>
      </c>
      <c r="H27" s="16">
        <f>VLOOKUP(B27,[5]Brokers!$B$9:$W$69,22,0)</f>
        <v>0</v>
      </c>
      <c r="I27" s="16">
        <f>VLOOKUP(B27,[6]Brokers!$B$9:$R$69,17,0)</f>
        <v>0</v>
      </c>
      <c r="J27" s="16">
        <f>VLOOKUP(B27,[5]Brokers!$B$9:$J$69,9,0)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VLOOKUP(B27,[6]Brokers!$B$9:$Y$67,24,0)+M27</f>
        <v>41432026.100000001</v>
      </c>
      <c r="O27" s="28" t="e">
        <f t="shared" si="1"/>
        <v>#DIV/0!</v>
      </c>
      <c r="P27" s="25"/>
      <c r="Q27" s="4"/>
    </row>
    <row r="28" spans="1:17" s="1" customFormat="1" ht="15.75" x14ac:dyDescent="0.2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VLOOKUP(B28,[5]Brokers!$B$9:$I$69,7,0)</f>
        <v>17535498</v>
      </c>
      <c r="H28" s="16">
        <f>VLOOKUP(B28,[5]Brokers!$B$9:$W$69,22,0)</f>
        <v>0</v>
      </c>
      <c r="I28" s="16">
        <f>VLOOKUP(B28,[6]Brokers!$B$9:$R$69,17,0)</f>
        <v>0</v>
      </c>
      <c r="J28" s="16">
        <f>VLOOKUP(B28,[5]Brokers!$B$9:$J$69,9,0)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VLOOKUP(B28,[6]Brokers!$B$9:$Y$67,24,0)+M28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 x14ac:dyDescent="0.2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VLOOKUP(B29,[5]Brokers!$B$9:$I$69,7,0)</f>
        <v>4549824.25</v>
      </c>
      <c r="H29" s="16">
        <f>VLOOKUP(B29,[5]Brokers!$B$9:$W$69,22,0)</f>
        <v>0</v>
      </c>
      <c r="I29" s="16">
        <f>VLOOKUP(B29,[6]Brokers!$B$9:$R$69,17,0)</f>
        <v>0</v>
      </c>
      <c r="J29" s="16">
        <f>VLOOKUP(B29,[5]Brokers!$B$9:$J$69,9,0)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VLOOKUP(B29,[6]Brokers!$B$9:$Y$67,24,0)+M29</f>
        <v>38777829.359999999</v>
      </c>
      <c r="O29" s="28" t="e">
        <f t="shared" si="1"/>
        <v>#DIV/0!</v>
      </c>
      <c r="P29" s="25"/>
      <c r="Q29" s="4"/>
    </row>
    <row r="30" spans="1:17" s="1" customFormat="1" ht="15.75" x14ac:dyDescent="0.2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VLOOKUP(B30,[5]Brokers!$B$9:$I$69,7,0)</f>
        <v>14443794.739999998</v>
      </c>
      <c r="H30" s="16">
        <f>VLOOKUP(B30,[5]Brokers!$B$9:$W$69,22,0)</f>
        <v>0</v>
      </c>
      <c r="I30" s="16">
        <f>VLOOKUP(B30,[6]Brokers!$B$9:$R$69,17,0)</f>
        <v>0</v>
      </c>
      <c r="J30" s="16">
        <f>VLOOKUP(B30,[5]Brokers!$B$9:$J$69,9,0)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VLOOKUP(B30,[6]Brokers!$B$9:$Y$67,24,0)+M30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 x14ac:dyDescent="0.2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VLOOKUP(B31,[5]Brokers!$B$9:$I$69,7,0)</f>
        <v>15526374</v>
      </c>
      <c r="H31" s="16">
        <f>VLOOKUP(B31,[5]Brokers!$B$9:$W$69,22,0)</f>
        <v>0</v>
      </c>
      <c r="I31" s="16">
        <f>VLOOKUP(B31,[6]Brokers!$B$9:$R$69,17,0)</f>
        <v>0</v>
      </c>
      <c r="J31" s="16">
        <f>VLOOKUP(B31,[5]Brokers!$B$9:$J$69,9,0)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VLOOKUP(B31,[6]Brokers!$B$9:$Y$67,24,0)+M31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 x14ac:dyDescent="0.2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VLOOKUP(B32,[5]Brokers!$B$9:$I$69,7,0)</f>
        <v>14858503.98</v>
      </c>
      <c r="H32" s="16">
        <f>VLOOKUP(B32,[5]Brokers!$B$9:$W$69,22,0)</f>
        <v>0</v>
      </c>
      <c r="I32" s="16">
        <f>VLOOKUP(B32,[6]Brokers!$B$9:$R$69,17,0)</f>
        <v>0</v>
      </c>
      <c r="J32" s="16">
        <f>VLOOKUP(B32,[5]Brokers!$B$9:$J$69,9,0)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VLOOKUP(B32,[6]Brokers!$B$9:$Y$67,24,0)+M32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 x14ac:dyDescent="0.2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VLOOKUP(B33,[5]Brokers!$B$9:$I$69,7,0)</f>
        <v>5674417.2000000002</v>
      </c>
      <c r="H33" s="16">
        <f>VLOOKUP(B33,[5]Brokers!$B$9:$W$69,22,0)</f>
        <v>0</v>
      </c>
      <c r="I33" s="16">
        <f>VLOOKUP(B33,[6]Brokers!$B$9:$R$69,17,0)</f>
        <v>0</v>
      </c>
      <c r="J33" s="16">
        <f>VLOOKUP(B33,[5]Brokers!$B$9:$J$69,9,0)</f>
        <v>25298400</v>
      </c>
      <c r="K33" s="16">
        <v>0</v>
      </c>
      <c r="L33" s="16">
        <v>0</v>
      </c>
      <c r="M33" s="27">
        <f t="shared" si="0"/>
        <v>30972817.199999999</v>
      </c>
      <c r="N33" s="16">
        <f>VLOOKUP(B33,[6]Brokers!$B$9:$Y$67,24,0)+M33</f>
        <v>34853677.280000001</v>
      </c>
      <c r="O33" s="28" t="e">
        <f t="shared" si="1"/>
        <v>#DIV/0!</v>
      </c>
      <c r="P33" s="25"/>
      <c r="Q33" s="4"/>
    </row>
    <row r="34" spans="1:17" s="1" customFormat="1" ht="15.75" x14ac:dyDescent="0.2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VLOOKUP(B34,[5]Brokers!$B$9:$I$69,7,0)</f>
        <v>2421910</v>
      </c>
      <c r="H34" s="16">
        <f>VLOOKUP(B34,[5]Brokers!$B$9:$W$69,22,0)</f>
        <v>0</v>
      </c>
      <c r="I34" s="16">
        <f>VLOOKUP(B34,[6]Brokers!$B$9:$R$69,17,0)</f>
        <v>0</v>
      </c>
      <c r="J34" s="16">
        <f>VLOOKUP(B34,[5]Brokers!$B$9:$J$69,9,0)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VLOOKUP(B34,[6]Brokers!$B$9:$Y$67,24,0)+M34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 x14ac:dyDescent="0.2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VLOOKUP(B35,[5]Brokers!$B$9:$I$69,7,0)</f>
        <v>14072815</v>
      </c>
      <c r="H35" s="16">
        <f>VLOOKUP(B35,[5]Brokers!$B$9:$W$69,22,0)</f>
        <v>0</v>
      </c>
      <c r="I35" s="16">
        <f>VLOOKUP(B35,[6]Brokers!$B$9:$R$69,17,0)</f>
        <v>0</v>
      </c>
      <c r="J35" s="16">
        <f>VLOOKUP(B35,[5]Brokers!$B$9:$J$69,9,0)</f>
        <v>4500000</v>
      </c>
      <c r="K35" s="16">
        <v>0</v>
      </c>
      <c r="L35" s="16">
        <v>0</v>
      </c>
      <c r="M35" s="27">
        <f t="shared" ref="M35:M61" si="2">L35+I35+J35+H35+G35</f>
        <v>18572815</v>
      </c>
      <c r="N35" s="16">
        <f>VLOOKUP(B35,[6]Brokers!$B$9:$Y$67,24,0)+M35</f>
        <v>30890525</v>
      </c>
      <c r="O35" s="28" t="e">
        <f t="shared" ref="O35:O61" si="3">N35/$N$75</f>
        <v>#DIV/0!</v>
      </c>
      <c r="P35" s="25"/>
      <c r="Q35" s="4"/>
    </row>
    <row r="36" spans="1:17" s="1" customFormat="1" ht="15.75" x14ac:dyDescent="0.2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VLOOKUP(B36,[5]Brokers!$B$9:$I$69,7,0)</f>
        <v>2093813.8</v>
      </c>
      <c r="H36" s="16">
        <f>VLOOKUP(B36,[5]Brokers!$B$9:$W$69,22,0)</f>
        <v>0</v>
      </c>
      <c r="I36" s="16">
        <f>VLOOKUP(B36,[6]Brokers!$B$9:$R$69,17,0)</f>
        <v>0</v>
      </c>
      <c r="J36" s="16">
        <f>VLOOKUP(B36,[5]Brokers!$B$9:$J$69,9,0)</f>
        <v>17445400</v>
      </c>
      <c r="K36" s="16">
        <v>0</v>
      </c>
      <c r="L36" s="16">
        <v>0</v>
      </c>
      <c r="M36" s="27">
        <f t="shared" si="2"/>
        <v>19539213.800000001</v>
      </c>
      <c r="N36" s="16">
        <f>VLOOKUP(B36,[6]Brokers!$B$9:$Y$67,24,0)+M36</f>
        <v>19621933.800000001</v>
      </c>
      <c r="O36" s="28" t="e">
        <f t="shared" si="3"/>
        <v>#DIV/0!</v>
      </c>
      <c r="P36" s="25"/>
      <c r="Q36" s="4"/>
    </row>
    <row r="37" spans="1:17" s="1" customFormat="1" ht="15.75" x14ac:dyDescent="0.2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VLOOKUP(B37,[5]Brokers!$B$9:$I$69,7,0)</f>
        <v>5173373.2</v>
      </c>
      <c r="H37" s="16">
        <f>VLOOKUP(B37,[5]Brokers!$B$9:$W$69,22,0)</f>
        <v>0</v>
      </c>
      <c r="I37" s="16">
        <f>VLOOKUP(B37,[6]Brokers!$B$9:$R$69,17,0)</f>
        <v>0</v>
      </c>
      <c r="J37" s="16">
        <f>VLOOKUP(B37,[5]Brokers!$B$9:$J$69,9,0)</f>
        <v>10181200</v>
      </c>
      <c r="K37" s="16">
        <v>0</v>
      </c>
      <c r="L37" s="16">
        <v>0</v>
      </c>
      <c r="M37" s="27">
        <f t="shared" si="2"/>
        <v>15354573.199999999</v>
      </c>
      <c r="N37" s="16">
        <f>VLOOKUP(B37,[6]Brokers!$B$9:$Y$67,24,0)+M37</f>
        <v>15683333.199999999</v>
      </c>
      <c r="O37" s="28" t="e">
        <f t="shared" si="3"/>
        <v>#DIV/0!</v>
      </c>
      <c r="P37" s="25"/>
      <c r="Q37" s="4"/>
    </row>
    <row r="38" spans="1:17" s="1" customFormat="1" ht="15.75" x14ac:dyDescent="0.2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VLOOKUP(B38,[5]Brokers!$B$9:$I$69,7,0)</f>
        <v>0</v>
      </c>
      <c r="H38" s="16">
        <f>VLOOKUP(B38,[5]Brokers!$B$9:$W$69,22,0)</f>
        <v>0</v>
      </c>
      <c r="I38" s="16">
        <f>VLOOKUP(B38,[6]Brokers!$B$9:$R$69,17,0)</f>
        <v>0</v>
      </c>
      <c r="J38" s="16">
        <f>VLOOKUP(B38,[5]Brokers!$B$9:$J$69,9,0)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VLOOKUP(B38,[6]Brokers!$B$9:$Y$67,24,0)+M38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 x14ac:dyDescent="0.2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VLOOKUP(B39,[5]Brokers!$B$9:$I$69,7,0)</f>
        <v>6207790</v>
      </c>
      <c r="H39" s="16">
        <f>VLOOKUP(B39,[5]Brokers!$B$9:$W$69,22,0)</f>
        <v>0</v>
      </c>
      <c r="I39" s="16">
        <f>VLOOKUP(B39,[6]Brokers!$B$9:$R$69,17,0)</f>
        <v>0</v>
      </c>
      <c r="J39" s="16">
        <f>VLOOKUP(B39,[5]Brokers!$B$9:$J$69,9,0)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VLOOKUP(B39,[6]Brokers!$B$9:$Y$67,24,0)+M39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 x14ac:dyDescent="0.2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VLOOKUP(B40,[5]Brokers!$B$9:$I$69,7,0)</f>
        <v>8524298</v>
      </c>
      <c r="H40" s="16">
        <f>VLOOKUP(B40,[5]Brokers!$B$9:$W$69,22,0)</f>
        <v>0</v>
      </c>
      <c r="I40" s="16">
        <f>VLOOKUP(B40,[6]Brokers!$B$9:$R$69,17,0)</f>
        <v>0</v>
      </c>
      <c r="J40" s="16">
        <f>VLOOKUP(B40,[5]Brokers!$B$9:$J$69,9,0)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VLOOKUP(B40,[6]Brokers!$B$9:$Y$67,24,0)+M40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 x14ac:dyDescent="0.2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VLOOKUP(B41,[5]Brokers!$B$9:$I$69,7,0)</f>
        <v>0</v>
      </c>
      <c r="H41" s="16">
        <f>VLOOKUP(B41,[5]Brokers!$B$9:$W$69,22,0)</f>
        <v>0</v>
      </c>
      <c r="I41" s="16">
        <f>VLOOKUP(B41,[6]Brokers!$B$9:$R$69,17,0)</f>
        <v>0</v>
      </c>
      <c r="J41" s="16">
        <f>VLOOKUP(B41,[5]Brokers!$B$9:$J$69,9,0)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VLOOKUP(B41,[6]Brokers!$B$9:$Y$67,24,0)+M41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 x14ac:dyDescent="0.2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VLOOKUP(B42,[5]Brokers!$B$9:$I$69,7,0)</f>
        <v>5456139</v>
      </c>
      <c r="H42" s="16">
        <f>VLOOKUP(B42,[5]Brokers!$B$9:$W$69,22,0)</f>
        <v>0</v>
      </c>
      <c r="I42" s="16">
        <f>VLOOKUP(B42,[6]Brokers!$B$9:$R$69,17,0)</f>
        <v>0</v>
      </c>
      <c r="J42" s="16">
        <f>VLOOKUP(B42,[5]Brokers!$B$9:$J$69,9,0)</f>
        <v>0</v>
      </c>
      <c r="K42" s="16"/>
      <c r="L42" s="16">
        <v>0</v>
      </c>
      <c r="M42" s="27">
        <f t="shared" si="2"/>
        <v>5456139</v>
      </c>
      <c r="N42" s="16">
        <f>VLOOKUP(B42,[6]Brokers!$B$9:$Y$67,24,0)+M42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 x14ac:dyDescent="0.2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VLOOKUP(B43,[5]Brokers!$B$9:$I$69,7,0)</f>
        <v>1238448</v>
      </c>
      <c r="H43" s="16">
        <f>VLOOKUP(B43,[5]Brokers!$B$9:$W$69,22,0)</f>
        <v>0</v>
      </c>
      <c r="I43" s="16">
        <f>VLOOKUP(B43,[6]Brokers!$B$9:$R$69,17,0)</f>
        <v>0</v>
      </c>
      <c r="J43" s="16">
        <f>VLOOKUP(B43,[5]Brokers!$B$9:$J$69,9,0)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VLOOKUP(B43,[6]Brokers!$B$9:$Y$67,24,0)+M43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 x14ac:dyDescent="0.2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VLOOKUP(B44,[5]Brokers!$B$9:$I$69,7,0)</f>
        <v>0</v>
      </c>
      <c r="H44" s="16">
        <f>VLOOKUP(B44,[5]Brokers!$B$9:$W$69,22,0)</f>
        <v>0</v>
      </c>
      <c r="I44" s="16">
        <f>VLOOKUP(B44,[6]Brokers!$B$9:$R$69,17,0)</f>
        <v>0</v>
      </c>
      <c r="J44" s="16">
        <f>VLOOKUP(B44,[5]Brokers!$B$9:$J$69,9,0)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VLOOKUP(B44,[6]Brokers!$B$9:$Y$67,24,0)+M44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 x14ac:dyDescent="0.2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VLOOKUP(B45,[5]Brokers!$B$9:$I$69,7,0)</f>
        <v>244000</v>
      </c>
      <c r="H45" s="16">
        <f>VLOOKUP(B45,[5]Brokers!$B$9:$W$69,22,0)</f>
        <v>0</v>
      </c>
      <c r="I45" s="16">
        <f>VLOOKUP(B45,[6]Brokers!$B$9:$R$69,17,0)</f>
        <v>0</v>
      </c>
      <c r="J45" s="16">
        <f>VLOOKUP(B45,[5]Brokers!$B$9:$J$69,9,0)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VLOOKUP(B45,[6]Brokers!$B$9:$Y$67,24,0)+M45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 x14ac:dyDescent="0.2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VLOOKUP(B46,[5]Brokers!$B$9:$I$69,7,0)</f>
        <v>36670</v>
      </c>
      <c r="H46" s="16">
        <f>VLOOKUP(B46,[5]Brokers!$B$9:$W$69,22,0)</f>
        <v>0</v>
      </c>
      <c r="I46" s="16">
        <f>VLOOKUP(B46,[6]Brokers!$B$9:$R$69,17,0)</f>
        <v>0</v>
      </c>
      <c r="J46" s="16">
        <f>VLOOKUP(B46,[5]Brokers!$B$9:$J$69,9,0)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VLOOKUP(B46,[6]Brokers!$B$9:$Y$67,24,0)+M46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 x14ac:dyDescent="0.2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VLOOKUP(B47,[5]Brokers!$B$9:$I$69,7,0)</f>
        <v>745426.4</v>
      </c>
      <c r="H47" s="16">
        <f>VLOOKUP(B47,[5]Brokers!$B$9:$W$69,22,0)</f>
        <v>0</v>
      </c>
      <c r="I47" s="16">
        <f>VLOOKUP(B47,[6]Brokers!$B$9:$R$69,17,0)</f>
        <v>0</v>
      </c>
      <c r="J47" s="16">
        <f>VLOOKUP(B47,[5]Brokers!$B$9:$J$69,9,0)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VLOOKUP(B47,[6]Brokers!$B$9:$Y$67,24,0)+M47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 x14ac:dyDescent="0.2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VLOOKUP(B48,[5]Brokers!$B$9:$I$69,7,0)</f>
        <v>0</v>
      </c>
      <c r="H48" s="16">
        <f>VLOOKUP(B48,[5]Brokers!$B$9:$W$69,22,0)</f>
        <v>0</v>
      </c>
      <c r="I48" s="16">
        <f>VLOOKUP(B48,[6]Brokers!$B$9:$R$69,17,0)</f>
        <v>0</v>
      </c>
      <c r="J48" s="16">
        <f>VLOOKUP(B48,[5]Brokers!$B$9:$J$69,9,0)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VLOOKUP(B48,[6]Brokers!$B$9:$Y$67,24,0)+M48</f>
        <v>200000</v>
      </c>
      <c r="O48" s="28" t="e">
        <f t="shared" si="3"/>
        <v>#DIV/0!</v>
      </c>
      <c r="P48" s="25"/>
      <c r="Q48" s="4"/>
    </row>
    <row r="49" spans="1:17" s="1" customFormat="1" ht="15.75" x14ac:dyDescent="0.2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VLOOKUP(B49,[5]Brokers!$B$9:$I$69,7,0)</f>
        <v>0</v>
      </c>
      <c r="H49" s="16">
        <f>VLOOKUP(B49,[5]Brokers!$B$9:$W$69,22,0)</f>
        <v>0</v>
      </c>
      <c r="I49" s="16">
        <f>VLOOKUP(B49,[6]Brokers!$B$9:$R$69,17,0)</f>
        <v>0</v>
      </c>
      <c r="J49" s="16">
        <f>VLOOKUP(B49,[5]Brokers!$B$9:$J$69,9,0)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VLOOKUP(B49,[6]Brokers!$B$9:$Y$67,24,0)+M49</f>
        <v>0</v>
      </c>
      <c r="O49" s="28" t="e">
        <f t="shared" si="3"/>
        <v>#DIV/0!</v>
      </c>
      <c r="P49" s="25"/>
      <c r="Q49" s="4"/>
    </row>
    <row r="50" spans="1:17" s="1" customFormat="1" ht="15.75" x14ac:dyDescent="0.2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VLOOKUP(B50,[5]Brokers!$B$9:$I$69,7,0)</f>
        <v>0</v>
      </c>
      <c r="H50" s="16">
        <f>VLOOKUP(B50,[5]Brokers!$B$9:$W$69,22,0)</f>
        <v>0</v>
      </c>
      <c r="I50" s="16">
        <f>VLOOKUP(B50,[6]Brokers!$B$9:$R$69,17,0)</f>
        <v>0</v>
      </c>
      <c r="J50" s="16">
        <f>VLOOKUP(B50,[5]Brokers!$B$9:$J$69,9,0)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VLOOKUP(B50,[6]Brokers!$B$9:$Y$67,24,0)+M50</f>
        <v>0</v>
      </c>
      <c r="O50" s="28" t="e">
        <f t="shared" si="3"/>
        <v>#DIV/0!</v>
      </c>
      <c r="P50" s="25"/>
      <c r="Q50" s="4"/>
    </row>
    <row r="51" spans="1:17" s="1" customFormat="1" ht="15.75" x14ac:dyDescent="0.2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VLOOKUP(B51,[5]Brokers!$B$9:$I$69,7,0)</f>
        <v>0</v>
      </c>
      <c r="H51" s="16">
        <f>VLOOKUP(B51,[5]Brokers!$B$9:$W$69,22,0)</f>
        <v>0</v>
      </c>
      <c r="I51" s="16">
        <f>VLOOKUP(B51,[6]Brokers!$B$9:$R$69,17,0)</f>
        <v>0</v>
      </c>
      <c r="J51" s="16">
        <f>VLOOKUP(B51,[5]Brokers!$B$9:$J$69,9,0)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VLOOKUP(B51,[6]Brokers!$B$9:$Y$67,24,0)+M51</f>
        <v>0</v>
      </c>
      <c r="O51" s="28" t="e">
        <f t="shared" si="3"/>
        <v>#DIV/0!</v>
      </c>
      <c r="P51" s="25"/>
      <c r="Q51" s="4"/>
    </row>
    <row r="52" spans="1:17" s="1" customFormat="1" ht="15.75" x14ac:dyDescent="0.2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VLOOKUP(B52,[5]Brokers!$B$9:$I$69,7,0)</f>
        <v>0</v>
      </c>
      <c r="H52" s="16">
        <f>VLOOKUP(B52,[5]Brokers!$B$9:$W$69,22,0)</f>
        <v>0</v>
      </c>
      <c r="I52" s="16">
        <f>VLOOKUP(B52,[6]Brokers!$B$9:$R$69,17,0)</f>
        <v>0</v>
      </c>
      <c r="J52" s="16">
        <f>VLOOKUP(B52,[5]Brokers!$B$9:$J$69,9,0)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VLOOKUP(B52,[6]Brokers!$B$9:$Y$67,24,0)+M52</f>
        <v>0</v>
      </c>
      <c r="O52" s="28" t="e">
        <f t="shared" si="3"/>
        <v>#DIV/0!</v>
      </c>
      <c r="P52" s="25"/>
      <c r="Q52" s="4"/>
    </row>
    <row r="53" spans="1:17" s="1" customFormat="1" ht="15.75" x14ac:dyDescent="0.2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VLOOKUP(B53,[5]Brokers!$B$9:$I$69,7,0)</f>
        <v>0</v>
      </c>
      <c r="H53" s="16">
        <f>VLOOKUP(B53,[5]Brokers!$B$9:$W$69,22,0)</f>
        <v>0</v>
      </c>
      <c r="I53" s="16">
        <f>VLOOKUP(B53,[6]Brokers!$B$9:$R$69,17,0)</f>
        <v>0</v>
      </c>
      <c r="J53" s="16">
        <f>VLOOKUP(B53,[5]Brokers!$B$9:$J$69,9,0)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VLOOKUP(B53,[6]Brokers!$B$9:$Y$67,24,0)+M53</f>
        <v>0</v>
      </c>
      <c r="O53" s="28" t="e">
        <f t="shared" si="3"/>
        <v>#DIV/0!</v>
      </c>
      <c r="P53" s="25"/>
      <c r="Q53" s="19"/>
    </row>
    <row r="54" spans="1:17" s="1" customFormat="1" ht="15.75" x14ac:dyDescent="0.2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VLOOKUP(B54,[5]Brokers!$B$9:$I$69,7,0)</f>
        <v>0</v>
      </c>
      <c r="H54" s="16">
        <f>VLOOKUP(B54,[5]Brokers!$B$9:$W$69,22,0)</f>
        <v>0</v>
      </c>
      <c r="I54" s="16">
        <f>VLOOKUP(B54,[6]Brokers!$B$9:$R$69,17,0)</f>
        <v>0</v>
      </c>
      <c r="J54" s="16">
        <f>VLOOKUP(B54,[5]Brokers!$B$9:$J$69,9,0)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VLOOKUP(B54,[6]Brokers!$B$9:$Y$67,24,0)+M54</f>
        <v>0</v>
      </c>
      <c r="O54" s="28" t="e">
        <f t="shared" si="3"/>
        <v>#DIV/0!</v>
      </c>
      <c r="P54" s="25"/>
      <c r="Q54" s="4"/>
    </row>
    <row r="55" spans="1:17" s="1" customFormat="1" ht="15.75" x14ac:dyDescent="0.2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VLOOKUP(B55,[5]Brokers!$B$9:$I$69,7,0)</f>
        <v>0</v>
      </c>
      <c r="H55" s="16">
        <f>VLOOKUP(B55,[5]Brokers!$B$9:$W$69,22,0)</f>
        <v>0</v>
      </c>
      <c r="I55" s="16">
        <f>VLOOKUP(B55,[6]Brokers!$B$9:$R$69,17,0)</f>
        <v>0</v>
      </c>
      <c r="J55" s="16">
        <f>VLOOKUP(B55,[5]Brokers!$B$9:$J$69,9,0)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VLOOKUP(B55,[6]Brokers!$B$9:$Y$67,24,0)+M55</f>
        <v>0</v>
      </c>
      <c r="O55" s="28" t="e">
        <f t="shared" si="3"/>
        <v>#DIV/0!</v>
      </c>
      <c r="P55" s="25"/>
      <c r="Q55" s="4"/>
    </row>
    <row r="56" spans="1:17" s="1" customFormat="1" ht="15.75" x14ac:dyDescent="0.2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VLOOKUP(B56,[5]Brokers!$B$9:$I$69,7,0)</f>
        <v>0</v>
      </c>
      <c r="H56" s="16">
        <f>VLOOKUP(B56,[5]Brokers!$B$9:$W$69,22,0)</f>
        <v>0</v>
      </c>
      <c r="I56" s="16">
        <f>VLOOKUP(B56,[6]Brokers!$B$9:$R$69,17,0)</f>
        <v>0</v>
      </c>
      <c r="J56" s="16">
        <f>VLOOKUP(B56,[5]Brokers!$B$9:$J$69,9,0)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VLOOKUP(B56,[6]Brokers!$B$9:$Y$67,24,0)+M56</f>
        <v>0</v>
      </c>
      <c r="O56" s="28" t="e">
        <f t="shared" si="3"/>
        <v>#DIV/0!</v>
      </c>
      <c r="P56" s="25"/>
      <c r="Q56" s="4"/>
    </row>
    <row r="57" spans="1:17" s="1" customFormat="1" ht="15.75" x14ac:dyDescent="0.2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VLOOKUP(B57,[5]Brokers!$B$9:$I$69,7,0)</f>
        <v>0</v>
      </c>
      <c r="H57" s="16">
        <f>VLOOKUP(B57,[5]Brokers!$B$9:$W$69,22,0)</f>
        <v>0</v>
      </c>
      <c r="I57" s="16">
        <f>VLOOKUP(B57,[6]Brokers!$B$9:$R$69,17,0)</f>
        <v>0</v>
      </c>
      <c r="J57" s="16">
        <f>VLOOKUP(B57,[5]Brokers!$B$9:$J$69,9,0)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VLOOKUP(B57,[6]Brokers!$B$9:$Y$67,24,0)+M57</f>
        <v>0</v>
      </c>
      <c r="O57" s="28" t="e">
        <f t="shared" si="3"/>
        <v>#DIV/0!</v>
      </c>
      <c r="P57" s="25"/>
      <c r="Q57" s="19"/>
    </row>
    <row r="58" spans="1:17" s="1" customFormat="1" ht="15.75" x14ac:dyDescent="0.2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VLOOKUP(B58,[5]Brokers!$B$9:$I$69,7,0)</f>
        <v>0</v>
      </c>
      <c r="H58" s="16">
        <f>VLOOKUP(B58,[5]Brokers!$B$9:$W$69,22,0)</f>
        <v>0</v>
      </c>
      <c r="I58" s="16">
        <f>VLOOKUP(B58,[6]Brokers!$B$9:$R$69,17,0)</f>
        <v>0</v>
      </c>
      <c r="J58" s="16">
        <f>VLOOKUP(B58,[5]Brokers!$B$9:$J$69,9,0)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VLOOKUP(B58,[6]Brokers!$B$9:$Y$67,24,0)+M58</f>
        <v>0</v>
      </c>
      <c r="O58" s="28" t="e">
        <f t="shared" si="3"/>
        <v>#DIV/0!</v>
      </c>
      <c r="P58" s="25"/>
      <c r="Q58" s="4"/>
    </row>
    <row r="59" spans="1:17" s="1" customFormat="1" ht="15.75" x14ac:dyDescent="0.2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VLOOKUP(B59,[5]Brokers!$B$9:$I$69,7,0)</f>
        <v>0</v>
      </c>
      <c r="H59" s="16">
        <f>VLOOKUP(B59,[5]Brokers!$B$9:$W$69,22,0)</f>
        <v>0</v>
      </c>
      <c r="I59" s="16">
        <f>VLOOKUP(B59,[6]Brokers!$B$9:$R$69,17,0)</f>
        <v>0</v>
      </c>
      <c r="J59" s="16">
        <f>VLOOKUP(B59,[5]Brokers!$B$9:$J$69,9,0)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VLOOKUP(B59,[6]Brokers!$B$9:$Y$67,24,0)+M59</f>
        <v>0</v>
      </c>
      <c r="O59" s="28" t="e">
        <f t="shared" si="3"/>
        <v>#DIV/0!</v>
      </c>
      <c r="P59" s="25"/>
      <c r="Q59" s="4"/>
    </row>
    <row r="60" spans="1:17" s="1" customFormat="1" ht="15.75" x14ac:dyDescent="0.2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VLOOKUP(B60,[5]Brokers!$B$9:$I$69,7,0)</f>
        <v>0</v>
      </c>
      <c r="H60" s="16">
        <f>VLOOKUP(B60,[5]Brokers!$B$9:$W$69,22,0)</f>
        <v>0</v>
      </c>
      <c r="I60" s="16">
        <f>VLOOKUP(B60,[6]Brokers!$B$9:$R$69,17,0)</f>
        <v>0</v>
      </c>
      <c r="J60" s="16">
        <f>VLOOKUP(B60,[5]Brokers!$B$9:$J$69,9,0)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VLOOKUP(B60,[6]Brokers!$B$9:$Y$67,24,0)+M60</f>
        <v>0</v>
      </c>
      <c r="O60" s="28" t="e">
        <f t="shared" si="3"/>
        <v>#DIV/0!</v>
      </c>
      <c r="P60" s="25"/>
      <c r="Q60" s="19"/>
    </row>
    <row r="61" spans="1:17" s="1" customFormat="1" ht="15.75" x14ac:dyDescent="0.2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VLOOKUP(B61,[5]Brokers!$B$9:$I$69,7,0)</f>
        <v>0</v>
      </c>
      <c r="H61" s="16">
        <f>VLOOKUP(B61,[5]Brokers!$B$9:$W$69,22,0)</f>
        <v>0</v>
      </c>
      <c r="I61" s="16">
        <f>VLOOKUP(B61,[6]Brokers!$B$9:$R$69,17,0)</f>
        <v>0</v>
      </c>
      <c r="J61" s="16">
        <f>VLOOKUP(B61,[5]Brokers!$B$9:$J$69,9,0)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VLOOKUP(B61,[6]Brokers!$B$9:$Y$67,24,0)+M61</f>
        <v>0</v>
      </c>
      <c r="O61" s="28" t="e">
        <f t="shared" si="3"/>
        <v>#DIV/0!</v>
      </c>
      <c r="P61" s="25"/>
      <c r="Q61" s="19"/>
    </row>
  </sheetData>
  <sortState ref="A3:O6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2020-01-13T06:31:45Z</cp:lastPrinted>
  <dcterms:created xsi:type="dcterms:W3CDTF">2017-06-09T07:51:20Z</dcterms:created>
  <dcterms:modified xsi:type="dcterms:W3CDTF">2020-01-13T06:33:04Z</dcterms:modified>
</cp:coreProperties>
</file>