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Sheet1!$A$15:$P$70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K52" i="2" l="1"/>
  <c r="M18" i="1"/>
  <c r="M19" i="1"/>
  <c r="M20" i="1"/>
  <c r="M21" i="1"/>
  <c r="M23" i="1"/>
  <c r="M24" i="1"/>
  <c r="M22" i="1"/>
  <c r="M25" i="1"/>
  <c r="M26" i="1"/>
  <c r="M27" i="1"/>
  <c r="M28" i="1"/>
  <c r="M29" i="1"/>
  <c r="M31" i="1"/>
  <c r="M30" i="1"/>
  <c r="M33" i="1"/>
  <c r="M34" i="1"/>
  <c r="M32" i="1"/>
  <c r="M35" i="1"/>
  <c r="M38" i="1"/>
  <c r="M36" i="1"/>
  <c r="M39" i="1"/>
  <c r="M40" i="1"/>
  <c r="M41" i="1"/>
  <c r="M43" i="1"/>
  <c r="M44" i="1"/>
  <c r="M45" i="1"/>
  <c r="M47" i="1"/>
  <c r="M48" i="1"/>
  <c r="M49" i="1"/>
  <c r="M46" i="1"/>
  <c r="M50" i="1"/>
  <c r="M51" i="1"/>
  <c r="M52" i="1"/>
  <c r="M42" i="1"/>
  <c r="M53" i="1"/>
  <c r="M54" i="1"/>
  <c r="M56" i="1"/>
  <c r="M55" i="1"/>
  <c r="M57" i="1"/>
  <c r="M59" i="1"/>
  <c r="M60" i="1"/>
  <c r="M58" i="1"/>
  <c r="M61" i="1"/>
  <c r="M63" i="1"/>
  <c r="M64" i="1"/>
  <c r="M65" i="1"/>
  <c r="M62" i="1"/>
  <c r="M66" i="1"/>
  <c r="M67" i="1"/>
  <c r="M68" i="1"/>
  <c r="M69" i="1"/>
  <c r="M17" i="1"/>
  <c r="L18" i="1"/>
  <c r="L19" i="1"/>
  <c r="L20" i="1"/>
  <c r="L21" i="1"/>
  <c r="L23" i="1"/>
  <c r="L24" i="1"/>
  <c r="L22" i="1"/>
  <c r="L25" i="1"/>
  <c r="L26" i="1"/>
  <c r="L27" i="1"/>
  <c r="L28" i="1"/>
  <c r="L29" i="1"/>
  <c r="L31" i="1"/>
  <c r="L30" i="1"/>
  <c r="L33" i="1"/>
  <c r="L34" i="1"/>
  <c r="L32" i="1"/>
  <c r="L35" i="1"/>
  <c r="L38" i="1"/>
  <c r="L36" i="1"/>
  <c r="L39" i="1"/>
  <c r="L40" i="1"/>
  <c r="L41" i="1"/>
  <c r="L43" i="1"/>
  <c r="L44" i="1"/>
  <c r="L45" i="1"/>
  <c r="L47" i="1"/>
  <c r="L48" i="1"/>
  <c r="L49" i="1"/>
  <c r="L46" i="1"/>
  <c r="L50" i="1"/>
  <c r="L51" i="1"/>
  <c r="L52" i="1"/>
  <c r="L42" i="1"/>
  <c r="L53" i="1"/>
  <c r="L54" i="1"/>
  <c r="L56" i="1"/>
  <c r="L55" i="1"/>
  <c r="L57" i="1"/>
  <c r="L59" i="1"/>
  <c r="L60" i="1"/>
  <c r="L58" i="1"/>
  <c r="L61" i="1"/>
  <c r="L63" i="1"/>
  <c r="L64" i="1"/>
  <c r="L65" i="1"/>
  <c r="L62" i="1"/>
  <c r="L66" i="1"/>
  <c r="L67" i="1"/>
  <c r="L68" i="1"/>
  <c r="L69" i="1"/>
  <c r="L17" i="1"/>
  <c r="I18" i="1"/>
  <c r="I19" i="1"/>
  <c r="I20" i="1"/>
  <c r="I16" i="1"/>
  <c r="I21" i="1"/>
  <c r="I23" i="1"/>
  <c r="I24" i="1"/>
  <c r="I22" i="1"/>
  <c r="I25" i="1"/>
  <c r="I26" i="1"/>
  <c r="I27" i="1"/>
  <c r="I28" i="1"/>
  <c r="I29" i="1"/>
  <c r="I31" i="1"/>
  <c r="I30" i="1"/>
  <c r="I33" i="1"/>
  <c r="I34" i="1"/>
  <c r="I32" i="1"/>
  <c r="I35" i="1"/>
  <c r="I37" i="1"/>
  <c r="I38" i="1"/>
  <c r="I36" i="1"/>
  <c r="I39" i="1"/>
  <c r="I40" i="1"/>
  <c r="I41" i="1"/>
  <c r="I43" i="1"/>
  <c r="I44" i="1"/>
  <c r="I45" i="1"/>
  <c r="I47" i="1"/>
  <c r="I48" i="1"/>
  <c r="I49" i="1"/>
  <c r="I46" i="1"/>
  <c r="I50" i="1"/>
  <c r="I51" i="1"/>
  <c r="I52" i="1"/>
  <c r="I42" i="1"/>
  <c r="I53" i="1"/>
  <c r="I54" i="1"/>
  <c r="I56" i="1"/>
  <c r="I55" i="1"/>
  <c r="I57" i="1"/>
  <c r="I59" i="1"/>
  <c r="I60" i="1"/>
  <c r="I58" i="1"/>
  <c r="I61" i="1"/>
  <c r="I63" i="1"/>
  <c r="I64" i="1"/>
  <c r="I65" i="1"/>
  <c r="I62" i="1"/>
  <c r="I66" i="1"/>
  <c r="I67" i="1"/>
  <c r="I68" i="1"/>
  <c r="I69" i="1"/>
  <c r="I17" i="1"/>
  <c r="H53" i="2" l="1"/>
  <c r="F45" i="2"/>
  <c r="D27" i="2"/>
  <c r="B52" i="2"/>
  <c r="G18" i="1"/>
  <c r="G19" i="1"/>
  <c r="G20" i="1"/>
  <c r="G16" i="1"/>
  <c r="G21" i="1"/>
  <c r="G23" i="1"/>
  <c r="G24" i="1"/>
  <c r="G22" i="1"/>
  <c r="G25" i="1"/>
  <c r="G26" i="1"/>
  <c r="G27" i="1"/>
  <c r="G28" i="1"/>
  <c r="G29" i="1"/>
  <c r="G31" i="1"/>
  <c r="G30" i="1"/>
  <c r="G33" i="1"/>
  <c r="G34" i="1"/>
  <c r="G32" i="1"/>
  <c r="G35" i="1"/>
  <c r="G37" i="1"/>
  <c r="G38" i="1"/>
  <c r="G36" i="1"/>
  <c r="G39" i="1"/>
  <c r="G40" i="1"/>
  <c r="G41" i="1"/>
  <c r="G43" i="1"/>
  <c r="G44" i="1"/>
  <c r="G45" i="1"/>
  <c r="G47" i="1"/>
  <c r="G48" i="1"/>
  <c r="G49" i="1"/>
  <c r="G46" i="1"/>
  <c r="G50" i="1"/>
  <c r="G51" i="1"/>
  <c r="G52" i="1"/>
  <c r="G42" i="1"/>
  <c r="G53" i="1"/>
  <c r="G54" i="1"/>
  <c r="G56" i="1"/>
  <c r="G55" i="1"/>
  <c r="G57" i="1"/>
  <c r="G59" i="1"/>
  <c r="G60" i="1"/>
  <c r="G58" i="1"/>
  <c r="G61" i="1"/>
  <c r="G63" i="1"/>
  <c r="G64" i="1"/>
  <c r="G65" i="1"/>
  <c r="G62" i="1"/>
  <c r="G66" i="1"/>
  <c r="G67" i="1"/>
  <c r="G68" i="1"/>
  <c r="G69" i="1"/>
  <c r="G17" i="1"/>
  <c r="N79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70" i="1" l="1"/>
  <c r="E70" i="1"/>
  <c r="F70" i="1"/>
  <c r="K70" i="1" l="1"/>
  <c r="J70" i="1" l="1"/>
  <c r="H70" i="1"/>
  <c r="N70" i="1"/>
  <c r="O32" i="1" s="1"/>
  <c r="O17" i="1" l="1"/>
  <c r="O23" i="1"/>
  <c r="O31" i="1"/>
  <c r="O60" i="1"/>
  <c r="O41" i="1"/>
  <c r="O55" i="1"/>
  <c r="O24" i="1"/>
  <c r="O39" i="1"/>
  <c r="O63" i="1"/>
  <c r="O18" i="1"/>
  <c r="O40" i="1"/>
  <c r="O58" i="1"/>
  <c r="O57" i="1"/>
  <c r="O28" i="1"/>
  <c r="O27" i="1"/>
  <c r="O51" i="1"/>
  <c r="O46" i="1"/>
  <c r="O22" i="1"/>
  <c r="O33" i="1"/>
  <c r="O38" i="1"/>
  <c r="O36" i="1"/>
  <c r="O30" i="1"/>
  <c r="O65" i="1"/>
  <c r="O67" i="1"/>
  <c r="O34" i="1"/>
  <c r="O37" i="1"/>
  <c r="O42" i="1"/>
  <c r="O43" i="1"/>
  <c r="O61" i="1"/>
  <c r="O25" i="1"/>
  <c r="O47" i="1"/>
  <c r="O16" i="1"/>
  <c r="O68" i="1"/>
  <c r="O21" i="1"/>
  <c r="O20" i="1"/>
  <c r="O52" i="1"/>
  <c r="O44" i="1"/>
  <c r="O48" i="1"/>
  <c r="O45" i="1"/>
  <c r="O35" i="1"/>
  <c r="O62" i="1"/>
  <c r="O29" i="1"/>
  <c r="O26" i="1"/>
  <c r="O59" i="1"/>
  <c r="O56" i="1"/>
  <c r="O66" i="1"/>
  <c r="O50" i="1"/>
  <c r="O54" i="1"/>
  <c r="O53" i="1"/>
  <c r="O49" i="1"/>
  <c r="O19" i="1"/>
  <c r="O64" i="1"/>
  <c r="O70" i="1" l="1"/>
</calcChain>
</file>

<file path=xl/sharedStrings.xml><?xml version="1.0" encoding="utf-8"?>
<sst xmlns="http://schemas.openxmlformats.org/spreadsheetml/2006/main" count="220" uniqueCount="132">
  <si>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</si>
  <si>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</si>
  <si>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</si>
  <si>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</si>
  <si>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</si>
  <si>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</si>
  <si>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</si>
  <si>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</si>
  <si>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</si>
  <si>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</si>
  <si>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</si>
  <si>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</si>
  <si>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</si>
  <si>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</si>
  <si>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</si>
  <si>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</si>
  <si>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</si>
  <si>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</si>
  <si>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</si>
  <si>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</si>
  <si>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</si>
  <si>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</si>
  <si>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</si>
  <si>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</si>
  <si>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</si>
  <si>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</si>
  <si>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</si>
  <si>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</si>
  <si>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</si>
  <si>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</si>
  <si>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</si>
  <si>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</si>
  <si>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</si>
  <si>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</si>
  <si>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</si>
  <si>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</si>
  <si>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</si>
  <si>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</si>
  <si>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</si>
  <si>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</si>
  <si>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</si>
  <si>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</si>
  <si>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</si>
  <si>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</si>
  <si>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</si>
  <si>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</si>
  <si>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</si>
  <si>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</si>
  <si>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</si>
  <si>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</si>
  <si>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</si>
  <si>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</si>
  <si>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</si>
  <si>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</si>
  <si>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</si>
  <si>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</si>
  <si>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</si>
  <si>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</si>
  <si>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</si>
  <si>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</si>
  <si>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</si>
  <si>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</si>
  <si>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</si>
  <si>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</si>
  <si>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</si>
  <si>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</si>
  <si>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</si>
  <si>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</si>
  <si>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</si>
  <si>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</si>
  <si>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</si>
  <si>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</si>
  <si>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</si>
  <si>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</si>
  <si>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</si>
  <si>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</si>
  <si>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</si>
  <si>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</si>
  <si>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</si>
  <si>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</si>
  <si>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</si>
  <si>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</si>
  <si>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</si>
  <si>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</si>
  <si>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</si>
  <si>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</si>
  <si>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</si>
  <si>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</si>
  <si>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</si>
  <si>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</si>
  <si>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</si>
  <si>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</si>
  <si>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</si>
  <si>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</si>
  <si>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</si>
  <si>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</si>
  <si>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</si>
  <si>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</si>
  <si>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</si>
  <si>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</si>
  <si>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</si>
  <si>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</si>
  <si>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</si>
  <si>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</si>
  <si>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</si>
  <si>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</si>
  <si>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</si>
  <si>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</si>
  <si>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</si>
  <si>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</si>
  <si>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</si>
  <si>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</si>
  <si>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</si>
  <si>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</si>
  <si>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</si>
  <si>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</si>
  <si>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</si>
  <si>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</si>
  <si>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</si>
  <si>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</si>
  <si>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</si>
  <si>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</si>
  <si>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</si>
  <si>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</si>
  <si>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</si>
  <si>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</si>
  <si>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</si>
  <si>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</si>
  <si>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</si>
  <si>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5-р сарын арилжааны дүн</t>
  </si>
  <si>
    <t xml:space="preserve">2022 оны 5 дугаар сарын 31-ний байдлаар </t>
  </si>
  <si>
    <t>ETTM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</si>
</sst>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3" borderId="4" xfId="1" applyFont="1" applyFill="1" applyBorder="1" applyAlignment="1">
      <alignment vertical="center" wrapText="1"/>
    </xf>
    <xf numFmtId="43" fontId="0" fillId="0" borderId="0" xfId="1" applyFont="1"/>
    <xf numFmtId="164" fontId="0" fillId="0" borderId="0" xfId="1" applyNumberFormat="1" applyFont="1"/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73478</xdr:rowOff>
    </xdr:from>
    <xdr:to>
      <xdr:col>15</xdr:col>
      <xdr:colOff>27215</xdr:colOff>
      <xdr:row>7</xdr:row>
      <xdr:rowOff>54428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7215" y="73478"/>
          <a:ext cx="19291479" cy="136274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2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24.MSE\Desktop\Mnth202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10</v>
          </cell>
          <cell r="O8">
            <v>1000000</v>
          </cell>
          <cell r="R8">
            <v>1000000</v>
          </cell>
          <cell r="S8">
            <v>19551</v>
          </cell>
          <cell r="T8">
            <v>14766433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12338</v>
          </cell>
          <cell r="T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  <cell r="I10">
            <v>4</v>
          </cell>
          <cell r="J10">
            <v>400000</v>
          </cell>
          <cell r="K10">
            <v>700</v>
          </cell>
          <cell r="L10">
            <v>69300000</v>
          </cell>
          <cell r="M10">
            <v>69700000</v>
          </cell>
          <cell r="R10">
            <v>0</v>
          </cell>
          <cell r="S10">
            <v>714320</v>
          </cell>
          <cell r="T10">
            <v>344805717.72000003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  <cell r="I11">
            <v>395</v>
          </cell>
          <cell r="J11">
            <v>122819034.8</v>
          </cell>
          <cell r="K11">
            <v>0</v>
          </cell>
          <cell r="L11">
            <v>0</v>
          </cell>
          <cell r="M11">
            <v>122819034.8</v>
          </cell>
          <cell r="R11">
            <v>0</v>
          </cell>
          <cell r="S11">
            <v>31774</v>
          </cell>
          <cell r="T11">
            <v>145111410.75999999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  <cell r="I13">
            <v>197</v>
          </cell>
          <cell r="J13">
            <v>33929096.880000003</v>
          </cell>
          <cell r="K13">
            <v>149</v>
          </cell>
          <cell r="L13">
            <v>24862601.289999999</v>
          </cell>
          <cell r="M13">
            <v>58791698.170000002</v>
          </cell>
          <cell r="N13">
            <v>762830</v>
          </cell>
          <cell r="O13">
            <v>76283000000</v>
          </cell>
          <cell r="R13">
            <v>76283000000</v>
          </cell>
          <cell r="S13">
            <v>2779113</v>
          </cell>
          <cell r="T13">
            <v>77366516960.520004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391</v>
          </cell>
          <cell r="T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2215</v>
          </cell>
          <cell r="T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26389</v>
          </cell>
          <cell r="T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378245</v>
          </cell>
          <cell r="T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242364</v>
          </cell>
          <cell r="T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696741</v>
          </cell>
          <cell r="T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</v>
          </cell>
          <cell r="O24">
            <v>500000</v>
          </cell>
          <cell r="R24">
            <v>500000</v>
          </cell>
          <cell r="S24">
            <v>82454</v>
          </cell>
          <cell r="T24">
            <v>9390184.8000000007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93028</v>
          </cell>
          <cell r="T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2578</v>
          </cell>
          <cell r="T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2775</v>
          </cell>
          <cell r="T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2671</v>
          </cell>
          <cell r="O29">
            <v>267100000</v>
          </cell>
          <cell r="R29">
            <v>267100000</v>
          </cell>
          <cell r="S29">
            <v>56769</v>
          </cell>
          <cell r="T29">
            <v>291046439.88999999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3599</v>
          </cell>
          <cell r="T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  <cell r="I31">
            <v>10</v>
          </cell>
          <cell r="J31">
            <v>3120500</v>
          </cell>
          <cell r="K31">
            <v>0</v>
          </cell>
          <cell r="L31">
            <v>0</v>
          </cell>
          <cell r="M31">
            <v>3120500</v>
          </cell>
          <cell r="R31">
            <v>0</v>
          </cell>
          <cell r="S31">
            <v>125185</v>
          </cell>
          <cell r="T31">
            <v>56267391.119999997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  <cell r="I32">
            <v>170</v>
          </cell>
          <cell r="J32">
            <v>16825200</v>
          </cell>
          <cell r="K32">
            <v>348</v>
          </cell>
          <cell r="L32">
            <v>108295164</v>
          </cell>
          <cell r="M32">
            <v>125120364</v>
          </cell>
          <cell r="N32">
            <v>15</v>
          </cell>
          <cell r="O32">
            <v>1500000</v>
          </cell>
          <cell r="R32">
            <v>1500000</v>
          </cell>
          <cell r="S32">
            <v>15996659</v>
          </cell>
          <cell r="T32">
            <v>3674786243.3899999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3062</v>
          </cell>
          <cell r="T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5697</v>
          </cell>
          <cell r="T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S35">
            <v>4431</v>
          </cell>
          <cell r="T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1935</v>
          </cell>
          <cell r="T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149565</v>
          </cell>
          <cell r="T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835487</v>
          </cell>
          <cell r="T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342</v>
          </cell>
          <cell r="O39">
            <v>34200000</v>
          </cell>
          <cell r="P39">
            <v>766182</v>
          </cell>
          <cell r="Q39">
            <v>76618200000</v>
          </cell>
          <cell r="R39">
            <v>76652400000</v>
          </cell>
          <cell r="S39">
            <v>772976</v>
          </cell>
          <cell r="T39">
            <v>76662630420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  <cell r="I40">
            <v>862</v>
          </cell>
          <cell r="J40">
            <v>85329000</v>
          </cell>
          <cell r="K40">
            <v>54</v>
          </cell>
          <cell r="L40">
            <v>14730094.800000001</v>
          </cell>
          <cell r="M40">
            <v>100059094.8</v>
          </cell>
          <cell r="R40">
            <v>0</v>
          </cell>
          <cell r="S40">
            <v>6550502</v>
          </cell>
          <cell r="T40">
            <v>4428637151.1300001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8968</v>
          </cell>
          <cell r="T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  <cell r="I44">
            <v>0</v>
          </cell>
          <cell r="J44">
            <v>0</v>
          </cell>
          <cell r="K44">
            <v>11</v>
          </cell>
          <cell r="L44">
            <v>1012000</v>
          </cell>
          <cell r="M44">
            <v>1012000</v>
          </cell>
          <cell r="R44">
            <v>0</v>
          </cell>
          <cell r="S44">
            <v>68731</v>
          </cell>
          <cell r="T44">
            <v>33485355.869999997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29020</v>
          </cell>
          <cell r="T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369729</v>
          </cell>
          <cell r="T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  <cell r="I47">
            <v>1050</v>
          </cell>
          <cell r="J47">
            <v>104900000</v>
          </cell>
          <cell r="K47">
            <v>1355</v>
          </cell>
          <cell r="L47">
            <v>135154400</v>
          </cell>
          <cell r="M47">
            <v>240054400</v>
          </cell>
          <cell r="R47">
            <v>0</v>
          </cell>
          <cell r="S47">
            <v>78778</v>
          </cell>
          <cell r="T47">
            <v>246950962.06999999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9500</v>
          </cell>
          <cell r="T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  <cell r="I52">
            <v>1</v>
          </cell>
          <cell r="J52">
            <v>313040.40999999997</v>
          </cell>
          <cell r="K52">
            <v>24</v>
          </cell>
          <cell r="L52">
            <v>7461312</v>
          </cell>
          <cell r="M52">
            <v>7774352.4100000001</v>
          </cell>
          <cell r="R52">
            <v>0</v>
          </cell>
          <cell r="S52">
            <v>405387</v>
          </cell>
          <cell r="T52">
            <v>201428663.19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10</v>
          </cell>
          <cell r="O53">
            <v>1000000</v>
          </cell>
          <cell r="R53">
            <v>1000000</v>
          </cell>
          <cell r="S53">
            <v>417</v>
          </cell>
          <cell r="T53">
            <v>1132217.3700000001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36787</v>
          </cell>
          <cell r="T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82071</v>
          </cell>
          <cell r="T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  <cell r="I56">
            <v>22</v>
          </cell>
          <cell r="J56">
            <v>2176000</v>
          </cell>
          <cell r="K56">
            <v>0</v>
          </cell>
          <cell r="L56">
            <v>0</v>
          </cell>
          <cell r="M56">
            <v>2176000</v>
          </cell>
          <cell r="N56">
            <v>249</v>
          </cell>
          <cell r="O56">
            <v>24900000</v>
          </cell>
          <cell r="R56">
            <v>24900000</v>
          </cell>
          <cell r="S56">
            <v>1435305</v>
          </cell>
          <cell r="T56">
            <v>435539268.96000004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14490</v>
          </cell>
          <cell r="T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  <cell r="I58">
            <v>1</v>
          </cell>
          <cell r="J58">
            <v>100000</v>
          </cell>
          <cell r="K58">
            <v>1</v>
          </cell>
          <cell r="L58">
            <v>100000</v>
          </cell>
          <cell r="M58">
            <v>200000</v>
          </cell>
          <cell r="R58">
            <v>0</v>
          </cell>
          <cell r="S58">
            <v>3743435</v>
          </cell>
          <cell r="T58">
            <v>1262540769.47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7200</v>
          </cell>
          <cell r="T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  <cell r="I60">
            <v>9724</v>
          </cell>
          <cell r="J60">
            <v>962554890</v>
          </cell>
          <cell r="K60">
            <v>9794</v>
          </cell>
          <cell r="L60">
            <v>971551190</v>
          </cell>
          <cell r="M60">
            <v>1934106080</v>
          </cell>
          <cell r="N60">
            <v>50</v>
          </cell>
          <cell r="O60">
            <v>5000000</v>
          </cell>
          <cell r="R60">
            <v>5000000</v>
          </cell>
          <cell r="S60">
            <v>873084</v>
          </cell>
          <cell r="T60">
            <v>2208282991.3199997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36169</v>
          </cell>
          <cell r="T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28"/>
  <sheetViews>
    <sheetView tabSelected="1" topLeftCell="D1" zoomScale="71" zoomScaleNormal="71" zoomScaleSheetLayoutView="70" zoomScalePageLayoutView="70" workbookViewId="0">
      <selection activeCell="N37" sqref="N37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2.85546875" style="2" customWidth="1"/>
    <col min="8" max="8" width="10" style="3" customWidth="1"/>
    <col min="9" max="9" width="26" style="3" customWidth="1"/>
    <col min="10" max="10" width="21.7109375" style="1" bestFit="1" customWidth="1"/>
    <col min="11" max="11" width="10.140625" style="1" customWidth="1"/>
    <col min="12" max="12" width="23.85546875" style="1" customWidth="1"/>
    <col min="13" max="13" width="22.28515625" style="1" customWidth="1"/>
    <col min="14" max="14" width="24.85546875" style="1" customWidth="1"/>
    <col min="15" max="15" width="15.85546875" style="1" customWidth="1"/>
    <col min="16" max="16" width="22.28515625" style="4" bestFit="1" customWidth="1"/>
    <col min="17" max="17" width="9.140625" style="1"/>
    <col min="18" max="18" width="21.42578125" style="1" bestFit="1" customWidth="1"/>
    <col min="19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8" ht="13.9" customHeight="1" x14ac:dyDescent="0.25"/>
    <row r="7" spans="1:18" x14ac:dyDescent="0.25">
      <c r="J7" s="5"/>
      <c r="K7" s="5"/>
      <c r="L7" s="5"/>
    </row>
    <row r="8" spans="1:18" x14ac:dyDescent="0.25">
      <c r="H8" s="6"/>
      <c r="I8" s="6"/>
      <c r="J8" s="7"/>
      <c r="K8" s="7"/>
      <c r="L8" s="7"/>
      <c r="M8" s="7"/>
    </row>
    <row r="9" spans="1:18" ht="15" customHeight="1" x14ac:dyDescent="0.25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1" spans="1:18" ht="15" customHeight="1" thickBot="1" x14ac:dyDescent="0.3">
      <c r="L11" s="44" t="s">
        <v>130</v>
      </c>
      <c r="M11" s="44"/>
      <c r="N11" s="44"/>
      <c r="O11" s="44"/>
    </row>
    <row r="12" spans="1:18" ht="14.45" customHeight="1" x14ac:dyDescent="0.25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129</v>
      </c>
      <c r="H12" s="49"/>
      <c r="I12" s="49"/>
      <c r="J12" s="49"/>
      <c r="K12" s="49"/>
      <c r="L12" s="49"/>
      <c r="M12" s="49"/>
      <c r="N12" s="51" t="s">
        <v>123</v>
      </c>
      <c r="O12" s="52"/>
    </row>
    <row r="13" spans="1:18" s="8" customFormat="1" ht="15.75" customHeight="1" x14ac:dyDescent="0.25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0"/>
      <c r="N13" s="40"/>
      <c r="O13" s="41"/>
      <c r="P13" s="10"/>
    </row>
    <row r="14" spans="1:18" s="8" customFormat="1" ht="33.75" customHeight="1" x14ac:dyDescent="0.25">
      <c r="A14" s="46"/>
      <c r="B14" s="48"/>
      <c r="C14" s="48"/>
      <c r="D14" s="48"/>
      <c r="E14" s="48"/>
      <c r="F14" s="48"/>
      <c r="G14" s="55" t="s">
        <v>5</v>
      </c>
      <c r="H14" s="56"/>
      <c r="I14" s="56"/>
      <c r="J14" s="50" t="s">
        <v>100</v>
      </c>
      <c r="K14" s="50"/>
      <c r="L14" s="50"/>
      <c r="M14" s="50" t="s">
        <v>6</v>
      </c>
      <c r="N14" s="40" t="s">
        <v>7</v>
      </c>
      <c r="O14" s="41" t="s">
        <v>8</v>
      </c>
      <c r="P14" s="10"/>
    </row>
    <row r="15" spans="1:18" s="8" customFormat="1" ht="47.25" x14ac:dyDescent="0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50"/>
      <c r="N15" s="40"/>
      <c r="O15" s="42"/>
      <c r="P15" s="10"/>
    </row>
    <row r="16" spans="1:18" x14ac:dyDescent="0.2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VLOOKUP(B16,[1]Brokers!$B$7:$H$61,7,0)</f>
        <v>1024725262.35</v>
      </c>
      <c r="H16" s="16">
        <v>0</v>
      </c>
      <c r="I16" s="16">
        <f>VLOOKUP(B16,[2]Brokers!$B$7:$M$61,12,0)</f>
        <v>58791698.170000002</v>
      </c>
      <c r="J16" s="16">
        <v>0</v>
      </c>
      <c r="K16" s="16">
        <v>0</v>
      </c>
      <c r="L16" s="16">
        <v>152901200000</v>
      </c>
      <c r="M16" s="24">
        <v>153984716960.51999</v>
      </c>
      <c r="N16" s="24">
        <v>174817758947.13</v>
      </c>
      <c r="O16" s="28">
        <f t="shared" ref="O16:O47" si="0">N16/$N$70</f>
        <v>0.40330288460030594</v>
      </c>
      <c r="R16" s="20"/>
    </row>
    <row r="17" spans="1:18" x14ac:dyDescent="0.2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VLOOKUP(B17,[1]Brokers!$B$7:$H$61,7,0)</f>
        <v>3548165879.3899999</v>
      </c>
      <c r="H17" s="16">
        <v>0</v>
      </c>
      <c r="I17" s="16">
        <f>VLOOKUP(B17,[2]Brokers!$B$7:$M$61,12,0)</f>
        <v>125120364</v>
      </c>
      <c r="J17" s="16">
        <v>0</v>
      </c>
      <c r="K17" s="16">
        <v>0</v>
      </c>
      <c r="L17" s="16">
        <f>VLOOKUP(B17,[2]Brokers!$B$7:$R$61,17,0)</f>
        <v>1500000</v>
      </c>
      <c r="M17" s="24">
        <f>VLOOKUP(B17,[2]Brokers!$B$7:$T$61,19,0)</f>
        <v>3674786243.3899999</v>
      </c>
      <c r="N17" s="24">
        <v>89366342625.050003</v>
      </c>
      <c r="O17" s="28">
        <f t="shared" si="0"/>
        <v>0.20616729092015193</v>
      </c>
      <c r="R17" s="20"/>
    </row>
    <row r="18" spans="1:18" x14ac:dyDescent="0.25">
      <c r="A18" s="27">
        <f t="shared" ref="A18:A61" si="1">+A17+1</f>
        <v>3</v>
      </c>
      <c r="B18" s="12" t="s">
        <v>74</v>
      </c>
      <c r="C18" s="13" t="s">
        <v>104</v>
      </c>
      <c r="D18" s="14" t="s">
        <v>14</v>
      </c>
      <c r="E18" s="15"/>
      <c r="F18" s="15" t="s">
        <v>14</v>
      </c>
      <c r="G18" s="16">
        <f>VLOOKUP(B18,[1]Brokers!$B$7:$H$61,7,0)</f>
        <v>1262340769.47</v>
      </c>
      <c r="H18" s="16">
        <v>0</v>
      </c>
      <c r="I18" s="16">
        <f>VLOOKUP(B18,[2]Brokers!$B$7:$M$61,12,0)</f>
        <v>200000</v>
      </c>
      <c r="J18" s="16">
        <v>0</v>
      </c>
      <c r="K18" s="16">
        <v>0</v>
      </c>
      <c r="L18" s="16">
        <f>VLOOKUP(B18,[2]Brokers!$B$7:$R$61,17,0)</f>
        <v>0</v>
      </c>
      <c r="M18" s="24">
        <f>VLOOKUP(B18,[2]Brokers!$B$7:$T$61,19,0)</f>
        <v>1262540769.47</v>
      </c>
      <c r="N18" s="24">
        <v>49488064369.669998</v>
      </c>
      <c r="O18" s="28">
        <f t="shared" si="0"/>
        <v>0.11416848742243413</v>
      </c>
      <c r="R18" s="20"/>
    </row>
    <row r="19" spans="1:18" x14ac:dyDescent="0.25">
      <c r="A19" s="27">
        <f t="shared" si="1"/>
        <v>4</v>
      </c>
      <c r="B19" s="12" t="s">
        <v>27</v>
      </c>
      <c r="C19" s="13" t="s">
        <v>28</v>
      </c>
      <c r="D19" s="14" t="s">
        <v>14</v>
      </c>
      <c r="E19" s="15" t="s">
        <v>14</v>
      </c>
      <c r="F19" s="15" t="s">
        <v>14</v>
      </c>
      <c r="G19" s="16">
        <f>VLOOKUP(B19,[1]Brokers!$B$7:$H$61,7,0)</f>
        <v>4328578056.3299999</v>
      </c>
      <c r="H19" s="16">
        <v>0</v>
      </c>
      <c r="I19" s="16">
        <f>VLOOKUP(B19,[2]Brokers!$B$7:$M$61,12,0)</f>
        <v>100059094.8</v>
      </c>
      <c r="J19" s="16">
        <v>0</v>
      </c>
      <c r="K19" s="16">
        <v>0</v>
      </c>
      <c r="L19" s="16">
        <f>VLOOKUP(B19,[2]Brokers!$B$7:$R$61,17,0)</f>
        <v>0</v>
      </c>
      <c r="M19" s="24">
        <f>VLOOKUP(B19,[2]Brokers!$B$7:$T$61,19,0)</f>
        <v>4428637151.1300001</v>
      </c>
      <c r="N19" s="24">
        <v>40983481694.010002</v>
      </c>
      <c r="O19" s="28">
        <f t="shared" si="0"/>
        <v>9.4548497176175597E-2</v>
      </c>
      <c r="R19" s="20"/>
    </row>
    <row r="20" spans="1:18" x14ac:dyDescent="0.25">
      <c r="A20" s="27">
        <f t="shared" si="1"/>
        <v>5</v>
      </c>
      <c r="B20" s="12" t="s">
        <v>31</v>
      </c>
      <c r="C20" s="13" t="s">
        <v>126</v>
      </c>
      <c r="D20" s="14" t="s">
        <v>14</v>
      </c>
      <c r="E20" s="15"/>
      <c r="F20" s="15"/>
      <c r="G20" s="16">
        <f>VLOOKUP(B20,[1]Brokers!$B$7:$H$61,7,0)</f>
        <v>567836191.84000003</v>
      </c>
      <c r="H20" s="16">
        <v>0</v>
      </c>
      <c r="I20" s="16">
        <f>VLOOKUP(B20,[2]Brokers!$B$7:$M$61,12,0)</f>
        <v>0</v>
      </c>
      <c r="J20" s="16">
        <v>0</v>
      </c>
      <c r="K20" s="16">
        <v>0</v>
      </c>
      <c r="L20" s="16">
        <f>VLOOKUP(B20,[2]Brokers!$B$7:$R$61,17,0)</f>
        <v>0</v>
      </c>
      <c r="M20" s="24">
        <f>VLOOKUP(B20,[2]Brokers!$B$7:$T$61,19,0)</f>
        <v>567836191.84000003</v>
      </c>
      <c r="N20" s="24">
        <v>29262997221.549999</v>
      </c>
      <c r="O20" s="28">
        <f t="shared" si="0"/>
        <v>6.7509452486867072E-2</v>
      </c>
      <c r="R20" s="20"/>
    </row>
    <row r="21" spans="1:18" x14ac:dyDescent="0.25">
      <c r="A21" s="27">
        <f t="shared" si="1"/>
        <v>6</v>
      </c>
      <c r="B21" s="12" t="s">
        <v>23</v>
      </c>
      <c r="C21" s="13" t="s">
        <v>118</v>
      </c>
      <c r="D21" s="14" t="s">
        <v>14</v>
      </c>
      <c r="E21" s="15" t="s">
        <v>14</v>
      </c>
      <c r="F21" s="15"/>
      <c r="G21" s="16">
        <f>VLOOKUP(B21,[1]Brokers!$B$7:$H$61,7,0)</f>
        <v>275105717.72000003</v>
      </c>
      <c r="H21" s="16">
        <v>0</v>
      </c>
      <c r="I21" s="16">
        <f>VLOOKUP(B21,[2]Brokers!$B$7:$M$61,12,0)</f>
        <v>69700000</v>
      </c>
      <c r="J21" s="16">
        <v>0</v>
      </c>
      <c r="K21" s="16">
        <v>0</v>
      </c>
      <c r="L21" s="16">
        <f>VLOOKUP(B21,[2]Brokers!$B$7:$R$61,17,0)</f>
        <v>0</v>
      </c>
      <c r="M21" s="24">
        <f>VLOOKUP(B21,[2]Brokers!$B$7:$T$61,19,0)</f>
        <v>344805717.72000003</v>
      </c>
      <c r="N21" s="24">
        <v>9690867082.9300003</v>
      </c>
      <c r="O21" s="28">
        <f t="shared" si="0"/>
        <v>2.2356736937726232E-2</v>
      </c>
      <c r="R21" s="20"/>
    </row>
    <row r="22" spans="1:18" x14ac:dyDescent="0.25">
      <c r="A22" s="27">
        <f t="shared" si="1"/>
        <v>7</v>
      </c>
      <c r="B22" s="12" t="s">
        <v>88</v>
      </c>
      <c r="C22" s="13" t="s">
        <v>127</v>
      </c>
      <c r="D22" s="14" t="s">
        <v>14</v>
      </c>
      <c r="E22" s="15"/>
      <c r="F22" s="15"/>
      <c r="G22" s="16">
        <f>VLOOKUP(B22,[1]Brokers!$B$7:$H$61,7,0)</f>
        <v>269176911.31999999</v>
      </c>
      <c r="H22" s="16">
        <v>0</v>
      </c>
      <c r="I22" s="16">
        <f>VLOOKUP(B22,[2]Brokers!$B$7:$M$61,12,0)</f>
        <v>1934106080</v>
      </c>
      <c r="J22" s="16">
        <v>0</v>
      </c>
      <c r="K22" s="16">
        <v>0</v>
      </c>
      <c r="L22" s="16">
        <f>VLOOKUP(B22,[2]Brokers!$B$7:$R$61,17,0)</f>
        <v>5000000</v>
      </c>
      <c r="M22" s="24">
        <f>VLOOKUP(B22,[2]Brokers!$B$7:$T$61,19,0)</f>
        <v>2208282991.3199997</v>
      </c>
      <c r="N22" s="24">
        <v>6629324563.5100002</v>
      </c>
      <c r="O22" s="28">
        <f t="shared" si="0"/>
        <v>1.5293787859526502E-2</v>
      </c>
      <c r="R22" s="20"/>
    </row>
    <row r="23" spans="1:18" x14ac:dyDescent="0.25">
      <c r="A23" s="27">
        <f t="shared" si="1"/>
        <v>8</v>
      </c>
      <c r="B23" s="12" t="s">
        <v>106</v>
      </c>
      <c r="C23" s="13" t="s">
        <v>107</v>
      </c>
      <c r="D23" s="14" t="s">
        <v>14</v>
      </c>
      <c r="E23" s="14" t="s">
        <v>14</v>
      </c>
      <c r="F23" s="14"/>
      <c r="G23" s="16">
        <f>VLOOKUP(B23,[1]Brokers!$B$7:$H$61,7,0)</f>
        <v>17570715.5</v>
      </c>
      <c r="H23" s="16">
        <v>0</v>
      </c>
      <c r="I23" s="16">
        <f>VLOOKUP(B23,[2]Brokers!$B$7:$M$61,12,0)</f>
        <v>0</v>
      </c>
      <c r="J23" s="16">
        <v>0</v>
      </c>
      <c r="K23" s="16">
        <v>0</v>
      </c>
      <c r="L23" s="16">
        <f>VLOOKUP(B23,[2]Brokers!$B$7:$R$61,17,0)</f>
        <v>0</v>
      </c>
      <c r="M23" s="24">
        <f>VLOOKUP(B23,[2]Brokers!$B$7:$T$61,19,0)</f>
        <v>17570715.5</v>
      </c>
      <c r="N23" s="24">
        <v>6584765584.0799999</v>
      </c>
      <c r="O23" s="28">
        <f t="shared" si="0"/>
        <v>1.5190990723542167E-2</v>
      </c>
      <c r="R23" s="20"/>
    </row>
    <row r="24" spans="1:18" x14ac:dyDescent="0.25">
      <c r="A24" s="27">
        <f t="shared" si="1"/>
        <v>9</v>
      </c>
      <c r="B24" s="12" t="s">
        <v>40</v>
      </c>
      <c r="C24" s="13" t="s">
        <v>41</v>
      </c>
      <c r="D24" s="14" t="s">
        <v>14</v>
      </c>
      <c r="E24" s="15" t="s">
        <v>14</v>
      </c>
      <c r="F24" s="15"/>
      <c r="G24" s="16">
        <f>VLOOKUP(B24,[1]Brokers!$B$7:$H$61,7,0)</f>
        <v>597427.4</v>
      </c>
      <c r="H24" s="16">
        <v>0</v>
      </c>
      <c r="I24" s="16">
        <f>VLOOKUP(B24,[2]Brokers!$B$7:$M$61,12,0)</f>
        <v>0</v>
      </c>
      <c r="J24" s="16">
        <v>0</v>
      </c>
      <c r="K24" s="16">
        <v>0</v>
      </c>
      <c r="L24" s="16">
        <f>VLOOKUP(B24,[2]Brokers!$B$7:$R$61,17,0)</f>
        <v>0</v>
      </c>
      <c r="M24" s="24">
        <f>VLOOKUP(B24,[2]Brokers!$B$7:$T$61,19,0)</f>
        <v>597427.4</v>
      </c>
      <c r="N24" s="24">
        <v>5541862758.1000004</v>
      </c>
      <c r="O24" s="28">
        <f t="shared" si="0"/>
        <v>1.2785023957873077E-2</v>
      </c>
      <c r="R24" s="20"/>
    </row>
    <row r="25" spans="1:18" s="23" customFormat="1" x14ac:dyDescent="0.25">
      <c r="A25" s="27">
        <f t="shared" si="1"/>
        <v>10</v>
      </c>
      <c r="B25" s="12" t="s">
        <v>24</v>
      </c>
      <c r="C25" s="13" t="s">
        <v>119</v>
      </c>
      <c r="D25" s="14" t="s">
        <v>14</v>
      </c>
      <c r="E25" s="15" t="s">
        <v>14</v>
      </c>
      <c r="F25" s="15"/>
      <c r="G25" s="16">
        <f>VLOOKUP(B25,[1]Brokers!$B$7:$H$61,7,0)</f>
        <v>408463268.96000004</v>
      </c>
      <c r="H25" s="16">
        <v>0</v>
      </c>
      <c r="I25" s="16">
        <f>VLOOKUP(B25,[2]Brokers!$B$7:$M$61,12,0)</f>
        <v>2176000</v>
      </c>
      <c r="J25" s="16">
        <v>0</v>
      </c>
      <c r="K25" s="16">
        <v>0</v>
      </c>
      <c r="L25" s="16">
        <f>VLOOKUP(B25,[2]Brokers!$B$7:$R$61,17,0)</f>
        <v>24900000</v>
      </c>
      <c r="M25" s="24">
        <f>VLOOKUP(B25,[2]Brokers!$B$7:$T$61,19,0)</f>
        <v>435539268.96000004</v>
      </c>
      <c r="N25" s="24">
        <v>3754961217.2199998</v>
      </c>
      <c r="O25" s="28">
        <f t="shared" si="0"/>
        <v>8.6626593292795651E-3</v>
      </c>
      <c r="P25" s="24"/>
      <c r="R25" s="20"/>
    </row>
    <row r="26" spans="1:18" x14ac:dyDescent="0.25">
      <c r="A26" s="27">
        <f t="shared" si="1"/>
        <v>11</v>
      </c>
      <c r="B26" s="12" t="s">
        <v>113</v>
      </c>
      <c r="C26" s="13" t="s">
        <v>114</v>
      </c>
      <c r="D26" s="14" t="s">
        <v>14</v>
      </c>
      <c r="E26" s="15"/>
      <c r="F26" s="14" t="s">
        <v>14</v>
      </c>
      <c r="G26" s="16">
        <f>VLOOKUP(B26,[1]Brokers!$B$7:$H$61,7,0)</f>
        <v>6896562.0700000003</v>
      </c>
      <c r="H26" s="16">
        <v>0</v>
      </c>
      <c r="I26" s="16">
        <f>VLOOKUP(B26,[2]Brokers!$B$7:$M$61,12,0)</f>
        <v>240054400</v>
      </c>
      <c r="J26" s="16">
        <v>0</v>
      </c>
      <c r="K26" s="24">
        <v>0</v>
      </c>
      <c r="L26" s="16">
        <f>VLOOKUP(B26,[2]Brokers!$B$7:$R$61,17,0)</f>
        <v>0</v>
      </c>
      <c r="M26" s="24">
        <f>VLOOKUP(B26,[2]Brokers!$B$7:$T$61,19,0)</f>
        <v>246950962.06999999</v>
      </c>
      <c r="N26" s="24">
        <v>2714158045.4699998</v>
      </c>
      <c r="O26" s="28">
        <f t="shared" si="0"/>
        <v>6.2615364456778486E-3</v>
      </c>
      <c r="R26" s="20"/>
    </row>
    <row r="27" spans="1:18" x14ac:dyDescent="0.25">
      <c r="A27" s="27">
        <f t="shared" si="1"/>
        <v>12</v>
      </c>
      <c r="B27" s="12" t="s">
        <v>25</v>
      </c>
      <c r="C27" s="13" t="s">
        <v>26</v>
      </c>
      <c r="D27" s="14" t="s">
        <v>14</v>
      </c>
      <c r="E27" s="15" t="s">
        <v>14</v>
      </c>
      <c r="F27" s="15" t="s">
        <v>14</v>
      </c>
      <c r="G27" s="16">
        <f>VLOOKUP(B27,[1]Brokers!$B$7:$H$61,7,0)</f>
        <v>193654310.78</v>
      </c>
      <c r="H27" s="16">
        <v>0</v>
      </c>
      <c r="I27" s="16">
        <f>VLOOKUP(B27,[2]Brokers!$B$7:$M$61,12,0)</f>
        <v>7774352.4100000001</v>
      </c>
      <c r="J27" s="16">
        <v>0</v>
      </c>
      <c r="K27" s="16">
        <v>0</v>
      </c>
      <c r="L27" s="16">
        <f>VLOOKUP(B27,[2]Brokers!$B$7:$R$61,17,0)</f>
        <v>0</v>
      </c>
      <c r="M27" s="24">
        <f>VLOOKUP(B27,[2]Brokers!$B$7:$T$61,19,0)</f>
        <v>201428663.19</v>
      </c>
      <c r="N27" s="24">
        <v>2558802852.5500002</v>
      </c>
      <c r="O27" s="28">
        <f t="shared" si="0"/>
        <v>5.9031335132777047E-3</v>
      </c>
      <c r="R27" s="20"/>
    </row>
    <row r="28" spans="1:18" x14ac:dyDescent="0.25">
      <c r="A28" s="27">
        <f t="shared" si="1"/>
        <v>13</v>
      </c>
      <c r="B28" s="12" t="s">
        <v>38</v>
      </c>
      <c r="C28" s="13" t="s">
        <v>39</v>
      </c>
      <c r="D28" s="14" t="s">
        <v>14</v>
      </c>
      <c r="E28" s="14"/>
      <c r="F28" s="15"/>
      <c r="G28" s="16">
        <f>VLOOKUP(B28,[1]Brokers!$B$7:$H$61,7,0)</f>
        <v>91498793.909999996</v>
      </c>
      <c r="H28" s="16">
        <v>0</v>
      </c>
      <c r="I28" s="16">
        <f>VLOOKUP(B28,[2]Brokers!$B$7:$M$61,12,0)</f>
        <v>0</v>
      </c>
      <c r="J28" s="16">
        <v>0</v>
      </c>
      <c r="K28" s="16">
        <v>0</v>
      </c>
      <c r="L28" s="16">
        <f>VLOOKUP(B28,[2]Brokers!$B$7:$R$61,17,0)</f>
        <v>0</v>
      </c>
      <c r="M28" s="24">
        <f>VLOOKUP(B28,[2]Brokers!$B$7:$T$61,19,0)</f>
        <v>91498793.909999996</v>
      </c>
      <c r="N28" s="24">
        <v>2386860238.1300001</v>
      </c>
      <c r="O28" s="28">
        <f t="shared" si="0"/>
        <v>5.5064635593843128E-3</v>
      </c>
      <c r="R28" s="20"/>
    </row>
    <row r="29" spans="1:18" x14ac:dyDescent="0.25">
      <c r="A29" s="27">
        <f t="shared" si="1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VLOOKUP(B29,[1]Brokers!$B$7:$H$61,7,0)</f>
        <v>46080983.390000001</v>
      </c>
      <c r="H29" s="16">
        <v>0</v>
      </c>
      <c r="I29" s="16">
        <f>VLOOKUP(B29,[2]Brokers!$B$7:$M$61,12,0)</f>
        <v>0</v>
      </c>
      <c r="J29" s="16">
        <v>0</v>
      </c>
      <c r="K29" s="16">
        <v>0</v>
      </c>
      <c r="L29" s="16">
        <f>VLOOKUP(B29,[2]Brokers!$B$7:$R$61,17,0)</f>
        <v>0</v>
      </c>
      <c r="M29" s="24">
        <f>VLOOKUP(B29,[2]Brokers!$B$7:$T$61,19,0)</f>
        <v>46080983.390000001</v>
      </c>
      <c r="N29" s="24">
        <v>1172812714.72</v>
      </c>
      <c r="O29" s="28">
        <f t="shared" si="0"/>
        <v>2.7056676266256244E-3</v>
      </c>
      <c r="R29" s="20"/>
    </row>
    <row r="30" spans="1:18" x14ac:dyDescent="0.25">
      <c r="A30" s="27">
        <f t="shared" si="1"/>
        <v>15</v>
      </c>
      <c r="B30" s="12" t="s">
        <v>42</v>
      </c>
      <c r="C30" s="13" t="s">
        <v>43</v>
      </c>
      <c r="D30" s="14" t="s">
        <v>14</v>
      </c>
      <c r="E30" s="15"/>
      <c r="F30" s="15"/>
      <c r="G30" s="16">
        <f>VLOOKUP(B30,[1]Brokers!$B$7:$H$61,7,0)</f>
        <v>361015677.35000002</v>
      </c>
      <c r="H30" s="16">
        <v>0</v>
      </c>
      <c r="I30" s="16">
        <f>VLOOKUP(B30,[2]Brokers!$B$7:$M$61,12,0)</f>
        <v>0</v>
      </c>
      <c r="J30" s="16">
        <v>0</v>
      </c>
      <c r="K30" s="16">
        <v>0</v>
      </c>
      <c r="L30" s="16">
        <f>VLOOKUP(B30,[2]Brokers!$B$7:$R$61,17,0)</f>
        <v>0</v>
      </c>
      <c r="M30" s="24">
        <f>VLOOKUP(B30,[2]Brokers!$B$7:$T$61,19,0)</f>
        <v>361015677.35000002</v>
      </c>
      <c r="N30" s="24">
        <v>1108068604.9400001</v>
      </c>
      <c r="O30" s="28">
        <f t="shared" si="0"/>
        <v>2.5563035895139843E-3</v>
      </c>
      <c r="R30" s="20"/>
    </row>
    <row r="31" spans="1:18" x14ac:dyDescent="0.25">
      <c r="A31" s="27">
        <f t="shared" si="1"/>
        <v>16</v>
      </c>
      <c r="B31" s="12" t="s">
        <v>56</v>
      </c>
      <c r="C31" s="13" t="s">
        <v>57</v>
      </c>
      <c r="D31" s="14" t="s">
        <v>14</v>
      </c>
      <c r="E31" s="15"/>
      <c r="F31" s="15"/>
      <c r="G31" s="16">
        <f>VLOOKUP(B31,[1]Brokers!$B$7:$H$61,7,0)</f>
        <v>24344220.800000001</v>
      </c>
      <c r="H31" s="16">
        <v>0</v>
      </c>
      <c r="I31" s="16">
        <f>VLOOKUP(B31,[2]Brokers!$B$7:$M$61,12,0)</f>
        <v>0</v>
      </c>
      <c r="J31" s="16">
        <v>0</v>
      </c>
      <c r="K31" s="16">
        <v>0</v>
      </c>
      <c r="L31" s="16">
        <f>VLOOKUP(B31,[2]Brokers!$B$7:$R$61,17,0)</f>
        <v>0</v>
      </c>
      <c r="M31" s="24">
        <f>VLOOKUP(B31,[2]Brokers!$B$7:$T$61,19,0)</f>
        <v>24344220.800000001</v>
      </c>
      <c r="N31" s="24">
        <v>1025544734.99</v>
      </c>
      <c r="O31" s="28">
        <f t="shared" si="0"/>
        <v>2.3659218170918755E-3</v>
      </c>
      <c r="R31" s="20"/>
    </row>
    <row r="32" spans="1:18" x14ac:dyDescent="0.25">
      <c r="A32" s="27">
        <f t="shared" si="1"/>
        <v>17</v>
      </c>
      <c r="B32" s="12" t="s">
        <v>34</v>
      </c>
      <c r="C32" s="13" t="s">
        <v>35</v>
      </c>
      <c r="D32" s="14" t="s">
        <v>14</v>
      </c>
      <c r="E32" s="15" t="s">
        <v>14</v>
      </c>
      <c r="F32" s="15" t="s">
        <v>14</v>
      </c>
      <c r="G32" s="16">
        <f>VLOOKUP(B32,[1]Brokers!$B$7:$H$61,7,0)</f>
        <v>141384210.93000001</v>
      </c>
      <c r="H32" s="16">
        <v>0</v>
      </c>
      <c r="I32" s="16">
        <f>VLOOKUP(B32,[2]Brokers!$B$7:$M$61,12,0)</f>
        <v>0</v>
      </c>
      <c r="J32" s="16">
        <v>0</v>
      </c>
      <c r="K32" s="16">
        <v>0</v>
      </c>
      <c r="L32" s="16">
        <f>VLOOKUP(B32,[2]Brokers!$B$7:$R$61,17,0)</f>
        <v>0</v>
      </c>
      <c r="M32" s="24">
        <f>VLOOKUP(B32,[2]Brokers!$B$7:$T$61,19,0)</f>
        <v>141384210.93000001</v>
      </c>
      <c r="N32" s="24">
        <v>778395816.02999997</v>
      </c>
      <c r="O32" s="28">
        <f t="shared" si="0"/>
        <v>1.7957516436339254E-3</v>
      </c>
      <c r="R32" s="20"/>
    </row>
    <row r="33" spans="1:18" x14ac:dyDescent="0.25">
      <c r="A33" s="27">
        <f t="shared" si="1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f>VLOOKUP(B33,[1]Brokers!$B$7:$H$61,7,0)</f>
        <v>69309528.180000007</v>
      </c>
      <c r="H33" s="16">
        <v>0</v>
      </c>
      <c r="I33" s="16">
        <f>VLOOKUP(B33,[2]Brokers!$B$7:$M$61,12,0)</f>
        <v>0</v>
      </c>
      <c r="J33" s="16">
        <v>0</v>
      </c>
      <c r="K33" s="16">
        <v>0</v>
      </c>
      <c r="L33" s="16">
        <f>VLOOKUP(B33,[2]Brokers!$B$7:$R$61,17,0)</f>
        <v>0</v>
      </c>
      <c r="M33" s="24">
        <f>VLOOKUP(B33,[2]Brokers!$B$7:$T$61,19,0)</f>
        <v>69309528.180000007</v>
      </c>
      <c r="N33" s="24">
        <v>766725250.09000003</v>
      </c>
      <c r="O33" s="28">
        <f t="shared" si="0"/>
        <v>1.7688277605177739E-3</v>
      </c>
      <c r="R33" s="20"/>
    </row>
    <row r="34" spans="1:18" x14ac:dyDescent="0.25">
      <c r="A34" s="27">
        <f t="shared" si="1"/>
        <v>19</v>
      </c>
      <c r="B34" s="12" t="s">
        <v>103</v>
      </c>
      <c r="C34" s="13" t="s">
        <v>102</v>
      </c>
      <c r="D34" s="14" t="s">
        <v>14</v>
      </c>
      <c r="E34" s="15"/>
      <c r="F34" s="15"/>
      <c r="G34" s="16">
        <f>VLOOKUP(B34,[1]Brokers!$B$7:$H$61,7,0)</f>
        <v>0</v>
      </c>
      <c r="H34" s="16">
        <v>0</v>
      </c>
      <c r="I34" s="16">
        <f>VLOOKUP(B34,[2]Brokers!$B$7:$M$61,12,0)</f>
        <v>0</v>
      </c>
      <c r="J34" s="16">
        <v>0</v>
      </c>
      <c r="K34" s="16"/>
      <c r="L34" s="16">
        <f>VLOOKUP(B34,[2]Brokers!$B$7:$R$61,17,0)</f>
        <v>0</v>
      </c>
      <c r="M34" s="24">
        <f>VLOOKUP(B34,[2]Brokers!$B$7:$T$61,19,0)</f>
        <v>0</v>
      </c>
      <c r="N34" s="24">
        <v>691129434</v>
      </c>
      <c r="O34" s="28">
        <f t="shared" si="0"/>
        <v>1.5944289415623627E-3</v>
      </c>
      <c r="R34" s="20"/>
    </row>
    <row r="35" spans="1:18" x14ac:dyDescent="0.25">
      <c r="A35" s="27">
        <f t="shared" si="1"/>
        <v>20</v>
      </c>
      <c r="B35" s="12" t="s">
        <v>76</v>
      </c>
      <c r="C35" s="13" t="s">
        <v>77</v>
      </c>
      <c r="D35" s="14" t="s">
        <v>14</v>
      </c>
      <c r="E35" s="15"/>
      <c r="F35" s="15"/>
      <c r="G35" s="16">
        <f>VLOOKUP(B35,[1]Brokers!$B$7:$H$61,7,0)</f>
        <v>1659456.5</v>
      </c>
      <c r="H35" s="16">
        <v>0</v>
      </c>
      <c r="I35" s="16">
        <f>VLOOKUP(B35,[2]Brokers!$B$7:$M$61,12,0)</f>
        <v>0</v>
      </c>
      <c r="J35" s="16">
        <v>0</v>
      </c>
      <c r="K35" s="16">
        <v>0</v>
      </c>
      <c r="L35" s="16">
        <f>VLOOKUP(B35,[2]Brokers!$B$7:$R$61,17,0)</f>
        <v>0</v>
      </c>
      <c r="M35" s="24">
        <f>VLOOKUP(B35,[2]Brokers!$B$7:$T$61,19,0)</f>
        <v>1659456.5</v>
      </c>
      <c r="N35" s="24">
        <v>636245852.29999995</v>
      </c>
      <c r="O35" s="28">
        <f t="shared" si="0"/>
        <v>1.4678130476731112E-3</v>
      </c>
      <c r="R35" s="20"/>
    </row>
    <row r="36" spans="1:18" x14ac:dyDescent="0.25">
      <c r="A36" s="27">
        <f t="shared" si="1"/>
        <v>21</v>
      </c>
      <c r="B36" s="12" t="s">
        <v>29</v>
      </c>
      <c r="C36" s="13" t="s">
        <v>30</v>
      </c>
      <c r="D36" s="14" t="s">
        <v>14</v>
      </c>
      <c r="E36" s="15" t="s">
        <v>14</v>
      </c>
      <c r="F36" s="15"/>
      <c r="G36" s="16">
        <f>VLOOKUP(B36,[1]Brokers!$B$7:$H$61,7,0)</f>
        <v>23946439.890000001</v>
      </c>
      <c r="H36" s="16">
        <v>0</v>
      </c>
      <c r="I36" s="16">
        <f>VLOOKUP(B36,[2]Brokers!$B$7:$M$61,12,0)</f>
        <v>0</v>
      </c>
      <c r="J36" s="16">
        <v>0</v>
      </c>
      <c r="K36" s="16">
        <v>0</v>
      </c>
      <c r="L36" s="16">
        <f>VLOOKUP(B36,[2]Brokers!$B$7:$R$61,17,0)</f>
        <v>267100000</v>
      </c>
      <c r="M36" s="24">
        <f>VLOOKUP(B36,[2]Brokers!$B$7:$T$61,19,0)</f>
        <v>291046439.88999999</v>
      </c>
      <c r="N36" s="24">
        <v>623446150.62</v>
      </c>
      <c r="O36" s="28">
        <f t="shared" si="0"/>
        <v>1.4382842592899554E-3</v>
      </c>
      <c r="R36" s="20"/>
    </row>
    <row r="37" spans="1:18" x14ac:dyDescent="0.25">
      <c r="A37" s="27">
        <f t="shared" si="1"/>
        <v>22</v>
      </c>
      <c r="B37" s="12" t="s">
        <v>78</v>
      </c>
      <c r="C37" s="13" t="s">
        <v>79</v>
      </c>
      <c r="D37" s="14" t="s">
        <v>14</v>
      </c>
      <c r="E37" s="15" t="s">
        <v>14</v>
      </c>
      <c r="F37" s="15"/>
      <c r="G37" s="16">
        <f>VLOOKUP(B37,[1]Brokers!$B$7:$H$61,7,0)</f>
        <v>10230420</v>
      </c>
      <c r="H37" s="16">
        <v>0</v>
      </c>
      <c r="I37" s="16">
        <f>VLOOKUP(B37,[2]Brokers!$B$7:$M$61,12,0)</f>
        <v>0</v>
      </c>
      <c r="J37" s="16">
        <v>0</v>
      </c>
      <c r="K37" s="16">
        <v>0</v>
      </c>
      <c r="L37" s="16">
        <v>34200000</v>
      </c>
      <c r="M37" s="24">
        <v>44430420</v>
      </c>
      <c r="N37" s="24">
        <v>438089671.14999998</v>
      </c>
      <c r="O37" s="28">
        <f t="shared" si="0"/>
        <v>1.0106686480395191E-3</v>
      </c>
      <c r="R37" s="20"/>
    </row>
    <row r="38" spans="1:18" x14ac:dyDescent="0.25">
      <c r="A38" s="27">
        <f t="shared" si="1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VLOOKUP(B38,[1]Brokers!$B$7:$H$61,7,0)</f>
        <v>53146891.119999997</v>
      </c>
      <c r="H38" s="16">
        <v>0</v>
      </c>
      <c r="I38" s="16">
        <f>VLOOKUP(B38,[2]Brokers!$B$7:$M$61,12,0)</f>
        <v>3120500</v>
      </c>
      <c r="J38" s="16">
        <v>0</v>
      </c>
      <c r="K38" s="16">
        <v>0</v>
      </c>
      <c r="L38" s="16">
        <f>VLOOKUP(B38,[2]Brokers!$B$7:$R$61,17,0)</f>
        <v>0</v>
      </c>
      <c r="M38" s="24">
        <f>VLOOKUP(B38,[2]Brokers!$B$7:$T$61,19,0)</f>
        <v>56267391.119999997</v>
      </c>
      <c r="N38" s="24">
        <v>396170002.57999998</v>
      </c>
      <c r="O38" s="28">
        <f t="shared" si="0"/>
        <v>9.1396037676553057E-4</v>
      </c>
      <c r="R38" s="20"/>
    </row>
    <row r="39" spans="1:18" x14ac:dyDescent="0.2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VLOOKUP(B39,[1]Brokers!$B$7:$H$61,7,0)</f>
        <v>22292375.960000001</v>
      </c>
      <c r="H39" s="16">
        <v>0</v>
      </c>
      <c r="I39" s="16">
        <f>VLOOKUP(B39,[2]Brokers!$B$7:$M$61,12,0)</f>
        <v>122819034.8</v>
      </c>
      <c r="J39" s="16">
        <v>0</v>
      </c>
      <c r="K39" s="16">
        <v>0</v>
      </c>
      <c r="L39" s="16">
        <f>VLOOKUP(B39,[2]Brokers!$B$7:$R$61,17,0)</f>
        <v>0</v>
      </c>
      <c r="M39" s="24">
        <f>VLOOKUP(B39,[2]Brokers!$B$7:$T$61,19,0)</f>
        <v>145111410.75999999</v>
      </c>
      <c r="N39" s="24">
        <v>364651428.18000001</v>
      </c>
      <c r="O39" s="28">
        <f t="shared" si="0"/>
        <v>8.4124732947235667E-4</v>
      </c>
      <c r="P39" s="1"/>
      <c r="R39" s="20"/>
    </row>
    <row r="40" spans="1:18" x14ac:dyDescent="0.2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VLOOKUP(B40,[1]Brokers!$B$7:$H$61,7,0)</f>
        <v>32473355.869999997</v>
      </c>
      <c r="H40" s="16">
        <v>0</v>
      </c>
      <c r="I40" s="16">
        <f>VLOOKUP(B40,[2]Brokers!$B$7:$M$61,12,0)</f>
        <v>1012000</v>
      </c>
      <c r="J40" s="16">
        <v>0</v>
      </c>
      <c r="K40" s="16">
        <v>0</v>
      </c>
      <c r="L40" s="16">
        <f>VLOOKUP(B40,[2]Brokers!$B$7:$R$61,17,0)</f>
        <v>0</v>
      </c>
      <c r="M40" s="24">
        <f>VLOOKUP(B40,[2]Brokers!$B$7:$T$61,19,0)</f>
        <v>33485355.869999997</v>
      </c>
      <c r="N40" s="24">
        <v>217091892.62</v>
      </c>
      <c r="O40" s="28">
        <f t="shared" si="0"/>
        <v>5.0082890344947564E-4</v>
      </c>
      <c r="R40" s="20"/>
    </row>
    <row r="41" spans="1:18" x14ac:dyDescent="0.25">
      <c r="A41" s="27">
        <f t="shared" si="1"/>
        <v>26</v>
      </c>
      <c r="B41" s="12" t="s">
        <v>44</v>
      </c>
      <c r="C41" s="13" t="s">
        <v>45</v>
      </c>
      <c r="D41" s="14" t="s">
        <v>14</v>
      </c>
      <c r="E41" s="15"/>
      <c r="F41" s="15"/>
      <c r="G41" s="16">
        <f>VLOOKUP(B41,[1]Brokers!$B$7:$H$61,7,0)</f>
        <v>23222250.990000002</v>
      </c>
      <c r="H41" s="16">
        <v>0</v>
      </c>
      <c r="I41" s="16">
        <f>VLOOKUP(B41,[2]Brokers!$B$7:$M$61,12,0)</f>
        <v>0</v>
      </c>
      <c r="J41" s="16">
        <v>0</v>
      </c>
      <c r="K41" s="16">
        <v>0</v>
      </c>
      <c r="L41" s="16">
        <f>VLOOKUP(B41,[2]Brokers!$B$7:$R$61,17,0)</f>
        <v>0</v>
      </c>
      <c r="M41" s="24">
        <f>VLOOKUP(B41,[2]Brokers!$B$7:$T$61,19,0)</f>
        <v>23222250.990000002</v>
      </c>
      <c r="N41" s="24">
        <v>174021766.41</v>
      </c>
      <c r="O41" s="28">
        <f t="shared" si="0"/>
        <v>4.0146653749073151E-4</v>
      </c>
      <c r="R41" s="20"/>
    </row>
    <row r="42" spans="1:18" x14ac:dyDescent="0.25">
      <c r="A42" s="27">
        <f t="shared" si="1"/>
        <v>27</v>
      </c>
      <c r="B42" s="12" t="s">
        <v>68</v>
      </c>
      <c r="C42" s="13" t="s">
        <v>69</v>
      </c>
      <c r="D42" s="14" t="s">
        <v>14</v>
      </c>
      <c r="E42" s="15"/>
      <c r="F42" s="15"/>
      <c r="G42" s="16">
        <f>VLOOKUP(B42,[1]Brokers!$B$7:$H$61,7,0)</f>
        <v>133990469.78</v>
      </c>
      <c r="H42" s="16">
        <v>0</v>
      </c>
      <c r="I42" s="16">
        <f>VLOOKUP(B42,[2]Brokers!$B$7:$M$61,12,0)</f>
        <v>0</v>
      </c>
      <c r="J42" s="16">
        <v>0</v>
      </c>
      <c r="K42" s="16">
        <v>0</v>
      </c>
      <c r="L42" s="16">
        <f>VLOOKUP(B42,[2]Brokers!$B$7:$R$61,17,0)</f>
        <v>0</v>
      </c>
      <c r="M42" s="24">
        <f>VLOOKUP(B42,[2]Brokers!$B$7:$T$61,19,0)</f>
        <v>133990469.78</v>
      </c>
      <c r="N42" s="24">
        <v>173393027.19999999</v>
      </c>
      <c r="O42" s="28">
        <f t="shared" si="0"/>
        <v>4.0001604219447838E-4</v>
      </c>
      <c r="R42" s="20"/>
    </row>
    <row r="43" spans="1:18" x14ac:dyDescent="0.25">
      <c r="A43" s="27">
        <f t="shared" si="1"/>
        <v>28</v>
      </c>
      <c r="B43" s="12" t="s">
        <v>54</v>
      </c>
      <c r="C43" s="13" t="s">
        <v>55</v>
      </c>
      <c r="D43" s="14" t="s">
        <v>14</v>
      </c>
      <c r="E43" s="15" t="s">
        <v>14</v>
      </c>
      <c r="F43" s="15"/>
      <c r="G43" s="16">
        <f>VLOOKUP(B43,[1]Brokers!$B$7:$H$61,7,0)</f>
        <v>0</v>
      </c>
      <c r="H43" s="16">
        <v>0</v>
      </c>
      <c r="I43" s="16">
        <f>VLOOKUP(B43,[2]Brokers!$B$7:$M$61,12,0)</f>
        <v>0</v>
      </c>
      <c r="J43" s="16">
        <v>0</v>
      </c>
      <c r="K43" s="16">
        <v>0</v>
      </c>
      <c r="L43" s="16">
        <f>VLOOKUP(B43,[2]Brokers!$B$7:$R$61,17,0)</f>
        <v>0</v>
      </c>
      <c r="M43" s="24">
        <f>VLOOKUP(B43,[2]Brokers!$B$7:$T$61,19,0)</f>
        <v>0</v>
      </c>
      <c r="N43" s="24">
        <v>131506495.92</v>
      </c>
      <c r="O43" s="28">
        <f t="shared" si="0"/>
        <v>3.0338421832906741E-4</v>
      </c>
      <c r="R43" s="20"/>
    </row>
    <row r="44" spans="1:18" x14ac:dyDescent="0.25">
      <c r="A44" s="27">
        <f t="shared" si="1"/>
        <v>29</v>
      </c>
      <c r="B44" s="12" t="s">
        <v>72</v>
      </c>
      <c r="C44" s="13" t="s">
        <v>73</v>
      </c>
      <c r="D44" s="14" t="s">
        <v>14</v>
      </c>
      <c r="E44" s="15"/>
      <c r="F44" s="15"/>
      <c r="G44" s="16">
        <f>VLOOKUP(B44,[1]Brokers!$B$7:$H$61,7,0)</f>
        <v>833752</v>
      </c>
      <c r="H44" s="16">
        <v>0</v>
      </c>
      <c r="I44" s="16">
        <f>VLOOKUP(B44,[2]Brokers!$B$7:$M$61,12,0)</f>
        <v>0</v>
      </c>
      <c r="J44" s="16">
        <v>0</v>
      </c>
      <c r="K44" s="16">
        <v>0</v>
      </c>
      <c r="L44" s="16">
        <f>VLOOKUP(B44,[2]Brokers!$B$7:$R$61,17,0)</f>
        <v>0</v>
      </c>
      <c r="M44" s="24">
        <f>VLOOKUP(B44,[2]Brokers!$B$7:$T$61,19,0)</f>
        <v>833752</v>
      </c>
      <c r="N44" s="24">
        <v>125428349.38</v>
      </c>
      <c r="O44" s="28">
        <f t="shared" si="0"/>
        <v>2.8936199285627248E-4</v>
      </c>
      <c r="R44" s="20"/>
    </row>
    <row r="45" spans="1:18" x14ac:dyDescent="0.25">
      <c r="A45" s="27">
        <f t="shared" si="1"/>
        <v>30</v>
      </c>
      <c r="B45" s="12" t="s">
        <v>66</v>
      </c>
      <c r="C45" s="13" t="s">
        <v>67</v>
      </c>
      <c r="D45" s="14" t="s">
        <v>14</v>
      </c>
      <c r="E45" s="15"/>
      <c r="F45" s="15"/>
      <c r="G45" s="16">
        <f>VLOOKUP(B45,[1]Brokers!$B$7:$H$61,7,0)</f>
        <v>20299811.800000001</v>
      </c>
      <c r="H45" s="16">
        <v>0</v>
      </c>
      <c r="I45" s="16">
        <f>VLOOKUP(B45,[2]Brokers!$B$7:$M$61,12,0)</f>
        <v>0</v>
      </c>
      <c r="J45" s="16">
        <v>0</v>
      </c>
      <c r="K45" s="16">
        <v>0</v>
      </c>
      <c r="L45" s="16">
        <f>VLOOKUP(B45,[2]Brokers!$B$7:$R$61,17,0)</f>
        <v>0</v>
      </c>
      <c r="M45" s="24">
        <f>VLOOKUP(B45,[2]Brokers!$B$7:$T$61,19,0)</f>
        <v>20299811.800000001</v>
      </c>
      <c r="N45" s="24">
        <v>106830869.09</v>
      </c>
      <c r="O45" s="28">
        <f t="shared" si="0"/>
        <v>2.464577851120085E-4</v>
      </c>
      <c r="R45" s="20"/>
    </row>
    <row r="46" spans="1:18" x14ac:dyDescent="0.25">
      <c r="A46" s="27">
        <f t="shared" si="1"/>
        <v>31</v>
      </c>
      <c r="B46" s="12" t="s">
        <v>52</v>
      </c>
      <c r="C46" s="13" t="s">
        <v>53</v>
      </c>
      <c r="D46" s="14" t="s">
        <v>14</v>
      </c>
      <c r="E46" s="15"/>
      <c r="F46" s="15"/>
      <c r="G46" s="16">
        <f>VLOOKUP(B46,[1]Brokers!$B$7:$H$61,7,0)</f>
        <v>33118255.390000001</v>
      </c>
      <c r="H46" s="16">
        <v>0</v>
      </c>
      <c r="I46" s="16">
        <f>VLOOKUP(B46,[2]Brokers!$B$7:$M$61,12,0)</f>
        <v>0</v>
      </c>
      <c r="J46" s="16">
        <v>0</v>
      </c>
      <c r="K46" s="16">
        <v>0</v>
      </c>
      <c r="L46" s="16">
        <f>VLOOKUP(B46,[2]Brokers!$B$7:$R$61,17,0)</f>
        <v>0</v>
      </c>
      <c r="M46" s="24">
        <f>VLOOKUP(B46,[2]Brokers!$B$7:$T$61,19,0)</f>
        <v>33118255.390000001</v>
      </c>
      <c r="N46" s="24">
        <v>96985783.569999993</v>
      </c>
      <c r="O46" s="28">
        <f t="shared" si="0"/>
        <v>2.2374526772666939E-4</v>
      </c>
      <c r="R46" s="20"/>
    </row>
    <row r="47" spans="1:18" x14ac:dyDescent="0.25">
      <c r="A47" s="27">
        <f t="shared" si="1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VLOOKUP(B47,[1]Brokers!$B$7:$H$61,7,0)</f>
        <v>1490064.89</v>
      </c>
      <c r="H47" s="16">
        <v>0</v>
      </c>
      <c r="I47" s="16">
        <f>VLOOKUP(B47,[2]Brokers!$B$7:$M$61,12,0)</f>
        <v>0</v>
      </c>
      <c r="J47" s="16">
        <v>0</v>
      </c>
      <c r="K47" s="16">
        <v>0</v>
      </c>
      <c r="L47" s="16">
        <f>VLOOKUP(B47,[2]Brokers!$B$7:$R$61,17,0)</f>
        <v>0</v>
      </c>
      <c r="M47" s="24">
        <f>VLOOKUP(B47,[2]Brokers!$B$7:$T$61,19,0)</f>
        <v>1490064.89</v>
      </c>
      <c r="N47" s="24">
        <v>87797469.480000004</v>
      </c>
      <c r="O47" s="28">
        <f t="shared" si="0"/>
        <v>2.0254791569888523E-4</v>
      </c>
      <c r="R47" s="20"/>
    </row>
    <row r="48" spans="1:18" x14ac:dyDescent="0.25">
      <c r="A48" s="27">
        <f t="shared" si="1"/>
        <v>33</v>
      </c>
      <c r="B48" s="12" t="s">
        <v>89</v>
      </c>
      <c r="C48" s="13" t="s">
        <v>90</v>
      </c>
      <c r="D48" s="14" t="s">
        <v>14</v>
      </c>
      <c r="E48" s="15" t="s">
        <v>14</v>
      </c>
      <c r="F48" s="15" t="s">
        <v>14</v>
      </c>
      <c r="G48" s="16">
        <f>VLOOKUP(B48,[1]Brokers!$B$7:$H$61,7,0)</f>
        <v>988000</v>
      </c>
      <c r="H48" s="16">
        <v>0</v>
      </c>
      <c r="I48" s="16">
        <f>VLOOKUP(B48,[2]Brokers!$B$7:$M$61,12,0)</f>
        <v>0</v>
      </c>
      <c r="J48" s="16">
        <v>0</v>
      </c>
      <c r="K48" s="16">
        <v>0</v>
      </c>
      <c r="L48" s="16">
        <f>VLOOKUP(B48,[2]Brokers!$B$7:$R$61,17,0)</f>
        <v>0</v>
      </c>
      <c r="M48" s="24">
        <f>VLOOKUP(B48,[2]Brokers!$B$7:$T$61,19,0)</f>
        <v>988000</v>
      </c>
      <c r="N48" s="24">
        <v>83188423.599999994</v>
      </c>
      <c r="O48" s="28">
        <f t="shared" ref="O48:O79" si="2">N48/$N$70</f>
        <v>1.9191489128618053E-4</v>
      </c>
      <c r="R48" s="20"/>
    </row>
    <row r="49" spans="1:18" x14ac:dyDescent="0.25">
      <c r="A49" s="27">
        <f t="shared" si="1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VLOOKUP(B49,[1]Brokers!$B$7:$H$61,7,0)</f>
        <v>3089628.38</v>
      </c>
      <c r="H49" s="16">
        <v>0</v>
      </c>
      <c r="I49" s="16">
        <f>VLOOKUP(B49,[2]Brokers!$B$7:$M$61,12,0)</f>
        <v>0</v>
      </c>
      <c r="J49" s="16">
        <v>0</v>
      </c>
      <c r="K49" s="16">
        <v>0</v>
      </c>
      <c r="L49" s="16">
        <f>VLOOKUP(B49,[2]Brokers!$B$7:$R$61,17,0)</f>
        <v>0</v>
      </c>
      <c r="M49" s="24">
        <f>VLOOKUP(B49,[2]Brokers!$B$7:$T$61,19,0)</f>
        <v>3089628.38</v>
      </c>
      <c r="N49" s="24">
        <v>80120580.200000003</v>
      </c>
      <c r="O49" s="28">
        <f t="shared" si="2"/>
        <v>1.8483740613722496E-4</v>
      </c>
      <c r="R49" s="20"/>
    </row>
    <row r="50" spans="1:18" x14ac:dyDescent="0.25">
      <c r="A50" s="27">
        <f t="shared" si="1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VLOOKUP(B50,[1]Brokers!$B$7:$H$61,7,0)</f>
        <v>8761394.0999999996</v>
      </c>
      <c r="H50" s="16">
        <v>0</v>
      </c>
      <c r="I50" s="16">
        <f>VLOOKUP(B50,[2]Brokers!$B$7:$M$61,12,0)</f>
        <v>0</v>
      </c>
      <c r="J50" s="16">
        <v>0</v>
      </c>
      <c r="K50" s="16">
        <v>0</v>
      </c>
      <c r="L50" s="16">
        <f>VLOOKUP(B50,[2]Brokers!$B$7:$R$61,17,0)</f>
        <v>0</v>
      </c>
      <c r="M50" s="24">
        <f>VLOOKUP(B50,[2]Brokers!$B$7:$T$61,19,0)</f>
        <v>8761394.0999999996</v>
      </c>
      <c r="N50" s="24">
        <v>70554422.760000005</v>
      </c>
      <c r="O50" s="28">
        <f t="shared" si="2"/>
        <v>1.6276837314350338E-4</v>
      </c>
      <c r="R50" s="20"/>
    </row>
    <row r="51" spans="1:18" x14ac:dyDescent="0.2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VLOOKUP(B51,[1]Brokers!$B$7:$H$61,7,0)</f>
        <v>13766433</v>
      </c>
      <c r="H51" s="16">
        <v>0</v>
      </c>
      <c r="I51" s="16">
        <f>VLOOKUP(B51,[2]Brokers!$B$7:$M$61,12,0)</f>
        <v>0</v>
      </c>
      <c r="J51" s="16">
        <v>0</v>
      </c>
      <c r="K51" s="16">
        <v>0</v>
      </c>
      <c r="L51" s="16">
        <f>VLOOKUP(B51,[2]Brokers!$B$7:$R$61,17,0)</f>
        <v>1000000</v>
      </c>
      <c r="M51" s="24">
        <f>VLOOKUP(B51,[2]Brokers!$B$7:$T$61,19,0)</f>
        <v>14766433</v>
      </c>
      <c r="N51" s="24">
        <v>59928039.109999999</v>
      </c>
      <c r="O51" s="28">
        <f t="shared" si="2"/>
        <v>1.3825340850418067E-4</v>
      </c>
      <c r="R51" s="20"/>
    </row>
    <row r="52" spans="1:18" x14ac:dyDescent="0.25">
      <c r="A52" s="27">
        <f t="shared" si="1"/>
        <v>37</v>
      </c>
      <c r="B52" s="12" t="s">
        <v>93</v>
      </c>
      <c r="C52" s="13" t="s">
        <v>94</v>
      </c>
      <c r="D52" s="14" t="s">
        <v>14</v>
      </c>
      <c r="E52" s="15"/>
      <c r="F52" s="15"/>
      <c r="G52" s="16">
        <f>VLOOKUP(B52,[1]Brokers!$B$7:$H$61,7,0)</f>
        <v>0</v>
      </c>
      <c r="H52" s="16">
        <v>0</v>
      </c>
      <c r="I52" s="16">
        <f>VLOOKUP(B52,[2]Brokers!$B$7:$M$61,12,0)</f>
        <v>0</v>
      </c>
      <c r="J52" s="16">
        <v>0</v>
      </c>
      <c r="K52" s="16">
        <v>0</v>
      </c>
      <c r="L52" s="16">
        <f>VLOOKUP(B52,[2]Brokers!$B$7:$R$61,17,0)</f>
        <v>0</v>
      </c>
      <c r="M52" s="24">
        <f>VLOOKUP(B52,[2]Brokers!$B$7:$T$61,19,0)</f>
        <v>0</v>
      </c>
      <c r="N52" s="24">
        <v>41342093.460000001</v>
      </c>
      <c r="O52" s="28">
        <f t="shared" si="2"/>
        <v>9.5375811063199608E-5</v>
      </c>
      <c r="R52" s="20"/>
    </row>
    <row r="53" spans="1:18" x14ac:dyDescent="0.2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VLOOKUP(B53,[1]Brokers!$B$7:$H$61,7,0)</f>
        <v>1989838.77</v>
      </c>
      <c r="H53" s="16">
        <v>0</v>
      </c>
      <c r="I53" s="16">
        <f>VLOOKUP(B53,[2]Brokers!$B$7:$M$61,12,0)</f>
        <v>0</v>
      </c>
      <c r="J53" s="16">
        <v>0</v>
      </c>
      <c r="K53" s="16">
        <v>0</v>
      </c>
      <c r="L53" s="16">
        <f>VLOOKUP(B53,[2]Brokers!$B$7:$R$61,17,0)</f>
        <v>0</v>
      </c>
      <c r="M53" s="24">
        <f>VLOOKUP(B53,[2]Brokers!$B$7:$T$61,19,0)</f>
        <v>1989838.77</v>
      </c>
      <c r="N53" s="24">
        <v>41215843.130000003</v>
      </c>
      <c r="O53" s="28">
        <f t="shared" si="2"/>
        <v>9.5084552768977116E-5</v>
      </c>
      <c r="R53" s="20"/>
    </row>
    <row r="54" spans="1:18" x14ac:dyDescent="0.2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VLOOKUP(B54,[1]Brokers!$B$7:$H$61,7,0)</f>
        <v>132217.37</v>
      </c>
      <c r="H54" s="16">
        <v>0</v>
      </c>
      <c r="I54" s="16">
        <f>VLOOKUP(B54,[2]Brokers!$B$7:$M$61,12,0)</f>
        <v>0</v>
      </c>
      <c r="J54" s="16">
        <v>0</v>
      </c>
      <c r="K54" s="16">
        <v>0</v>
      </c>
      <c r="L54" s="16">
        <f>VLOOKUP(B54,[2]Brokers!$B$7:$R$61,17,0)</f>
        <v>1000000</v>
      </c>
      <c r="M54" s="24">
        <f>VLOOKUP(B54,[2]Brokers!$B$7:$T$61,19,0)</f>
        <v>1132217.3700000001</v>
      </c>
      <c r="N54" s="24">
        <v>38466298.289999999</v>
      </c>
      <c r="O54" s="28">
        <f t="shared" si="2"/>
        <v>8.8741379329456866E-5</v>
      </c>
      <c r="R54" s="20"/>
    </row>
    <row r="55" spans="1:18" x14ac:dyDescent="0.25">
      <c r="A55" s="27">
        <f t="shared" si="1"/>
        <v>40</v>
      </c>
      <c r="B55" s="12" t="s">
        <v>109</v>
      </c>
      <c r="C55" s="13" t="s">
        <v>110</v>
      </c>
      <c r="D55" s="14" t="s">
        <v>14</v>
      </c>
      <c r="E55" s="15"/>
      <c r="F55" s="15"/>
      <c r="G55" s="16">
        <f>VLOOKUP(B55,[1]Brokers!$B$7:$H$61,7,0)</f>
        <v>8890184.8000000007</v>
      </c>
      <c r="H55" s="16">
        <v>0</v>
      </c>
      <c r="I55" s="16">
        <f>VLOOKUP(B55,[2]Brokers!$B$7:$M$61,12,0)</f>
        <v>0</v>
      </c>
      <c r="J55" s="16">
        <v>0</v>
      </c>
      <c r="K55" s="16"/>
      <c r="L55" s="16">
        <f>VLOOKUP(B55,[2]Brokers!$B$7:$R$61,17,0)</f>
        <v>500000</v>
      </c>
      <c r="M55" s="24">
        <f>VLOOKUP(B55,[2]Brokers!$B$7:$T$61,19,0)</f>
        <v>9390184.8000000007</v>
      </c>
      <c r="N55" s="24">
        <v>33601072.310000002</v>
      </c>
      <c r="O55" s="28">
        <f t="shared" si="2"/>
        <v>7.751734989569801E-5</v>
      </c>
      <c r="R55" s="20"/>
    </row>
    <row r="56" spans="1:18" s="18" customFormat="1" x14ac:dyDescent="0.25">
      <c r="A56" s="27">
        <f t="shared" si="1"/>
        <v>41</v>
      </c>
      <c r="B56" s="12" t="s">
        <v>112</v>
      </c>
      <c r="C56" s="13" t="s">
        <v>111</v>
      </c>
      <c r="D56" s="14" t="s">
        <v>14</v>
      </c>
      <c r="E56" s="15"/>
      <c r="F56" s="15"/>
      <c r="G56" s="16">
        <f>VLOOKUP(B56,[1]Brokers!$B$7:$H$61,7,0)</f>
        <v>2026872</v>
      </c>
      <c r="H56" s="16">
        <v>0</v>
      </c>
      <c r="I56" s="16">
        <f>VLOOKUP(B56,[2]Brokers!$B$7:$M$61,12,0)</f>
        <v>0</v>
      </c>
      <c r="J56" s="16">
        <v>0</v>
      </c>
      <c r="K56" s="16">
        <v>0</v>
      </c>
      <c r="L56" s="16">
        <f>VLOOKUP(B56,[2]Brokers!$B$7:$R$61,17,0)</f>
        <v>0</v>
      </c>
      <c r="M56" s="24">
        <f>VLOOKUP(B56,[2]Brokers!$B$7:$T$61,19,0)</f>
        <v>2026872</v>
      </c>
      <c r="N56" s="24">
        <v>33600130.200000003</v>
      </c>
      <c r="O56" s="28">
        <f t="shared" si="2"/>
        <v>7.7515176457010196E-5</v>
      </c>
      <c r="P56" s="17"/>
      <c r="R56" s="20"/>
    </row>
    <row r="57" spans="1:18" x14ac:dyDescent="0.25">
      <c r="A57" s="27">
        <f t="shared" si="1"/>
        <v>42</v>
      </c>
      <c r="B57" s="12" t="s">
        <v>84</v>
      </c>
      <c r="C57" s="13" t="s">
        <v>85</v>
      </c>
      <c r="D57" s="14" t="s">
        <v>14</v>
      </c>
      <c r="E57" s="15"/>
      <c r="F57" s="15"/>
      <c r="G57" s="16">
        <f>VLOOKUP(B57,[1]Brokers!$B$7:$H$61,7,0)</f>
        <v>2529046</v>
      </c>
      <c r="H57" s="16">
        <v>0</v>
      </c>
      <c r="I57" s="16">
        <f>VLOOKUP(B57,[2]Brokers!$B$7:$M$61,12,0)</f>
        <v>0</v>
      </c>
      <c r="J57" s="16">
        <v>0</v>
      </c>
      <c r="K57" s="16">
        <v>0</v>
      </c>
      <c r="L57" s="16">
        <f>VLOOKUP(B57,[2]Brokers!$B$7:$R$61,17,0)</f>
        <v>0</v>
      </c>
      <c r="M57" s="24">
        <f>VLOOKUP(B57,[2]Brokers!$B$7:$T$61,19,0)</f>
        <v>2529046</v>
      </c>
      <c r="N57" s="24">
        <v>18750053.59</v>
      </c>
      <c r="O57" s="28">
        <f t="shared" si="2"/>
        <v>4.325619287651592E-5</v>
      </c>
      <c r="R57" s="20"/>
    </row>
    <row r="58" spans="1:18" x14ac:dyDescent="0.25">
      <c r="A58" s="27">
        <f t="shared" si="1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VLOOKUP(B58,[1]Brokers!$B$7:$H$61,7,0)</f>
        <v>4491214.5</v>
      </c>
      <c r="H58" s="16">
        <v>0</v>
      </c>
      <c r="I58" s="16">
        <f>VLOOKUP(B58,[2]Brokers!$B$7:$M$61,12,0)</f>
        <v>0</v>
      </c>
      <c r="J58" s="16">
        <v>0</v>
      </c>
      <c r="K58" s="16">
        <v>0</v>
      </c>
      <c r="L58" s="16">
        <f>VLOOKUP(B58,[2]Brokers!$B$7:$R$61,17,0)</f>
        <v>0</v>
      </c>
      <c r="M58" s="24">
        <f>VLOOKUP(B58,[2]Brokers!$B$7:$T$61,19,0)</f>
        <v>4491214.5</v>
      </c>
      <c r="N58" s="24">
        <v>18727201.039999999</v>
      </c>
      <c r="O58" s="28">
        <f t="shared" si="2"/>
        <v>4.3203472263970714E-5</v>
      </c>
      <c r="R58" s="20"/>
    </row>
    <row r="59" spans="1:18" x14ac:dyDescent="0.25">
      <c r="A59" s="27">
        <f t="shared" si="1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VLOOKUP(B59,[1]Brokers!$B$7:$H$61,7,0)</f>
        <v>0</v>
      </c>
      <c r="H59" s="16">
        <v>0</v>
      </c>
      <c r="I59" s="16">
        <f>VLOOKUP(B59,[2]Brokers!$B$7:$M$61,12,0)</f>
        <v>0</v>
      </c>
      <c r="J59" s="16">
        <v>0</v>
      </c>
      <c r="K59" s="16">
        <v>0</v>
      </c>
      <c r="L59" s="16">
        <f>VLOOKUP(B59,[2]Brokers!$B$7:$R$61,17,0)</f>
        <v>0</v>
      </c>
      <c r="M59" s="24">
        <f>VLOOKUP(B59,[2]Brokers!$B$7:$T$61,19,0)</f>
        <v>0</v>
      </c>
      <c r="N59" s="24">
        <v>15349567.5</v>
      </c>
      <c r="O59" s="28">
        <f t="shared" si="2"/>
        <v>3.5411304248496301E-5</v>
      </c>
      <c r="R59" s="20"/>
    </row>
    <row r="60" spans="1:18" x14ac:dyDescent="0.25">
      <c r="A60" s="27">
        <f t="shared" si="1"/>
        <v>45</v>
      </c>
      <c r="B60" s="12" t="s">
        <v>58</v>
      </c>
      <c r="C60" s="13" t="s">
        <v>59</v>
      </c>
      <c r="D60" s="14" t="s">
        <v>14</v>
      </c>
      <c r="E60" s="15" t="s">
        <v>14</v>
      </c>
      <c r="F60" s="15" t="s">
        <v>14</v>
      </c>
      <c r="G60" s="16">
        <f>VLOOKUP(B60,[1]Brokers!$B$7:$H$61,7,0)</f>
        <v>53880.2</v>
      </c>
      <c r="H60" s="16">
        <v>0</v>
      </c>
      <c r="I60" s="16">
        <f>VLOOKUP(B60,[2]Brokers!$B$7:$M$61,12,0)</f>
        <v>0</v>
      </c>
      <c r="J60" s="16">
        <v>0</v>
      </c>
      <c r="K60" s="16">
        <v>0</v>
      </c>
      <c r="L60" s="16">
        <f>VLOOKUP(B60,[2]Brokers!$B$7:$R$61,17,0)</f>
        <v>0</v>
      </c>
      <c r="M60" s="24">
        <f>VLOOKUP(B60,[2]Brokers!$B$7:$T$61,19,0)</f>
        <v>53880.2</v>
      </c>
      <c r="N60" s="24">
        <v>14321420.199999999</v>
      </c>
      <c r="O60" s="28">
        <f t="shared" si="2"/>
        <v>3.303937833901579E-5</v>
      </c>
      <c r="R60" s="20"/>
    </row>
    <row r="61" spans="1:18" x14ac:dyDescent="0.25">
      <c r="A61" s="27">
        <f t="shared" si="1"/>
        <v>46</v>
      </c>
      <c r="B61" s="12" t="s">
        <v>48</v>
      </c>
      <c r="C61" s="13" t="s">
        <v>49</v>
      </c>
      <c r="D61" s="14" t="s">
        <v>14</v>
      </c>
      <c r="E61" s="15"/>
      <c r="F61" s="15"/>
      <c r="G61" s="16">
        <f>VLOOKUP(B61,[1]Brokers!$B$7:$H$61,7,0)</f>
        <v>204013</v>
      </c>
      <c r="H61" s="16">
        <v>0</v>
      </c>
      <c r="I61" s="16">
        <f>VLOOKUP(B61,[2]Brokers!$B$7:$M$61,12,0)</f>
        <v>0</v>
      </c>
      <c r="J61" s="16">
        <v>0</v>
      </c>
      <c r="K61" s="16">
        <v>0</v>
      </c>
      <c r="L61" s="16">
        <f>VLOOKUP(B61,[2]Brokers!$B$7:$R$61,17,0)</f>
        <v>0</v>
      </c>
      <c r="M61" s="24">
        <f>VLOOKUP(B61,[2]Brokers!$B$7:$T$61,19,0)</f>
        <v>204013</v>
      </c>
      <c r="N61" s="24">
        <v>13931365</v>
      </c>
      <c r="O61" s="28">
        <f t="shared" si="2"/>
        <v>3.2139524752853961E-5</v>
      </c>
      <c r="R61" s="20"/>
    </row>
    <row r="62" spans="1:18" x14ac:dyDescent="0.2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VLOOKUP(B62,[1]Brokers!$B$7:$H$61,7,0)</f>
        <v>7504645</v>
      </c>
      <c r="H62" s="16">
        <v>0</v>
      </c>
      <c r="I62" s="16">
        <f>VLOOKUP(B62,[2]Brokers!$B$7:$M$61,12,0)</f>
        <v>0</v>
      </c>
      <c r="J62" s="16">
        <v>0</v>
      </c>
      <c r="K62" s="16">
        <v>0</v>
      </c>
      <c r="L62" s="16">
        <f>VLOOKUP(B62,[2]Brokers!$B$7:$R$61,17,0)</f>
        <v>0</v>
      </c>
      <c r="M62" s="24">
        <f>VLOOKUP(B62,[2]Brokers!$B$7:$T$61,19,0)</f>
        <v>7504645</v>
      </c>
      <c r="N62" s="24">
        <v>7504645</v>
      </c>
      <c r="O62" s="28">
        <f t="shared" si="2"/>
        <v>1.7313143668181954E-5</v>
      </c>
      <c r="R62" s="20"/>
    </row>
    <row r="63" spans="1:18" x14ac:dyDescent="0.25">
      <c r="A63" s="27">
        <v>48</v>
      </c>
      <c r="B63" s="12" t="s">
        <v>60</v>
      </c>
      <c r="C63" s="13" t="s">
        <v>61</v>
      </c>
      <c r="D63" s="14" t="s">
        <v>14</v>
      </c>
      <c r="E63" s="15"/>
      <c r="F63" s="15"/>
      <c r="G63" s="16">
        <f>VLOOKUP(B63,[1]Brokers!$B$7:$H$61,7,0)</f>
        <v>0</v>
      </c>
      <c r="H63" s="16">
        <v>0</v>
      </c>
      <c r="I63" s="16">
        <f>VLOOKUP(B63,[2]Brokers!$B$7:$M$61,12,0)</f>
        <v>0</v>
      </c>
      <c r="J63" s="16">
        <v>0</v>
      </c>
      <c r="K63" s="16">
        <v>0</v>
      </c>
      <c r="L63" s="16">
        <f>VLOOKUP(B63,[2]Brokers!$B$7:$R$61,17,0)</f>
        <v>0</v>
      </c>
      <c r="M63" s="24">
        <f>VLOOKUP(B63,[2]Brokers!$B$7:$T$61,19,0)</f>
        <v>0</v>
      </c>
      <c r="N63" s="24">
        <v>0</v>
      </c>
      <c r="O63" s="28">
        <f t="shared" si="2"/>
        <v>0</v>
      </c>
      <c r="R63" s="20"/>
    </row>
    <row r="64" spans="1:18" x14ac:dyDescent="0.25">
      <c r="A64" s="27">
        <v>49</v>
      </c>
      <c r="B64" s="12" t="s">
        <v>105</v>
      </c>
      <c r="C64" s="13" t="s">
        <v>115</v>
      </c>
      <c r="D64" s="14" t="s">
        <v>14</v>
      </c>
      <c r="E64" s="15"/>
      <c r="F64" s="15"/>
      <c r="G64" s="16">
        <f>VLOOKUP(B64,[1]Brokers!$B$7:$H$61,7,0)</f>
        <v>0</v>
      </c>
      <c r="H64" s="16">
        <v>0</v>
      </c>
      <c r="I64" s="16">
        <f>VLOOKUP(B64,[2]Brokers!$B$7:$M$61,12,0)</f>
        <v>0</v>
      </c>
      <c r="J64" s="16">
        <v>0</v>
      </c>
      <c r="K64" s="16">
        <v>0</v>
      </c>
      <c r="L64" s="16">
        <f>VLOOKUP(B64,[2]Brokers!$B$7:$R$61,17,0)</f>
        <v>0</v>
      </c>
      <c r="M64" s="24">
        <f>VLOOKUP(B64,[2]Brokers!$B$7:$T$61,19,0)</f>
        <v>0</v>
      </c>
      <c r="N64" s="24">
        <v>0</v>
      </c>
      <c r="O64" s="28">
        <f t="shared" si="2"/>
        <v>0</v>
      </c>
      <c r="R64" s="20"/>
    </row>
    <row r="65" spans="1:18" x14ac:dyDescent="0.25">
      <c r="A65" s="27">
        <v>50</v>
      </c>
      <c r="B65" s="12" t="s">
        <v>70</v>
      </c>
      <c r="C65" s="13" t="s">
        <v>71</v>
      </c>
      <c r="D65" s="14" t="s">
        <v>14</v>
      </c>
      <c r="E65" s="15"/>
      <c r="F65" s="15"/>
      <c r="G65" s="16">
        <f>VLOOKUP(B65,[1]Brokers!$B$7:$H$61,7,0)</f>
        <v>0</v>
      </c>
      <c r="H65" s="16">
        <v>0</v>
      </c>
      <c r="I65" s="16">
        <f>VLOOKUP(B65,[2]Brokers!$B$7:$M$61,12,0)</f>
        <v>0</v>
      </c>
      <c r="J65" s="16">
        <v>0</v>
      </c>
      <c r="K65" s="16">
        <v>0</v>
      </c>
      <c r="L65" s="16">
        <f>VLOOKUP(B65,[2]Brokers!$B$7:$R$61,17,0)</f>
        <v>0</v>
      </c>
      <c r="M65" s="24">
        <f>VLOOKUP(B65,[2]Brokers!$B$7:$T$61,19,0)</f>
        <v>0</v>
      </c>
      <c r="N65" s="24">
        <v>0</v>
      </c>
      <c r="O65" s="28">
        <f t="shared" si="2"/>
        <v>0</v>
      </c>
      <c r="R65" s="20"/>
    </row>
    <row r="66" spans="1:18" x14ac:dyDescent="0.2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VLOOKUP(B66,[1]Brokers!$B$7:$H$61,7,0)</f>
        <v>0</v>
      </c>
      <c r="H66" s="16">
        <v>0</v>
      </c>
      <c r="I66" s="16">
        <f>VLOOKUP(B66,[2]Brokers!$B$7:$M$61,12,0)</f>
        <v>0</v>
      </c>
      <c r="J66" s="16">
        <v>0</v>
      </c>
      <c r="K66" s="16">
        <v>0</v>
      </c>
      <c r="L66" s="16">
        <f>VLOOKUP(B66,[2]Brokers!$B$7:$R$61,17,0)</f>
        <v>0</v>
      </c>
      <c r="M66" s="24">
        <f>VLOOKUP(B66,[2]Brokers!$B$7:$T$61,19,0)</f>
        <v>0</v>
      </c>
      <c r="N66" s="24">
        <v>0</v>
      </c>
      <c r="O66" s="28">
        <f t="shared" si="2"/>
        <v>0</v>
      </c>
      <c r="R66" s="20"/>
    </row>
    <row r="67" spans="1:18" x14ac:dyDescent="0.2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VLOOKUP(B67,[1]Brokers!$B$7:$H$61,7,0)</f>
        <v>0</v>
      </c>
      <c r="H67" s="16">
        <v>0</v>
      </c>
      <c r="I67" s="16">
        <f>VLOOKUP(B67,[2]Brokers!$B$7:$M$61,12,0)</f>
        <v>0</v>
      </c>
      <c r="J67" s="16">
        <v>0</v>
      </c>
      <c r="K67" s="16">
        <v>0</v>
      </c>
      <c r="L67" s="16">
        <f>VLOOKUP(B67,[2]Brokers!$B$7:$R$61,17,0)</f>
        <v>0</v>
      </c>
      <c r="M67" s="24">
        <f>VLOOKUP(B67,[2]Brokers!$B$7:$T$61,19,0)</f>
        <v>0</v>
      </c>
      <c r="N67" s="24">
        <v>0</v>
      </c>
      <c r="O67" s="28">
        <f t="shared" si="2"/>
        <v>0</v>
      </c>
      <c r="R67" s="20"/>
    </row>
    <row r="68" spans="1:18" x14ac:dyDescent="0.25">
      <c r="A68" s="27">
        <v>53</v>
      </c>
      <c r="B68" s="12" t="s">
        <v>122</v>
      </c>
      <c r="C68" s="13" t="s">
        <v>75</v>
      </c>
      <c r="D68" s="14" t="s">
        <v>14</v>
      </c>
      <c r="E68" s="15"/>
      <c r="F68" s="15"/>
      <c r="G68" s="16">
        <f>VLOOKUP(B68,[1]Brokers!$B$7:$H$61,7,0)</f>
        <v>0</v>
      </c>
      <c r="H68" s="16"/>
      <c r="I68" s="16">
        <f>VLOOKUP(B68,[2]Brokers!$B$7:$M$61,12,0)</f>
        <v>0</v>
      </c>
      <c r="J68" s="16">
        <v>0</v>
      </c>
      <c r="K68" s="16"/>
      <c r="L68" s="16">
        <f>VLOOKUP(B68,[2]Brokers!$B$7:$R$61,17,0)</f>
        <v>0</v>
      </c>
      <c r="M68" s="24">
        <f>VLOOKUP(B68,[2]Brokers!$B$7:$T$61,19,0)</f>
        <v>0</v>
      </c>
      <c r="N68" s="24">
        <v>0</v>
      </c>
      <c r="O68" s="28">
        <f t="shared" si="2"/>
        <v>0</v>
      </c>
      <c r="R68" s="20"/>
    </row>
    <row r="69" spans="1:18" ht="13.5" customHeight="1" x14ac:dyDescent="0.25">
      <c r="A69" s="27">
        <v>54</v>
      </c>
      <c r="B69" s="12" t="s">
        <v>124</v>
      </c>
      <c r="C69" s="13" t="s">
        <v>125</v>
      </c>
      <c r="D69" s="14" t="s">
        <v>14</v>
      </c>
      <c r="E69" s="15"/>
      <c r="F69" s="15"/>
      <c r="G69" s="16">
        <f>VLOOKUP(B69,[1]Brokers!$B$7:$H$61,7,0)</f>
        <v>0</v>
      </c>
      <c r="H69" s="16"/>
      <c r="I69" s="16">
        <f>VLOOKUP(B69,[2]Brokers!$B$7:$M$61,12,0)</f>
        <v>0</v>
      </c>
      <c r="J69" s="16"/>
      <c r="K69" s="16"/>
      <c r="L69" s="16">
        <f>VLOOKUP(B69,[2]Brokers!$B$7:$R$61,17,0)</f>
        <v>0</v>
      </c>
      <c r="M69" s="24">
        <f>VLOOKUP(B69,[2]Brokers!$B$7:$T$61,19,0)</f>
        <v>0</v>
      </c>
      <c r="N69" s="24"/>
      <c r="O69" s="28"/>
      <c r="R69" s="20"/>
    </row>
    <row r="70" spans="1:18" ht="16.5" customHeight="1" thickBot="1" x14ac:dyDescent="0.3">
      <c r="A70" s="57" t="s">
        <v>6</v>
      </c>
      <c r="B70" s="58"/>
      <c r="C70" s="59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13047875399</v>
      </c>
      <c r="H70" s="30">
        <f t="shared" ref="H70:O70" si="3">SUM(H16:H69)</f>
        <v>0</v>
      </c>
      <c r="I70" s="34">
        <v>2664933524.1800003</v>
      </c>
      <c r="J70" s="30">
        <f t="shared" si="3"/>
        <v>0</v>
      </c>
      <c r="K70" s="30">
        <f t="shared" si="3"/>
        <v>0</v>
      </c>
      <c r="L70" s="34">
        <v>153236400000</v>
      </c>
      <c r="M70" s="37">
        <v>168949208923.17996</v>
      </c>
      <c r="N70" s="30">
        <f>SUM(N16:N69)</f>
        <v>433465183668.05994</v>
      </c>
      <c r="O70" s="31">
        <f t="shared" si="3"/>
        <v>0.99999999999999989</v>
      </c>
      <c r="P70" s="19"/>
    </row>
    <row r="71" spans="1:18" x14ac:dyDescent="0.25">
      <c r="G71" s="2" t="s">
        <v>128</v>
      </c>
      <c r="L71" s="20"/>
      <c r="M71" s="21"/>
      <c r="O71" s="20"/>
      <c r="P71" s="19"/>
    </row>
    <row r="72" spans="1:18" ht="27.6" customHeight="1" x14ac:dyDescent="0.25">
      <c r="B72" s="53" t="s">
        <v>98</v>
      </c>
      <c r="C72" s="53"/>
      <c r="D72" s="53"/>
      <c r="E72" s="53"/>
      <c r="F72" s="53"/>
      <c r="H72" s="22"/>
      <c r="I72" s="22"/>
      <c r="L72" s="20"/>
      <c r="M72" s="20"/>
      <c r="P72" s="19"/>
    </row>
    <row r="73" spans="1:18" ht="27.6" customHeight="1" x14ac:dyDescent="0.25">
      <c r="C73" s="54"/>
      <c r="D73" s="54"/>
      <c r="E73" s="54"/>
      <c r="F73" s="54"/>
      <c r="M73" s="20"/>
      <c r="N73" s="20"/>
      <c r="P73" s="19"/>
    </row>
    <row r="74" spans="1:18" x14ac:dyDescent="0.25">
      <c r="G74" s="33"/>
      <c r="I74" s="1"/>
      <c r="L74" s="1" t="s">
        <v>128</v>
      </c>
      <c r="M74" s="4"/>
      <c r="O74" s="19"/>
      <c r="P74" s="1"/>
    </row>
    <row r="75" spans="1:18" x14ac:dyDescent="0.25">
      <c r="N75" s="4"/>
      <c r="P75" s="19"/>
    </row>
    <row r="77" spans="1:18" x14ac:dyDescent="0.25">
      <c r="N77" s="35"/>
    </row>
    <row r="78" spans="1:18" x14ac:dyDescent="0.25">
      <c r="N78" s="35"/>
    </row>
    <row r="79" spans="1:18" x14ac:dyDescent="0.25">
      <c r="N79" s="35">
        <f>VLOOKUP(B16,[1]Brokers!$B$7:$H$61,7,0)</f>
        <v>1024725262.35</v>
      </c>
    </row>
    <row r="80" spans="1:18" x14ac:dyDescent="0.25">
      <c r="N80" s="36"/>
    </row>
    <row r="111" spans="12:12" x14ac:dyDescent="0.25">
      <c r="L111" s="4"/>
    </row>
    <row r="128" spans="13:13" x14ac:dyDescent="0.25">
      <c r="M128" s="20"/>
    </row>
  </sheetData>
  <autoFilter ref="A15:P70"/>
  <sortState ref="B16:O69">
    <sortCondition descending="1" ref="O16:O69"/>
  </sortState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topLeftCell="A41" workbookViewId="0">
      <selection activeCell="L55" sqref="L55"/>
    </sheetView>
  </sheetViews>
  <sheetFormatPr defaultRowHeight="15" x14ac:dyDescent="0.25"/>
  <cols>
    <col min="2" max="2" width="18.42578125" customWidth="1"/>
    <col min="4" max="4" width="24.85546875" customWidth="1"/>
    <col min="6" max="6" width="19.5703125" customWidth="1"/>
    <col min="8" max="8" width="29.28515625" customWidth="1"/>
    <col min="11" max="11" width="21.42578125" customWidth="1"/>
  </cols>
  <sheetData>
    <row r="2" spans="2:11" x14ac:dyDescent="0.25">
      <c r="B2">
        <v>3548165879.3899999</v>
      </c>
      <c r="D2">
        <v>125120364</v>
      </c>
      <c r="F2">
        <v>1500000</v>
      </c>
      <c r="H2">
        <v>3674786243.3899999</v>
      </c>
      <c r="K2">
        <v>3674786243.3899999</v>
      </c>
    </row>
    <row r="3" spans="2:11" x14ac:dyDescent="0.2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x14ac:dyDescent="0.25">
      <c r="B4">
        <v>4328578056.3299999</v>
      </c>
      <c r="D4">
        <v>100059094.8</v>
      </c>
      <c r="F4">
        <v>0</v>
      </c>
      <c r="H4">
        <v>4428637151.1300001</v>
      </c>
      <c r="K4">
        <v>4428637151.1300001</v>
      </c>
    </row>
    <row r="5" spans="2:11" x14ac:dyDescent="0.25">
      <c r="B5">
        <v>567836191.84000003</v>
      </c>
      <c r="D5">
        <v>0</v>
      </c>
      <c r="F5">
        <v>0</v>
      </c>
      <c r="H5">
        <v>567836191.84000003</v>
      </c>
      <c r="K5">
        <v>567836191.84000003</v>
      </c>
    </row>
    <row r="6" spans="2:11" x14ac:dyDescent="0.25">
      <c r="B6">
        <v>1024725262.35</v>
      </c>
      <c r="D6">
        <v>58791698.170000002</v>
      </c>
      <c r="F6">
        <v>76283000000</v>
      </c>
      <c r="H6">
        <v>77366516960.520004</v>
      </c>
      <c r="K6">
        <v>77366516960.520004</v>
      </c>
    </row>
    <row r="7" spans="2:11" x14ac:dyDescent="0.25">
      <c r="B7">
        <v>275105717.72000003</v>
      </c>
      <c r="D7">
        <v>69700000</v>
      </c>
      <c r="F7">
        <v>0</v>
      </c>
      <c r="H7">
        <v>344805717.72000003</v>
      </c>
      <c r="K7">
        <v>344805717.72000003</v>
      </c>
    </row>
    <row r="8" spans="2:11" x14ac:dyDescent="0.2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x14ac:dyDescent="0.2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x14ac:dyDescent="0.25">
      <c r="B10">
        <v>269176911.31999999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x14ac:dyDescent="0.2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x14ac:dyDescent="0.25">
      <c r="B12">
        <v>6896562.0700000003</v>
      </c>
      <c r="D12">
        <v>240054400</v>
      </c>
      <c r="F12">
        <v>0</v>
      </c>
      <c r="H12">
        <v>246950962.06999999</v>
      </c>
      <c r="K12">
        <v>246950962.06999999</v>
      </c>
    </row>
    <row r="13" spans="2:11" x14ac:dyDescent="0.25">
      <c r="B13">
        <v>193654310.78</v>
      </c>
      <c r="D13">
        <v>7774352.4100000001</v>
      </c>
      <c r="F13">
        <v>0</v>
      </c>
      <c r="H13">
        <v>201428663.19</v>
      </c>
      <c r="K13">
        <v>201428663.19</v>
      </c>
    </row>
    <row r="14" spans="2:11" x14ac:dyDescent="0.25">
      <c r="B14">
        <v>91498793.909999996</v>
      </c>
      <c r="D14">
        <v>0</v>
      </c>
      <c r="F14">
        <v>0</v>
      </c>
      <c r="H14">
        <v>91498793.909999996</v>
      </c>
      <c r="K14">
        <v>91498793.909999996</v>
      </c>
    </row>
    <row r="15" spans="2:11" x14ac:dyDescent="0.25">
      <c r="B15">
        <v>46080983.390000001</v>
      </c>
      <c r="D15">
        <v>0</v>
      </c>
      <c r="F15">
        <v>0</v>
      </c>
      <c r="H15">
        <v>46080983.390000001</v>
      </c>
      <c r="K15">
        <v>46080983.390000001</v>
      </c>
    </row>
    <row r="16" spans="2:11" x14ac:dyDescent="0.25">
      <c r="B16">
        <v>24344220.800000001</v>
      </c>
      <c r="D16">
        <v>0</v>
      </c>
      <c r="F16">
        <v>0</v>
      </c>
      <c r="H16">
        <v>24344220.800000001</v>
      </c>
      <c r="K16">
        <v>24344220.800000001</v>
      </c>
    </row>
    <row r="17" spans="2:11" x14ac:dyDescent="0.25">
      <c r="B17">
        <v>361015677.35000002</v>
      </c>
      <c r="D17">
        <v>0</v>
      </c>
      <c r="F17">
        <v>0</v>
      </c>
      <c r="H17">
        <v>361015677.35000002</v>
      </c>
      <c r="K17">
        <v>361015677.35000002</v>
      </c>
    </row>
    <row r="18" spans="2:11" x14ac:dyDescent="0.25">
      <c r="B18">
        <v>69309528.180000007</v>
      </c>
      <c r="D18">
        <v>0</v>
      </c>
      <c r="F18">
        <v>0</v>
      </c>
      <c r="H18">
        <v>69309528.180000007</v>
      </c>
      <c r="K18">
        <v>69309528.180000007</v>
      </c>
    </row>
    <row r="19" spans="2:11" x14ac:dyDescent="0.25">
      <c r="B19">
        <v>0</v>
      </c>
      <c r="D19">
        <v>0</v>
      </c>
      <c r="F19">
        <v>0</v>
      </c>
      <c r="H19">
        <v>0</v>
      </c>
      <c r="K19">
        <v>0</v>
      </c>
    </row>
    <row r="20" spans="2:11" x14ac:dyDescent="0.25">
      <c r="B20">
        <v>141384210.93000001</v>
      </c>
      <c r="D20">
        <v>0</v>
      </c>
      <c r="F20">
        <v>0</v>
      </c>
      <c r="H20">
        <v>141384210.93000001</v>
      </c>
      <c r="K20">
        <v>141384210.93000001</v>
      </c>
    </row>
    <row r="21" spans="2:11" x14ac:dyDescent="0.2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x14ac:dyDescent="0.2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x14ac:dyDescent="0.25">
      <c r="B23">
        <v>53146891.119999997</v>
      </c>
      <c r="D23">
        <v>3120500</v>
      </c>
      <c r="F23">
        <v>0</v>
      </c>
      <c r="H23">
        <v>56267391.119999997</v>
      </c>
      <c r="K23">
        <v>56267391.119999997</v>
      </c>
    </row>
    <row r="24" spans="2:11" x14ac:dyDescent="0.25">
      <c r="B24">
        <v>23946439.890000001</v>
      </c>
      <c r="D24">
        <v>0</v>
      </c>
      <c r="F24">
        <v>267100000</v>
      </c>
      <c r="H24">
        <v>291046439.88999999</v>
      </c>
      <c r="K24">
        <v>291046439.88999999</v>
      </c>
    </row>
    <row r="25" spans="2:11" x14ac:dyDescent="0.25">
      <c r="B25">
        <v>22292375.960000001</v>
      </c>
      <c r="D25">
        <v>122819034.8</v>
      </c>
      <c r="F25">
        <v>0</v>
      </c>
      <c r="H25">
        <v>145111410.75999999</v>
      </c>
      <c r="K25">
        <v>145111410.75999999</v>
      </c>
    </row>
    <row r="26" spans="2:11" x14ac:dyDescent="0.2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x14ac:dyDescent="0.2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x14ac:dyDescent="0.25">
      <c r="B28">
        <v>0</v>
      </c>
      <c r="F28">
        <v>0</v>
      </c>
      <c r="H28">
        <v>0</v>
      </c>
      <c r="K28">
        <v>0</v>
      </c>
    </row>
    <row r="29" spans="2:11" x14ac:dyDescent="0.2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x14ac:dyDescent="0.25">
      <c r="B30">
        <v>20299811.800000001</v>
      </c>
      <c r="D30" s="38">
        <v>2664933524.1799998</v>
      </c>
      <c r="F30">
        <v>0</v>
      </c>
      <c r="H30">
        <v>20299811.800000001</v>
      </c>
      <c r="K30">
        <v>20299811.800000001</v>
      </c>
    </row>
    <row r="31" spans="2:11" x14ac:dyDescent="0.25">
      <c r="B31">
        <v>1490064.89</v>
      </c>
      <c r="F31">
        <v>0</v>
      </c>
      <c r="H31">
        <v>1490064.89</v>
      </c>
      <c r="K31">
        <v>1490064.89</v>
      </c>
    </row>
    <row r="32" spans="2:11" x14ac:dyDescent="0.25">
      <c r="B32">
        <v>988000</v>
      </c>
      <c r="F32">
        <v>0</v>
      </c>
      <c r="H32">
        <v>988000</v>
      </c>
      <c r="K32">
        <v>988000</v>
      </c>
    </row>
    <row r="33" spans="2:11" x14ac:dyDescent="0.25">
      <c r="B33">
        <v>3089628.38</v>
      </c>
      <c r="F33">
        <v>0</v>
      </c>
      <c r="H33">
        <v>3089628.38</v>
      </c>
      <c r="K33">
        <v>3089628.38</v>
      </c>
    </row>
    <row r="34" spans="2:11" x14ac:dyDescent="0.25">
      <c r="B34">
        <v>33118255.390000001</v>
      </c>
      <c r="F34">
        <v>0</v>
      </c>
      <c r="H34">
        <v>33118255.390000001</v>
      </c>
      <c r="K34">
        <v>33118255.390000001</v>
      </c>
    </row>
    <row r="35" spans="2:11" x14ac:dyDescent="0.25">
      <c r="B35">
        <v>8761394.0999999996</v>
      </c>
      <c r="F35">
        <v>0</v>
      </c>
      <c r="H35">
        <v>8761394.0999999996</v>
      </c>
      <c r="K35">
        <v>8761394.0999999996</v>
      </c>
    </row>
    <row r="36" spans="2:11" x14ac:dyDescent="0.25">
      <c r="B36">
        <v>13766433</v>
      </c>
      <c r="F36">
        <v>1000000</v>
      </c>
      <c r="H36">
        <v>14766433</v>
      </c>
      <c r="K36">
        <v>14766433</v>
      </c>
    </row>
    <row r="37" spans="2:11" x14ac:dyDescent="0.25">
      <c r="B37">
        <v>0</v>
      </c>
      <c r="F37">
        <v>0</v>
      </c>
      <c r="H37">
        <v>0</v>
      </c>
      <c r="K37">
        <v>0</v>
      </c>
    </row>
    <row r="38" spans="2:11" x14ac:dyDescent="0.25">
      <c r="B38">
        <v>133990469.78</v>
      </c>
      <c r="F38">
        <v>0</v>
      </c>
      <c r="H38">
        <v>133990469.78</v>
      </c>
      <c r="K38">
        <v>133990469.78</v>
      </c>
    </row>
    <row r="39" spans="2:11" x14ac:dyDescent="0.25">
      <c r="B39">
        <v>1989838.77</v>
      </c>
      <c r="F39">
        <v>0</v>
      </c>
      <c r="H39">
        <v>1989838.77</v>
      </c>
      <c r="K39">
        <v>1989838.77</v>
      </c>
    </row>
    <row r="40" spans="2:11" x14ac:dyDescent="0.25">
      <c r="B40">
        <v>132217.37</v>
      </c>
      <c r="F40">
        <v>1000000</v>
      </c>
      <c r="H40">
        <v>1132217.3700000001</v>
      </c>
      <c r="K40">
        <v>1132217.3700000001</v>
      </c>
    </row>
    <row r="41" spans="2:11" x14ac:dyDescent="0.25">
      <c r="B41">
        <v>2026872</v>
      </c>
      <c r="F41">
        <v>0</v>
      </c>
      <c r="H41">
        <v>2026872</v>
      </c>
      <c r="K41">
        <v>2026872</v>
      </c>
    </row>
    <row r="42" spans="2:11" x14ac:dyDescent="0.25">
      <c r="B42">
        <v>8890184.8000000007</v>
      </c>
      <c r="F42">
        <v>500000</v>
      </c>
      <c r="H42">
        <v>9390184.8000000007</v>
      </c>
      <c r="K42">
        <v>9390184.8000000007</v>
      </c>
    </row>
    <row r="43" spans="2:11" x14ac:dyDescent="0.25">
      <c r="B43">
        <v>2529046</v>
      </c>
      <c r="H43">
        <v>2529046</v>
      </c>
      <c r="K43">
        <v>2529046</v>
      </c>
    </row>
    <row r="44" spans="2:11" x14ac:dyDescent="0.25">
      <c r="B44">
        <v>0</v>
      </c>
      <c r="F44" t="s">
        <v>128</v>
      </c>
      <c r="H44">
        <v>0</v>
      </c>
      <c r="K44">
        <v>0</v>
      </c>
    </row>
    <row r="45" spans="2:11" x14ac:dyDescent="0.2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x14ac:dyDescent="0.25">
      <c r="B46">
        <v>4491214.5</v>
      </c>
      <c r="H46">
        <v>4491214.5</v>
      </c>
      <c r="K46">
        <v>4491214.5</v>
      </c>
    </row>
    <row r="47" spans="2:11" x14ac:dyDescent="0.25">
      <c r="B47">
        <v>204013</v>
      </c>
      <c r="H47">
        <v>204013</v>
      </c>
      <c r="K47">
        <v>204013</v>
      </c>
    </row>
    <row r="48" spans="2:11" x14ac:dyDescent="0.25">
      <c r="B48">
        <v>0</v>
      </c>
      <c r="H48">
        <v>0</v>
      </c>
      <c r="K48">
        <v>0</v>
      </c>
    </row>
    <row r="49" spans="2:11" x14ac:dyDescent="0.25">
      <c r="B49">
        <v>0</v>
      </c>
      <c r="H49">
        <v>0</v>
      </c>
      <c r="K49">
        <v>0</v>
      </c>
    </row>
    <row r="50" spans="2:11" x14ac:dyDescent="0.25">
      <c r="B50">
        <v>0</v>
      </c>
      <c r="H50">
        <v>0</v>
      </c>
      <c r="K50">
        <v>0</v>
      </c>
    </row>
    <row r="51" spans="2:11" x14ac:dyDescent="0.25">
      <c r="B51">
        <v>7504645</v>
      </c>
      <c r="H51">
        <v>7504645</v>
      </c>
      <c r="K51">
        <v>7504645</v>
      </c>
    </row>
    <row r="52" spans="2:11" x14ac:dyDescent="0.25">
      <c r="B52" s="39">
        <f>SUM(B2:B51)</f>
        <v>13047875398.999998</v>
      </c>
      <c r="H52" t="s">
        <v>128</v>
      </c>
      <c r="K52">
        <f>SUM(K2:K51)</f>
        <v>168949208923.18002</v>
      </c>
    </row>
    <row r="53" spans="2:11" x14ac:dyDescent="0.25">
      <c r="H53">
        <f>SUM(H2:H52)</f>
        <v>168949208923.18002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2022-08-16T08:40:33Z</cp:lastPrinted>
  <dcterms:created xsi:type="dcterms:W3CDTF">2017-06-09T07:51:20Z</dcterms:created>
  <dcterms:modified xsi:type="dcterms:W3CDTF">2022-08-17T01:31:45Z</dcterms:modified>
</cp:coreProperties>
</file>