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<sst xmlns="http://schemas.openxmlformats.org/spreadsheetml/2006/main" count="424" uniqueCount="139">
  <si>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</si>
  <si>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</si>
  <si>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</si>
  <si>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</si>
  <si>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</si>
  <si>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</si>
  <si>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</si>
  <si>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</si>
  <si>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</si>
  <si>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</si>
  <si>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</si>
  <si>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</si>
  <si>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</si>
  <si>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</si>
  <si>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</si>
  <si>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</si>
  <si>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</si>
  <si>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</si>
  <si>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</si>
  <si>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</si>
  <si>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</si>
  <si>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</si>
  <si>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</si>
  <si>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</si>
  <si>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</si>
  <si>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</si>
  <si>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</si>
  <si>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</si>
  <si>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</si>
  <si>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</si>
  <si>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</si>
  <si>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</si>
  <si>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</si>
  <si>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</si>
  <si>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</si>
  <si>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</si>
  <si>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</si>
  <si>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</si>
  <si>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</si>
  <si>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</si>
  <si>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</si>
  <si>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</si>
  <si>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</si>
  <si>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</si>
  <si>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</si>
  <si>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</si>
  <si>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</si>
  <si>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</si>
  <si>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</si>
  <si>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</si>
  <si>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</si>
  <si>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</si>
  <si>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</si>
  <si>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</si>
  <si>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</si>
  <si>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</si>
  <si>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</si>
  <si>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</si>
  <si>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</si>
  <si>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</si>
  <si>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</si>
  <si>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</si>
  <si>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</si>
  <si>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</si>
  <si>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</si>
  <si>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</si>
  <si>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</si>
  <si>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</si>
  <si>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</si>
  <si>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</si>
  <si>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</si>
  <si>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</si>
  <si>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</si>
  <si>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</si>
  <si>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</si>
  <si>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</si>
  <si>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</si>
  <si>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</si>
  <si>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</si>
  <si>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</si>
  <si>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</si>
  <si>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</si>
  <si>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</si>
  <si>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</si>
  <si>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</si>
  <si>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</si>
  <si>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</si>
  <si>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</si>
  <si>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</si>
  <si>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</si>
  <si>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</si>
  <si>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</si>
  <si>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</si>
  <si>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</si>
  <si>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</si>
  <si>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</si>
  <si>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</si>
  <si>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</si>
  <si>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</si>
  <si>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</si>
  <si>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</si>
  <si>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</si>
  <si>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</si>
  <si>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</si>
  <si>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</si>
  <si>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</si>
  <si>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</si>
  <si>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</si>
  <si>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</si>
  <si>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</si>
  <si>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</si>
  <si>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</si>
  <si>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</si>
  <si>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</si>
  <si>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</si>
  <si>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</si>
  <si>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</si>
  <si>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</si>
  <si>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</si>
  <si>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</si>
  <si>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</si>
  <si>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</si>
  <si>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</si>
  <si>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</si>
  <si>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</si>
  <si>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</si>
  <si>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</si>
  <si>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</si>
  <si>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</si>
  <si>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</si>
  <si>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</si>
  <si>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</si>
  <si>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</si>
  <si>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</si>
  <si>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</si>
  <si>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</si>
  <si>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</si>
  <si>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 xml:space="preserve">2019 оны 3 дугаар сарын 31-ний байдлаар </t>
  </si>
  <si>
    <t>3-р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</si>
</sst>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15975</v>
          </cell>
          <cell r="G10">
            <v>11201138</v>
          </cell>
          <cell r="H10">
            <v>11201138</v>
          </cell>
          <cell r="I10">
            <v>0</v>
          </cell>
          <cell r="J10">
            <v>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1070</v>
          </cell>
          <cell r="E11">
            <v>330595</v>
          </cell>
          <cell r="F11">
            <v>10</v>
          </cell>
          <cell r="G11">
            <v>186200</v>
          </cell>
          <cell r="H11">
            <v>516795</v>
          </cell>
          <cell r="I11">
            <v>0</v>
          </cell>
          <cell r="J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878541</v>
          </cell>
          <cell r="E12">
            <v>778077729.7</v>
          </cell>
          <cell r="F12">
            <v>927163</v>
          </cell>
          <cell r="G12">
            <v>923146365.19</v>
          </cell>
          <cell r="H12">
            <v>1701224094.89</v>
          </cell>
          <cell r="I12">
            <v>23442794</v>
          </cell>
          <cell r="J12">
            <v>1678866303</v>
          </cell>
          <cell r="K12">
            <v>70000000</v>
          </cell>
          <cell r="L12">
            <v>5285000000</v>
          </cell>
          <cell r="M12">
            <v>6963866303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151</v>
          </cell>
          <cell r="E13">
            <v>94979</v>
          </cell>
          <cell r="F13">
            <v>2530</v>
          </cell>
          <cell r="G13">
            <v>1260632.96</v>
          </cell>
          <cell r="H13">
            <v>1355611.96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15525</v>
          </cell>
          <cell r="E14">
            <v>2093875</v>
          </cell>
          <cell r="F14">
            <v>180591</v>
          </cell>
          <cell r="G14">
            <v>34229103.3</v>
          </cell>
          <cell r="H14">
            <v>36322978.3</v>
          </cell>
          <cell r="I14">
            <v>135435</v>
          </cell>
          <cell r="J14">
            <v>10970235</v>
          </cell>
          <cell r="M14">
            <v>10970235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1489658</v>
          </cell>
          <cell r="E15">
            <v>307964430.77</v>
          </cell>
          <cell r="F15">
            <v>2474405</v>
          </cell>
          <cell r="G15">
            <v>471096943.42</v>
          </cell>
          <cell r="H15">
            <v>779061374.19</v>
          </cell>
          <cell r="I15">
            <v>7326049</v>
          </cell>
          <cell r="J15">
            <v>554124261</v>
          </cell>
          <cell r="M15">
            <v>554124261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274217</v>
          </cell>
          <cell r="E18">
            <v>53338898.45</v>
          </cell>
          <cell r="F18">
            <v>124054</v>
          </cell>
          <cell r="G18">
            <v>13059246.08</v>
          </cell>
          <cell r="H18">
            <v>66398144.53</v>
          </cell>
          <cell r="I18">
            <v>667107</v>
          </cell>
          <cell r="J18">
            <v>54035667</v>
          </cell>
          <cell r="M18">
            <v>54035667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665</v>
          </cell>
          <cell r="E19">
            <v>518412</v>
          </cell>
          <cell r="F19">
            <v>4387</v>
          </cell>
          <cell r="G19">
            <v>304966.1</v>
          </cell>
          <cell r="H19">
            <v>823378.1</v>
          </cell>
          <cell r="I19">
            <v>14822</v>
          </cell>
          <cell r="J19">
            <v>1200582</v>
          </cell>
          <cell r="M19">
            <v>1200582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20</v>
          </cell>
          <cell r="E20">
            <v>7990</v>
          </cell>
          <cell r="F20">
            <v>39004</v>
          </cell>
          <cell r="G20">
            <v>4961483.5</v>
          </cell>
          <cell r="H20">
            <v>4969473.5</v>
          </cell>
          <cell r="I20">
            <v>249286</v>
          </cell>
          <cell r="J20">
            <v>20192166</v>
          </cell>
          <cell r="M20">
            <v>20192166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1915785</v>
          </cell>
          <cell r="E21">
            <v>1443147765.35</v>
          </cell>
          <cell r="F21">
            <v>2160489</v>
          </cell>
          <cell r="G21">
            <v>1516266989.03</v>
          </cell>
          <cell r="H21">
            <v>2959414754.38</v>
          </cell>
          <cell r="I21">
            <v>769627</v>
          </cell>
          <cell r="J21">
            <v>62339787</v>
          </cell>
          <cell r="M21">
            <v>62339787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1721320</v>
          </cell>
          <cell r="E22">
            <v>162434980.95</v>
          </cell>
          <cell r="F22">
            <v>2446337</v>
          </cell>
          <cell r="G22">
            <v>182543438.2</v>
          </cell>
          <cell r="H22">
            <v>344978419.15</v>
          </cell>
          <cell r="I22">
            <v>942863</v>
          </cell>
          <cell r="J22">
            <v>76371903</v>
          </cell>
          <cell r="M22">
            <v>76371903</v>
          </cell>
          <cell r="T22">
            <v>8818</v>
          </cell>
          <cell r="U22">
            <v>915252370</v>
          </cell>
          <cell r="V22">
            <v>12761</v>
          </cell>
          <cell r="W22">
            <v>1334952680</v>
          </cell>
          <cell r="X22">
            <v>2250205050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127265</v>
          </cell>
          <cell r="E24">
            <v>30906434</v>
          </cell>
          <cell r="F24">
            <v>720</v>
          </cell>
          <cell r="G24">
            <v>662600</v>
          </cell>
          <cell r="H24">
            <v>31569034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3600</v>
          </cell>
          <cell r="E26">
            <v>20386668.95</v>
          </cell>
          <cell r="F26">
            <v>157299</v>
          </cell>
          <cell r="G26">
            <v>16307728</v>
          </cell>
          <cell r="H26">
            <v>36694396.95</v>
          </cell>
          <cell r="I26">
            <v>6000</v>
          </cell>
          <cell r="J26">
            <v>486000</v>
          </cell>
          <cell r="M26">
            <v>486000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14883</v>
          </cell>
          <cell r="E28">
            <v>2688622.22</v>
          </cell>
          <cell r="F28">
            <v>70004</v>
          </cell>
          <cell r="G28">
            <v>11014667.92</v>
          </cell>
          <cell r="H28">
            <v>13703290.14</v>
          </cell>
          <cell r="I28">
            <v>459168</v>
          </cell>
          <cell r="J28">
            <v>37192608</v>
          </cell>
          <cell r="M28">
            <v>37192608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13</v>
          </cell>
          <cell r="E29">
            <v>92950</v>
          </cell>
          <cell r="F29">
            <v>0</v>
          </cell>
          <cell r="G29">
            <v>0</v>
          </cell>
          <cell r="H29">
            <v>92950</v>
          </cell>
          <cell r="I29">
            <v>15878</v>
          </cell>
          <cell r="J29">
            <v>1286118</v>
          </cell>
          <cell r="M29">
            <v>1286118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2946</v>
          </cell>
          <cell r="E33">
            <v>1282555</v>
          </cell>
          <cell r="F33">
            <v>0</v>
          </cell>
          <cell r="G33">
            <v>0</v>
          </cell>
          <cell r="H33">
            <v>1282555</v>
          </cell>
          <cell r="I33">
            <v>23327</v>
          </cell>
          <cell r="J33">
            <v>1889487</v>
          </cell>
          <cell r="M33">
            <v>1889487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226691</v>
          </cell>
          <cell r="E34">
            <v>50923586.34</v>
          </cell>
          <cell r="F34">
            <v>148939</v>
          </cell>
          <cell r="G34">
            <v>41337198.92</v>
          </cell>
          <cell r="H34">
            <v>92260785.26</v>
          </cell>
          <cell r="I34">
            <v>402986</v>
          </cell>
          <cell r="J34">
            <v>32641866</v>
          </cell>
          <cell r="M34">
            <v>32641866</v>
          </cell>
          <cell r="T34">
            <v>0</v>
          </cell>
          <cell r="U34">
            <v>0</v>
          </cell>
          <cell r="V34">
            <v>413</v>
          </cell>
          <cell r="W34">
            <v>41343950</v>
          </cell>
          <cell r="X34">
            <v>41343950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1332965</v>
          </cell>
          <cell r="E35">
            <v>162179500.75</v>
          </cell>
          <cell r="F35">
            <v>59869</v>
          </cell>
          <cell r="G35">
            <v>20999358</v>
          </cell>
          <cell r="H35">
            <v>183178858.75</v>
          </cell>
          <cell r="I35">
            <v>15899</v>
          </cell>
          <cell r="J35">
            <v>1287819</v>
          </cell>
          <cell r="M35">
            <v>1287819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23887</v>
          </cell>
          <cell r="E36">
            <v>3382387.64</v>
          </cell>
          <cell r="F36">
            <v>767628</v>
          </cell>
          <cell r="G36">
            <v>51905924.68</v>
          </cell>
          <cell r="H36">
            <v>55288312.32</v>
          </cell>
          <cell r="I36">
            <v>91615</v>
          </cell>
          <cell r="J36">
            <v>7420815</v>
          </cell>
          <cell r="M36">
            <v>7420815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26846938</v>
          </cell>
          <cell r="E37">
            <v>18896702815.68</v>
          </cell>
          <cell r="F37">
            <v>27093370</v>
          </cell>
          <cell r="G37">
            <v>18743743047.55</v>
          </cell>
          <cell r="H37">
            <v>37640445863.229996</v>
          </cell>
          <cell r="I37">
            <v>2074853</v>
          </cell>
          <cell r="J37">
            <v>168063093</v>
          </cell>
          <cell r="M37">
            <v>168063093</v>
          </cell>
          <cell r="T37">
            <v>0</v>
          </cell>
          <cell r="U37">
            <v>0</v>
          </cell>
          <cell r="V37">
            <v>700</v>
          </cell>
          <cell r="W37">
            <v>70707000</v>
          </cell>
          <cell r="X37">
            <v>70707000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293742</v>
          </cell>
          <cell r="G38">
            <v>164910269.76</v>
          </cell>
          <cell r="H38">
            <v>164910269.76</v>
          </cell>
          <cell r="I38">
            <v>86061</v>
          </cell>
          <cell r="J38">
            <v>6970941</v>
          </cell>
          <cell r="M38">
            <v>6970941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74419</v>
          </cell>
          <cell r="E39">
            <v>8033822.18</v>
          </cell>
          <cell r="F39">
            <v>21335</v>
          </cell>
          <cell r="G39">
            <v>5104463.83</v>
          </cell>
          <cell r="H39">
            <v>13138286.01</v>
          </cell>
          <cell r="I39">
            <v>204482</v>
          </cell>
          <cell r="J39">
            <v>16563042</v>
          </cell>
          <cell r="M39">
            <v>16563042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</v>
          </cell>
          <cell r="E40">
            <v>910</v>
          </cell>
          <cell r="F40">
            <v>0</v>
          </cell>
          <cell r="G40">
            <v>0</v>
          </cell>
          <cell r="H40">
            <v>910</v>
          </cell>
          <cell r="I40">
            <v>0</v>
          </cell>
          <cell r="J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1885</v>
          </cell>
          <cell r="E42">
            <v>3996960.9</v>
          </cell>
          <cell r="F42">
            <v>50700</v>
          </cell>
          <cell r="G42">
            <v>8819455</v>
          </cell>
          <cell r="H42">
            <v>12816415.9</v>
          </cell>
          <cell r="I42">
            <v>25937</v>
          </cell>
          <cell r="J42">
            <v>2100897</v>
          </cell>
          <cell r="M42">
            <v>2100897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1100</v>
          </cell>
          <cell r="E43">
            <v>682584</v>
          </cell>
          <cell r="F43">
            <v>56</v>
          </cell>
          <cell r="G43">
            <v>233260</v>
          </cell>
          <cell r="H43">
            <v>915844</v>
          </cell>
          <cell r="I43">
            <v>118478</v>
          </cell>
          <cell r="J43">
            <v>9596718</v>
          </cell>
          <cell r="M43">
            <v>9596718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9848</v>
          </cell>
          <cell r="E44">
            <v>6149440</v>
          </cell>
          <cell r="F44">
            <v>0</v>
          </cell>
          <cell r="G44">
            <v>0</v>
          </cell>
          <cell r="H44">
            <v>6149440</v>
          </cell>
          <cell r="I44">
            <v>51450</v>
          </cell>
          <cell r="J44">
            <v>4167450</v>
          </cell>
          <cell r="M44">
            <v>4167450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</v>
          </cell>
          <cell r="G45">
            <v>2100</v>
          </cell>
          <cell r="H45">
            <v>2100</v>
          </cell>
          <cell r="I45">
            <v>2283</v>
          </cell>
          <cell r="J45">
            <v>184923</v>
          </cell>
          <cell r="M45">
            <v>184923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3656642</v>
          </cell>
          <cell r="E46">
            <v>889472583.98</v>
          </cell>
          <cell r="F46">
            <v>1520476</v>
          </cell>
          <cell r="G46">
            <v>548890578.91</v>
          </cell>
          <cell r="H46">
            <v>1438363162.8899999</v>
          </cell>
          <cell r="I46">
            <v>21494514</v>
          </cell>
          <cell r="J46">
            <v>1615341353</v>
          </cell>
          <cell r="M46">
            <v>1615341353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14451</v>
          </cell>
          <cell r="E48">
            <v>1191341</v>
          </cell>
          <cell r="F48">
            <v>745</v>
          </cell>
          <cell r="G48">
            <v>372500</v>
          </cell>
          <cell r="H48">
            <v>1563841</v>
          </cell>
          <cell r="I48">
            <v>86319</v>
          </cell>
          <cell r="J48">
            <v>6991839</v>
          </cell>
          <cell r="M48">
            <v>6991839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307380</v>
          </cell>
          <cell r="E49">
            <v>35591215.35</v>
          </cell>
          <cell r="F49">
            <v>776286</v>
          </cell>
          <cell r="G49">
            <v>119720687.1</v>
          </cell>
          <cell r="H49">
            <v>155311902.45</v>
          </cell>
          <cell r="I49">
            <v>325072</v>
          </cell>
          <cell r="J49">
            <v>26330832</v>
          </cell>
          <cell r="M49">
            <v>26330832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349318</v>
          </cell>
          <cell r="E51">
            <v>111123100.99</v>
          </cell>
          <cell r="F51">
            <v>585801</v>
          </cell>
          <cell r="G51">
            <v>94667266.02</v>
          </cell>
          <cell r="H51">
            <v>205790367.01</v>
          </cell>
          <cell r="I51">
            <v>1588319</v>
          </cell>
          <cell r="J51">
            <v>128653839</v>
          </cell>
          <cell r="M51">
            <v>128653839</v>
          </cell>
          <cell r="T51">
            <v>5056</v>
          </cell>
          <cell r="U51">
            <v>531751260</v>
          </cell>
          <cell r="V51">
            <v>0</v>
          </cell>
          <cell r="W51">
            <v>0</v>
          </cell>
          <cell r="X51">
            <v>531751260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285</v>
          </cell>
          <cell r="E52">
            <v>196650</v>
          </cell>
          <cell r="F52">
            <v>6385</v>
          </cell>
          <cell r="G52">
            <v>6016772.5</v>
          </cell>
          <cell r="H52">
            <v>6213422.5</v>
          </cell>
          <cell r="I52">
            <v>5618</v>
          </cell>
          <cell r="J52">
            <v>455058</v>
          </cell>
          <cell r="M52">
            <v>455058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2283</v>
          </cell>
          <cell r="E54">
            <v>1204735</v>
          </cell>
          <cell r="F54">
            <v>1000</v>
          </cell>
          <cell r="G54">
            <v>68101.1</v>
          </cell>
          <cell r="H54">
            <v>1272836.1</v>
          </cell>
          <cell r="I54">
            <v>0</v>
          </cell>
          <cell r="J54">
            <v>0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50</v>
          </cell>
          <cell r="E55">
            <v>14750</v>
          </cell>
          <cell r="F55">
            <v>172</v>
          </cell>
          <cell r="G55">
            <v>140667</v>
          </cell>
          <cell r="H55">
            <v>155417</v>
          </cell>
          <cell r="I55">
            <v>2</v>
          </cell>
          <cell r="J55">
            <v>162</v>
          </cell>
          <cell r="M55">
            <v>162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3041</v>
          </cell>
          <cell r="E57">
            <v>14963158</v>
          </cell>
          <cell r="F57">
            <v>0</v>
          </cell>
          <cell r="G57">
            <v>0</v>
          </cell>
          <cell r="H57">
            <v>14963158</v>
          </cell>
          <cell r="I57">
            <v>1643</v>
          </cell>
          <cell r="J57">
            <v>133083</v>
          </cell>
          <cell r="M57">
            <v>133083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1732042</v>
          </cell>
          <cell r="E58">
            <v>235776179.32</v>
          </cell>
          <cell r="F58">
            <v>1176393</v>
          </cell>
          <cell r="G58">
            <v>191184690.98</v>
          </cell>
          <cell r="H58">
            <v>426960870.29999995</v>
          </cell>
          <cell r="I58">
            <v>5345748</v>
          </cell>
          <cell r="J58">
            <v>433005588</v>
          </cell>
          <cell r="M58">
            <v>433005588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1365</v>
          </cell>
          <cell r="E59">
            <v>995735</v>
          </cell>
          <cell r="F59">
            <v>461516</v>
          </cell>
          <cell r="G59">
            <v>54639030.65</v>
          </cell>
          <cell r="H59">
            <v>55634765.65</v>
          </cell>
          <cell r="I59">
            <v>369991</v>
          </cell>
          <cell r="J59">
            <v>29969271</v>
          </cell>
          <cell r="M59">
            <v>29969271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202966</v>
          </cell>
          <cell r="E60">
            <v>25131327.75</v>
          </cell>
          <cell r="F60">
            <v>216517</v>
          </cell>
          <cell r="G60">
            <v>25663392.67</v>
          </cell>
          <cell r="H60">
            <v>50794720.42</v>
          </cell>
          <cell r="I60">
            <v>788440</v>
          </cell>
          <cell r="J60">
            <v>63863640</v>
          </cell>
          <cell r="M60">
            <v>63863640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821492</v>
          </cell>
          <cell r="E61">
            <v>184250974.37</v>
          </cell>
          <cell r="F61">
            <v>616610</v>
          </cell>
          <cell r="G61">
            <v>176795706.41</v>
          </cell>
          <cell r="H61">
            <v>361046680.78</v>
          </cell>
          <cell r="I61">
            <v>763921</v>
          </cell>
          <cell r="J61">
            <v>61877601</v>
          </cell>
          <cell r="M61">
            <v>61877601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11721</v>
          </cell>
          <cell r="E62">
            <v>4239279.8</v>
          </cell>
          <cell r="F62">
            <v>13488</v>
          </cell>
          <cell r="G62">
            <v>2495199.06</v>
          </cell>
          <cell r="H62">
            <v>6734478.859999999</v>
          </cell>
          <cell r="I62">
            <v>150292</v>
          </cell>
          <cell r="J62">
            <v>12173652</v>
          </cell>
          <cell r="M62">
            <v>12173652</v>
          </cell>
          <cell r="T62">
            <v>20000</v>
          </cell>
          <cell r="U62">
            <v>1800000000</v>
          </cell>
          <cell r="V62">
            <v>20000</v>
          </cell>
          <cell r="W62">
            <v>1800000000</v>
          </cell>
          <cell r="X62">
            <v>3600000000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715373</v>
          </cell>
          <cell r="E63">
            <v>168747920.1</v>
          </cell>
          <cell r="F63">
            <v>321311</v>
          </cell>
          <cell r="G63">
            <v>166859214.9</v>
          </cell>
          <cell r="H63">
            <v>335607135</v>
          </cell>
          <cell r="I63">
            <v>585093</v>
          </cell>
          <cell r="J63">
            <v>47392533</v>
          </cell>
          <cell r="M63">
            <v>47392533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11508</v>
          </cell>
          <cell r="E64">
            <v>3633875.5</v>
          </cell>
          <cell r="F64">
            <v>11104</v>
          </cell>
          <cell r="G64">
            <v>8899611.8</v>
          </cell>
          <cell r="H64">
            <v>12533487.3</v>
          </cell>
          <cell r="I64">
            <v>27109</v>
          </cell>
          <cell r="J64">
            <v>2195829</v>
          </cell>
          <cell r="M64">
            <v>2195829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11780</v>
          </cell>
          <cell r="E66">
            <v>4609687.4</v>
          </cell>
          <cell r="F66">
            <v>10000</v>
          </cell>
          <cell r="G66">
            <v>3219430</v>
          </cell>
          <cell r="H66">
            <v>7829117.4</v>
          </cell>
          <cell r="I66">
            <v>10302</v>
          </cell>
          <cell r="J66">
            <v>834462</v>
          </cell>
          <cell r="M66">
            <v>834462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118288</v>
          </cell>
          <cell r="E67">
            <v>27545921.5</v>
          </cell>
          <cell r="F67">
            <v>166978</v>
          </cell>
          <cell r="G67">
            <v>21177900.4</v>
          </cell>
          <cell r="H67">
            <v>48723821.9</v>
          </cell>
          <cell r="I67">
            <v>1331217</v>
          </cell>
          <cell r="J67">
            <v>107828577</v>
          </cell>
          <cell r="M67">
            <v>107828577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нийт</v>
          </cell>
          <cell r="D68">
            <v>42923390</v>
          </cell>
          <cell r="E68">
            <v>23644107328.94</v>
          </cell>
          <cell r="F68">
            <v>42923390</v>
          </cell>
          <cell r="G68">
            <v>23644107328.94</v>
          </cell>
          <cell r="I68">
            <v>70000000</v>
          </cell>
          <cell r="J68">
            <v>5285000000</v>
          </cell>
          <cell r="K68">
            <v>70000000</v>
          </cell>
          <cell r="L68">
            <v>5285000000</v>
          </cell>
          <cell r="T68">
            <v>33874</v>
          </cell>
          <cell r="U68">
            <v>3247003630</v>
          </cell>
          <cell r="V68">
            <v>33874</v>
          </cell>
          <cell r="W68">
            <v>3247003630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18316118400</v>
          </cell>
          <cell r="K16">
            <v>0</v>
          </cell>
          <cell r="L16">
            <v>0</v>
          </cell>
          <cell r="M16">
            <v>18946443050.93</v>
          </cell>
          <cell r="N16">
            <v>19389544416.18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NOVL</v>
          </cell>
          <cell r="C23" t="str">
            <v>"НОВЕЛ ИНВЕСТМЕНТ ҮЦК" ХХК</v>
          </cell>
          <cell r="D23" t="str">
            <v>●</v>
          </cell>
          <cell r="F23" t="str">
            <v>●</v>
          </cell>
          <cell r="G23">
            <v>198540489.61</v>
          </cell>
          <cell r="H23">
            <v>0</v>
          </cell>
          <cell r="I23">
            <v>0</v>
          </cell>
          <cell r="J23">
            <v>33740000</v>
          </cell>
          <cell r="K23">
            <v>0</v>
          </cell>
          <cell r="L23">
            <v>0</v>
          </cell>
          <cell r="M23">
            <v>232280489.61</v>
          </cell>
          <cell r="N23">
            <v>381188487.04</v>
          </cell>
        </row>
        <row r="24">
          <cell r="B24" t="str">
            <v>GAUL</v>
          </cell>
          <cell r="C24" t="str">
            <v>"ГАҮЛИ ҮЦК" ХХК</v>
          </cell>
          <cell r="D24" t="str">
            <v>●</v>
          </cell>
          <cell r="E24" t="str">
            <v>●</v>
          </cell>
          <cell r="G24">
            <v>64587067.29000001</v>
          </cell>
          <cell r="H24">
            <v>0</v>
          </cell>
          <cell r="I24">
            <v>0</v>
          </cell>
          <cell r="J24">
            <v>112984400</v>
          </cell>
          <cell r="K24">
            <v>0</v>
          </cell>
          <cell r="L24">
            <v>0</v>
          </cell>
          <cell r="M24">
            <v>177571467.29000002</v>
          </cell>
          <cell r="N24">
            <v>344539550.28000003</v>
          </cell>
        </row>
        <row r="25">
          <cell r="B25" t="str">
            <v>ARD</v>
          </cell>
          <cell r="C25" t="str">
            <v>"АРД КАПИТАЛ ГРУПП ҮЦК" ХХК</v>
          </cell>
          <cell r="D25" t="str">
            <v>●</v>
          </cell>
          <cell r="E25" t="str">
            <v>●</v>
          </cell>
          <cell r="G25">
            <v>132119822</v>
          </cell>
          <cell r="H25">
            <v>0</v>
          </cell>
          <cell r="I25">
            <v>0</v>
          </cell>
          <cell r="J25">
            <v>86976200</v>
          </cell>
          <cell r="K25">
            <v>0</v>
          </cell>
          <cell r="L25">
            <v>0</v>
          </cell>
          <cell r="M25">
            <v>219096022</v>
          </cell>
          <cell r="N25">
            <v>264501030.87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G26">
            <v>53972221.2</v>
          </cell>
          <cell r="H26">
            <v>0</v>
          </cell>
          <cell r="I26">
            <v>0</v>
          </cell>
          <cell r="J26">
            <v>7280000</v>
          </cell>
          <cell r="K26">
            <v>0</v>
          </cell>
          <cell r="L26">
            <v>0</v>
          </cell>
          <cell r="M26">
            <v>61252221.2</v>
          </cell>
          <cell r="N26">
            <v>208244598.74</v>
          </cell>
        </row>
        <row r="27">
          <cell r="B27" t="str">
            <v>GDSC</v>
          </cell>
          <cell r="C27" t="str">
            <v>"ГҮҮДСЕК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7031079</v>
          </cell>
          <cell r="H27">
            <v>0</v>
          </cell>
          <cell r="I27">
            <v>0</v>
          </cell>
          <cell r="J27">
            <v>35506600</v>
          </cell>
          <cell r="K27">
            <v>0</v>
          </cell>
          <cell r="L27">
            <v>0</v>
          </cell>
          <cell r="M27">
            <v>42537679</v>
          </cell>
          <cell r="N27">
            <v>159595316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G28">
            <v>9439987</v>
          </cell>
          <cell r="H28">
            <v>0</v>
          </cell>
          <cell r="I28">
            <v>0</v>
          </cell>
          <cell r="J28">
            <v>90998600</v>
          </cell>
          <cell r="K28">
            <v>0</v>
          </cell>
          <cell r="L28">
            <v>0</v>
          </cell>
          <cell r="M28">
            <v>100438587</v>
          </cell>
          <cell r="N28">
            <v>151137086</v>
          </cell>
        </row>
        <row r="29">
          <cell r="B29" t="str">
            <v>MIBG</v>
          </cell>
          <cell r="C29" t="str">
            <v>"ЭМ АЙ БИ ЖИ ХХК ҮЦК"</v>
          </cell>
          <cell r="D29" t="str">
            <v>●</v>
          </cell>
          <cell r="E29" t="str">
            <v>●</v>
          </cell>
          <cell r="G29">
            <v>112802935.7</v>
          </cell>
          <cell r="H29">
            <v>0</v>
          </cell>
          <cell r="I29">
            <v>0</v>
          </cell>
          <cell r="J29">
            <v>2000000</v>
          </cell>
          <cell r="K29">
            <v>0</v>
          </cell>
          <cell r="L29">
            <v>0</v>
          </cell>
          <cell r="M29">
            <v>114802935.7</v>
          </cell>
          <cell r="N29">
            <v>149443115.7</v>
          </cell>
        </row>
        <row r="30">
          <cell r="B30" t="str">
            <v>CTRL</v>
          </cell>
          <cell r="C30" t="str">
            <v>ЦЕНТРАЛ СЕКЬЮРИТИЙЗ ҮЦК</v>
          </cell>
          <cell r="D30" t="str">
            <v>●</v>
          </cell>
          <cell r="G30">
            <v>53280666.2</v>
          </cell>
          <cell r="H30">
            <v>100000</v>
          </cell>
          <cell r="I30">
            <v>0</v>
          </cell>
          <cell r="J30">
            <v>420000</v>
          </cell>
          <cell r="K30">
            <v>0</v>
          </cell>
          <cell r="L30">
            <v>0</v>
          </cell>
          <cell r="M30">
            <v>53800666.2</v>
          </cell>
          <cell r="N30">
            <v>106693805.15</v>
          </cell>
        </row>
        <row r="31">
          <cell r="B31" t="str">
            <v>TABO</v>
          </cell>
          <cell r="C31" t="str">
            <v>"ТАВАН БОГД ҮЦК" ХХК</v>
          </cell>
          <cell r="D31" t="str">
            <v>●</v>
          </cell>
          <cell r="G31">
            <v>62935340</v>
          </cell>
          <cell r="H31">
            <v>0</v>
          </cell>
          <cell r="I31">
            <v>0</v>
          </cell>
          <cell r="J31">
            <v>1540000</v>
          </cell>
          <cell r="K31">
            <v>0</v>
          </cell>
          <cell r="L31">
            <v>0</v>
          </cell>
          <cell r="M31">
            <v>64475340</v>
          </cell>
          <cell r="N31">
            <v>94147120</v>
          </cell>
        </row>
        <row r="32">
          <cell r="B32" t="str">
            <v>DRBR</v>
          </cell>
          <cell r="C32" t="str">
            <v>"ДАРХАН БРОКЕР ҮЦК" ХХК</v>
          </cell>
          <cell r="D32" t="str">
            <v>●</v>
          </cell>
          <cell r="G32">
            <v>13813765.16</v>
          </cell>
          <cell r="H32">
            <v>0</v>
          </cell>
          <cell r="I32">
            <v>0</v>
          </cell>
          <cell r="J32">
            <v>10287600</v>
          </cell>
          <cell r="K32">
            <v>0</v>
          </cell>
          <cell r="L32">
            <v>0</v>
          </cell>
          <cell r="M32">
            <v>24101365.16</v>
          </cell>
          <cell r="N32">
            <v>89204125.16</v>
          </cell>
        </row>
        <row r="33">
          <cell r="B33" t="str">
            <v>MSEC</v>
          </cell>
          <cell r="C33" t="str">
            <v>"МОНСЕК ҮЦК" ХХК</v>
          </cell>
          <cell r="D33" t="str">
            <v>●</v>
          </cell>
          <cell r="E33" t="str">
            <v>●</v>
          </cell>
          <cell r="G33">
            <v>36119868.65</v>
          </cell>
          <cell r="H33">
            <v>0</v>
          </cell>
          <cell r="I33">
            <v>0</v>
          </cell>
          <cell r="J33">
            <v>7689000</v>
          </cell>
          <cell r="K33">
            <v>0</v>
          </cell>
          <cell r="L33">
            <v>0</v>
          </cell>
          <cell r="M33">
            <v>43808868.65</v>
          </cell>
          <cell r="N33">
            <v>88628421.35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22402798.18</v>
          </cell>
          <cell r="H34">
            <v>0</v>
          </cell>
          <cell r="I34">
            <v>0</v>
          </cell>
          <cell r="J34">
            <v>21442800</v>
          </cell>
          <cell r="K34">
            <v>0</v>
          </cell>
          <cell r="L34">
            <v>0</v>
          </cell>
          <cell r="M34">
            <v>43845598.18</v>
          </cell>
          <cell r="N34">
            <v>72101616.18</v>
          </cell>
        </row>
        <row r="35">
          <cell r="B35" t="str">
            <v>GDEV</v>
          </cell>
          <cell r="C35" t="str">
            <v>"ГРАНДДЕВЕЛОПМЕНТ ҮЦК" ХХК</v>
          </cell>
          <cell r="D35" t="str">
            <v>●</v>
          </cell>
          <cell r="G35">
            <v>27299103</v>
          </cell>
          <cell r="H35">
            <v>0</v>
          </cell>
          <cell r="I35">
            <v>0</v>
          </cell>
          <cell r="J35">
            <v>2002400</v>
          </cell>
          <cell r="K35">
            <v>0</v>
          </cell>
          <cell r="L35">
            <v>0</v>
          </cell>
          <cell r="M35">
            <v>29301503</v>
          </cell>
          <cell r="N35">
            <v>67794932.4</v>
          </cell>
        </row>
        <row r="36">
          <cell r="B36" t="str">
            <v>BLMB</v>
          </cell>
          <cell r="C36" t="str">
            <v>"БЛҮМСБЮРИ СЕКЮРИТИЕС ҮЦК" ХХК </v>
          </cell>
          <cell r="D36" t="str">
            <v>●</v>
          </cell>
          <cell r="E36" t="str">
            <v>●</v>
          </cell>
          <cell r="G36">
            <v>50304492.3</v>
          </cell>
          <cell r="H36">
            <v>0</v>
          </cell>
          <cell r="I36">
            <v>0</v>
          </cell>
          <cell r="J36">
            <v>1590000</v>
          </cell>
          <cell r="K36">
            <v>0</v>
          </cell>
          <cell r="L36">
            <v>0</v>
          </cell>
          <cell r="M36">
            <v>51894492.3</v>
          </cell>
          <cell r="N36">
            <v>62182846.3</v>
          </cell>
        </row>
        <row r="37">
          <cell r="B37" t="str">
            <v>UNDR</v>
          </cell>
          <cell r="C37" t="str">
            <v>"ӨНДӨРХААН ИНВЕСТ ҮЦК" ХХК</v>
          </cell>
          <cell r="D37" t="str">
            <v>●</v>
          </cell>
          <cell r="G37">
            <v>15542272.399999999</v>
          </cell>
          <cell r="H37">
            <v>0</v>
          </cell>
          <cell r="I37">
            <v>0</v>
          </cell>
          <cell r="J37">
            <v>12418600</v>
          </cell>
          <cell r="K37">
            <v>0</v>
          </cell>
          <cell r="L37">
            <v>0</v>
          </cell>
          <cell r="M37">
            <v>27960872.4</v>
          </cell>
          <cell r="N37">
            <v>49745758.9</v>
          </cell>
        </row>
        <row r="38">
          <cell r="B38" t="str">
            <v>MERG</v>
          </cell>
          <cell r="C38" t="str">
            <v>"МЭРГЭН САНАА ҮЦК" ХХК</v>
          </cell>
          <cell r="D38" t="str">
            <v>●</v>
          </cell>
          <cell r="G38">
            <v>2993720</v>
          </cell>
          <cell r="H38">
            <v>0</v>
          </cell>
          <cell r="I38">
            <v>0</v>
          </cell>
          <cell r="J38">
            <v>17212600</v>
          </cell>
          <cell r="K38">
            <v>0</v>
          </cell>
          <cell r="L38">
            <v>0</v>
          </cell>
          <cell r="M38">
            <v>20206320</v>
          </cell>
          <cell r="N38">
            <v>44578790.29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G39">
            <v>26908898</v>
          </cell>
          <cell r="H39">
            <v>0</v>
          </cell>
          <cell r="I39">
            <v>0</v>
          </cell>
          <cell r="J39">
            <v>1910800</v>
          </cell>
          <cell r="K39">
            <v>0</v>
          </cell>
          <cell r="L39">
            <v>0</v>
          </cell>
          <cell r="M39">
            <v>28819698</v>
          </cell>
          <cell r="N39">
            <v>41432026.1</v>
          </cell>
        </row>
        <row r="40">
          <cell r="B40" t="str">
            <v>SECP</v>
          </cell>
          <cell r="C40" t="str">
            <v>"СИКАП 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17535498</v>
          </cell>
          <cell r="H40">
            <v>0</v>
          </cell>
          <cell r="I40">
            <v>0</v>
          </cell>
          <cell r="J40">
            <v>19707400</v>
          </cell>
          <cell r="K40">
            <v>0</v>
          </cell>
          <cell r="L40">
            <v>0</v>
          </cell>
          <cell r="M40">
            <v>37242898</v>
          </cell>
          <cell r="N40">
            <v>40397211</v>
          </cell>
        </row>
        <row r="41">
          <cell r="B41" t="str">
            <v>TNGR</v>
          </cell>
          <cell r="C41" t="str">
            <v>"ТЭНГЭР КАПИТАЛ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7267055.279999999</v>
          </cell>
          <cell r="H41">
            <v>361790000</v>
          </cell>
          <cell r="I41">
            <v>0</v>
          </cell>
          <cell r="J41">
            <v>22370400</v>
          </cell>
          <cell r="K41">
            <v>0</v>
          </cell>
          <cell r="L41">
            <v>0</v>
          </cell>
          <cell r="M41">
            <v>391427455.28</v>
          </cell>
          <cell r="N41">
            <v>400836443.28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SheetLayoutView="70" workbookViewId="0" topLeftCell="A1">
      <pane xSplit="3" ySplit="15" topLeftCell="F58" activePane="bottomRight" state="frozen"/>
      <selection pane="topRight" activeCell="D1" sqref="D1"/>
      <selection pane="bottomLeft" activeCell="A16" sqref="A16"/>
      <selection pane="bottomRight" activeCell="N68" sqref="N6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7" t="s">
        <v>0</v>
      </c>
      <c r="E9" s="47"/>
      <c r="F9" s="47"/>
      <c r="G9" s="47"/>
      <c r="H9" s="47"/>
      <c r="I9" s="47"/>
      <c r="J9" s="47"/>
      <c r="K9" s="47"/>
      <c r="L9" s="47"/>
      <c r="M9" s="9"/>
      <c r="N9" s="9"/>
      <c r="O9" s="9"/>
      <c r="P9" s="20"/>
    </row>
    <row r="10" ht="15.75">
      <c r="P10" s="20"/>
    </row>
    <row r="11" spans="12:16" ht="15" customHeight="1" thickBot="1">
      <c r="L11" s="48" t="s">
        <v>137</v>
      </c>
      <c r="M11" s="48"/>
      <c r="N11" s="48"/>
      <c r="O11" s="48"/>
      <c r="P11" s="20"/>
    </row>
    <row r="12" spans="1:16" ht="14.45" customHeight="1">
      <c r="A12" s="49" t="s">
        <v>1</v>
      </c>
      <c r="B12" s="51" t="s">
        <v>2</v>
      </c>
      <c r="C12" s="51" t="s">
        <v>3</v>
      </c>
      <c r="D12" s="51" t="s">
        <v>4</v>
      </c>
      <c r="E12" s="51"/>
      <c r="F12" s="51"/>
      <c r="G12" s="53" t="s">
        <v>138</v>
      </c>
      <c r="H12" s="53"/>
      <c r="I12" s="53"/>
      <c r="J12" s="53"/>
      <c r="K12" s="53"/>
      <c r="L12" s="53"/>
      <c r="M12" s="53"/>
      <c r="N12" s="54" t="s">
        <v>136</v>
      </c>
      <c r="O12" s="55"/>
      <c r="P12" s="20"/>
    </row>
    <row r="13" spans="1:17" s="8" customFormat="1" ht="15.75" customHeight="1">
      <c r="A13" s="50"/>
      <c r="B13" s="52"/>
      <c r="C13" s="52"/>
      <c r="D13" s="52"/>
      <c r="E13" s="52"/>
      <c r="F13" s="52"/>
      <c r="G13" s="41"/>
      <c r="H13" s="41"/>
      <c r="I13" s="41"/>
      <c r="J13" s="41"/>
      <c r="K13" s="41"/>
      <c r="L13" s="41"/>
      <c r="M13" s="41"/>
      <c r="N13" s="42"/>
      <c r="O13" s="43"/>
      <c r="P13" s="24"/>
      <c r="Q13" s="10"/>
    </row>
    <row r="14" spans="1:17" s="8" customFormat="1" ht="33.75" customHeight="1">
      <c r="A14" s="50"/>
      <c r="B14" s="52"/>
      <c r="C14" s="52"/>
      <c r="D14" s="52"/>
      <c r="E14" s="52"/>
      <c r="F14" s="52"/>
      <c r="G14" s="41" t="s">
        <v>5</v>
      </c>
      <c r="H14" s="41"/>
      <c r="I14" s="41"/>
      <c r="J14" s="41" t="s">
        <v>127</v>
      </c>
      <c r="K14" s="41"/>
      <c r="L14" s="41"/>
      <c r="M14" s="41" t="s">
        <v>6</v>
      </c>
      <c r="N14" s="42" t="s">
        <v>7</v>
      </c>
      <c r="O14" s="43" t="s">
        <v>8</v>
      </c>
      <c r="P14" s="24"/>
      <c r="Q14" s="10"/>
    </row>
    <row r="15" spans="1:17" s="8" customFormat="1" ht="47.25">
      <c r="A15" s="50"/>
      <c r="B15" s="52"/>
      <c r="C15" s="52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41"/>
      <c r="N15" s="42"/>
      <c r="O15" s="44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37640445863.229996</v>
      </c>
      <c r="H16" s="16">
        <f>VLOOKUP(B16,'[1]Brokers'!$B$9:$X$69,23,0)</f>
        <v>70707000</v>
      </c>
      <c r="I16" s="16">
        <f>VLOOKUP(B16,'[1]Brokers'!$B$9:$R$69,17,0)</f>
        <v>0</v>
      </c>
      <c r="J16" s="16">
        <f>VLOOKUP(B16,'[1]Brokers'!$B$9:$M$69,12,0)</f>
        <v>168063093</v>
      </c>
      <c r="K16" s="16">
        <v>0</v>
      </c>
      <c r="L16" s="16">
        <v>0</v>
      </c>
      <c r="M16" s="27">
        <f aca="true" t="shared" si="0" ref="M16:M47">L16+I16+J16+H16+G16</f>
        <v>37879215956.229996</v>
      </c>
      <c r="N16" s="33">
        <f>VLOOKUP(B16,'[2]Sheet1'!$B$16:$N$67,13,0)+M16</f>
        <v>57268760372.409996</v>
      </c>
      <c r="O16" s="35">
        <f aca="true" t="shared" si="1" ref="O16:O47">N16/$N$68</f>
        <v>0.5810969747418129</v>
      </c>
      <c r="P16" s="25"/>
    </row>
    <row r="17" spans="1:16" ht="15">
      <c r="A17" s="34">
        <v>2</v>
      </c>
      <c r="B17" s="12" t="s">
        <v>23</v>
      </c>
      <c r="C17" s="13" t="s">
        <v>24</v>
      </c>
      <c r="D17" s="14" t="s">
        <v>14</v>
      </c>
      <c r="E17" s="15" t="s">
        <v>14</v>
      </c>
      <c r="F17" s="15"/>
      <c r="G17" s="16">
        <f>VLOOKUP(B17,'[1]Brokers'!$B$9:$H$69,7,0)</f>
        <v>1701224094.89</v>
      </c>
      <c r="H17" s="16">
        <f>VLOOKUP(B17,'[1]Brokers'!$B$9:$X$69,23,0)</f>
        <v>0</v>
      </c>
      <c r="I17" s="16">
        <f>VLOOKUP(B17,'[1]Brokers'!$B$9:$R$69,17,0)</f>
        <v>0</v>
      </c>
      <c r="J17" s="16">
        <f>VLOOKUP(B17,'[1]Brokers'!$B$9:$M$69,12,0)</f>
        <v>6963866303</v>
      </c>
      <c r="K17" s="16">
        <v>0</v>
      </c>
      <c r="L17" s="16">
        <v>0</v>
      </c>
      <c r="M17" s="27">
        <f t="shared" si="0"/>
        <v>8665090397.89</v>
      </c>
      <c r="N17" s="33">
        <f>VLOOKUP(B17,'[2]Sheet1'!$B$16:$N$67,13,0)+M17</f>
        <v>8929591428.76</v>
      </c>
      <c r="O17" s="35">
        <f t="shared" si="1"/>
        <v>0.09060713958517444</v>
      </c>
      <c r="P17" s="25"/>
    </row>
    <row r="18" spans="1:16" ht="15">
      <c r="A18" s="34">
        <v>3</v>
      </c>
      <c r="B18" s="12" t="s">
        <v>21</v>
      </c>
      <c r="C18" s="13" t="s">
        <v>22</v>
      </c>
      <c r="D18" s="14" t="s">
        <v>14</v>
      </c>
      <c r="E18" s="15" t="s">
        <v>14</v>
      </c>
      <c r="F18" s="15" t="s">
        <v>14</v>
      </c>
      <c r="G18" s="16">
        <f>VLOOKUP(B18,'[1]Brokers'!$B$9:$H$69,7,0)</f>
        <v>344978419.15</v>
      </c>
      <c r="H18" s="16">
        <f>VLOOKUP(B18,'[1]Brokers'!$B$9:$X$69,23,0)</f>
        <v>2250205050</v>
      </c>
      <c r="I18" s="16">
        <f>VLOOKUP(B18,'[1]Brokers'!$B$9:$R$69,17,0)</f>
        <v>0</v>
      </c>
      <c r="J18" s="16">
        <f>VLOOKUP(B18,'[1]Brokers'!$B$9:$M$69,12,0)</f>
        <v>76371903</v>
      </c>
      <c r="K18" s="16">
        <v>0</v>
      </c>
      <c r="L18" s="16">
        <v>0</v>
      </c>
      <c r="M18" s="27">
        <f t="shared" si="0"/>
        <v>2671555372.15</v>
      </c>
      <c r="N18" s="33">
        <f>VLOOKUP(B18,'[2]Sheet1'!$B$16:$N$67,13,0)+M18</f>
        <v>7030486777.49</v>
      </c>
      <c r="O18" s="35">
        <f t="shared" si="1"/>
        <v>0.07133722767517682</v>
      </c>
      <c r="P18" s="25"/>
    </row>
    <row r="19" spans="1:16" ht="15">
      <c r="A19" s="34"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VLOOKUP(B19,'[1]Brokers'!$B$9:$H$69,7,0)</f>
        <v>2959414754.38</v>
      </c>
      <c r="H19" s="16">
        <f>VLOOKUP(B19,'[1]Brokers'!$B$9:$X$69,23,0)</f>
        <v>0</v>
      </c>
      <c r="I19" s="16">
        <f>VLOOKUP(B19,'[1]Brokers'!$B$9:$R$69,17,0)</f>
        <v>0</v>
      </c>
      <c r="J19" s="16">
        <f>VLOOKUP(B19,'[1]Brokers'!$B$9:$M$69,12,0)</f>
        <v>62339787</v>
      </c>
      <c r="K19" s="16">
        <v>0</v>
      </c>
      <c r="L19" s="16">
        <v>0</v>
      </c>
      <c r="M19" s="27">
        <f t="shared" si="0"/>
        <v>3021754541.38</v>
      </c>
      <c r="N19" s="33">
        <f>VLOOKUP(B19,'[2]Sheet1'!$B$16:$N$67,13,0)+M19</f>
        <v>5391955251.93</v>
      </c>
      <c r="O19" s="35">
        <f t="shared" si="1"/>
        <v>0.054711309699471654</v>
      </c>
      <c r="P19" s="25"/>
    </row>
    <row r="20" spans="1:16" ht="15">
      <c r="A20" s="34">
        <v>5</v>
      </c>
      <c r="B20" s="12" t="s">
        <v>17</v>
      </c>
      <c r="C20" s="13" t="s">
        <v>18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6734478.859999999</v>
      </c>
      <c r="H20" s="16">
        <f>VLOOKUP(B20,'[1]Brokers'!$B$9:$X$69,23,0)</f>
        <v>3600000000</v>
      </c>
      <c r="I20" s="16">
        <f>VLOOKUP(B20,'[1]Brokers'!$B$9:$R$69,17,0)</f>
        <v>0</v>
      </c>
      <c r="J20" s="16">
        <f>VLOOKUP(B20,'[1]Brokers'!$B$9:$M$69,12,0)</f>
        <v>12173652</v>
      </c>
      <c r="K20" s="16">
        <v>0</v>
      </c>
      <c r="L20" s="16">
        <v>0</v>
      </c>
      <c r="M20" s="27">
        <f t="shared" si="0"/>
        <v>3618908130.86</v>
      </c>
      <c r="N20" s="33">
        <f>VLOOKUP(B20,'[2]Sheet1'!$B$16:$N$67,13,0)+M20</f>
        <v>4019744574.1400003</v>
      </c>
      <c r="O20" s="35">
        <f t="shared" si="1"/>
        <v>0.04078770687680022</v>
      </c>
      <c r="P20" s="25"/>
    </row>
    <row r="21" spans="1:16" ht="15">
      <c r="A21" s="34"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VLOOKUP(B21,'[1]Brokers'!$B$9:$H$69,7,0)</f>
        <v>1438363162.8899999</v>
      </c>
      <c r="H21" s="16">
        <f>VLOOKUP(B21,'[1]Brokers'!$B$9:$X$69,23,0)</f>
        <v>0</v>
      </c>
      <c r="I21" s="16">
        <f>VLOOKUP(B21,'[1]Brokers'!$B$9:$R$69,17,0)</f>
        <v>0</v>
      </c>
      <c r="J21" s="16">
        <f>VLOOKUP(B21,'[1]Brokers'!$B$9:$M$69,12,0)</f>
        <v>1615341353</v>
      </c>
      <c r="K21" s="16">
        <v>0</v>
      </c>
      <c r="L21" s="16">
        <v>0</v>
      </c>
      <c r="M21" s="27">
        <f t="shared" si="0"/>
        <v>3053704515.89</v>
      </c>
      <c r="N21" s="33">
        <f>VLOOKUP(B21,'[2]Sheet1'!$B$16:$N$67,13,0)+M21</f>
        <v>3911589019.4399996</v>
      </c>
      <c r="O21" s="35">
        <f t="shared" si="1"/>
        <v>0.039690269718583485</v>
      </c>
      <c r="P21" s="25"/>
    </row>
    <row r="22" spans="1:16" ht="15">
      <c r="A22" s="34">
        <v>7</v>
      </c>
      <c r="B22" s="12" t="s">
        <v>12</v>
      </c>
      <c r="C22" s="13" t="s">
        <v>13</v>
      </c>
      <c r="D22" s="14" t="s">
        <v>14</v>
      </c>
      <c r="E22" s="15" t="s">
        <v>14</v>
      </c>
      <c r="F22" s="15" t="s">
        <v>14</v>
      </c>
      <c r="G22" s="16">
        <f>VLOOKUP(B22,'[1]Brokers'!$B$9:$H$69,7,0)</f>
        <v>779061374.19</v>
      </c>
      <c r="H22" s="16">
        <f>VLOOKUP(B22,'[1]Brokers'!$B$9:$X$69,23,0)</f>
        <v>0</v>
      </c>
      <c r="I22" s="16">
        <f>VLOOKUP(B22,'[1]Brokers'!$B$9:$R$69,17,0)</f>
        <v>0</v>
      </c>
      <c r="J22" s="16">
        <f>VLOOKUP(B22,'[1]Brokers'!$B$9:$M$69,12,0)</f>
        <v>554124261</v>
      </c>
      <c r="K22" s="16">
        <v>0</v>
      </c>
      <c r="L22" s="16">
        <v>0</v>
      </c>
      <c r="M22" s="27">
        <f t="shared" si="0"/>
        <v>1333185635.19</v>
      </c>
      <c r="N22" s="33">
        <f>VLOOKUP(B22,'[2]Sheet1'!$B$16:$N$67,13,0)+M22</f>
        <v>3838924183.6800003</v>
      </c>
      <c r="O22" s="35">
        <f t="shared" si="1"/>
        <v>0.038952951223200284</v>
      </c>
      <c r="P22" s="25"/>
    </row>
    <row r="23" spans="1:16" ht="15">
      <c r="A23" s="34">
        <v>8</v>
      </c>
      <c r="B23" s="12" t="s">
        <v>27</v>
      </c>
      <c r="C23" s="13" t="s">
        <v>28</v>
      </c>
      <c r="D23" s="14" t="s">
        <v>14</v>
      </c>
      <c r="E23" s="15" t="s">
        <v>14</v>
      </c>
      <c r="F23" s="15" t="s">
        <v>14</v>
      </c>
      <c r="G23" s="16">
        <f>VLOOKUP(B23,'[1]Brokers'!$B$9:$H$69,7,0)</f>
        <v>426960870.29999995</v>
      </c>
      <c r="H23" s="16">
        <f>VLOOKUP(B23,'[1]Brokers'!$B$9:$X$69,23,0)</f>
        <v>0</v>
      </c>
      <c r="I23" s="16">
        <f>VLOOKUP(B23,'[1]Brokers'!$B$9:$R$69,17,0)</f>
        <v>0</v>
      </c>
      <c r="J23" s="16">
        <f>VLOOKUP(B23,'[1]Brokers'!$B$9:$M$69,12,0)</f>
        <v>433005588</v>
      </c>
      <c r="K23" s="16">
        <v>0</v>
      </c>
      <c r="L23" s="16">
        <v>0</v>
      </c>
      <c r="M23" s="27">
        <f t="shared" si="0"/>
        <v>859966458.3</v>
      </c>
      <c r="N23" s="33">
        <f>VLOOKUP(B23,'[2]Sheet1'!$B$16:$N$67,13,0)+M23</f>
        <v>1563826082.8</v>
      </c>
      <c r="O23" s="35">
        <f t="shared" si="1"/>
        <v>0.015867893766654935</v>
      </c>
      <c r="P23" s="25"/>
    </row>
    <row r="24" spans="1:16" ht="15">
      <c r="A24" s="34"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VLOOKUP(B24,'[1]Brokers'!$B$9:$H$69,7,0)</f>
        <v>361046680.78</v>
      </c>
      <c r="H24" s="16">
        <f>VLOOKUP(B24,'[1]Brokers'!$B$9:$X$69,23,0)</f>
        <v>0</v>
      </c>
      <c r="I24" s="16">
        <f>VLOOKUP(B24,'[1]Brokers'!$B$9:$R$69,17,0)</f>
        <v>0</v>
      </c>
      <c r="J24" s="16">
        <f>VLOOKUP(B24,'[1]Brokers'!$B$9:$M$69,12,0)</f>
        <v>61877601</v>
      </c>
      <c r="K24" s="16">
        <v>0</v>
      </c>
      <c r="L24" s="16">
        <v>0</v>
      </c>
      <c r="M24" s="27">
        <f t="shared" si="0"/>
        <v>422924281.78</v>
      </c>
      <c r="N24" s="33">
        <f>VLOOKUP(B24,'[2]Sheet1'!$B$16:$N$67,13,0)+M24</f>
        <v>1272398051.32</v>
      </c>
      <c r="O24" s="35">
        <f t="shared" si="1"/>
        <v>0.012910820026159314</v>
      </c>
      <c r="P24" s="25"/>
    </row>
    <row r="25" spans="1:17" s="26" customFormat="1" ht="15">
      <c r="A25" s="34">
        <v>10</v>
      </c>
      <c r="B25" s="12" t="s">
        <v>15</v>
      </c>
      <c r="C25" s="13" t="s">
        <v>16</v>
      </c>
      <c r="D25" s="14" t="s">
        <v>14</v>
      </c>
      <c r="E25" s="15"/>
      <c r="F25" s="15" t="s">
        <v>14</v>
      </c>
      <c r="G25" s="16">
        <f>VLOOKUP(B25,'[1]Brokers'!$B$9:$H$69,7,0)</f>
        <v>205790367.01</v>
      </c>
      <c r="H25" s="16">
        <f>VLOOKUP(B25,'[1]Brokers'!$B$9:$X$69,23,0)</f>
        <v>531751260</v>
      </c>
      <c r="I25" s="16">
        <f>VLOOKUP(B25,'[1]Brokers'!$B$9:$R$69,17,0)</f>
        <v>0</v>
      </c>
      <c r="J25" s="16">
        <f>VLOOKUP(B25,'[1]Brokers'!$B$9:$M$69,12,0)</f>
        <v>128653839</v>
      </c>
      <c r="K25" s="16">
        <v>0</v>
      </c>
      <c r="L25" s="16">
        <v>0</v>
      </c>
      <c r="M25" s="27">
        <f t="shared" si="0"/>
        <v>866195466.01</v>
      </c>
      <c r="N25" s="33">
        <f>VLOOKUP(B25,'[2]Sheet1'!$B$16:$N$67,13,0)+M25</f>
        <v>1247383953.05</v>
      </c>
      <c r="O25" s="35">
        <f t="shared" si="1"/>
        <v>0.012657005961806106</v>
      </c>
      <c r="P25" s="25"/>
      <c r="Q25" s="10"/>
    </row>
    <row r="26" spans="1:16" ht="15">
      <c r="A26" s="34"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VLOOKUP(B26,'[1]Brokers'!$B$9:$H$69,7,0)</f>
        <v>335607135</v>
      </c>
      <c r="H26" s="16">
        <f>VLOOKUP(B26,'[1]Brokers'!$B$9:$X$69,23,0)</f>
        <v>0</v>
      </c>
      <c r="I26" s="16">
        <f>VLOOKUP(B26,'[1]Brokers'!$B$9:$R$69,17,0)</f>
        <v>0</v>
      </c>
      <c r="J26" s="16">
        <f>VLOOKUP(B26,'[1]Brokers'!$B$9:$M$69,12,0)</f>
        <v>47392533</v>
      </c>
      <c r="K26" s="16">
        <v>0</v>
      </c>
      <c r="L26" s="16">
        <v>0</v>
      </c>
      <c r="M26" s="27">
        <f t="shared" si="0"/>
        <v>382999668</v>
      </c>
      <c r="N26" s="33">
        <f>VLOOKUP(B26,'[2]Sheet1'!$B$16:$N$67,13,0)+M26</f>
        <v>591244266.74</v>
      </c>
      <c r="O26" s="35">
        <f t="shared" si="1"/>
        <v>0.00599926124647837</v>
      </c>
      <c r="P26" s="25"/>
    </row>
    <row r="27" spans="1:16" ht="15">
      <c r="A27" s="34"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VLOOKUP(B27,'[1]Brokers'!$B$9:$H$69,7,0)</f>
        <v>92260785.26</v>
      </c>
      <c r="H27" s="16">
        <f>VLOOKUP(B27,'[1]Brokers'!$B$9:$X$69,23,0)</f>
        <v>41343950</v>
      </c>
      <c r="I27" s="16">
        <f>VLOOKUP(B27,'[1]Brokers'!$B$9:$R$69,17,0)</f>
        <v>0</v>
      </c>
      <c r="J27" s="16">
        <f>VLOOKUP(B27,'[1]Brokers'!$B$9:$M$69,12,0)</f>
        <v>32641866</v>
      </c>
      <c r="K27" s="16">
        <v>0</v>
      </c>
      <c r="L27" s="16">
        <v>0</v>
      </c>
      <c r="M27" s="27">
        <f t="shared" si="0"/>
        <v>166246601.26</v>
      </c>
      <c r="N27" s="33">
        <f>VLOOKUP(B27,'[2]Sheet1'!$B$16:$N$67,13,0)+M27</f>
        <v>510786151.54</v>
      </c>
      <c r="O27" s="35">
        <f t="shared" si="1"/>
        <v>0.005182865587970759</v>
      </c>
      <c r="P27" s="25"/>
    </row>
    <row r="28" spans="1:16" ht="15">
      <c r="A28" s="34">
        <v>13</v>
      </c>
      <c r="B28" s="12" t="s">
        <v>35</v>
      </c>
      <c r="C28" s="13" t="s">
        <v>36</v>
      </c>
      <c r="D28" s="14" t="s">
        <v>14</v>
      </c>
      <c r="E28" s="15" t="s">
        <v>14</v>
      </c>
      <c r="F28" s="15"/>
      <c r="G28" s="16">
        <f>VLOOKUP(B28,'[1]Brokers'!$B$9:$H$69,7,0)</f>
        <v>155311902.45</v>
      </c>
      <c r="H28" s="16">
        <f>VLOOKUP(B28,'[1]Brokers'!$B$9:$X$69,23,0)</f>
        <v>0</v>
      </c>
      <c r="I28" s="16">
        <f>VLOOKUP(B28,'[1]Brokers'!$B$9:$R$69,17,0)</f>
        <v>0</v>
      </c>
      <c r="J28" s="16">
        <f>VLOOKUP(B28,'[1]Brokers'!$B$9:$M$69,12,0)</f>
        <v>26330832</v>
      </c>
      <c r="K28" s="16">
        <v>0</v>
      </c>
      <c r="L28" s="16">
        <v>0</v>
      </c>
      <c r="M28" s="27">
        <f t="shared" si="0"/>
        <v>181642734.45</v>
      </c>
      <c r="N28" s="33">
        <f>VLOOKUP(B28,'[2]Sheet1'!$B$16:$N$67,13,0)+M28</f>
        <v>270271155.79999995</v>
      </c>
      <c r="O28" s="35">
        <f t="shared" si="1"/>
        <v>0.0027423982983751805</v>
      </c>
      <c r="P28" s="25"/>
    </row>
    <row r="29" spans="1:16" ht="15">
      <c r="A29" s="34">
        <v>14</v>
      </c>
      <c r="B29" s="12" t="s">
        <v>77</v>
      </c>
      <c r="C29" s="13" t="s">
        <v>78</v>
      </c>
      <c r="D29" s="14" t="s">
        <v>14</v>
      </c>
      <c r="E29" s="15"/>
      <c r="F29" s="15"/>
      <c r="G29" s="16">
        <f>VLOOKUP(B29,'[1]Brokers'!$B$9:$H$69,7,0)</f>
        <v>183178858.75</v>
      </c>
      <c r="H29" s="16">
        <f>VLOOKUP(B29,'[1]Brokers'!$B$9:$X$69,23,0)</f>
        <v>0</v>
      </c>
      <c r="I29" s="16">
        <f>VLOOKUP(B29,'[1]Brokers'!$B$9:$R$69,17,0)</f>
        <v>0</v>
      </c>
      <c r="J29" s="16">
        <f>VLOOKUP(B29,'[1]Brokers'!$B$9:$M$69,12,0)</f>
        <v>1287819</v>
      </c>
      <c r="K29" s="16">
        <v>0</v>
      </c>
      <c r="L29" s="16">
        <v>0</v>
      </c>
      <c r="M29" s="27">
        <f t="shared" si="0"/>
        <v>184466677.75</v>
      </c>
      <c r="N29" s="33">
        <f>VLOOKUP(B29,'[2]Sheet1'!$B$16:$N$67,13,0)+M29</f>
        <v>252261610.15</v>
      </c>
      <c r="O29" s="35">
        <f t="shared" si="1"/>
        <v>0.002559658311938678</v>
      </c>
      <c r="P29" s="25"/>
    </row>
    <row r="30" spans="1:16" ht="15">
      <c r="A30" s="34">
        <v>15</v>
      </c>
      <c r="B30" s="12" t="s">
        <v>47</v>
      </c>
      <c r="C30" s="13" t="s">
        <v>48</v>
      </c>
      <c r="D30" s="14" t="s">
        <v>14</v>
      </c>
      <c r="E30" s="15"/>
      <c r="F30" s="15"/>
      <c r="G30" s="16">
        <f>VLOOKUP(B30,'[1]Brokers'!$B$9:$H$69,7,0)</f>
        <v>48723821.9</v>
      </c>
      <c r="H30" s="16">
        <f>VLOOKUP(B30,'[1]Brokers'!$B$9:$X$69,23,0)</f>
        <v>0</v>
      </c>
      <c r="I30" s="16">
        <f>VLOOKUP(B30,'[1]Brokers'!$B$9:$R$69,17,0)</f>
        <v>0</v>
      </c>
      <c r="J30" s="16">
        <f>VLOOKUP(B30,'[1]Brokers'!$B$9:$M$69,12,0)</f>
        <v>107828577</v>
      </c>
      <c r="K30" s="16">
        <v>0</v>
      </c>
      <c r="L30" s="16">
        <v>0</v>
      </c>
      <c r="M30" s="27">
        <f t="shared" si="0"/>
        <v>156552398.9</v>
      </c>
      <c r="N30" s="33">
        <f>VLOOKUP(B30,'[2]Sheet1'!$B$16:$N$67,13,0)+M30</f>
        <v>228654015.08</v>
      </c>
      <c r="O30" s="35">
        <f t="shared" si="1"/>
        <v>0.002320115811159916</v>
      </c>
      <c r="P30" s="25"/>
    </row>
    <row r="31" spans="1:16" ht="15">
      <c r="A31" s="34">
        <v>16</v>
      </c>
      <c r="B31" s="12" t="s">
        <v>94</v>
      </c>
      <c r="C31" s="13" t="s">
        <v>95</v>
      </c>
      <c r="D31" s="14" t="s">
        <v>14</v>
      </c>
      <c r="E31" s="15" t="s">
        <v>14</v>
      </c>
      <c r="F31" s="15" t="s">
        <v>14</v>
      </c>
      <c r="G31" s="16">
        <f>VLOOKUP(B31,'[1]Brokers'!$B$9:$H$69,7,0)</f>
        <v>55288312.32</v>
      </c>
      <c r="H31" s="16">
        <f>VLOOKUP(B31,'[1]Brokers'!$B$9:$X$69,23,0)</f>
        <v>0</v>
      </c>
      <c r="I31" s="16">
        <f>VLOOKUP(B31,'[1]Brokers'!$B$9:$R$69,17,0)</f>
        <v>0</v>
      </c>
      <c r="J31" s="16">
        <f>VLOOKUP(B31,'[1]Brokers'!$B$9:$M$69,12,0)</f>
        <v>7420815</v>
      </c>
      <c r="K31" s="16">
        <v>0</v>
      </c>
      <c r="L31" s="16">
        <v>0</v>
      </c>
      <c r="M31" s="27">
        <f t="shared" si="0"/>
        <v>62709127.32</v>
      </c>
      <c r="N31" s="33">
        <f>VLOOKUP(B31,'[2]Sheet1'!$B$16:$N$67,13,0)+M31</f>
        <v>222304443.32</v>
      </c>
      <c r="O31" s="35">
        <f t="shared" si="1"/>
        <v>0.002255687719532851</v>
      </c>
      <c r="P31" s="25"/>
    </row>
    <row r="32" spans="1:16" ht="15">
      <c r="A32" s="34">
        <v>17</v>
      </c>
      <c r="B32" s="12" t="s">
        <v>106</v>
      </c>
      <c r="C32" s="13" t="s">
        <v>107</v>
      </c>
      <c r="D32" s="14" t="s">
        <v>14</v>
      </c>
      <c r="E32" s="15"/>
      <c r="F32" s="15"/>
      <c r="G32" s="16">
        <f>VLOOKUP(B32,'[1]Brokers'!$B$9:$H$69,7,0)</f>
        <v>36322978.3</v>
      </c>
      <c r="H32" s="16">
        <f>VLOOKUP(B32,'[1]Brokers'!$B$9:$X$69,23,0)</f>
        <v>0</v>
      </c>
      <c r="I32" s="16">
        <f>VLOOKUP(B32,'[1]Brokers'!$B$9:$R$69,17,0)</f>
        <v>0</v>
      </c>
      <c r="J32" s="16">
        <f>VLOOKUP(B32,'[1]Brokers'!$B$9:$M$69,12,0)</f>
        <v>10970235</v>
      </c>
      <c r="K32" s="16">
        <v>0</v>
      </c>
      <c r="L32" s="16">
        <v>0</v>
      </c>
      <c r="M32" s="27">
        <f t="shared" si="0"/>
        <v>47293213.3</v>
      </c>
      <c r="N32" s="33">
        <f>VLOOKUP(B32,'[2]Sheet1'!$B$16:$N$67,13,0)+M32</f>
        <v>198430299.3</v>
      </c>
      <c r="O32" s="35">
        <f t="shared" si="1"/>
        <v>0.00201344058908412</v>
      </c>
      <c r="P32" s="25"/>
    </row>
    <row r="33" spans="1:16" ht="15">
      <c r="A33" s="34">
        <v>18</v>
      </c>
      <c r="B33" s="12" t="s">
        <v>51</v>
      </c>
      <c r="C33" s="13" t="s">
        <v>52</v>
      </c>
      <c r="D33" s="14" t="s">
        <v>14</v>
      </c>
      <c r="E33" s="15" t="s">
        <v>14</v>
      </c>
      <c r="F33" s="15"/>
      <c r="G33" s="16">
        <f>VLOOKUP(B33,'[1]Brokers'!$B$9:$H$69,7,0)</f>
        <v>66398144.53</v>
      </c>
      <c r="H33" s="16">
        <f>VLOOKUP(B33,'[1]Brokers'!$B$9:$X$69,23,0)</f>
        <v>0</v>
      </c>
      <c r="I33" s="16">
        <f>VLOOKUP(B33,'[1]Brokers'!$B$9:$R$69,17,0)</f>
        <v>0</v>
      </c>
      <c r="J33" s="16">
        <f>VLOOKUP(B33,'[1]Brokers'!$B$9:$M$69,12,0)</f>
        <v>54035667</v>
      </c>
      <c r="K33" s="16">
        <v>0</v>
      </c>
      <c r="L33" s="16">
        <v>0</v>
      </c>
      <c r="M33" s="27">
        <f t="shared" si="0"/>
        <v>120433811.53</v>
      </c>
      <c r="N33" s="33">
        <f>VLOOKUP(B33,'[2]Sheet1'!$B$16:$N$67,13,0)+M33</f>
        <v>182616657.82999998</v>
      </c>
      <c r="O33" s="35">
        <f t="shared" si="1"/>
        <v>0.001852982092023727</v>
      </c>
      <c r="P33" s="25"/>
    </row>
    <row r="34" spans="1:16" ht="15">
      <c r="A34" s="34"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VLOOKUP(B34,'[1]Brokers'!$B$9:$H$69,7,0)</f>
        <v>55634765.65</v>
      </c>
      <c r="H34" s="16">
        <f>VLOOKUP(B34,'[1]Brokers'!$B$9:$X$69,23,0)</f>
        <v>0</v>
      </c>
      <c r="I34" s="16">
        <f>VLOOKUP(B34,'[1]Brokers'!$B$9:$R$69,17,0)</f>
        <v>0</v>
      </c>
      <c r="J34" s="16">
        <f>VLOOKUP(B34,'[1]Brokers'!$B$9:$M$69,12,0)</f>
        <v>29969271</v>
      </c>
      <c r="K34" s="16">
        <v>0</v>
      </c>
      <c r="L34" s="16">
        <v>0</v>
      </c>
      <c r="M34" s="27">
        <f t="shared" si="0"/>
        <v>85604036.65</v>
      </c>
      <c r="N34" s="33">
        <f>VLOOKUP(B34,'[2]Sheet1'!$B$16:$N$67,13,0)+M34</f>
        <v>179751156.65</v>
      </c>
      <c r="O34" s="35">
        <f t="shared" si="1"/>
        <v>0.001823906308717279</v>
      </c>
      <c r="P34" s="25"/>
    </row>
    <row r="35" spans="1:16" ht="15">
      <c r="A35" s="34">
        <v>20</v>
      </c>
      <c r="B35" s="12" t="s">
        <v>82</v>
      </c>
      <c r="C35" s="13" t="s">
        <v>83</v>
      </c>
      <c r="D35" s="14" t="s">
        <v>14</v>
      </c>
      <c r="E35" s="15"/>
      <c r="F35" s="15"/>
      <c r="G35" s="16">
        <f>VLOOKUP(B35,'[1]Brokers'!$B$9:$H$69,7,0)</f>
        <v>164910269.76</v>
      </c>
      <c r="H35" s="16">
        <f>VLOOKUP(B35,'[1]Brokers'!$B$9:$X$69,23,0)</f>
        <v>0</v>
      </c>
      <c r="I35" s="16">
        <f>VLOOKUP(B35,'[1]Brokers'!$B$9:$R$69,17,0)</f>
        <v>0</v>
      </c>
      <c r="J35" s="16">
        <f>VLOOKUP(B35,'[1]Brokers'!$B$9:$M$69,12,0)</f>
        <v>6970941</v>
      </c>
      <c r="K35" s="16">
        <v>0</v>
      </c>
      <c r="L35" s="16">
        <v>0</v>
      </c>
      <c r="M35" s="27">
        <f t="shared" si="0"/>
        <v>171881210.76</v>
      </c>
      <c r="N35" s="33">
        <f>VLOOKUP(B35,'[2]Sheet1'!$B$16:$N$67,13,0)+M35</f>
        <v>175147210.76</v>
      </c>
      <c r="O35" s="35">
        <f t="shared" si="1"/>
        <v>0.001777190804292935</v>
      </c>
      <c r="P35" s="25"/>
    </row>
    <row r="36" spans="1:16" ht="15">
      <c r="A36" s="34">
        <v>21</v>
      </c>
      <c r="B36" s="12" t="s">
        <v>33</v>
      </c>
      <c r="C36" s="13" t="s">
        <v>34</v>
      </c>
      <c r="D36" s="14" t="s">
        <v>14</v>
      </c>
      <c r="E36" s="15" t="s">
        <v>14</v>
      </c>
      <c r="F36" s="15"/>
      <c r="G36" s="16">
        <f>VLOOKUP(B36,'[1]Brokers'!$B$9:$H$69,7,0)</f>
        <v>6149440</v>
      </c>
      <c r="H36" s="16">
        <f>VLOOKUP(B36,'[1]Brokers'!$B$9:$X$69,23,0)</f>
        <v>0</v>
      </c>
      <c r="I36" s="16">
        <f>VLOOKUP(B36,'[1]Brokers'!$B$9:$R$69,17,0)</f>
        <v>0</v>
      </c>
      <c r="J36" s="16">
        <f>VLOOKUP(B36,'[1]Brokers'!$B$9:$M$69,12,0)</f>
        <v>4167450</v>
      </c>
      <c r="K36" s="16">
        <v>0</v>
      </c>
      <c r="L36" s="16">
        <v>0</v>
      </c>
      <c r="M36" s="27">
        <f t="shared" si="0"/>
        <v>10316890</v>
      </c>
      <c r="N36" s="33">
        <f>VLOOKUP(B36,'[2]Sheet1'!$B$16:$N$67,13,0)+M36</f>
        <v>159760005.7</v>
      </c>
      <c r="O36" s="35">
        <f t="shared" si="1"/>
        <v>0.0016210592894504105</v>
      </c>
      <c r="P36" s="25"/>
    </row>
    <row r="37" spans="1:16" ht="15">
      <c r="A37" s="34">
        <v>22</v>
      </c>
      <c r="B37" s="12" t="s">
        <v>59</v>
      </c>
      <c r="C37" s="13" t="s">
        <v>60</v>
      </c>
      <c r="D37" s="14" t="s">
        <v>14</v>
      </c>
      <c r="E37" s="15"/>
      <c r="F37" s="15"/>
      <c r="G37" s="16">
        <f>VLOOKUP(B37,'[1]Brokers'!$B$9:$H$69,7,0)</f>
        <v>50794720.42</v>
      </c>
      <c r="H37" s="16">
        <f>VLOOKUP(B37,'[1]Brokers'!$B$9:$X$69,23,0)</f>
        <v>0</v>
      </c>
      <c r="I37" s="16">
        <f>VLOOKUP(B37,'[1]Brokers'!$B$9:$R$69,17,0)</f>
        <v>0</v>
      </c>
      <c r="J37" s="16">
        <f>VLOOKUP(B37,'[1]Brokers'!$B$9:$M$69,12,0)</f>
        <v>63863640</v>
      </c>
      <c r="K37" s="16">
        <v>0</v>
      </c>
      <c r="L37" s="16">
        <v>0</v>
      </c>
      <c r="M37" s="27">
        <f t="shared" si="0"/>
        <v>114658360.42</v>
      </c>
      <c r="N37" s="33">
        <f>VLOOKUP(B37,'[2]Sheet1'!$B$16:$N$67,13,0)+M37</f>
        <v>150462236.6</v>
      </c>
      <c r="O37" s="35">
        <f t="shared" si="1"/>
        <v>0.0015267163097748661</v>
      </c>
      <c r="P37" s="25"/>
    </row>
    <row r="38" spans="1:16" ht="15">
      <c r="A38" s="34">
        <v>23</v>
      </c>
      <c r="B38" s="12" t="s">
        <v>69</v>
      </c>
      <c r="C38" s="13" t="s">
        <v>70</v>
      </c>
      <c r="D38" s="14" t="s">
        <v>14</v>
      </c>
      <c r="E38" s="15"/>
      <c r="F38" s="15"/>
      <c r="G38" s="16">
        <f>VLOOKUP(B38,'[1]Brokers'!$B$9:$H$69,7,0)</f>
        <v>13703290.14</v>
      </c>
      <c r="H38" s="16">
        <f>VLOOKUP(B38,'[1]Brokers'!$B$9:$X$69,23,0)</f>
        <v>0</v>
      </c>
      <c r="I38" s="16">
        <f>VLOOKUP(B38,'[1]Brokers'!$B$9:$R$69,17,0)</f>
        <v>0</v>
      </c>
      <c r="J38" s="16">
        <f>VLOOKUP(B38,'[1]Brokers'!$B$9:$M$69,12,0)</f>
        <v>37192608</v>
      </c>
      <c r="K38" s="16">
        <v>0</v>
      </c>
      <c r="L38" s="16">
        <v>0</v>
      </c>
      <c r="M38" s="27">
        <f t="shared" si="0"/>
        <v>50895898.14</v>
      </c>
      <c r="N38" s="33">
        <f>VLOOKUP(B38,'[2]Sheet1'!$B$16:$N$67,13,0)+M38</f>
        <v>140100023.3</v>
      </c>
      <c r="O38" s="35">
        <f t="shared" si="1"/>
        <v>0.0014215725846251895</v>
      </c>
      <c r="P38" s="25"/>
    </row>
    <row r="39" spans="1:17" ht="15">
      <c r="A39" s="34">
        <v>24</v>
      </c>
      <c r="B39" s="12" t="s">
        <v>132</v>
      </c>
      <c r="C39" s="13" t="s">
        <v>134</v>
      </c>
      <c r="D39" s="14" t="s">
        <v>14</v>
      </c>
      <c r="E39" s="15"/>
      <c r="F39" s="15"/>
      <c r="G39" s="16">
        <f>VLOOKUP(B39,'[1]Brokers'!$B$9:$H$69,7,0)</f>
        <v>31569034</v>
      </c>
      <c r="H39" s="16">
        <f>VLOOKUP(B39,'[1]Brokers'!$B$9:$X$69,23,0)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 t="shared" si="0"/>
        <v>31569034</v>
      </c>
      <c r="N39" s="33">
        <f>VLOOKUP(B39,'[2]Sheet1'!$B$16:$N$67,13,0)+M39</f>
        <v>138262839.15</v>
      </c>
      <c r="O39" s="35">
        <f t="shared" si="1"/>
        <v>0.0014029309701626747</v>
      </c>
      <c r="P39" s="25"/>
      <c r="Q39" s="1"/>
    </row>
    <row r="40" spans="1:16" ht="15">
      <c r="A40" s="34">
        <v>25</v>
      </c>
      <c r="B40" s="12" t="s">
        <v>45</v>
      </c>
      <c r="C40" s="13" t="s">
        <v>46</v>
      </c>
      <c r="D40" s="14" t="s">
        <v>14</v>
      </c>
      <c r="E40" s="15"/>
      <c r="F40" s="15"/>
      <c r="G40" s="16">
        <f>VLOOKUP(B40,'[1]Brokers'!$B$9:$H$69,7,0)</f>
        <v>36694396.95</v>
      </c>
      <c r="H40" s="16">
        <f>VLOOKUP(B40,'[1]Brokers'!$B$9:$X$69,23,0)</f>
        <v>0</v>
      </c>
      <c r="I40" s="16">
        <f>VLOOKUP(B40,'[1]Brokers'!$B$9:$R$69,17,0)</f>
        <v>0</v>
      </c>
      <c r="J40" s="16">
        <f>VLOOKUP(B40,'[1]Brokers'!$B$9:$M$69,12,0)</f>
        <v>486000</v>
      </c>
      <c r="K40" s="16">
        <v>0</v>
      </c>
      <c r="L40" s="16">
        <v>0</v>
      </c>
      <c r="M40" s="27">
        <f t="shared" si="0"/>
        <v>37180396.95</v>
      </c>
      <c r="N40" s="33">
        <f>VLOOKUP(B40,'[2]Sheet1'!$B$16:$N$67,13,0)+M40</f>
        <v>75958226.31</v>
      </c>
      <c r="O40" s="35">
        <f t="shared" si="1"/>
        <v>0.0007707360038608342</v>
      </c>
      <c r="P40" s="25"/>
    </row>
    <row r="41" spans="1:16" ht="15">
      <c r="A41" s="34">
        <v>26</v>
      </c>
      <c r="B41" s="12" t="s">
        <v>118</v>
      </c>
      <c r="C41" s="13" t="s">
        <v>119</v>
      </c>
      <c r="D41" s="14" t="s">
        <v>14</v>
      </c>
      <c r="E41" s="15"/>
      <c r="F41" s="15"/>
      <c r="G41" s="16">
        <f>VLOOKUP(B41,'[1]Brokers'!$B$9:$H$69,7,0)</f>
        <v>13138286.01</v>
      </c>
      <c r="H41" s="16">
        <f>VLOOKUP(B41,'[1]Brokers'!$B$9:$X$69,23,0)</f>
        <v>0</v>
      </c>
      <c r="I41" s="16">
        <f>VLOOKUP(B41,'[1]Brokers'!$B$9:$R$69,17,0)</f>
        <v>0</v>
      </c>
      <c r="J41" s="16">
        <f>VLOOKUP(B41,'[1]Brokers'!$B$9:$M$69,12,0)</f>
        <v>16563042</v>
      </c>
      <c r="K41" s="16">
        <v>0</v>
      </c>
      <c r="L41" s="16">
        <v>0</v>
      </c>
      <c r="M41" s="27">
        <f t="shared" si="0"/>
        <v>29701328.009999998</v>
      </c>
      <c r="N41" s="33">
        <f>VLOOKUP(B41,'[2]Sheet1'!$B$16:$N$67,13,0)+M41</f>
        <v>68343123.75</v>
      </c>
      <c r="O41" s="35">
        <f t="shared" si="1"/>
        <v>0.000693466773111141</v>
      </c>
      <c r="P41" s="25"/>
    </row>
    <row r="42" spans="1:16" ht="15">
      <c r="A42" s="34">
        <v>27</v>
      </c>
      <c r="B42" s="12" t="s">
        <v>53</v>
      </c>
      <c r="C42" s="13" t="s">
        <v>54</v>
      </c>
      <c r="D42" s="14" t="s">
        <v>14</v>
      </c>
      <c r="E42" s="15"/>
      <c r="F42" s="15"/>
      <c r="G42" s="16">
        <f>VLOOKUP(B42,'[1]Brokers'!$B$9:$H$69,7,0)</f>
        <v>12533487.3</v>
      </c>
      <c r="H42" s="16">
        <f>VLOOKUP(B42,'[1]Brokers'!$B$9:$X$69,23,0)</f>
        <v>0</v>
      </c>
      <c r="I42" s="16">
        <f>VLOOKUP(B42,'[1]Brokers'!$B$9:$R$69,17,0)</f>
        <v>0</v>
      </c>
      <c r="J42" s="16">
        <f>VLOOKUP(B42,'[1]Brokers'!$B$9:$M$69,12,0)</f>
        <v>2195829</v>
      </c>
      <c r="K42" s="16">
        <v>0</v>
      </c>
      <c r="L42" s="16">
        <v>0</v>
      </c>
      <c r="M42" s="27">
        <f t="shared" si="0"/>
        <v>14729316.3</v>
      </c>
      <c r="N42" s="33">
        <f>VLOOKUP(B42,'[2]Sheet1'!$B$16:$N$67,13,0)+M42</f>
        <v>64475075.2</v>
      </c>
      <c r="O42" s="35">
        <f t="shared" si="1"/>
        <v>0.0006542183015894434</v>
      </c>
      <c r="P42" s="25"/>
    </row>
    <row r="43" spans="1:16" ht="15">
      <c r="A43" s="34">
        <v>28</v>
      </c>
      <c r="B43" s="12" t="s">
        <v>73</v>
      </c>
      <c r="C43" s="13" t="s">
        <v>74</v>
      </c>
      <c r="D43" s="14" t="s">
        <v>14</v>
      </c>
      <c r="E43" s="15"/>
      <c r="F43" s="15"/>
      <c r="G43" s="16">
        <f>VLOOKUP(B43,'[1]Brokers'!$B$9:$H$69,7,0)</f>
        <v>915844</v>
      </c>
      <c r="H43" s="16">
        <f>VLOOKUP(B43,'[1]Brokers'!$B$9:$X$69,23,0)</f>
        <v>0</v>
      </c>
      <c r="I43" s="16">
        <f>VLOOKUP(B43,'[1]Brokers'!$B$9:$R$69,17,0)</f>
        <v>0</v>
      </c>
      <c r="J43" s="16">
        <f>VLOOKUP(B43,'[1]Brokers'!$B$9:$M$69,12,0)</f>
        <v>9596718</v>
      </c>
      <c r="K43" s="16">
        <v>0</v>
      </c>
      <c r="L43" s="16">
        <v>0</v>
      </c>
      <c r="M43" s="27">
        <f t="shared" si="0"/>
        <v>10512562</v>
      </c>
      <c r="N43" s="33">
        <f>VLOOKUP(B43,'[2]Sheet1'!$B$16:$N$67,13,0)+M43</f>
        <v>55091352.29</v>
      </c>
      <c r="O43" s="35">
        <f t="shared" si="1"/>
        <v>0.0005590031623170482</v>
      </c>
      <c r="P43" s="25"/>
    </row>
    <row r="44" spans="1:16" ht="15">
      <c r="A44" s="34">
        <v>29</v>
      </c>
      <c r="B44" s="12" t="s">
        <v>96</v>
      </c>
      <c r="C44" s="13" t="s">
        <v>97</v>
      </c>
      <c r="D44" s="14" t="s">
        <v>14</v>
      </c>
      <c r="E44" s="15"/>
      <c r="F44" s="15"/>
      <c r="G44" s="16">
        <f>VLOOKUP(B44,'[1]Brokers'!$B$9:$H$69,7,0)</f>
        <v>7829117.4</v>
      </c>
      <c r="H44" s="16">
        <f>VLOOKUP(B44,'[1]Brokers'!$B$9:$X$69,23,0)</f>
        <v>0</v>
      </c>
      <c r="I44" s="16">
        <f>VLOOKUP(B44,'[1]Brokers'!$B$9:$R$69,17,0)</f>
        <v>0</v>
      </c>
      <c r="J44" s="16">
        <f>VLOOKUP(B44,'[1]Brokers'!$B$9:$M$69,12,0)</f>
        <v>834462</v>
      </c>
      <c r="K44" s="16">
        <v>0</v>
      </c>
      <c r="L44" s="16">
        <v>0</v>
      </c>
      <c r="M44" s="27">
        <f t="shared" si="0"/>
        <v>8663579.4</v>
      </c>
      <c r="N44" s="33">
        <f>VLOOKUP(B44,'[2]Sheet1'!$B$16:$N$67,13,0)+M44</f>
        <v>46138334.4</v>
      </c>
      <c r="O44" s="35">
        <f t="shared" si="1"/>
        <v>0.0004681583181671697</v>
      </c>
      <c r="P44" s="25"/>
    </row>
    <row r="45" spans="1:16" ht="15">
      <c r="A45" s="34">
        <v>30</v>
      </c>
      <c r="B45" s="12" t="s">
        <v>43</v>
      </c>
      <c r="C45" s="13" t="s">
        <v>44</v>
      </c>
      <c r="D45" s="14" t="s">
        <v>14</v>
      </c>
      <c r="E45" s="15" t="s">
        <v>14</v>
      </c>
      <c r="F45" s="15"/>
      <c r="G45" s="16">
        <f>VLOOKUP(B45,'[1]Brokers'!$B$9:$H$69,7,0)</f>
        <v>12816415.9</v>
      </c>
      <c r="H45" s="16">
        <f>VLOOKUP(B45,'[1]Brokers'!$B$9:$X$69,23,0)</f>
        <v>0</v>
      </c>
      <c r="I45" s="16">
        <f>VLOOKUP(B45,'[1]Brokers'!$B$9:$R$69,17,0)</f>
        <v>0</v>
      </c>
      <c r="J45" s="16">
        <f>VLOOKUP(B45,'[1]Brokers'!$B$9:$M$69,12,0)</f>
        <v>2100897</v>
      </c>
      <c r="K45" s="16">
        <v>0</v>
      </c>
      <c r="L45" s="16">
        <v>0</v>
      </c>
      <c r="M45" s="27">
        <f t="shared" si="0"/>
        <v>14917312.9</v>
      </c>
      <c r="N45" s="33">
        <f>VLOOKUP(B45,'[2]Sheet1'!$B$16:$N$67,13,0)+M45</f>
        <v>45807837.9</v>
      </c>
      <c r="O45" s="35">
        <f t="shared" si="1"/>
        <v>0.0004648048229096526</v>
      </c>
      <c r="P45" s="25"/>
    </row>
    <row r="46" spans="1:16" ht="15">
      <c r="A46" s="34">
        <v>31</v>
      </c>
      <c r="B46" s="12" t="s">
        <v>49</v>
      </c>
      <c r="C46" s="13" t="s">
        <v>50</v>
      </c>
      <c r="D46" s="14" t="s">
        <v>14</v>
      </c>
      <c r="E46" s="15"/>
      <c r="F46" s="15"/>
      <c r="G46" s="16">
        <f>VLOOKUP(B46,'[1]Brokers'!$B$9:$H$69,7,0)</f>
        <v>4969473.5</v>
      </c>
      <c r="H46" s="16">
        <f>VLOOKUP(B46,'[1]Brokers'!$B$9:$X$69,23,0)</f>
        <v>0</v>
      </c>
      <c r="I46" s="16">
        <f>VLOOKUP(B46,'[1]Brokers'!$B$9:$R$69,17,0)</f>
        <v>0</v>
      </c>
      <c r="J46" s="16">
        <f>VLOOKUP(B46,'[1]Brokers'!$B$9:$M$69,12,0)</f>
        <v>20192166</v>
      </c>
      <c r="K46" s="16">
        <v>0</v>
      </c>
      <c r="L46" s="16">
        <v>0</v>
      </c>
      <c r="M46" s="27">
        <f t="shared" si="0"/>
        <v>25161639.5</v>
      </c>
      <c r="N46" s="33">
        <f>VLOOKUP(B46,'[2]Sheet1'!$B$16:$N$67,13,0)+M46</f>
        <v>44783573.3</v>
      </c>
      <c r="O46" s="35">
        <f t="shared" si="1"/>
        <v>0.0004544117734263975</v>
      </c>
      <c r="P46" s="25"/>
    </row>
    <row r="47" spans="1:16" ht="15">
      <c r="A47" s="34">
        <v>32</v>
      </c>
      <c r="B47" s="12" t="s">
        <v>80</v>
      </c>
      <c r="C47" s="13" t="s">
        <v>81</v>
      </c>
      <c r="D47" s="14" t="s">
        <v>14</v>
      </c>
      <c r="E47" s="15"/>
      <c r="F47" s="15"/>
      <c r="G47" s="16">
        <f>VLOOKUP(B47,'[1]Brokers'!$B$9:$H$69,7,0)</f>
        <v>1563841</v>
      </c>
      <c r="H47" s="16">
        <f>VLOOKUP(B47,'[1]Brokers'!$B$9:$X$69,23,0)</f>
        <v>0</v>
      </c>
      <c r="I47" s="16">
        <f>VLOOKUP(B47,'[1]Brokers'!$B$9:$R$69,17,0)</f>
        <v>0</v>
      </c>
      <c r="J47" s="16">
        <f>VLOOKUP(B47,'[1]Brokers'!$B$9:$M$69,12,0)</f>
        <v>6991839</v>
      </c>
      <c r="K47" s="16">
        <v>0</v>
      </c>
      <c r="L47" s="16">
        <v>0</v>
      </c>
      <c r="M47" s="27">
        <f t="shared" si="0"/>
        <v>8555680</v>
      </c>
      <c r="N47" s="33">
        <f>VLOOKUP(B47,'[2]Sheet1'!$B$16:$N$67,13,0)+M47</f>
        <v>43409357.28</v>
      </c>
      <c r="O47" s="35">
        <f t="shared" si="1"/>
        <v>0.00044046782271625704</v>
      </c>
      <c r="P47" s="25"/>
    </row>
    <row r="48" spans="1:16" ht="15">
      <c r="A48" s="34">
        <v>33</v>
      </c>
      <c r="B48" s="12" t="s">
        <v>86</v>
      </c>
      <c r="C48" s="13" t="s">
        <v>87</v>
      </c>
      <c r="D48" s="14" t="s">
        <v>14</v>
      </c>
      <c r="E48" s="15"/>
      <c r="F48" s="15"/>
      <c r="G48" s="16">
        <f>VLOOKUP(B48,'[1]Brokers'!$B$9:$H$69,7,0)</f>
        <v>1355611.96</v>
      </c>
      <c r="H48" s="16">
        <f>VLOOKUP(B48,'[1]Brokers'!$B$9:$X$69,23,0)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 aca="true" t="shared" si="2" ref="M48:M67">L48+I48+J48+H48+G48</f>
        <v>1355611.96</v>
      </c>
      <c r="N48" s="33">
        <f>VLOOKUP(B48,'[2]Sheet1'!$B$16:$N$67,13,0)+M48</f>
        <v>42787638.06</v>
      </c>
      <c r="O48" s="35">
        <f aca="true" t="shared" si="3" ref="O48:O67">N48/$N$68</f>
        <v>0.00043415933698107617</v>
      </c>
      <c r="P48" s="25"/>
    </row>
    <row r="49" spans="1:16" ht="15">
      <c r="A49" s="34">
        <v>34</v>
      </c>
      <c r="B49" s="12" t="s">
        <v>57</v>
      </c>
      <c r="C49" s="13" t="s">
        <v>58</v>
      </c>
      <c r="D49" s="14" t="s">
        <v>14</v>
      </c>
      <c r="E49" s="15" t="s">
        <v>14</v>
      </c>
      <c r="F49" s="15" t="s">
        <v>14</v>
      </c>
      <c r="G49" s="16">
        <f>VLOOKUP(B49,'[1]Brokers'!$B$9:$H$69,7,0)</f>
        <v>155417</v>
      </c>
      <c r="H49" s="16">
        <f>VLOOKUP(B49,'[1]Brokers'!$B$9:$X$69,23,0)</f>
        <v>0</v>
      </c>
      <c r="I49" s="16">
        <f>VLOOKUP(B49,'[1]Brokers'!$B$9:$R$69,17,0)</f>
        <v>0</v>
      </c>
      <c r="J49" s="16">
        <f>VLOOKUP(B49,'[1]Brokers'!$B$9:$M$69,12,0)</f>
        <v>162</v>
      </c>
      <c r="K49" s="16">
        <v>0</v>
      </c>
      <c r="L49" s="16">
        <v>0</v>
      </c>
      <c r="M49" s="27">
        <f t="shared" si="2"/>
        <v>155579</v>
      </c>
      <c r="N49" s="33">
        <f>VLOOKUP(B49,'[2]Sheet1'!$B$16:$N$67,13,0)+M49</f>
        <v>40552790</v>
      </c>
      <c r="O49" s="35">
        <f t="shared" si="3"/>
        <v>0.0004114826902677791</v>
      </c>
      <c r="P49" s="25"/>
    </row>
    <row r="50" spans="1:16" ht="15">
      <c r="A50" s="34">
        <v>35</v>
      </c>
      <c r="B50" s="12" t="s">
        <v>67</v>
      </c>
      <c r="C50" s="13" t="s">
        <v>68</v>
      </c>
      <c r="D50" s="14" t="s">
        <v>14</v>
      </c>
      <c r="E50" s="15"/>
      <c r="F50" s="15"/>
      <c r="G50" s="16">
        <f>VLOOKUP(B50,'[1]Brokers'!$B$9:$H$69,7,0)</f>
        <v>1272836.1</v>
      </c>
      <c r="H50" s="16">
        <f>VLOOKUP(B50,'[1]Brokers'!$B$9:$X$69,23,0)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 t="shared" si="2"/>
        <v>1272836.1</v>
      </c>
      <c r="N50" s="33">
        <f>VLOOKUP(B50,'[2]Sheet1'!$B$16:$N$67,13,0)+M50</f>
        <v>35644731.1</v>
      </c>
      <c r="O50" s="35">
        <f t="shared" si="3"/>
        <v>0.0003616813996496806</v>
      </c>
      <c r="P50" s="25"/>
    </row>
    <row r="51" spans="1:16" ht="15">
      <c r="A51" s="34">
        <v>36</v>
      </c>
      <c r="B51" s="12" t="s">
        <v>65</v>
      </c>
      <c r="C51" s="13" t="s">
        <v>66</v>
      </c>
      <c r="D51" s="14" t="s">
        <v>14</v>
      </c>
      <c r="E51" s="15"/>
      <c r="F51" s="15"/>
      <c r="G51" s="16">
        <f>VLOOKUP(B51,'[1]Brokers'!$B$9:$H$69,7,0)</f>
        <v>11201138</v>
      </c>
      <c r="H51" s="16">
        <f>VLOOKUP(B51,'[1]Brokers'!$B$9:$X$69,23,0)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 t="shared" si="2"/>
        <v>11201138</v>
      </c>
      <c r="N51" s="33">
        <f>VLOOKUP(B51,'[2]Sheet1'!$B$16:$N$67,13,0)+M51</f>
        <v>24079969</v>
      </c>
      <c r="O51" s="35">
        <f t="shared" si="3"/>
        <v>0.0002443356036831183</v>
      </c>
      <c r="P51" s="25"/>
    </row>
    <row r="52" spans="1:16" ht="15">
      <c r="A52" s="34">
        <v>37</v>
      </c>
      <c r="B52" s="12" t="s">
        <v>130</v>
      </c>
      <c r="C52" s="13" t="s">
        <v>129</v>
      </c>
      <c r="D52" s="14" t="s">
        <v>14</v>
      </c>
      <c r="E52" s="15"/>
      <c r="F52" s="15"/>
      <c r="G52" s="16">
        <f>VLOOKUP(B52,'[1]Brokers'!$B$9:$H$69,7,0)</f>
        <v>14963158</v>
      </c>
      <c r="H52" s="16">
        <f>VLOOKUP(B52,'[1]Brokers'!$B$9:$X$69,23,0)</f>
        <v>0</v>
      </c>
      <c r="I52" s="16">
        <f>VLOOKUP(B52,'[1]Brokers'!$B$9:$R$69,17,0)</f>
        <v>0</v>
      </c>
      <c r="J52" s="16">
        <f>VLOOKUP(B52,'[1]Brokers'!$B$9:$M$69,12,0)</f>
        <v>133083</v>
      </c>
      <c r="K52" s="16"/>
      <c r="L52" s="16">
        <v>0</v>
      </c>
      <c r="M52" s="27">
        <f t="shared" si="2"/>
        <v>15096241</v>
      </c>
      <c r="N52" s="33">
        <f>VLOOKUP(B52,'[2]Sheet1'!$B$16:$N$67,13,0)+M52</f>
        <v>22123180</v>
      </c>
      <c r="O52" s="35">
        <f t="shared" si="3"/>
        <v>0.00022448037788961808</v>
      </c>
      <c r="P52" s="25"/>
    </row>
    <row r="53" spans="1:16" ht="15">
      <c r="A53" s="34">
        <v>38</v>
      </c>
      <c r="B53" s="12" t="s">
        <v>88</v>
      </c>
      <c r="C53" s="13" t="s">
        <v>89</v>
      </c>
      <c r="D53" s="14" t="s">
        <v>14</v>
      </c>
      <c r="E53" s="15"/>
      <c r="F53" s="15"/>
      <c r="G53" s="16">
        <f>VLOOKUP(B53,'[1]Brokers'!$B$9:$H$69,7,0)</f>
        <v>823378.1</v>
      </c>
      <c r="H53" s="16">
        <f>VLOOKUP(B53,'[1]Brokers'!$B$9:$X$69,23,0)</f>
        <v>0</v>
      </c>
      <c r="I53" s="16">
        <f>VLOOKUP(B53,'[1]Brokers'!$B$9:$R$69,17,0)</f>
        <v>0</v>
      </c>
      <c r="J53" s="16">
        <f>VLOOKUP(B53,'[1]Brokers'!$B$9:$M$69,12,0)</f>
        <v>1200582</v>
      </c>
      <c r="K53" s="16">
        <v>0</v>
      </c>
      <c r="L53" s="16">
        <v>0</v>
      </c>
      <c r="M53" s="27">
        <f t="shared" si="2"/>
        <v>2023960.1</v>
      </c>
      <c r="N53" s="33">
        <f>VLOOKUP(B53,'[2]Sheet1'!$B$16:$N$67,13,0)+M53</f>
        <v>17707293.3</v>
      </c>
      <c r="O53" s="35">
        <f t="shared" si="3"/>
        <v>0.00017967308006291603</v>
      </c>
      <c r="P53" s="25"/>
    </row>
    <row r="54" spans="1:16" ht="15">
      <c r="A54" s="34">
        <v>39</v>
      </c>
      <c r="B54" s="12" t="s">
        <v>63</v>
      </c>
      <c r="C54" s="13" t="s">
        <v>64</v>
      </c>
      <c r="D54" s="14" t="s">
        <v>14</v>
      </c>
      <c r="E54" s="15"/>
      <c r="F54" s="15"/>
      <c r="G54" s="16">
        <f>VLOOKUP(B54,'[1]Brokers'!$B$9:$H$69,7,0)</f>
        <v>0</v>
      </c>
      <c r="H54" s="16">
        <f>VLOOKUP(B54,'[1]Brokers'!$B$9:$X$69,23,0)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 t="shared" si="2"/>
        <v>0</v>
      </c>
      <c r="N54" s="33">
        <f>VLOOKUP(B54,'[2]Sheet1'!$B$16:$N$67,13,0)+M54</f>
        <v>13805200</v>
      </c>
      <c r="O54" s="35">
        <f t="shared" si="3"/>
        <v>0.0001400791618945267</v>
      </c>
      <c r="P54" s="25"/>
    </row>
    <row r="55" spans="1:16" ht="15">
      <c r="A55" s="34">
        <v>40</v>
      </c>
      <c r="B55" s="12" t="s">
        <v>61</v>
      </c>
      <c r="C55" s="13" t="s">
        <v>62</v>
      </c>
      <c r="D55" s="14" t="s">
        <v>14</v>
      </c>
      <c r="E55" s="15" t="s">
        <v>14</v>
      </c>
      <c r="F55" s="15" t="s">
        <v>14</v>
      </c>
      <c r="G55" s="16">
        <f>VLOOKUP(B55,'[1]Brokers'!$B$9:$H$69,7,0)</f>
        <v>92950</v>
      </c>
      <c r="H55" s="16">
        <f>VLOOKUP(B55,'[1]Brokers'!$B$9:$X$69,23,0)</f>
        <v>0</v>
      </c>
      <c r="I55" s="16">
        <f>VLOOKUP(B55,'[1]Brokers'!$B$9:$R$69,17,0)</f>
        <v>0</v>
      </c>
      <c r="J55" s="16">
        <f>VLOOKUP(B55,'[1]Brokers'!$B$9:$M$69,12,0)</f>
        <v>1286118</v>
      </c>
      <c r="K55" s="16">
        <v>0</v>
      </c>
      <c r="L55" s="16">
        <v>0</v>
      </c>
      <c r="M55" s="27">
        <f t="shared" si="2"/>
        <v>1379068</v>
      </c>
      <c r="N55" s="33">
        <f>VLOOKUP(B55,'[2]Sheet1'!$B$16:$N$67,13,0)+M55</f>
        <v>10519366</v>
      </c>
      <c r="O55" s="35">
        <f t="shared" si="3"/>
        <v>0.00010673832852416335</v>
      </c>
      <c r="P55" s="25"/>
    </row>
    <row r="56" spans="1:17" s="18" customFormat="1" ht="15">
      <c r="A56" s="34">
        <v>41</v>
      </c>
      <c r="B56" s="12" t="s">
        <v>104</v>
      </c>
      <c r="C56" s="13" t="s">
        <v>105</v>
      </c>
      <c r="D56" s="14" t="s">
        <v>14</v>
      </c>
      <c r="E56" s="14" t="s">
        <v>14</v>
      </c>
      <c r="F56" s="15"/>
      <c r="G56" s="16">
        <f>VLOOKUP(B56,'[1]Brokers'!$B$9:$H$69,7,0)</f>
        <v>0</v>
      </c>
      <c r="H56" s="16">
        <f>VLOOKUP(B56,'[1]Brokers'!$B$9:$X$69,23,0)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 t="shared" si="2"/>
        <v>0</v>
      </c>
      <c r="N56" s="33">
        <f>VLOOKUP(B56,'[2]Sheet1'!$B$16:$N$67,13,0)+M56</f>
        <v>8769800</v>
      </c>
      <c r="O56" s="35">
        <f t="shared" si="3"/>
        <v>8.898576145094749E-05</v>
      </c>
      <c r="P56" s="25"/>
      <c r="Q56" s="17"/>
    </row>
    <row r="57" spans="1:16" ht="15">
      <c r="A57" s="34">
        <v>42</v>
      </c>
      <c r="B57" s="12" t="s">
        <v>37</v>
      </c>
      <c r="C57" s="13" t="s">
        <v>38</v>
      </c>
      <c r="D57" s="14" t="s">
        <v>14</v>
      </c>
      <c r="E57" s="15" t="s">
        <v>14</v>
      </c>
      <c r="F57" s="15" t="s">
        <v>14</v>
      </c>
      <c r="G57" s="16">
        <f>VLOOKUP(B57,'[1]Brokers'!$B$9:$H$69,7,0)</f>
        <v>6213422.5</v>
      </c>
      <c r="H57" s="16">
        <f>VLOOKUP(B57,'[1]Brokers'!$B$9:$X$69,23,0)</f>
        <v>0</v>
      </c>
      <c r="I57" s="16">
        <f>VLOOKUP(B57,'[1]Brokers'!$B$9:$R$69,17,0)</f>
        <v>0</v>
      </c>
      <c r="J57" s="16">
        <f>VLOOKUP(B57,'[1]Brokers'!$B$9:$M$69,12,0)</f>
        <v>455058</v>
      </c>
      <c r="K57" s="16">
        <v>0</v>
      </c>
      <c r="L57" s="16">
        <v>0</v>
      </c>
      <c r="M57" s="27">
        <f t="shared" si="2"/>
        <v>6668480.5</v>
      </c>
      <c r="N57" s="33">
        <f>VLOOKUP(B57,'[2]Sheet1'!$B$16:$N$67,13,0)+M57</f>
        <v>7912480.5</v>
      </c>
      <c r="O57" s="35">
        <f t="shared" si="3"/>
        <v>8.028667726268259E-05</v>
      </c>
      <c r="P57" s="25"/>
    </row>
    <row r="58" spans="1:16" ht="15">
      <c r="A58" s="34"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VLOOKUP(B58,'[1]Brokers'!$B$9:$H$69,7,0)</f>
        <v>516795</v>
      </c>
      <c r="H58" s="16">
        <f>VLOOKUP(B58,'[1]Brokers'!$B$9:$X$69,23,0)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t="shared" si="2"/>
        <v>516795</v>
      </c>
      <c r="N58" s="33">
        <f>VLOOKUP(B58,'[2]Sheet1'!$B$16:$N$67,13,0)+M58</f>
        <v>4756563.55</v>
      </c>
      <c r="O58" s="35">
        <f t="shared" si="3"/>
        <v>4.8264091471478474E-05</v>
      </c>
      <c r="P58" s="25"/>
    </row>
    <row r="59" spans="1:16" ht="15">
      <c r="A59" s="34">
        <v>44</v>
      </c>
      <c r="B59" s="12" t="s">
        <v>90</v>
      </c>
      <c r="C59" s="13" t="s">
        <v>91</v>
      </c>
      <c r="D59" s="14" t="s">
        <v>14</v>
      </c>
      <c r="E59" s="15"/>
      <c r="F59" s="15"/>
      <c r="G59" s="16">
        <f>VLOOKUP(B59,'[1]Brokers'!$B$9:$H$69,7,0)</f>
        <v>1282555</v>
      </c>
      <c r="H59" s="16">
        <f>VLOOKUP(B59,'[1]Brokers'!$B$9:$X$69,23,0)</f>
        <v>0</v>
      </c>
      <c r="I59" s="16">
        <f>VLOOKUP(B59,'[1]Brokers'!$B$9:$R$69,17,0)</f>
        <v>0</v>
      </c>
      <c r="J59" s="16">
        <f>VLOOKUP(B59,'[1]Brokers'!$B$9:$M$69,12,0)</f>
        <v>1889487</v>
      </c>
      <c r="K59" s="16">
        <v>0</v>
      </c>
      <c r="L59" s="16">
        <v>0</v>
      </c>
      <c r="M59" s="27">
        <f t="shared" si="2"/>
        <v>3172042</v>
      </c>
      <c r="N59" s="33">
        <f>VLOOKUP(B59,'[2]Sheet1'!$B$16:$N$67,13,0)+M59</f>
        <v>4043238.4</v>
      </c>
      <c r="O59" s="35">
        <f t="shared" si="3"/>
        <v>4.102609497955604E-05</v>
      </c>
      <c r="P59" s="25"/>
    </row>
    <row r="60" spans="1:16" ht="15">
      <c r="A60" s="34">
        <v>45</v>
      </c>
      <c r="B60" s="12" t="s">
        <v>84</v>
      </c>
      <c r="C60" s="13" t="s">
        <v>85</v>
      </c>
      <c r="D60" s="14" t="s">
        <v>14</v>
      </c>
      <c r="E60" s="15" t="s">
        <v>14</v>
      </c>
      <c r="F60" s="15"/>
      <c r="G60" s="16">
        <f>VLOOKUP(B60,'[1]Brokers'!$B$9:$H$69,7,0)</f>
        <v>2100</v>
      </c>
      <c r="H60" s="16">
        <f>VLOOKUP(B60,'[1]Brokers'!$B$9:$X$69,23,0)</f>
        <v>0</v>
      </c>
      <c r="I60" s="16">
        <f>VLOOKUP(B60,'[1]Brokers'!$B$9:$R$69,17,0)</f>
        <v>0</v>
      </c>
      <c r="J60" s="16">
        <f>VLOOKUP(B60,'[1]Brokers'!$B$9:$M$69,12,0)</f>
        <v>184923</v>
      </c>
      <c r="K60" s="16">
        <v>0</v>
      </c>
      <c r="L60" s="16">
        <v>0</v>
      </c>
      <c r="M60" s="27">
        <f t="shared" si="2"/>
        <v>187023</v>
      </c>
      <c r="N60" s="33">
        <f>VLOOKUP(B60,'[2]Sheet1'!$B$16:$N$67,13,0)+M60</f>
        <v>1223693</v>
      </c>
      <c r="O60" s="35">
        <f t="shared" si="3"/>
        <v>1.241661764090336E-05</v>
      </c>
      <c r="P60" s="25"/>
    </row>
    <row r="61" spans="1:16" ht="15">
      <c r="A61" s="34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VLOOKUP(B61,'[1]Brokers'!$B$9:$H$69,7,0)</f>
        <v>0</v>
      </c>
      <c r="H61" s="16">
        <f>VLOOKUP(B61,'[1]Brokers'!$B$9:$X$69,23,0)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 t="shared" si="2"/>
        <v>0</v>
      </c>
      <c r="N61" s="33">
        <f>VLOOKUP(B61,'[2]Sheet1'!$B$16:$N$67,13,0)+M61</f>
        <v>200000</v>
      </c>
      <c r="O61" s="35">
        <f t="shared" si="3"/>
        <v>2.0293680916542567E-06</v>
      </c>
      <c r="P61" s="25"/>
    </row>
    <row r="62" spans="1:16" ht="15">
      <c r="A62" s="34">
        <v>47</v>
      </c>
      <c r="B62" s="12" t="s">
        <v>133</v>
      </c>
      <c r="C62" s="13" t="s">
        <v>135</v>
      </c>
      <c r="D62" s="14" t="s">
        <v>14</v>
      </c>
      <c r="E62" s="14" t="s">
        <v>14</v>
      </c>
      <c r="F62" s="14"/>
      <c r="G62" s="16">
        <f>VLOOKUP(B62,'[1]Brokers'!$B$9:$H$69,7,0)</f>
        <v>910</v>
      </c>
      <c r="H62" s="16">
        <f>VLOOKUP(B62,'[1]Brokers'!$B$9:$X$69,23,0)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2"/>
        <v>910</v>
      </c>
      <c r="N62" s="33">
        <f>VLOOKUP(B62,'[2]Sheet1'!$B$16:$N$67,13,0)+M62</f>
        <v>910</v>
      </c>
      <c r="O62" s="35">
        <f t="shared" si="3"/>
        <v>9.233624817026867E-09</v>
      </c>
      <c r="P62" s="25"/>
    </row>
    <row r="63" spans="1:16" ht="15">
      <c r="A63" s="34">
        <v>48</v>
      </c>
      <c r="B63" s="12" t="s">
        <v>75</v>
      </c>
      <c r="C63" s="13" t="s">
        <v>76</v>
      </c>
      <c r="D63" s="14" t="s">
        <v>14</v>
      </c>
      <c r="E63" s="15"/>
      <c r="F63" s="15"/>
      <c r="G63" s="16">
        <f>VLOOKUP(B63,'[1]Brokers'!$B$9:$H$69,7,0)</f>
        <v>0</v>
      </c>
      <c r="H63" s="16">
        <f>VLOOKUP(B63,'[1]Brokers'!$B$9:$X$69,23,0)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 t="shared" si="2"/>
        <v>0</v>
      </c>
      <c r="N63" s="33">
        <f>VLOOKUP(B63,'[2]Sheet1'!$B$16:$N$67,13,0)+M63</f>
        <v>0</v>
      </c>
      <c r="O63" s="35">
        <f t="shared" si="3"/>
        <v>0</v>
      </c>
      <c r="P63" s="25"/>
    </row>
    <row r="64" spans="1:16" ht="15">
      <c r="A64" s="34"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VLOOKUP(B64,'[1]Brokers'!$B$9:$H$69,7,0)</f>
        <v>0</v>
      </c>
      <c r="H64" s="16">
        <f>VLOOKUP(B64,'[1]Brokers'!$B$9:$X$69,23,0)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2"/>
        <v>0</v>
      </c>
      <c r="N64" s="33">
        <f>VLOOKUP(B64,'[2]Sheet1'!$B$16:$N$67,13,0)+M64</f>
        <v>0</v>
      </c>
      <c r="O64" s="35">
        <f t="shared" si="3"/>
        <v>0</v>
      </c>
      <c r="P64" s="25"/>
    </row>
    <row r="65" spans="1:16" ht="15">
      <c r="A65" s="34">
        <v>50</v>
      </c>
      <c r="B65" s="12" t="s">
        <v>100</v>
      </c>
      <c r="C65" s="13" t="s">
        <v>101</v>
      </c>
      <c r="D65" s="14" t="s">
        <v>14</v>
      </c>
      <c r="E65" s="15"/>
      <c r="F65" s="15"/>
      <c r="G65" s="16">
        <f>VLOOKUP(B65,'[1]Brokers'!$B$9:$H$69,7,0)</f>
        <v>0</v>
      </c>
      <c r="H65" s="16">
        <f>VLOOKUP(B65,'[1]Brokers'!$B$9:$X$69,23,0)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 t="shared" si="2"/>
        <v>0</v>
      </c>
      <c r="N65" s="33">
        <f>VLOOKUP(B65,'[2]Sheet1'!$B$16:$N$67,13,0)+M65</f>
        <v>0</v>
      </c>
      <c r="O65" s="35">
        <f t="shared" si="3"/>
        <v>0</v>
      </c>
      <c r="P65" s="25"/>
    </row>
    <row r="66" spans="1:17" ht="15">
      <c r="A66" s="34"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VLOOKUP(B66,'[1]Brokers'!$B$9:$H$69,7,0)</f>
        <v>0</v>
      </c>
      <c r="H66" s="16">
        <f>VLOOKUP(B66,'[1]Brokers'!$B$9:$X$69,23,0)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 t="shared" si="2"/>
        <v>0</v>
      </c>
      <c r="N66" s="33">
        <f>VLOOKUP(B66,'[2]Sheet1'!$B$16:$N$67,13,0)+M66</f>
        <v>0</v>
      </c>
      <c r="O66" s="35">
        <f t="shared" si="3"/>
        <v>0</v>
      </c>
      <c r="P66" s="25"/>
      <c r="Q66" s="19"/>
    </row>
    <row r="67" spans="1:16" ht="15">
      <c r="A67" s="34">
        <v>52</v>
      </c>
      <c r="B67" s="12" t="s">
        <v>110</v>
      </c>
      <c r="C67" s="13" t="s">
        <v>111</v>
      </c>
      <c r="D67" s="14" t="s">
        <v>14</v>
      </c>
      <c r="E67" s="15"/>
      <c r="F67" s="15"/>
      <c r="G67" s="16">
        <f>VLOOKUP(B67,'[1]Brokers'!$B$9:$H$69,7,0)</f>
        <v>0</v>
      </c>
      <c r="H67" s="16">
        <f>VLOOKUP(B67,'[1]Brokers'!$B$9:$X$69,23,0)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v>0</v>
      </c>
      <c r="M67" s="27">
        <f t="shared" si="2"/>
        <v>0</v>
      </c>
      <c r="N67" s="33">
        <f>VLOOKUP(B67,'[2]Sheet1'!$B$16:$N$67,13,0)+M67</f>
        <v>0</v>
      </c>
      <c r="O67" s="35">
        <f t="shared" si="3"/>
        <v>0</v>
      </c>
      <c r="P67" s="25"/>
    </row>
    <row r="68" spans="1:17" ht="16.5" thickBot="1">
      <c r="A68" s="45" t="s">
        <v>6</v>
      </c>
      <c r="B68" s="46"/>
      <c r="C68" s="46"/>
      <c r="D68" s="36">
        <f>COUNTA(D16:D67)</f>
        <v>52</v>
      </c>
      <c r="E68" s="36">
        <f>COUNTA(E16:E67)</f>
        <v>24</v>
      </c>
      <c r="F68" s="36">
        <f>COUNTA(F16:F67)</f>
        <v>13</v>
      </c>
      <c r="G68" s="37">
        <f aca="true" t="shared" si="4" ref="G68:O68">SUM(G16:G67)</f>
        <v>47288214657.880005</v>
      </c>
      <c r="H68" s="37">
        <f t="shared" si="4"/>
        <v>6494007260</v>
      </c>
      <c r="I68" s="37">
        <f t="shared" si="4"/>
        <v>0</v>
      </c>
      <c r="J68" s="37">
        <f t="shared" si="4"/>
        <v>10570000000</v>
      </c>
      <c r="K68" s="37">
        <f t="shared" si="4"/>
        <v>0</v>
      </c>
      <c r="L68" s="37">
        <f t="shared" si="4"/>
        <v>0</v>
      </c>
      <c r="M68" s="37">
        <f t="shared" si="4"/>
        <v>64352221917.880005</v>
      </c>
      <c r="N68" s="37">
        <f t="shared" si="4"/>
        <v>98552845500.28</v>
      </c>
      <c r="O68" s="38">
        <f t="shared" si="4"/>
        <v>1</v>
      </c>
      <c r="P68" s="20"/>
      <c r="Q68" s="19"/>
    </row>
    <row r="69" spans="12:17" ht="15">
      <c r="L69" s="21"/>
      <c r="M69" s="22"/>
      <c r="O69" s="21"/>
      <c r="P69" s="20"/>
      <c r="Q69" s="19"/>
    </row>
    <row r="70" spans="2:17" ht="27.6" customHeight="1">
      <c r="B70" s="39" t="s">
        <v>124</v>
      </c>
      <c r="C70" s="39"/>
      <c r="D70" s="39"/>
      <c r="E70" s="39"/>
      <c r="F70" s="39"/>
      <c r="H70" s="23"/>
      <c r="I70" s="23"/>
      <c r="L70" s="21"/>
      <c r="M70" s="21"/>
      <c r="P70" s="20"/>
      <c r="Q70" s="19"/>
    </row>
    <row r="71" spans="3:17" ht="27.6" customHeight="1">
      <c r="C71" s="40"/>
      <c r="D71" s="40"/>
      <c r="E71" s="40"/>
      <c r="F71" s="40"/>
      <c r="M71" s="21"/>
      <c r="N71" s="21"/>
      <c r="P71" s="20"/>
      <c r="Q71" s="19"/>
    </row>
    <row r="72" spans="16:17" ht="15">
      <c r="P72" s="20"/>
      <c r="Q72" s="19"/>
    </row>
    <row r="73" spans="16:17" ht="15">
      <c r="P73" s="20"/>
      <c r="Q73" s="19"/>
    </row>
  </sheetData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7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VLOOKUP(B3,'[4]Brokers'!$B$9:$R$69,17,0)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VLOOKUP(B3,'[4]Brokers'!$B$9:$Y$67,24,0)+M3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1155784950</v>
      </c>
      <c r="I4" s="16">
        <f>VLOOKUP(B4,'[4]Brokers'!$B$9:$R$69,17,0)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VLOOKUP(B4,'[4]Brokers'!$B$9:$Y$67,24,0)+M4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VLOOKUP(B5,'[4]Brokers'!$B$9:$R$69,17,0)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VLOOKUP(B5,'[4]Brokers'!$B$9:$Y$67,24,0)+M5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VLOOKUP(B6,'[4]Brokers'!$B$9:$R$69,17,0)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VLOOKUP(B6,'[4]Brokers'!$B$9:$Y$67,24,0)+M6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VLOOKUP(B7,'[4]Brokers'!$B$9:$R$69,17,0)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VLOOKUP(B7,'[4]Brokers'!$B$9:$Y$67,24,0)+M7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VLOOKUP(B8,'[4]Brokers'!$B$9:$R$69,17,0)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VLOOKUP(B8,'[4]Brokers'!$B$9:$Y$67,24,0)+M8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VLOOKUP(B9,'[4]Brokers'!$B$9:$R$69,17,0)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VLOOKUP(B9,'[4]Brokers'!$B$9:$Y$67,24,0)+M9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0</v>
      </c>
      <c r="I10" s="16">
        <f>VLOOKUP(B10,'[4]Brokers'!$B$9:$R$69,17,0)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VLOOKUP(B10,'[4]Brokers'!$B$9:$Y$67,24,0)+M10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VLOOKUP(B11,'[4]Brokers'!$B$9:$R$69,17,0)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VLOOKUP(B11,'[4]Brokers'!$B$9:$Y$67,24,0)+M11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VLOOKUP(B12,'[4]Brokers'!$B$9:$R$69,17,0)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VLOOKUP(B12,'[4]Brokers'!$B$9:$Y$67,24,0)+M12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VLOOKUP(B13,'[4]Brokers'!$B$9:$R$69,17,0)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VLOOKUP(B13,'[4]Brokers'!$B$9:$Y$67,24,0)+M13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VLOOKUP(B14,'[4]Brokers'!$B$9:$R$69,17,0)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VLOOKUP(B14,'[4]Brokers'!$B$9:$Y$67,24,0)+M14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VLOOKUP(B15,'[4]Brokers'!$B$9:$R$69,17,0)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VLOOKUP(B15,'[4]Brokers'!$B$9:$Y$67,24,0)+M15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VLOOKUP(B16,'[4]Brokers'!$B$9:$R$69,17,0)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VLOOKUP(B16,'[4]Brokers'!$B$9:$Y$67,24,0)+M16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VLOOKUP(B17,'[4]Brokers'!$B$9:$R$69,17,0)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VLOOKUP(B17,'[4]Brokers'!$B$9:$Y$67,24,0)+M17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VLOOKUP(B18,'[4]Brokers'!$B$9:$R$69,17,0)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VLOOKUP(B18,'[4]Brokers'!$B$9:$Y$67,24,0)+M18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VLOOKUP(B19,'[4]Brokers'!$B$9:$R$69,17,0)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VLOOKUP(B19,'[4]Brokers'!$B$9:$Y$67,24,0)+M19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VLOOKUP(B20,'[4]Brokers'!$B$9:$R$69,17,0)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VLOOKUP(B20,'[4]Brokers'!$B$9:$Y$67,24,0)+M20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VLOOKUP(B21,'[4]Brokers'!$B$9:$R$69,17,0)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VLOOKUP(B21,'[4]Brokers'!$B$9:$Y$67,24,0)+M21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VLOOKUP(B22,'[4]Brokers'!$B$9:$R$69,17,0)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VLOOKUP(B22,'[4]Brokers'!$B$9:$Y$67,24,0)+M22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VLOOKUP(B23,'[4]Brokers'!$B$9:$R$69,17,0)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VLOOKUP(B23,'[4]Brokers'!$B$9:$Y$67,24,0)+M23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VLOOKUP(B24,'[4]Brokers'!$B$9:$R$69,17,0)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VLOOKUP(B24,'[4]Brokers'!$B$9:$Y$67,24,0)+M24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VLOOKUP(B25,'[4]Brokers'!$B$9:$R$69,17,0)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VLOOKUP(B25,'[4]Brokers'!$B$9:$Y$67,24,0)+M25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VLOOKUP(B26,'[4]Brokers'!$B$9:$R$69,17,0)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VLOOKUP(B26,'[4]Brokers'!$B$9:$Y$67,24,0)+M26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VLOOKUP(B27,'[4]Brokers'!$B$9:$R$69,17,0)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VLOOKUP(B27,'[4]Brokers'!$B$9:$Y$67,24,0)+M27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VLOOKUP(B28,'[4]Brokers'!$B$9:$R$69,17,0)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VLOOKUP(B28,'[4]Brokers'!$B$9:$Y$67,24,0)+M28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VLOOKUP(B29,'[4]Brokers'!$B$9:$R$69,17,0)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VLOOKUP(B29,'[4]Brokers'!$B$9:$Y$67,24,0)+M29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VLOOKUP(B30,'[4]Brokers'!$B$9:$R$69,17,0)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VLOOKUP(B30,'[4]Brokers'!$B$9:$Y$67,24,0)+M30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VLOOKUP(B31,'[4]Brokers'!$B$9:$R$69,17,0)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VLOOKUP(B31,'[4]Brokers'!$B$9:$Y$67,24,0)+M31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VLOOKUP(B32,'[4]Brokers'!$B$9:$R$69,17,0)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VLOOKUP(B32,'[4]Brokers'!$B$9:$Y$67,24,0)+M32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VLOOKUP(B33,'[4]Brokers'!$B$9:$R$69,17,0)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VLOOKUP(B33,'[4]Brokers'!$B$9:$Y$67,24,0)+M33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VLOOKUP(B34,'[4]Brokers'!$B$9:$R$69,17,0)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VLOOKUP(B34,'[4]Brokers'!$B$9:$Y$67,24,0)+M34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VLOOKUP(B35,'[4]Brokers'!$B$9:$R$69,17,0)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VLOOKUP(B35,'[4]Brokers'!$B$9:$Y$67,24,0)+M35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VLOOKUP(B36,'[4]Brokers'!$B$9:$R$69,17,0)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VLOOKUP(B36,'[4]Brokers'!$B$9:$Y$67,24,0)+M36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VLOOKUP(B37,'[4]Brokers'!$B$9:$R$69,17,0)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VLOOKUP(B37,'[4]Brokers'!$B$9:$Y$67,24,0)+M37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VLOOKUP(B38,'[4]Brokers'!$B$9:$R$69,17,0)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VLOOKUP(B38,'[4]Brokers'!$B$9:$Y$67,24,0)+M38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VLOOKUP(B39,'[4]Brokers'!$B$9:$R$69,17,0)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VLOOKUP(B39,'[4]Brokers'!$B$9:$Y$67,24,0)+M39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VLOOKUP(B40,'[4]Brokers'!$B$9:$R$69,17,0)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VLOOKUP(B40,'[4]Brokers'!$B$9:$Y$67,24,0)+M40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VLOOKUP(B41,'[4]Brokers'!$B$9:$R$69,17,0)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VLOOKUP(B41,'[4]Brokers'!$B$9:$Y$67,24,0)+M41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VLOOKUP(B42,'[4]Brokers'!$B$9:$R$69,17,0)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VLOOKUP(B42,'[4]Brokers'!$B$9:$Y$67,24,0)+M42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VLOOKUP(B43,'[4]Brokers'!$B$9:$R$69,17,0)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VLOOKUP(B43,'[4]Brokers'!$B$9:$Y$67,24,0)+M43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VLOOKUP(B44,'[4]Brokers'!$B$9:$R$69,17,0)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VLOOKUP(B44,'[4]Brokers'!$B$9:$Y$67,24,0)+M44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VLOOKUP(B45,'[4]Brokers'!$B$9:$R$69,17,0)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VLOOKUP(B45,'[4]Brokers'!$B$9:$Y$67,24,0)+M45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VLOOKUP(B46,'[4]Brokers'!$B$9:$R$69,17,0)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VLOOKUP(B46,'[4]Brokers'!$B$9:$Y$67,24,0)+M46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VLOOKUP(B47,'[4]Brokers'!$B$9:$R$69,17,0)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VLOOKUP(B47,'[4]Brokers'!$B$9:$Y$67,24,0)+M47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VLOOKUP(B48,'[4]Brokers'!$B$9:$R$69,17,0)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VLOOKUP(B48,'[4]Brokers'!$B$9:$Y$67,24,0)+M48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VLOOKUP(B49,'[4]Brokers'!$B$9:$R$69,17,0)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VLOOKUP(B49,'[4]Brokers'!$B$9:$Y$67,24,0)+M49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VLOOKUP(B50,'[4]Brokers'!$B$9:$R$69,17,0)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VLOOKUP(B50,'[4]Brokers'!$B$9:$Y$67,24,0)+M50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VLOOKUP(B51,'[4]Brokers'!$B$9:$R$69,17,0)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VLOOKUP(B51,'[4]Brokers'!$B$9:$Y$67,24,0)+M51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VLOOKUP(B52,'[4]Brokers'!$B$9:$R$69,17,0)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VLOOKUP(B52,'[4]Brokers'!$B$9:$Y$67,24,0)+M52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VLOOKUP(B53,'[4]Brokers'!$B$9:$R$69,17,0)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VLOOKUP(B53,'[4]Brokers'!$B$9:$Y$67,24,0)+M53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VLOOKUP(B54,'[4]Brokers'!$B$9:$R$69,17,0)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VLOOKUP(B54,'[4]Brokers'!$B$9:$Y$67,24,0)+M54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VLOOKUP(B55,'[4]Brokers'!$B$9:$R$69,17,0)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VLOOKUP(B55,'[4]Brokers'!$B$9:$Y$67,24,0)+M55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VLOOKUP(B56,'[4]Brokers'!$B$9:$R$69,17,0)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VLOOKUP(B56,'[4]Brokers'!$B$9:$Y$67,24,0)+M56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VLOOKUP(B57,'[4]Brokers'!$B$9:$R$69,17,0)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VLOOKUP(B57,'[4]Brokers'!$B$9:$Y$67,24,0)+M57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VLOOKUP(B58,'[4]Brokers'!$B$9:$R$69,17,0)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VLOOKUP(B58,'[4]Brokers'!$B$9:$Y$67,24,0)+M58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VLOOKUP(B59,'[4]Brokers'!$B$9:$R$69,17,0)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VLOOKUP(B59,'[4]Brokers'!$B$9:$Y$67,24,0)+M59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VLOOKUP(B60,'[4]Brokers'!$B$9:$R$69,17,0)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VLOOKUP(B60,'[4]Brokers'!$B$9:$Y$67,24,0)+M60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VLOOKUP(B61,'[4]Brokers'!$B$9:$R$69,17,0)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VLOOKUP(B61,'[4]Brokers'!$B$9:$Y$67,24,0)+M61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2019-03-06T01:13:38Z</cp:lastPrinted>
  <dcterms:created xsi:type="dcterms:W3CDTF">2017-06-09T07:51:20Z</dcterms:created>
  <dcterms:modified xsi:type="dcterms:W3CDTF">2020-01-13T06:04:55Z</dcterms:modified>
  <cp:category/>
  <cp:version/>
  <cp:contentType/>
  <cp:contentStatus/>
</cp:coreProperties>
</file>