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deelliin san\Members\Арилжааны тайлан\2021\"/>
    </mc:Choice>
  </mc:AlternateContent>
  <bookViews>
    <workbookView xWindow="0" yWindow="0" windowWidth="1980" windowHeight="52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Sheet1!$E$15:$F$68</definedName>
    <definedName name="_xlnm.Print_Area" localSheetId="0">Sheet1!$A$1:$O$71</definedName>
  </definedNames>
  <calcPr calcId="152511"/>
</workbook>
</file>

<file path=xl/calcChain.xml><?xml version="1.0" encoding="utf-8"?>
<calcChain xmlns="http://schemas.openxmlformats.org/spreadsheetml/2006/main">
  <c r="N16" i="1" l="1"/>
  <c r="N19" i="1"/>
  <c r="N20" i="1"/>
  <c r="N21" i="1"/>
  <c r="N23" i="1"/>
  <c r="N22" i="1"/>
  <c r="N24" i="1"/>
  <c r="N18" i="1"/>
  <c r="N29" i="1"/>
  <c r="N27" i="1"/>
  <c r="N25" i="1"/>
  <c r="N28" i="1"/>
  <c r="N26" i="1"/>
  <c r="N35" i="1"/>
  <c r="N30" i="1"/>
  <c r="N31" i="1"/>
  <c r="N32" i="1"/>
  <c r="N33" i="1"/>
  <c r="N40" i="1"/>
  <c r="N38" i="1"/>
  <c r="N43" i="1"/>
  <c r="N36" i="1"/>
  <c r="N45" i="1"/>
  <c r="N48" i="1"/>
  <c r="N39" i="1"/>
  <c r="N37" i="1"/>
  <c r="N49" i="1"/>
  <c r="N41" i="1"/>
  <c r="N46" i="1"/>
  <c r="N51" i="1"/>
  <c r="N59" i="1"/>
  <c r="N50" i="1"/>
  <c r="N34" i="1"/>
  <c r="N54" i="1"/>
  <c r="N47" i="1"/>
  <c r="N44" i="1"/>
  <c r="N42" i="1"/>
  <c r="N53" i="1"/>
  <c r="N57" i="1"/>
  <c r="N58" i="1"/>
  <c r="N56" i="1"/>
  <c r="N55" i="1"/>
  <c r="N60" i="1"/>
  <c r="N61" i="1"/>
  <c r="N62" i="1"/>
  <c r="N63" i="1"/>
  <c r="N52" i="1"/>
  <c r="N64" i="1"/>
  <c r="N65" i="1"/>
  <c r="N66" i="1"/>
  <c r="N67" i="1"/>
  <c r="N17" i="1"/>
  <c r="I16" i="1"/>
  <c r="I19" i="1"/>
  <c r="I20" i="1"/>
  <c r="I21" i="1"/>
  <c r="I23" i="1"/>
  <c r="I22" i="1"/>
  <c r="I24" i="1"/>
  <c r="I18" i="1"/>
  <c r="I29" i="1"/>
  <c r="I27" i="1"/>
  <c r="I25" i="1"/>
  <c r="I28" i="1"/>
  <c r="I26" i="1"/>
  <c r="I35" i="1"/>
  <c r="I30" i="1"/>
  <c r="I31" i="1"/>
  <c r="I32" i="1"/>
  <c r="I33" i="1"/>
  <c r="I40" i="1"/>
  <c r="I38" i="1"/>
  <c r="I43" i="1"/>
  <c r="I36" i="1"/>
  <c r="I45" i="1"/>
  <c r="I48" i="1"/>
  <c r="I39" i="1"/>
  <c r="I37" i="1"/>
  <c r="I49" i="1"/>
  <c r="I41" i="1"/>
  <c r="I46" i="1"/>
  <c r="I51" i="1"/>
  <c r="I59" i="1"/>
  <c r="I50" i="1"/>
  <c r="I34" i="1"/>
  <c r="I54" i="1"/>
  <c r="I47" i="1"/>
  <c r="I44" i="1"/>
  <c r="I42" i="1"/>
  <c r="I53" i="1"/>
  <c r="I57" i="1"/>
  <c r="I58" i="1"/>
  <c r="I56" i="1"/>
  <c r="I55" i="1"/>
  <c r="I60" i="1"/>
  <c r="I61" i="1"/>
  <c r="I62" i="1"/>
  <c r="I63" i="1"/>
  <c r="I52" i="1"/>
  <c r="I64" i="1"/>
  <c r="I65" i="1"/>
  <c r="I66" i="1"/>
  <c r="I67" i="1"/>
  <c r="I17" i="1"/>
  <c r="G16" i="1"/>
  <c r="G19" i="1"/>
  <c r="G20" i="1"/>
  <c r="G21" i="1"/>
  <c r="G23" i="1"/>
  <c r="G22" i="1"/>
  <c r="G24" i="1"/>
  <c r="G18" i="1"/>
  <c r="G29" i="1"/>
  <c r="G27" i="1"/>
  <c r="G25" i="1"/>
  <c r="G28" i="1"/>
  <c r="G26" i="1"/>
  <c r="G35" i="1"/>
  <c r="G30" i="1"/>
  <c r="G31" i="1"/>
  <c r="G32" i="1"/>
  <c r="G33" i="1"/>
  <c r="G40" i="1"/>
  <c r="G38" i="1"/>
  <c r="G43" i="1"/>
  <c r="G36" i="1"/>
  <c r="G45" i="1"/>
  <c r="G48" i="1"/>
  <c r="G39" i="1"/>
  <c r="G37" i="1"/>
  <c r="G49" i="1"/>
  <c r="G41" i="1"/>
  <c r="G46" i="1"/>
  <c r="G51" i="1"/>
  <c r="G59" i="1"/>
  <c r="G50" i="1"/>
  <c r="G34" i="1"/>
  <c r="G54" i="1"/>
  <c r="G47" i="1"/>
  <c r="G44" i="1"/>
  <c r="G42" i="1"/>
  <c r="G53" i="1"/>
  <c r="G57" i="1"/>
  <c r="G58" i="1"/>
  <c r="G56" i="1"/>
  <c r="G55" i="1"/>
  <c r="G60" i="1"/>
  <c r="G61" i="1"/>
  <c r="G62" i="1"/>
  <c r="G63" i="1"/>
  <c r="G52" i="1"/>
  <c r="G64" i="1"/>
  <c r="G65" i="1"/>
  <c r="G66" i="1"/>
  <c r="G67" i="1"/>
  <c r="G17" i="1"/>
  <c r="H16" i="1" l="1"/>
  <c r="H21" i="1"/>
  <c r="M21" i="1" s="1"/>
  <c r="H19" i="1"/>
  <c r="M19" i="1" s="1"/>
  <c r="H24" i="1"/>
  <c r="M24" i="1" s="1"/>
  <c r="H20" i="1"/>
  <c r="M20" i="1" s="1"/>
  <c r="H18" i="1"/>
  <c r="M18" i="1" s="1"/>
  <c r="H55" i="1"/>
  <c r="M55" i="1" s="1"/>
  <c r="H30" i="1"/>
  <c r="M30" i="1" s="1"/>
  <c r="H23" i="1"/>
  <c r="M23" i="1" s="1"/>
  <c r="H51" i="1"/>
  <c r="M51" i="1" s="1"/>
  <c r="H22" i="1"/>
  <c r="M22" i="1" s="1"/>
  <c r="H26" i="1"/>
  <c r="M26" i="1" s="1"/>
  <c r="H54" i="1"/>
  <c r="M54" i="1" s="1"/>
  <c r="H25" i="1"/>
  <c r="M25" i="1" s="1"/>
  <c r="H28" i="1"/>
  <c r="M28" i="1" s="1"/>
  <c r="H37" i="1"/>
  <c r="M37" i="1" s="1"/>
  <c r="H31" i="1"/>
  <c r="M31" i="1" s="1"/>
  <c r="H43" i="1"/>
  <c r="M43" i="1" s="1"/>
  <c r="H32" i="1"/>
  <c r="M32" i="1" s="1"/>
  <c r="H53" i="1"/>
  <c r="M53" i="1" s="1"/>
  <c r="H36" i="1"/>
  <c r="M36" i="1" s="1"/>
  <c r="H27" i="1"/>
  <c r="M27" i="1" s="1"/>
  <c r="H34" i="1"/>
  <c r="M34" i="1" s="1"/>
  <c r="H48" i="1"/>
  <c r="M48" i="1" s="1"/>
  <c r="H46" i="1"/>
  <c r="M46" i="1" s="1"/>
  <c r="H44" i="1"/>
  <c r="M44" i="1" s="1"/>
  <c r="H33" i="1"/>
  <c r="M33" i="1" s="1"/>
  <c r="H41" i="1"/>
  <c r="M41" i="1" s="1"/>
  <c r="H40" i="1"/>
  <c r="M40" i="1" s="1"/>
  <c r="H62" i="1"/>
  <c r="M62" i="1" s="1"/>
  <c r="H50" i="1"/>
  <c r="M50" i="1" s="1"/>
  <c r="H59" i="1"/>
  <c r="M59" i="1" s="1"/>
  <c r="H39" i="1"/>
  <c r="M39" i="1" s="1"/>
  <c r="H45" i="1"/>
  <c r="M45" i="1" s="1"/>
  <c r="H42" i="1"/>
  <c r="M42" i="1" s="1"/>
  <c r="H29" i="1"/>
  <c r="M29" i="1" s="1"/>
  <c r="H58" i="1"/>
  <c r="M58" i="1" s="1"/>
  <c r="H49" i="1"/>
  <c r="M49" i="1" s="1"/>
  <c r="H47" i="1"/>
  <c r="M47" i="1" s="1"/>
  <c r="H56" i="1"/>
  <c r="M56" i="1" s="1"/>
  <c r="H38" i="1"/>
  <c r="M38" i="1" s="1"/>
  <c r="H63" i="1"/>
  <c r="M63" i="1" s="1"/>
  <c r="H52" i="1"/>
  <c r="M52" i="1" s="1"/>
  <c r="H60" i="1"/>
  <c r="M60" i="1" s="1"/>
  <c r="H57" i="1"/>
  <c r="M57" i="1" s="1"/>
  <c r="H64" i="1"/>
  <c r="M64" i="1" s="1"/>
  <c r="H35" i="1"/>
  <c r="M35" i="1" s="1"/>
  <c r="H61" i="1"/>
  <c r="M61" i="1" s="1"/>
  <c r="H65" i="1"/>
  <c r="M65" i="1" s="1"/>
  <c r="H66" i="1"/>
  <c r="M66" i="1" s="1"/>
  <c r="H67" i="1"/>
  <c r="M67" i="1" s="1"/>
  <c r="H17" i="1"/>
  <c r="M17" i="1" s="1"/>
  <c r="M16" i="1" l="1"/>
  <c r="L68" i="1"/>
  <c r="K68" i="1" l="1"/>
  <c r="F68" i="1"/>
  <c r="E68" i="1"/>
  <c r="D68" i="1"/>
  <c r="J68" i="1"/>
  <c r="H68" i="1" l="1"/>
  <c r="G68" i="1"/>
  <c r="I68" i="1"/>
  <c r="M68" i="1" l="1"/>
  <c r="A17" i="1" l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N68" i="1" l="1"/>
  <c r="O23" i="1" s="1"/>
  <c r="O62" i="1" l="1"/>
  <c r="O26" i="1"/>
  <c r="O32" i="1"/>
  <c r="O60" i="1"/>
  <c r="O65" i="1"/>
  <c r="O46" i="1"/>
  <c r="O49" i="1"/>
  <c r="O45" i="1"/>
  <c r="O40" i="1"/>
  <c r="O30" i="1"/>
  <c r="O38" i="1"/>
  <c r="O39" i="1"/>
  <c r="O19" i="1"/>
  <c r="O29" i="1"/>
  <c r="O67" i="1"/>
  <c r="O53" i="1"/>
  <c r="O37" i="1"/>
  <c r="O24" i="1"/>
  <c r="O56" i="1"/>
  <c r="O55" i="1"/>
  <c r="O58" i="1"/>
  <c r="O59" i="1"/>
  <c r="O44" i="1"/>
  <c r="O57" i="1"/>
  <c r="O31" i="1"/>
  <c r="O54" i="1"/>
  <c r="O63" i="1"/>
  <c r="O17" i="1"/>
  <c r="O16" i="1"/>
  <c r="O36" i="1"/>
  <c r="O34" i="1"/>
  <c r="O48" i="1"/>
  <c r="O41" i="1"/>
  <c r="O20" i="1"/>
  <c r="O64" i="1"/>
  <c r="O61" i="1"/>
  <c r="O28" i="1"/>
  <c r="O22" i="1"/>
  <c r="O66" i="1"/>
  <c r="O25" i="1"/>
  <c r="O35" i="1"/>
  <c r="O52" i="1"/>
  <c r="O27" i="1"/>
  <c r="O21" i="1"/>
  <c r="O43" i="1"/>
  <c r="O42" i="1"/>
  <c r="O18" i="1"/>
  <c r="O47" i="1"/>
  <c r="O33" i="1"/>
  <c r="O50" i="1"/>
  <c r="O51" i="1"/>
  <c r="O68" i="1" l="1"/>
</calcChain>
</file>

<file path=xl/sharedStrings.xml><?xml version="1.0" encoding="utf-8"?>
<sst xmlns="http://schemas.openxmlformats.org/spreadsheetml/2006/main" count="210" uniqueCount="121">
  <si>
    <t>№</t>
  </si>
  <si>
    <t>BDSC</t>
  </si>
  <si>
    <t>●</t>
  </si>
  <si>
    <t>NOVL</t>
  </si>
  <si>
    <t>TNGR</t>
  </si>
  <si>
    <t>GLMT</t>
  </si>
  <si>
    <t>BZIN</t>
  </si>
  <si>
    <t>ARD</t>
  </si>
  <si>
    <t>TDB</t>
  </si>
  <si>
    <t>STIN</t>
  </si>
  <si>
    <t>MNET</t>
  </si>
  <si>
    <t>GAUL</t>
  </si>
  <si>
    <t>MIBG</t>
  </si>
  <si>
    <t>MSEC</t>
  </si>
  <si>
    <t>NSEC</t>
  </si>
  <si>
    <t>APS</t>
  </si>
  <si>
    <t>BUMB</t>
  </si>
  <si>
    <t>LFTI</t>
  </si>
  <si>
    <t>DELG</t>
  </si>
  <si>
    <t>ZRGD</t>
  </si>
  <si>
    <t>BULG</t>
  </si>
  <si>
    <t>BLMB</t>
  </si>
  <si>
    <t>UNDR</t>
  </si>
  <si>
    <t>TABO</t>
  </si>
  <si>
    <t>SECP</t>
  </si>
  <si>
    <t>TCHB</t>
  </si>
  <si>
    <t>ECM</t>
  </si>
  <si>
    <t>BLAC</t>
  </si>
  <si>
    <t>ALTN</t>
  </si>
  <si>
    <t>SANR</t>
  </si>
  <si>
    <t>DRBR</t>
  </si>
  <si>
    <t>MERG</t>
  </si>
  <si>
    <t>MONG</t>
  </si>
  <si>
    <t>GDEV</t>
  </si>
  <si>
    <t>TTOL</t>
  </si>
  <si>
    <t>MSDQ</t>
  </si>
  <si>
    <t>GNDX</t>
  </si>
  <si>
    <t>MICC</t>
  </si>
  <si>
    <t>ARGB</t>
  </si>
  <si>
    <t>BSK</t>
  </si>
  <si>
    <t>GATR</t>
  </si>
  <si>
    <t>GDSC</t>
  </si>
  <si>
    <t>ZGB</t>
  </si>
  <si>
    <t>SGC</t>
  </si>
  <si>
    <t>FCX</t>
  </si>
  <si>
    <t>BATS</t>
  </si>
  <si>
    <t>DCF</t>
  </si>
  <si>
    <t>HUN</t>
  </si>
  <si>
    <t>Symbol</t>
  </si>
  <si>
    <t>Company name</t>
  </si>
  <si>
    <t>Lisence type</t>
  </si>
  <si>
    <t>Broker, Dealer</t>
  </si>
  <si>
    <t>Underwriter</t>
  </si>
  <si>
    <t>Investment advisory</t>
  </si>
  <si>
    <t>Total</t>
  </si>
  <si>
    <t xml:space="preserve">PS: Ranked by Total trading of Participants </t>
  </si>
  <si>
    <t>RANKING OF THE MEMBERS OF THE MONGOLIAN STOCK EXCHANGE, based on the trading volume</t>
  </si>
  <si>
    <t xml:space="preserve">Securities' secondary market trading value </t>
  </si>
  <si>
    <t>Total value /in MNT/</t>
  </si>
  <si>
    <t>Total trading value /in MNT/</t>
  </si>
  <si>
    <t>Composition in total trading value  /in percent/</t>
  </si>
  <si>
    <t>Corporate Bonds</t>
  </si>
  <si>
    <t xml:space="preserve">Government securities </t>
  </si>
  <si>
    <t>IPO</t>
  </si>
  <si>
    <t>SILS</t>
  </si>
  <si>
    <t>INVC</t>
  </si>
  <si>
    <t>CTRL</t>
  </si>
  <si>
    <t>DOMI</t>
  </si>
  <si>
    <t>DOMIXSEC</t>
  </si>
  <si>
    <t>MONGOL KHUVITSAA</t>
  </si>
  <si>
    <t>RISM</t>
  </si>
  <si>
    <t>RHINOS INVESTMENT</t>
  </si>
  <si>
    <t>MOHU</t>
  </si>
  <si>
    <t>ARD SECURITIES</t>
  </si>
  <si>
    <t>ARD CAPITAL GROUP</t>
  </si>
  <si>
    <t>BDSEC</t>
  </si>
  <si>
    <t>GOLOMT CAPITAL</t>
  </si>
  <si>
    <t>MIRAE ASSET SECURITIES MONGOLIA</t>
  </si>
  <si>
    <t>STANDART INVESTMENT</t>
  </si>
  <si>
    <t>TDB CAPITAL</t>
  </si>
  <si>
    <t>BUMBAT-ALTAI</t>
  </si>
  <si>
    <t>NOVEL INVESTMENT</t>
  </si>
  <si>
    <t>BLOOMSBURY SECURITIES</t>
  </si>
  <si>
    <t>INVESCORE CAPITAL</t>
  </si>
  <si>
    <t>APEX CAPITAL</t>
  </si>
  <si>
    <t>GAULI</t>
  </si>
  <si>
    <t>TULGAT CHANDMANI BAYAN</t>
  </si>
  <si>
    <t>ZERGED</t>
  </si>
  <si>
    <t>MONGOL SECURITIES</t>
  </si>
  <si>
    <t>SECAP</t>
  </si>
  <si>
    <t>LIFETIME INVESTMENT</t>
  </si>
  <si>
    <t>TAVAN BOGD</t>
  </si>
  <si>
    <t>DELGERKHANGAI SECURITIES</t>
  </si>
  <si>
    <t xml:space="preserve">CENTRAL SECURITIES </t>
  </si>
  <si>
    <t>MONSEC</t>
  </si>
  <si>
    <t>GOODSEC</t>
  </si>
  <si>
    <t>NATIONAL SECURITIES</t>
  </si>
  <si>
    <t>TENGER CAPITAL</t>
  </si>
  <si>
    <t>UNDURKHAAN INVEST</t>
  </si>
  <si>
    <t>MASDAQ</t>
  </si>
  <si>
    <t>DARKHAN BROKER</t>
  </si>
  <si>
    <t>MERGEN SANAA</t>
  </si>
  <si>
    <t>HUNNU EMPIRE</t>
  </si>
  <si>
    <t>SANAR</t>
  </si>
  <si>
    <t>BULGAN BROKER</t>
  </si>
  <si>
    <t>GATSUURT TRADE</t>
  </si>
  <si>
    <t>SILVER LIGHT SECURITIES</t>
  </si>
  <si>
    <t>GRANDDEVELOPMENT</t>
  </si>
  <si>
    <t>ASIA PACIFIC SECURITIES</t>
  </si>
  <si>
    <t>EURASIA CAPITAL HOLDING</t>
  </si>
  <si>
    <t>GENDEX</t>
  </si>
  <si>
    <t>ALTAN KHOROMSOG</t>
  </si>
  <si>
    <t>ARGAI BEST</t>
  </si>
  <si>
    <t>BLUESKY SECURITIES</t>
  </si>
  <si>
    <t>BLACKSTONE INTERNATIONAL</t>
  </si>
  <si>
    <t>SG CAPITAL</t>
  </si>
  <si>
    <t>IPOs</t>
  </si>
  <si>
    <t>Equity / Investment fund</t>
  </si>
  <si>
    <t>Trading value in 2021</t>
  </si>
  <si>
    <t>Trading value of February</t>
  </si>
  <si>
    <t>As of February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</si>
</sst>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left" vertical="center"/>
    </xf>
    <xf numFmtId="43" fontId="2" fillId="2" borderId="4" xfId="1" applyFont="1" applyFill="1" applyBorder="1" applyAlignment="1">
      <alignment horizontal="left" vertical="center"/>
    </xf>
    <xf numFmtId="165" fontId="2" fillId="4" borderId="7" xfId="2" applyNumberFormat="1" applyFont="1" applyFill="1" applyBorder="1" applyAlignment="1">
      <alignment horizontal="center" vertical="center" wrapText="1"/>
    </xf>
    <xf numFmtId="43" fontId="8" fillId="3" borderId="5" xfId="1" applyFont="1" applyFill="1" applyBorder="1" applyAlignment="1">
      <alignment horizontal="center" vertical="center"/>
    </xf>
    <xf numFmtId="9" fontId="8" fillId="3" borderId="8" xfId="2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8600964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464004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466725</xdr:colOff>
      <xdr:row>10</xdr:row>
      <xdr:rowOff>123825</xdr:rowOff>
    </xdr:to>
    <xdr:pic>
      <xdr:nvPicPr>
        <xdr:cNvPr id="8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eelliin%20san/Members/&#1040;&#1088;&#1080;&#1083;&#1078;&#1072;&#1072;&#1085;&#1099;%20&#1090;&#1072;&#1081;&#1083;&#1072;&#1085;/2020/Mnth20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nth202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2%20Ariljaanii%20ta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/>
          <cell r="W9"/>
          <cell r="X9"/>
          <cell r="Y9"/>
          <cell r="Z9"/>
          <cell r="AA9"/>
          <cell r="AB9">
            <v>0</v>
          </cell>
          <cell r="AC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/>
          <cell r="J10"/>
          <cell r="K10"/>
          <cell r="L10"/>
          <cell r="M10"/>
          <cell r="N10"/>
          <cell r="O10"/>
          <cell r="P10"/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/>
          <cell r="W10"/>
          <cell r="X10"/>
          <cell r="Y10"/>
          <cell r="Z10"/>
          <cell r="AA10"/>
          <cell r="AB10">
            <v>0</v>
          </cell>
          <cell r="AC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1687</v>
          </cell>
          <cell r="E11">
            <v>408594.72</v>
          </cell>
          <cell r="F11">
            <v>20393</v>
          </cell>
          <cell r="G11">
            <v>11312260.5</v>
          </cell>
          <cell r="H11">
            <v>11720855.220000001</v>
          </cell>
          <cell r="I11"/>
          <cell r="J11"/>
          <cell r="K11"/>
          <cell r="L11"/>
          <cell r="M11"/>
          <cell r="N11"/>
          <cell r="O11"/>
          <cell r="P11"/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/>
          <cell r="W11"/>
          <cell r="X11"/>
          <cell r="Y11"/>
          <cell r="Z11"/>
          <cell r="AA11"/>
          <cell r="AB11">
            <v>22080</v>
          </cell>
          <cell r="AC11">
            <v>11720855.220000001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95275</v>
          </cell>
          <cell r="E12">
            <v>18255480.52</v>
          </cell>
          <cell r="F12">
            <v>72278</v>
          </cell>
          <cell r="G12">
            <v>44941212.520000003</v>
          </cell>
          <cell r="H12">
            <v>63196693.040000007</v>
          </cell>
          <cell r="I12"/>
          <cell r="J12"/>
          <cell r="K12"/>
          <cell r="L12"/>
          <cell r="M12"/>
          <cell r="N12"/>
          <cell r="O12"/>
          <cell r="P12"/>
          <cell r="Q12">
            <v>300</v>
          </cell>
          <cell r="R12">
            <v>30000000</v>
          </cell>
          <cell r="S12">
            <v>182</v>
          </cell>
          <cell r="T12">
            <v>18200000</v>
          </cell>
          <cell r="U12">
            <v>48200000</v>
          </cell>
          <cell r="V12"/>
          <cell r="W12"/>
          <cell r="X12"/>
          <cell r="Y12"/>
          <cell r="Z12"/>
          <cell r="AA12"/>
          <cell r="AB12">
            <v>168035</v>
          </cell>
          <cell r="AC12">
            <v>111396693.04000001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/>
          <cell r="J13"/>
          <cell r="K13"/>
          <cell r="L13"/>
          <cell r="M13"/>
          <cell r="N13"/>
          <cell r="O13"/>
          <cell r="P13"/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/>
          <cell r="W13"/>
          <cell r="X13"/>
          <cell r="Y13"/>
          <cell r="Z13"/>
          <cell r="AA13"/>
          <cell r="AB13">
            <v>0</v>
          </cell>
          <cell r="AC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3380</v>
          </cell>
          <cell r="E14">
            <v>1991456</v>
          </cell>
          <cell r="F14">
            <v>0</v>
          </cell>
          <cell r="G14">
            <v>0</v>
          </cell>
          <cell r="H14">
            <v>1991456</v>
          </cell>
          <cell r="I14"/>
          <cell r="J14"/>
          <cell r="K14"/>
          <cell r="L14"/>
          <cell r="M14"/>
          <cell r="N14"/>
          <cell r="O14"/>
          <cell r="P14"/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/>
          <cell r="W14"/>
          <cell r="X14"/>
          <cell r="Y14"/>
          <cell r="Z14"/>
          <cell r="AA14"/>
          <cell r="AB14">
            <v>3380</v>
          </cell>
          <cell r="AC14">
            <v>1991456</v>
          </cell>
        </row>
        <row r="15">
          <cell r="B15" t="str">
            <v>BDSC</v>
          </cell>
          <cell r="C15" t="str">
            <v>БиДиСек ХК</v>
          </cell>
          <cell r="D15">
            <v>12640199</v>
          </cell>
          <cell r="E15">
            <v>1332133637.22</v>
          </cell>
          <cell r="F15">
            <v>12408545</v>
          </cell>
          <cell r="G15">
            <v>1309129393.99</v>
          </cell>
          <cell r="H15">
            <v>2641263031.21</v>
          </cell>
          <cell r="I15"/>
          <cell r="J15"/>
          <cell r="K15"/>
          <cell r="L15"/>
          <cell r="M15"/>
          <cell r="N15"/>
          <cell r="O15"/>
          <cell r="P15"/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/>
          <cell r="W15"/>
          <cell r="X15"/>
          <cell r="Y15"/>
          <cell r="Z15"/>
          <cell r="AA15"/>
          <cell r="AB15">
            <v>25048744</v>
          </cell>
          <cell r="AC15">
            <v>2641263031.21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/>
          <cell r="W16"/>
          <cell r="X16"/>
          <cell r="Y16"/>
          <cell r="Z16"/>
          <cell r="AA16"/>
          <cell r="AB16">
            <v>0</v>
          </cell>
          <cell r="AC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456</v>
          </cell>
          <cell r="E17">
            <v>1247430</v>
          </cell>
          <cell r="F17">
            <v>3456</v>
          </cell>
          <cell r="G17">
            <v>1111140</v>
          </cell>
          <cell r="H17">
            <v>2358570</v>
          </cell>
          <cell r="I17"/>
          <cell r="J17"/>
          <cell r="K17"/>
          <cell r="L17"/>
          <cell r="M17"/>
          <cell r="N17"/>
          <cell r="O17"/>
          <cell r="P17"/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/>
          <cell r="W17"/>
          <cell r="X17"/>
          <cell r="Y17"/>
          <cell r="Z17"/>
          <cell r="AA17"/>
          <cell r="AB17">
            <v>3912</v>
          </cell>
          <cell r="AC17">
            <v>2358570</v>
          </cell>
          <cell r="AD17"/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/>
          <cell r="J18"/>
          <cell r="K18"/>
          <cell r="L18"/>
          <cell r="M18"/>
          <cell r="N18"/>
          <cell r="O18"/>
          <cell r="P18"/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/>
          <cell r="W18"/>
          <cell r="X18"/>
          <cell r="Y18"/>
          <cell r="Z18"/>
          <cell r="AA18"/>
          <cell r="AB18">
            <v>0</v>
          </cell>
          <cell r="AC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50</v>
          </cell>
          <cell r="E19">
            <v>100000</v>
          </cell>
          <cell r="F19">
            <v>608</v>
          </cell>
          <cell r="G19">
            <v>569800</v>
          </cell>
          <cell r="H19">
            <v>669800</v>
          </cell>
          <cell r="I19"/>
          <cell r="J19"/>
          <cell r="K19"/>
          <cell r="L19"/>
          <cell r="M19"/>
          <cell r="N19"/>
          <cell r="O19"/>
          <cell r="P19"/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/>
          <cell r="W19"/>
          <cell r="X19"/>
          <cell r="Y19"/>
          <cell r="Z19"/>
          <cell r="AA19"/>
          <cell r="AB19">
            <v>658</v>
          </cell>
          <cell r="AC19">
            <v>669800</v>
          </cell>
        </row>
        <row r="20">
          <cell r="B20" t="str">
            <v>BUMB</v>
          </cell>
          <cell r="C20" t="str">
            <v>Бумбат-Алтай ХХК</v>
          </cell>
          <cell r="D20">
            <v>944160</v>
          </cell>
          <cell r="E20">
            <v>107602351.97999999</v>
          </cell>
          <cell r="F20">
            <v>886740</v>
          </cell>
          <cell r="G20">
            <v>88173952.969999999</v>
          </cell>
          <cell r="H20">
            <v>195776304.94999999</v>
          </cell>
          <cell r="I20"/>
          <cell r="J20"/>
          <cell r="K20"/>
          <cell r="L20"/>
          <cell r="M20"/>
          <cell r="N20"/>
          <cell r="O20"/>
          <cell r="P20"/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/>
          <cell r="W20"/>
          <cell r="X20"/>
          <cell r="Y20"/>
          <cell r="Z20"/>
          <cell r="AA20"/>
          <cell r="AB20">
            <v>1830900</v>
          </cell>
          <cell r="AC20">
            <v>195776304.94999999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3748707</v>
          </cell>
          <cell r="E21">
            <v>122554711.67</v>
          </cell>
          <cell r="F21">
            <v>3582155</v>
          </cell>
          <cell r="G21">
            <v>125273452.28</v>
          </cell>
          <cell r="H21">
            <v>247828163.94999999</v>
          </cell>
          <cell r="I21"/>
          <cell r="J21"/>
          <cell r="K21"/>
          <cell r="L21"/>
          <cell r="M21"/>
          <cell r="N21"/>
          <cell r="O21"/>
          <cell r="P21"/>
          <cell r="Q21">
            <v>134</v>
          </cell>
          <cell r="R21">
            <v>13398380</v>
          </cell>
          <cell r="S21">
            <v>122</v>
          </cell>
          <cell r="T21">
            <v>12193160</v>
          </cell>
          <cell r="U21">
            <v>25591540</v>
          </cell>
          <cell r="V21"/>
          <cell r="W21"/>
          <cell r="X21"/>
          <cell r="Y21"/>
          <cell r="Z21"/>
          <cell r="AA21"/>
          <cell r="AB21">
            <v>7331118</v>
          </cell>
          <cell r="AC21">
            <v>273419703.94999999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/>
          <cell r="J22"/>
          <cell r="K22"/>
          <cell r="L22"/>
          <cell r="M22"/>
          <cell r="N22"/>
          <cell r="O22"/>
          <cell r="P22"/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/>
          <cell r="W22"/>
          <cell r="X22"/>
          <cell r="Y22"/>
          <cell r="Z22"/>
          <cell r="AA22"/>
          <cell r="AB22">
            <v>0</v>
          </cell>
          <cell r="AC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46864</v>
          </cell>
          <cell r="E23">
            <v>6338441.54</v>
          </cell>
          <cell r="F23">
            <v>80916</v>
          </cell>
          <cell r="G23">
            <v>12206175.609999999</v>
          </cell>
          <cell r="H23">
            <v>18544617.149999999</v>
          </cell>
          <cell r="I23"/>
          <cell r="J23"/>
          <cell r="K23"/>
          <cell r="L23"/>
          <cell r="M23"/>
          <cell r="N23"/>
          <cell r="O23"/>
          <cell r="P23"/>
          <cell r="Q23">
            <v>1</v>
          </cell>
          <cell r="R23">
            <v>98000</v>
          </cell>
          <cell r="S23">
            <v>0</v>
          </cell>
          <cell r="T23">
            <v>0</v>
          </cell>
          <cell r="U23">
            <v>98000</v>
          </cell>
          <cell r="V23"/>
          <cell r="W23"/>
          <cell r="X23"/>
          <cell r="Y23"/>
          <cell r="Z23"/>
          <cell r="AA23"/>
          <cell r="AB23">
            <v>127781</v>
          </cell>
          <cell r="AC23">
            <v>18642617.149999999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/>
          <cell r="J24"/>
          <cell r="K24"/>
          <cell r="L24"/>
          <cell r="M24"/>
          <cell r="N24"/>
          <cell r="O24"/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W24"/>
          <cell r="X24"/>
          <cell r="Y24"/>
          <cell r="Z24"/>
          <cell r="AA24"/>
          <cell r="AB24">
            <v>0</v>
          </cell>
          <cell r="AC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0</v>
          </cell>
          <cell r="E25">
            <v>0</v>
          </cell>
          <cell r="F25">
            <v>25</v>
          </cell>
          <cell r="G25">
            <v>87500</v>
          </cell>
          <cell r="H25">
            <v>87500</v>
          </cell>
          <cell r="I25"/>
          <cell r="J25"/>
          <cell r="K25"/>
          <cell r="L25"/>
          <cell r="M25"/>
          <cell r="N25"/>
          <cell r="O25"/>
          <cell r="P25"/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/>
          <cell r="W25"/>
          <cell r="X25"/>
          <cell r="Y25"/>
          <cell r="Z25"/>
          <cell r="AA25"/>
          <cell r="AB25">
            <v>25</v>
          </cell>
          <cell r="AC25">
            <v>87500</v>
          </cell>
        </row>
        <row r="26">
          <cell r="B26" t="str">
            <v>DOMI</v>
          </cell>
          <cell r="C26" t="str">
            <v>Домикс сек ҮЦК ХХК</v>
          </cell>
          <cell r="D26">
            <v>3008</v>
          </cell>
          <cell r="E26">
            <v>2649095.2000000002</v>
          </cell>
          <cell r="F26">
            <v>13920</v>
          </cell>
          <cell r="G26">
            <v>5292252</v>
          </cell>
          <cell r="H26">
            <v>7941347.2000000002</v>
          </cell>
          <cell r="I26"/>
          <cell r="J26"/>
          <cell r="K26"/>
          <cell r="L26"/>
          <cell r="M26"/>
          <cell r="N26"/>
          <cell r="O26"/>
          <cell r="P26"/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/>
          <cell r="W26"/>
          <cell r="X26"/>
          <cell r="Y26"/>
          <cell r="Z26"/>
          <cell r="AA26"/>
          <cell r="AB26">
            <v>16928</v>
          </cell>
          <cell r="AC26">
            <v>7941347.2000000002</v>
          </cell>
        </row>
        <row r="27">
          <cell r="B27" t="str">
            <v>DRBR</v>
          </cell>
          <cell r="C27" t="str">
            <v>Дархан брокер ХХК</v>
          </cell>
          <cell r="D27">
            <v>6615</v>
          </cell>
          <cell r="E27">
            <v>892587.5</v>
          </cell>
          <cell r="F27">
            <v>4736</v>
          </cell>
          <cell r="G27">
            <v>5370121.3300000001</v>
          </cell>
          <cell r="H27">
            <v>6262708.8300000001</v>
          </cell>
          <cell r="I27"/>
          <cell r="J27"/>
          <cell r="K27"/>
          <cell r="L27"/>
          <cell r="M27"/>
          <cell r="N27"/>
          <cell r="O27"/>
          <cell r="P27"/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/>
          <cell r="W27"/>
          <cell r="X27"/>
          <cell r="Y27"/>
          <cell r="Z27"/>
          <cell r="AA27"/>
          <cell r="AB27">
            <v>11351</v>
          </cell>
          <cell r="AC27">
            <v>6262708.8300000001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/>
          <cell r="J28"/>
          <cell r="K28"/>
          <cell r="L28"/>
          <cell r="M28"/>
          <cell r="N28"/>
          <cell r="O28"/>
          <cell r="P28"/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/>
          <cell r="W28"/>
          <cell r="X28"/>
          <cell r="Y28"/>
          <cell r="Z28"/>
          <cell r="AA28"/>
          <cell r="AB28">
            <v>0</v>
          </cell>
          <cell r="AC28">
            <v>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W29"/>
          <cell r="X29"/>
          <cell r="Y29"/>
          <cell r="Z29"/>
          <cell r="AA29"/>
          <cell r="AB29">
            <v>0</v>
          </cell>
          <cell r="AC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260</v>
          </cell>
          <cell r="E30">
            <v>218250</v>
          </cell>
          <cell r="F30">
            <v>0</v>
          </cell>
          <cell r="G30">
            <v>0</v>
          </cell>
          <cell r="H30">
            <v>218250</v>
          </cell>
          <cell r="I30"/>
          <cell r="J30"/>
          <cell r="K30"/>
          <cell r="L30"/>
          <cell r="M30"/>
          <cell r="N30"/>
          <cell r="O30"/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W30"/>
          <cell r="X30"/>
          <cell r="Y30"/>
          <cell r="Z30"/>
          <cell r="AA30"/>
          <cell r="AB30">
            <v>260</v>
          </cell>
          <cell r="AC30">
            <v>218250</v>
          </cell>
        </row>
        <row r="31">
          <cell r="B31" t="str">
            <v>GAUL</v>
          </cell>
          <cell r="C31" t="str">
            <v>Гаүли ХХК</v>
          </cell>
          <cell r="D31">
            <v>670032</v>
          </cell>
          <cell r="E31">
            <v>166765212.97</v>
          </cell>
          <cell r="F31">
            <v>371708</v>
          </cell>
          <cell r="G31">
            <v>59217519.460000001</v>
          </cell>
          <cell r="H31">
            <v>225982732.43000001</v>
          </cell>
          <cell r="I31"/>
          <cell r="J31"/>
          <cell r="K31"/>
          <cell r="L31"/>
          <cell r="M31"/>
          <cell r="N31"/>
          <cell r="O31"/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W31"/>
          <cell r="X31"/>
          <cell r="Y31"/>
          <cell r="Z31"/>
          <cell r="AA31"/>
          <cell r="AB31">
            <v>1041740</v>
          </cell>
          <cell r="AC31">
            <v>225982732.43000001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61347</v>
          </cell>
          <cell r="E32">
            <v>2483496.4</v>
          </cell>
          <cell r="F32">
            <v>48455</v>
          </cell>
          <cell r="G32">
            <v>15865152.34</v>
          </cell>
          <cell r="H32">
            <v>18348648.739999998</v>
          </cell>
          <cell r="I32"/>
          <cell r="J32"/>
          <cell r="K32"/>
          <cell r="L32"/>
          <cell r="M32"/>
          <cell r="N32"/>
          <cell r="O32"/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W32"/>
          <cell r="X32"/>
          <cell r="Y32"/>
          <cell r="Z32"/>
          <cell r="AA32"/>
          <cell r="AB32">
            <v>109802</v>
          </cell>
          <cell r="AC32">
            <v>18348648.739999998</v>
          </cell>
        </row>
        <row r="33">
          <cell r="B33" t="str">
            <v>GDSC</v>
          </cell>
          <cell r="C33" t="str">
            <v>Гүүдсек ХХК</v>
          </cell>
          <cell r="D33">
            <v>39335</v>
          </cell>
          <cell r="E33">
            <v>14468167.32</v>
          </cell>
          <cell r="F33">
            <v>23778</v>
          </cell>
          <cell r="G33">
            <v>10409893.82</v>
          </cell>
          <cell r="H33">
            <v>24878061.140000001</v>
          </cell>
          <cell r="I33"/>
          <cell r="J33"/>
          <cell r="K33"/>
          <cell r="L33"/>
          <cell r="M33"/>
          <cell r="N33"/>
          <cell r="O33"/>
          <cell r="P33"/>
          <cell r="Q33">
            <v>4</v>
          </cell>
          <cell r="R33">
            <v>400000</v>
          </cell>
          <cell r="S33">
            <v>0</v>
          </cell>
          <cell r="T33">
            <v>0</v>
          </cell>
          <cell r="U33">
            <v>400000</v>
          </cell>
          <cell r="V33"/>
          <cell r="W33"/>
          <cell r="X33"/>
          <cell r="Y33"/>
          <cell r="Z33"/>
          <cell r="AA33"/>
          <cell r="AB33">
            <v>63117</v>
          </cell>
          <cell r="AC33">
            <v>25278061.140000001</v>
          </cell>
        </row>
        <row r="34">
          <cell r="B34" t="str">
            <v>GLMT</v>
          </cell>
          <cell r="C34" t="str">
            <v>Голомт Капитал ХХК</v>
          </cell>
          <cell r="D34">
            <v>229019</v>
          </cell>
          <cell r="E34">
            <v>47816579</v>
          </cell>
          <cell r="F34">
            <v>209943</v>
          </cell>
          <cell r="G34">
            <v>34809262.219999999</v>
          </cell>
          <cell r="H34">
            <v>82625841.219999999</v>
          </cell>
          <cell r="I34"/>
          <cell r="J34"/>
          <cell r="K34"/>
          <cell r="L34"/>
          <cell r="M34"/>
          <cell r="N34"/>
          <cell r="O34"/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W34"/>
          <cell r="X34"/>
          <cell r="Y34"/>
          <cell r="Z34"/>
          <cell r="AA34"/>
          <cell r="AB34">
            <v>438962</v>
          </cell>
          <cell r="AC34">
            <v>82625841.219999999</v>
          </cell>
        </row>
        <row r="35">
          <cell r="B35" t="str">
            <v>GNDX</v>
          </cell>
          <cell r="C35" t="str">
            <v>Гендекс ХХК</v>
          </cell>
          <cell r="D35">
            <v>0</v>
          </cell>
          <cell r="E35">
            <v>0</v>
          </cell>
          <cell r="F35">
            <v>9000</v>
          </cell>
          <cell r="G35">
            <v>5247010</v>
          </cell>
          <cell r="H35">
            <v>5247010</v>
          </cell>
          <cell r="I35"/>
          <cell r="J35"/>
          <cell r="K35"/>
          <cell r="L35"/>
          <cell r="M35"/>
          <cell r="N35"/>
          <cell r="O35"/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W35"/>
          <cell r="X35"/>
          <cell r="Y35"/>
          <cell r="Z35"/>
          <cell r="AA35"/>
          <cell r="AB35">
            <v>9000</v>
          </cell>
          <cell r="AC35">
            <v>5247010</v>
          </cell>
        </row>
        <row r="36">
          <cell r="B36" t="str">
            <v>HUN</v>
          </cell>
          <cell r="C36" t="str">
            <v>Хүннү Эмпайр ХХК</v>
          </cell>
          <cell r="D36">
            <v>15138</v>
          </cell>
          <cell r="E36">
            <v>2043511.95</v>
          </cell>
          <cell r="F36">
            <v>0</v>
          </cell>
          <cell r="G36">
            <v>0</v>
          </cell>
          <cell r="H36">
            <v>2043511.95</v>
          </cell>
          <cell r="I36"/>
          <cell r="J36"/>
          <cell r="K36"/>
          <cell r="L36"/>
          <cell r="M36"/>
          <cell r="N36"/>
          <cell r="O36"/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W36"/>
          <cell r="X36"/>
          <cell r="Y36"/>
          <cell r="Z36"/>
          <cell r="AA36"/>
          <cell r="AB36">
            <v>15138</v>
          </cell>
          <cell r="AC36">
            <v>2043511.95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1200311</v>
          </cell>
          <cell r="E37">
            <v>2709866188</v>
          </cell>
          <cell r="F37">
            <v>1203925</v>
          </cell>
          <cell r="G37">
            <v>2718991314</v>
          </cell>
          <cell r="H37">
            <v>5428857502</v>
          </cell>
          <cell r="I37"/>
          <cell r="J37"/>
          <cell r="K37"/>
          <cell r="L37"/>
          <cell r="M37"/>
          <cell r="N37"/>
          <cell r="O37"/>
          <cell r="P37"/>
          <cell r="Q37">
            <v>2</v>
          </cell>
          <cell r="R37">
            <v>200000</v>
          </cell>
          <cell r="S37">
            <v>0</v>
          </cell>
          <cell r="T37">
            <v>0</v>
          </cell>
          <cell r="U37">
            <v>200000</v>
          </cell>
          <cell r="V37"/>
          <cell r="W37"/>
          <cell r="X37"/>
          <cell r="Y37"/>
          <cell r="Z37"/>
          <cell r="AA37"/>
          <cell r="AB37">
            <v>2404238</v>
          </cell>
          <cell r="AC37">
            <v>5429057502</v>
          </cell>
          <cell r="AD37"/>
        </row>
        <row r="38">
          <cell r="B38" t="str">
            <v>LFTI</v>
          </cell>
          <cell r="C38" t="str">
            <v>Лайфтайм инвестмент ХХК</v>
          </cell>
          <cell r="D38">
            <v>3723</v>
          </cell>
          <cell r="E38">
            <v>19716930</v>
          </cell>
          <cell r="F38">
            <v>20606</v>
          </cell>
          <cell r="G38">
            <v>9488713.5</v>
          </cell>
          <cell r="H38">
            <v>29205643.5</v>
          </cell>
          <cell r="I38"/>
          <cell r="J38"/>
          <cell r="K38"/>
          <cell r="L38"/>
          <cell r="M38"/>
          <cell r="N38"/>
          <cell r="O38"/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W38"/>
          <cell r="X38"/>
          <cell r="Y38"/>
          <cell r="Z38"/>
          <cell r="AA38"/>
          <cell r="AB38">
            <v>24329</v>
          </cell>
          <cell r="AC38">
            <v>29205643.5</v>
          </cell>
        </row>
        <row r="39">
          <cell r="B39" t="str">
            <v>MERG</v>
          </cell>
          <cell r="C39" t="str">
            <v>Мэргэн санаа ХХК</v>
          </cell>
          <cell r="D39">
            <v>350</v>
          </cell>
          <cell r="E39">
            <v>57830</v>
          </cell>
          <cell r="F39">
            <v>7834</v>
          </cell>
          <cell r="G39">
            <v>2340869</v>
          </cell>
          <cell r="H39">
            <v>2398699</v>
          </cell>
          <cell r="I39"/>
          <cell r="J39"/>
          <cell r="K39"/>
          <cell r="L39"/>
          <cell r="M39"/>
          <cell r="N39"/>
          <cell r="O39"/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W39"/>
          <cell r="X39"/>
          <cell r="Y39"/>
          <cell r="Z39"/>
          <cell r="AA39"/>
          <cell r="AB39">
            <v>8184</v>
          </cell>
          <cell r="AC39">
            <v>2398699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140469</v>
          </cell>
          <cell r="G40">
            <v>45453289.170000002</v>
          </cell>
          <cell r="H40">
            <v>45453289.170000002</v>
          </cell>
          <cell r="I40"/>
          <cell r="J40"/>
          <cell r="K40"/>
          <cell r="L40"/>
          <cell r="M40"/>
          <cell r="N40"/>
          <cell r="O40"/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W40"/>
          <cell r="X40"/>
          <cell r="Y40"/>
          <cell r="Z40"/>
          <cell r="AA40"/>
          <cell r="AB40">
            <v>140469</v>
          </cell>
          <cell r="AC40">
            <v>45453289.170000002</v>
          </cell>
        </row>
        <row r="41">
          <cell r="B41" t="str">
            <v>MICC</v>
          </cell>
          <cell r="C41" t="str">
            <v>Эм Ай Си Си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W41"/>
          <cell r="X41"/>
          <cell r="Y41"/>
          <cell r="Z41"/>
          <cell r="AA41"/>
          <cell r="AB41">
            <v>0</v>
          </cell>
          <cell r="AC41">
            <v>0</v>
          </cell>
        </row>
        <row r="42">
          <cell r="B42" t="str">
            <v>MNET</v>
          </cell>
          <cell r="C42" t="str">
            <v>Ард секюритиз ХХК</v>
          </cell>
          <cell r="D42">
            <v>425463</v>
          </cell>
          <cell r="E42">
            <v>122426811.68000001</v>
          </cell>
          <cell r="F42">
            <v>498778</v>
          </cell>
          <cell r="G42">
            <v>150461453.47</v>
          </cell>
          <cell r="H42">
            <v>272888265.14999998</v>
          </cell>
          <cell r="I42"/>
          <cell r="J42"/>
          <cell r="K42"/>
          <cell r="L42"/>
          <cell r="M42"/>
          <cell r="N42"/>
          <cell r="O42"/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W42"/>
          <cell r="X42"/>
          <cell r="Y42"/>
          <cell r="Z42"/>
          <cell r="AA42"/>
          <cell r="AB42">
            <v>924241</v>
          </cell>
          <cell r="AC42">
            <v>272888265.14999998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/>
          <cell r="J43"/>
          <cell r="K43"/>
          <cell r="L43"/>
          <cell r="M43"/>
          <cell r="N43"/>
          <cell r="O43"/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W43"/>
          <cell r="X43"/>
          <cell r="Y43"/>
          <cell r="Z43"/>
          <cell r="AA43"/>
          <cell r="AB43">
            <v>0</v>
          </cell>
          <cell r="AC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/>
          <cell r="J44"/>
          <cell r="K44"/>
          <cell r="L44"/>
          <cell r="M44"/>
          <cell r="N44"/>
          <cell r="O44"/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W44"/>
          <cell r="X44"/>
          <cell r="Y44"/>
          <cell r="Z44"/>
          <cell r="AA44"/>
          <cell r="AB44">
            <v>0</v>
          </cell>
          <cell r="AC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17551</v>
          </cell>
          <cell r="E45">
            <v>3569143.46</v>
          </cell>
          <cell r="F45">
            <v>54800</v>
          </cell>
          <cell r="G45">
            <v>1923696.6</v>
          </cell>
          <cell r="H45">
            <v>5492840.0600000005</v>
          </cell>
          <cell r="I45"/>
          <cell r="J45"/>
          <cell r="K45"/>
          <cell r="L45"/>
          <cell r="M45"/>
          <cell r="N45"/>
          <cell r="O45"/>
          <cell r="P45"/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/>
          <cell r="W45"/>
          <cell r="X45"/>
          <cell r="Y45"/>
          <cell r="Z45"/>
          <cell r="AA45"/>
          <cell r="AB45">
            <v>72351</v>
          </cell>
          <cell r="AC45">
            <v>5492840.0600000005</v>
          </cell>
        </row>
        <row r="46">
          <cell r="B46" t="str">
            <v>MSEC</v>
          </cell>
          <cell r="C46" t="str">
            <v>Монсек ХХК</v>
          </cell>
          <cell r="D46">
            <v>234745</v>
          </cell>
          <cell r="E46">
            <v>16560659.640000001</v>
          </cell>
          <cell r="F46">
            <v>61115</v>
          </cell>
          <cell r="G46">
            <v>9899562.3100000005</v>
          </cell>
          <cell r="H46">
            <v>26460221.950000003</v>
          </cell>
          <cell r="I46"/>
          <cell r="J46"/>
          <cell r="K46"/>
          <cell r="L46"/>
          <cell r="M46"/>
          <cell r="N46"/>
          <cell r="O46"/>
          <cell r="P46"/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/>
          <cell r="W46"/>
          <cell r="X46"/>
          <cell r="Y46"/>
          <cell r="Z46"/>
          <cell r="AA46"/>
          <cell r="AB46">
            <v>295860</v>
          </cell>
          <cell r="AC46">
            <v>26460221.950000003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53765</v>
          </cell>
          <cell r="E47">
            <v>55953988.289999999</v>
          </cell>
          <cell r="F47">
            <v>312692</v>
          </cell>
          <cell r="G47">
            <v>37259667.5</v>
          </cell>
          <cell r="H47">
            <v>93213655.789999992</v>
          </cell>
          <cell r="I47"/>
          <cell r="J47"/>
          <cell r="K47"/>
          <cell r="L47"/>
          <cell r="M47"/>
          <cell r="N47"/>
          <cell r="O47"/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W47"/>
          <cell r="X47"/>
          <cell r="Y47"/>
          <cell r="Z47"/>
          <cell r="AA47"/>
          <cell r="AB47">
            <v>366457</v>
          </cell>
          <cell r="AC47">
            <v>93213655.789999992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5158</v>
          </cell>
          <cell r="E48">
            <v>1034187.5</v>
          </cell>
          <cell r="F48">
            <v>801</v>
          </cell>
          <cell r="G48">
            <v>4618238.5999999996</v>
          </cell>
          <cell r="H48">
            <v>5652426.0999999996</v>
          </cell>
          <cell r="I48"/>
          <cell r="J48"/>
          <cell r="K48"/>
          <cell r="L48"/>
          <cell r="M48"/>
          <cell r="N48"/>
          <cell r="O48"/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W48"/>
          <cell r="X48"/>
          <cell r="Y48"/>
          <cell r="Z48"/>
          <cell r="AA48"/>
          <cell r="AB48">
            <v>5959</v>
          </cell>
          <cell r="AC48">
            <v>5652426.0999999996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0</v>
          </cell>
          <cell r="E49">
            <v>0</v>
          </cell>
          <cell r="F49">
            <v>1644395</v>
          </cell>
          <cell r="G49">
            <v>51555088.890000001</v>
          </cell>
          <cell r="H49">
            <v>51555088.890000001</v>
          </cell>
          <cell r="I49"/>
          <cell r="J49"/>
          <cell r="K49"/>
          <cell r="L49"/>
          <cell r="M49"/>
          <cell r="N49"/>
          <cell r="O49"/>
          <cell r="P49"/>
          <cell r="Q49">
            <v>5</v>
          </cell>
          <cell r="R49">
            <v>495000</v>
          </cell>
          <cell r="S49">
            <v>142</v>
          </cell>
          <cell r="T49">
            <v>14198220</v>
          </cell>
          <cell r="U49">
            <v>14693220</v>
          </cell>
          <cell r="V49"/>
          <cell r="W49"/>
          <cell r="X49"/>
          <cell r="Y49"/>
          <cell r="Z49"/>
          <cell r="AA49"/>
          <cell r="AB49">
            <v>1644542</v>
          </cell>
          <cell r="AC49">
            <v>66248308.890000001</v>
          </cell>
        </row>
        <row r="50">
          <cell r="B50" t="str">
            <v>SANR</v>
          </cell>
          <cell r="C50" t="str">
            <v>Санар ХХК</v>
          </cell>
          <cell r="D50">
            <v>28415</v>
          </cell>
          <cell r="E50">
            <v>2934000</v>
          </cell>
          <cell r="F50">
            <v>57000</v>
          </cell>
          <cell r="G50">
            <v>16322345.199999999</v>
          </cell>
          <cell r="H50">
            <v>19256345.199999999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>
            <v>0</v>
          </cell>
          <cell r="V50"/>
          <cell r="W50"/>
          <cell r="X50"/>
          <cell r="Y50"/>
          <cell r="Z50"/>
          <cell r="AA50"/>
          <cell r="AB50">
            <v>85415</v>
          </cell>
          <cell r="AC50">
            <v>19256345.199999999</v>
          </cell>
        </row>
        <row r="51">
          <cell r="B51" t="str">
            <v>SECP</v>
          </cell>
          <cell r="C51" t="str">
            <v>СИКАП</v>
          </cell>
          <cell r="D51">
            <v>155068</v>
          </cell>
          <cell r="E51">
            <v>2912803</v>
          </cell>
          <cell r="F51">
            <v>155340</v>
          </cell>
          <cell r="G51">
            <v>2511672</v>
          </cell>
          <cell r="H51">
            <v>5424475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>
            <v>0</v>
          </cell>
          <cell r="V51"/>
          <cell r="W51"/>
          <cell r="X51"/>
          <cell r="Y51"/>
          <cell r="Z51"/>
          <cell r="AA51"/>
          <cell r="AB51">
            <v>310408</v>
          </cell>
          <cell r="AC51">
            <v>5424475</v>
          </cell>
        </row>
        <row r="52">
          <cell r="B52" t="str">
            <v>SGC</v>
          </cell>
          <cell r="C52" t="str">
            <v>Эс Жи Капитал ХХК</v>
          </cell>
          <cell r="D52">
            <v>0</v>
          </cell>
          <cell r="E52">
            <v>0</v>
          </cell>
          <cell r="F52">
            <v>2200</v>
          </cell>
          <cell r="G52">
            <v>1001000</v>
          </cell>
          <cell r="H52">
            <v>1001000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>
            <v>0</v>
          </cell>
          <cell r="V52"/>
          <cell r="W52"/>
          <cell r="X52"/>
          <cell r="Y52"/>
          <cell r="Z52"/>
          <cell r="AA52"/>
          <cell r="AB52">
            <v>2200</v>
          </cell>
          <cell r="AC52">
            <v>1001000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>
            <v>0</v>
          </cell>
          <cell r="V53"/>
          <cell r="W53"/>
          <cell r="X53"/>
          <cell r="Y53"/>
          <cell r="Z53"/>
          <cell r="AA53"/>
          <cell r="AB53">
            <v>0</v>
          </cell>
          <cell r="AC53">
            <v>0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531943</v>
          </cell>
          <cell r="E54">
            <v>112265040.88</v>
          </cell>
          <cell r="F54">
            <v>586337</v>
          </cell>
          <cell r="G54">
            <v>93825639.25</v>
          </cell>
          <cell r="H54">
            <v>206090680.13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>
            <v>0</v>
          </cell>
          <cell r="V54"/>
          <cell r="W54"/>
          <cell r="X54"/>
          <cell r="Y54"/>
          <cell r="Z54"/>
          <cell r="AA54"/>
          <cell r="AB54">
            <v>1118280</v>
          </cell>
          <cell r="AC54">
            <v>206090680.13</v>
          </cell>
        </row>
        <row r="55">
          <cell r="B55" t="str">
            <v>TABO</v>
          </cell>
          <cell r="C55" t="str">
            <v>Таван богд ХХК</v>
          </cell>
          <cell r="D55">
            <v>444830</v>
          </cell>
          <cell r="E55">
            <v>7007289.5599999996</v>
          </cell>
          <cell r="F55">
            <v>11300</v>
          </cell>
          <cell r="G55">
            <v>2204510</v>
          </cell>
          <cell r="H55">
            <v>9211799.5599999987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>
            <v>0</v>
          </cell>
          <cell r="V55"/>
          <cell r="W55"/>
          <cell r="X55"/>
          <cell r="Y55"/>
          <cell r="Z55"/>
          <cell r="AA55"/>
          <cell r="AB55">
            <v>456130</v>
          </cell>
          <cell r="AC55">
            <v>9211799.5599999987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2383</v>
          </cell>
          <cell r="E56">
            <v>1510530</v>
          </cell>
          <cell r="F56">
            <v>3488</v>
          </cell>
          <cell r="G56">
            <v>15933580</v>
          </cell>
          <cell r="H56">
            <v>17444110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>
            <v>0</v>
          </cell>
          <cell r="V56"/>
          <cell r="W56"/>
          <cell r="X56"/>
          <cell r="Y56"/>
          <cell r="Z56"/>
          <cell r="AA56"/>
          <cell r="AB56">
            <v>5871</v>
          </cell>
          <cell r="AC56">
            <v>17444110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541118</v>
          </cell>
          <cell r="E57">
            <v>97573436.849999994</v>
          </cell>
          <cell r="F57">
            <v>225655</v>
          </cell>
          <cell r="G57">
            <v>61390144.640000001</v>
          </cell>
          <cell r="H57">
            <v>158963581.49000001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>
            <v>0</v>
          </cell>
          <cell r="V57"/>
          <cell r="W57"/>
          <cell r="X57"/>
          <cell r="Y57"/>
          <cell r="Z57"/>
          <cell r="AA57"/>
          <cell r="AB57">
            <v>766773</v>
          </cell>
          <cell r="AC57">
            <v>158963581.49000001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2159</v>
          </cell>
          <cell r="E58">
            <v>1938247.16</v>
          </cell>
          <cell r="F58">
            <v>405</v>
          </cell>
          <cell r="G58">
            <v>19047</v>
          </cell>
          <cell r="H58">
            <v>1957294.16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>
            <v>0</v>
          </cell>
          <cell r="V58"/>
          <cell r="W58"/>
          <cell r="X58"/>
          <cell r="Y58"/>
          <cell r="Z58"/>
          <cell r="AA58"/>
          <cell r="AB58">
            <v>2564</v>
          </cell>
          <cell r="AC58">
            <v>1957294.16</v>
          </cell>
        </row>
        <row r="59">
          <cell r="B59" t="str">
            <v>TTOL</v>
          </cell>
          <cell r="C59" t="str">
            <v>Апекс Капитал ҮЦК</v>
          </cell>
          <cell r="D59">
            <v>1294101</v>
          </cell>
          <cell r="E59">
            <v>81202967.290000007</v>
          </cell>
          <cell r="F59">
            <v>650354</v>
          </cell>
          <cell r="G59">
            <v>122771022.13</v>
          </cell>
          <cell r="H59">
            <v>203973989.42000002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>
            <v>0</v>
          </cell>
          <cell r="V59"/>
          <cell r="W59"/>
          <cell r="X59"/>
          <cell r="Y59"/>
          <cell r="Z59"/>
          <cell r="AA59"/>
          <cell r="AB59">
            <v>1944455</v>
          </cell>
          <cell r="AC59">
            <v>203973989.42000002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1869</v>
          </cell>
          <cell r="E60">
            <v>1157377</v>
          </cell>
          <cell r="F60">
            <v>4947</v>
          </cell>
          <cell r="G60">
            <v>1458470</v>
          </cell>
          <cell r="H60">
            <v>2615847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>
            <v>0</v>
          </cell>
          <cell r="V60"/>
          <cell r="W60"/>
          <cell r="X60"/>
          <cell r="Y60"/>
          <cell r="Z60"/>
          <cell r="AA60"/>
          <cell r="AB60">
            <v>6816</v>
          </cell>
          <cell r="AC60">
            <v>2615847</v>
          </cell>
        </row>
        <row r="61">
          <cell r="B61" t="str">
            <v>ZGB</v>
          </cell>
          <cell r="C61" t="str">
            <v>Зэт жи би ХХК</v>
          </cell>
          <cell r="D61">
            <v>1000</v>
          </cell>
          <cell r="E61">
            <v>546000</v>
          </cell>
          <cell r="F61">
            <v>14000</v>
          </cell>
          <cell r="G61">
            <v>8120000</v>
          </cell>
          <cell r="H61">
            <v>8666000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>
            <v>0</v>
          </cell>
          <cell r="V61"/>
          <cell r="W61"/>
          <cell r="X61"/>
          <cell r="Y61"/>
          <cell r="Z61"/>
          <cell r="AA61"/>
          <cell r="AB61">
            <v>15000</v>
          </cell>
          <cell r="AC61">
            <v>8666000</v>
          </cell>
        </row>
        <row r="62">
          <cell r="B62" t="str">
            <v>ZRGD</v>
          </cell>
          <cell r="C62" t="str">
            <v>Зэргэд ХХК</v>
          </cell>
          <cell r="D62">
            <v>100799</v>
          </cell>
          <cell r="E62">
            <v>24334141.989999998</v>
          </cell>
          <cell r="F62">
            <v>157186</v>
          </cell>
          <cell r="G62">
            <v>3971153.99</v>
          </cell>
          <cell r="H62">
            <v>28305295.979999997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>
            <v>0</v>
          </cell>
          <cell r="V62"/>
          <cell r="W62"/>
          <cell r="X62"/>
          <cell r="Y62"/>
          <cell r="Z62"/>
          <cell r="AA62"/>
          <cell r="AB62">
            <v>257985</v>
          </cell>
          <cell r="AC62">
            <v>28305295.979999997</v>
          </cell>
        </row>
        <row r="63">
          <cell r="B63" t="str">
            <v>нийт</v>
          </cell>
          <cell r="C63"/>
          <cell r="D63">
            <v>23550283</v>
          </cell>
          <cell r="E63">
            <v>5090536576.2900009</v>
          </cell>
          <cell r="F63">
            <v>23550283</v>
          </cell>
          <cell r="G63">
            <v>5090536576.2900019</v>
          </cell>
          <cell r="H63"/>
          <cell r="I63"/>
          <cell r="J63"/>
          <cell r="K63"/>
          <cell r="L63"/>
          <cell r="M63"/>
          <cell r="N63"/>
          <cell r="O63"/>
          <cell r="P63"/>
          <cell r="Q63">
            <v>446</v>
          </cell>
          <cell r="R63">
            <v>44591380</v>
          </cell>
          <cell r="S63">
            <v>446</v>
          </cell>
          <cell r="T63">
            <v>44591380</v>
          </cell>
          <cell r="U63"/>
          <cell r="V63"/>
          <cell r="W63"/>
          <cell r="X63">
            <v>0</v>
          </cell>
          <cell r="Y63"/>
          <cell r="Z63"/>
          <cell r="AA63"/>
          <cell r="AB63">
            <v>47101458</v>
          </cell>
          <cell r="AC63">
            <v>10270255912.579998</v>
          </cell>
        </row>
        <row r="64">
          <cell r="D64"/>
          <cell r="E64"/>
          <cell r="F64"/>
          <cell r="G64"/>
          <cell r="H64"/>
          <cell r="X64"/>
          <cell r="Y64"/>
          <cell r="Z64"/>
          <cell r="AA64"/>
          <cell r="AB64"/>
          <cell r="AC64"/>
        </row>
        <row r="65">
          <cell r="D65"/>
          <cell r="E65"/>
          <cell r="F65"/>
          <cell r="G65"/>
          <cell r="H65"/>
          <cell r="X65"/>
          <cell r="Y65"/>
          <cell r="Z65"/>
          <cell r="AA65"/>
          <cell r="AB65"/>
          <cell r="AC65"/>
        </row>
        <row r="66">
          <cell r="D66"/>
          <cell r="E66"/>
          <cell r="F66"/>
          <cell r="G66"/>
          <cell r="H66"/>
          <cell r="X66"/>
          <cell r="Y66"/>
          <cell r="Z66"/>
          <cell r="AA66"/>
          <cell r="AB66"/>
          <cell r="AC66"/>
        </row>
        <row r="67">
          <cell r="D67"/>
          <cell r="E67"/>
          <cell r="F67"/>
          <cell r="G67"/>
          <cell r="H67"/>
          <cell r="X67"/>
          <cell r="Y67"/>
          <cell r="Z67"/>
          <cell r="AA67"/>
          <cell r="AB67"/>
          <cell r="AC67"/>
        </row>
        <row r="68">
          <cell r="D68"/>
          <cell r="E68"/>
          <cell r="F68"/>
          <cell r="G68"/>
          <cell r="H68"/>
          <cell r="X68"/>
          <cell r="Y68"/>
          <cell r="Z68"/>
          <cell r="AA68"/>
          <cell r="AB68"/>
        </row>
        <row r="69">
          <cell r="D69"/>
          <cell r="E69"/>
          <cell r="F69"/>
          <cell r="G69"/>
          <cell r="H69"/>
          <cell r="X69"/>
          <cell r="Y69"/>
          <cell r="Z69"/>
          <cell r="AA69"/>
          <cell r="AB69"/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XOC"/>
      <sheetName val="ABS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R9">
            <v>0</v>
          </cell>
          <cell r="S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R10">
            <v>0</v>
          </cell>
          <cell r="S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35</v>
          </cell>
          <cell r="G11">
            <v>246850</v>
          </cell>
          <cell r="H11">
            <v>246850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R11">
            <v>35</v>
          </cell>
          <cell r="S11">
            <v>246850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3064631</v>
          </cell>
          <cell r="E12">
            <v>813104119.30999994</v>
          </cell>
          <cell r="F12">
            <v>4637652</v>
          </cell>
          <cell r="G12">
            <v>706669861.25999999</v>
          </cell>
          <cell r="H12">
            <v>1519773980.5699999</v>
          </cell>
          <cell r="I12">
            <v>4</v>
          </cell>
          <cell r="J12">
            <v>404000</v>
          </cell>
          <cell r="K12">
            <v>416</v>
          </cell>
          <cell r="L12">
            <v>42236000</v>
          </cell>
          <cell r="M12">
            <v>42640000</v>
          </cell>
          <cell r="R12">
            <v>7702703</v>
          </cell>
          <cell r="S12">
            <v>1562413980.5699999</v>
          </cell>
        </row>
        <row r="13">
          <cell r="B13" t="str">
            <v>ARGB</v>
          </cell>
          <cell r="C13" t="str">
            <v>Аргай бэст ХХК</v>
          </cell>
          <cell r="D13">
            <v>6798</v>
          </cell>
          <cell r="E13">
            <v>5856344.5</v>
          </cell>
          <cell r="F13">
            <v>1158</v>
          </cell>
          <cell r="G13">
            <v>1628885</v>
          </cell>
          <cell r="H13">
            <v>7485229.5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R13">
            <v>7956</v>
          </cell>
          <cell r="S13">
            <v>7485229.5</v>
          </cell>
        </row>
        <row r="14">
          <cell r="B14" t="str">
            <v>BATS</v>
          </cell>
          <cell r="C14" t="str">
            <v>Батс ХХК</v>
          </cell>
          <cell r="D14">
            <v>156700</v>
          </cell>
          <cell r="E14">
            <v>28288655.350000001</v>
          </cell>
          <cell r="F14">
            <v>64128</v>
          </cell>
          <cell r="G14">
            <v>12148597.949999999</v>
          </cell>
          <cell r="H14">
            <v>40437253.299999997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R14">
            <v>220828</v>
          </cell>
          <cell r="S14">
            <v>40437253.299999997</v>
          </cell>
        </row>
        <row r="15">
          <cell r="B15" t="str">
            <v>BDSC</v>
          </cell>
          <cell r="C15" t="str">
            <v>БиДиСек ХК</v>
          </cell>
          <cell r="D15">
            <v>9841780</v>
          </cell>
          <cell r="E15">
            <v>1634054126.7</v>
          </cell>
          <cell r="F15">
            <v>11411904</v>
          </cell>
          <cell r="G15">
            <v>2058834938.21</v>
          </cell>
          <cell r="H15">
            <v>3692889064.9099998</v>
          </cell>
          <cell r="I15">
            <v>60</v>
          </cell>
          <cell r="J15">
            <v>6020000</v>
          </cell>
          <cell r="K15">
            <v>0</v>
          </cell>
          <cell r="L15">
            <v>0</v>
          </cell>
          <cell r="M15">
            <v>6020000</v>
          </cell>
          <cell r="R15">
            <v>21253744</v>
          </cell>
          <cell r="S15">
            <v>3698909064.9099998</v>
          </cell>
        </row>
        <row r="16">
          <cell r="B16" t="str">
            <v>BLAC</v>
          </cell>
          <cell r="C16" t="str">
            <v>Блэкстоун интернэйшнл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R16">
            <v>0</v>
          </cell>
          <cell r="S16">
            <v>0</v>
          </cell>
        </row>
        <row r="17">
          <cell r="B17" t="str">
            <v>BLMB</v>
          </cell>
          <cell r="C17" t="str">
            <v>Блүмсбюри секюритиес ХХК</v>
          </cell>
          <cell r="D17">
            <v>79312</v>
          </cell>
          <cell r="E17">
            <v>46712932.119999997</v>
          </cell>
          <cell r="F17">
            <v>247588</v>
          </cell>
          <cell r="G17">
            <v>61411472.670000002</v>
          </cell>
          <cell r="H17">
            <v>108124404.78999999</v>
          </cell>
          <cell r="I17">
            <v>0</v>
          </cell>
          <cell r="J17">
            <v>0</v>
          </cell>
          <cell r="K17">
            <v>22</v>
          </cell>
          <cell r="L17">
            <v>8880000</v>
          </cell>
          <cell r="M17">
            <v>8880000</v>
          </cell>
          <cell r="R17">
            <v>326922</v>
          </cell>
          <cell r="S17">
            <v>117004404.78999999</v>
          </cell>
        </row>
        <row r="18">
          <cell r="B18" t="str">
            <v>BSK</v>
          </cell>
          <cell r="C18" t="str">
            <v>BLUE SKY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R18">
            <v>0</v>
          </cell>
          <cell r="S18">
            <v>0</v>
          </cell>
        </row>
        <row r="19">
          <cell r="B19" t="str">
            <v>BULG</v>
          </cell>
          <cell r="C19" t="str">
            <v>Булган брокер ХХК</v>
          </cell>
          <cell r="D19">
            <v>47118</v>
          </cell>
          <cell r="E19">
            <v>6892765.4100000001</v>
          </cell>
          <cell r="F19">
            <v>253691</v>
          </cell>
          <cell r="G19">
            <v>30315356.890000001</v>
          </cell>
          <cell r="H19">
            <v>37208122.299999997</v>
          </cell>
          <cell r="I19">
            <v>4</v>
          </cell>
          <cell r="J19">
            <v>1600000</v>
          </cell>
          <cell r="K19">
            <v>0</v>
          </cell>
          <cell r="L19">
            <v>0</v>
          </cell>
          <cell r="M19">
            <v>1600000</v>
          </cell>
          <cell r="R19">
            <v>300813</v>
          </cell>
          <cell r="S19">
            <v>38808122.299999997</v>
          </cell>
        </row>
        <row r="20">
          <cell r="B20" t="str">
            <v>BUMB</v>
          </cell>
          <cell r="C20" t="str">
            <v>Бумбат-Алтай ХХК</v>
          </cell>
          <cell r="D20">
            <v>5300558</v>
          </cell>
          <cell r="E20">
            <v>905866013.41999996</v>
          </cell>
          <cell r="F20">
            <v>3297084</v>
          </cell>
          <cell r="G20">
            <v>1019470322.0599999</v>
          </cell>
          <cell r="H20">
            <v>1925336335.48</v>
          </cell>
          <cell r="I20">
            <v>7</v>
          </cell>
          <cell r="J20">
            <v>700000</v>
          </cell>
          <cell r="K20">
            <v>0</v>
          </cell>
          <cell r="L20">
            <v>0</v>
          </cell>
          <cell r="M20">
            <v>700000</v>
          </cell>
          <cell r="R20">
            <v>8597649</v>
          </cell>
          <cell r="S20">
            <v>1926036335.48</v>
          </cell>
        </row>
        <row r="21">
          <cell r="B21" t="str">
            <v>BZIN</v>
          </cell>
          <cell r="C21" t="str">
            <v>Мирэ Эссет Секьюритис Монгол ХХК</v>
          </cell>
          <cell r="D21">
            <v>2850898</v>
          </cell>
          <cell r="E21">
            <v>297047080.38</v>
          </cell>
          <cell r="F21">
            <v>3985621</v>
          </cell>
          <cell r="G21">
            <v>368759693.12</v>
          </cell>
          <cell r="H21">
            <v>665806773.5</v>
          </cell>
          <cell r="I21">
            <v>3667</v>
          </cell>
          <cell r="J21">
            <v>368056240</v>
          </cell>
          <cell r="K21">
            <v>3334</v>
          </cell>
          <cell r="L21">
            <v>334754240</v>
          </cell>
          <cell r="M21">
            <v>702810480</v>
          </cell>
          <cell r="R21">
            <v>6843520</v>
          </cell>
          <cell r="S21">
            <v>1368617253.5</v>
          </cell>
        </row>
        <row r="22">
          <cell r="B22" t="str">
            <v>CAPM</v>
          </cell>
          <cell r="C22" t="str">
            <v>Капитал маркет корпораци ХХК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R22">
            <v>0</v>
          </cell>
          <cell r="S22">
            <v>0</v>
          </cell>
        </row>
        <row r="23">
          <cell r="B23" t="str">
            <v>CTRL</v>
          </cell>
          <cell r="C23" t="str">
            <v>Централ секьюритийз ҮЦК</v>
          </cell>
          <cell r="D23">
            <v>8883</v>
          </cell>
          <cell r="E23">
            <v>6525144.7999999998</v>
          </cell>
          <cell r="F23">
            <v>845044</v>
          </cell>
          <cell r="G23">
            <v>45835378.140000001</v>
          </cell>
          <cell r="H23">
            <v>52360522.939999998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R23">
            <v>853927</v>
          </cell>
          <cell r="S23">
            <v>52360522.939999998</v>
          </cell>
        </row>
        <row r="24">
          <cell r="B24" t="str">
            <v>DCF</v>
          </cell>
          <cell r="C24" t="str">
            <v>Ди Си Эф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R24">
            <v>0</v>
          </cell>
          <cell r="S24">
            <v>0</v>
          </cell>
        </row>
        <row r="25">
          <cell r="B25" t="str">
            <v>DELG</v>
          </cell>
          <cell r="C25" t="str">
            <v>Дэлгэрхангай секюритиз ХХК</v>
          </cell>
          <cell r="D25">
            <v>14245</v>
          </cell>
          <cell r="E25">
            <v>31639956.300000001</v>
          </cell>
          <cell r="F25">
            <v>10</v>
          </cell>
          <cell r="G25">
            <v>16300</v>
          </cell>
          <cell r="H25">
            <v>31656256.300000001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R25">
            <v>14255</v>
          </cell>
          <cell r="S25">
            <v>31656256.300000001</v>
          </cell>
        </row>
        <row r="26">
          <cell r="B26" t="str">
            <v>DOMI</v>
          </cell>
          <cell r="C26" t="str">
            <v>Домикс сек ҮЦК ХХК</v>
          </cell>
          <cell r="D26">
            <v>51293</v>
          </cell>
          <cell r="E26">
            <v>13743450.18</v>
          </cell>
          <cell r="F26">
            <v>14734</v>
          </cell>
          <cell r="G26">
            <v>3549785.3</v>
          </cell>
          <cell r="H26">
            <v>17293235.48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R26">
            <v>66027</v>
          </cell>
          <cell r="S26">
            <v>17293235.48</v>
          </cell>
        </row>
        <row r="27">
          <cell r="B27" t="str">
            <v>DRBR</v>
          </cell>
          <cell r="C27" t="str">
            <v>Дархан брокер ХХК</v>
          </cell>
          <cell r="D27">
            <v>48948</v>
          </cell>
          <cell r="E27">
            <v>11986664.689999999</v>
          </cell>
          <cell r="F27">
            <v>52544</v>
          </cell>
          <cell r="G27">
            <v>81231129.920000002</v>
          </cell>
          <cell r="H27">
            <v>93217794.609999999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R27">
            <v>101492</v>
          </cell>
          <cell r="S27">
            <v>93217794.609999999</v>
          </cell>
        </row>
        <row r="28">
          <cell r="B28" t="str">
            <v>ECM</v>
          </cell>
          <cell r="C28" t="str">
            <v>Евразиа капитал монголиа ХХК</v>
          </cell>
          <cell r="D28">
            <v>874</v>
          </cell>
          <cell r="E28">
            <v>475300</v>
          </cell>
          <cell r="F28">
            <v>1000</v>
          </cell>
          <cell r="G28">
            <v>9480000</v>
          </cell>
          <cell r="H28">
            <v>9955300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R28">
            <v>1874</v>
          </cell>
          <cell r="S28">
            <v>9955300</v>
          </cell>
        </row>
        <row r="29">
          <cell r="B29" t="str">
            <v>FCX</v>
          </cell>
          <cell r="C29" t="str">
            <v>Эф Си Икс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R29">
            <v>0</v>
          </cell>
          <cell r="S29">
            <v>0</v>
          </cell>
        </row>
        <row r="30">
          <cell r="B30" t="str">
            <v>GATR</v>
          </cell>
          <cell r="C30" t="str">
            <v>Гацуурт трейд ХХК</v>
          </cell>
          <cell r="D30">
            <v>226831</v>
          </cell>
          <cell r="E30">
            <v>22349037.600000001</v>
          </cell>
          <cell r="F30">
            <v>12494</v>
          </cell>
          <cell r="G30">
            <v>3380898.3</v>
          </cell>
          <cell r="H30">
            <v>25729935.900000002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R30">
            <v>239325</v>
          </cell>
          <cell r="S30">
            <v>25729935.900000002</v>
          </cell>
        </row>
        <row r="31">
          <cell r="B31" t="str">
            <v>GAUL</v>
          </cell>
          <cell r="C31" t="str">
            <v>Гаүли ХХК</v>
          </cell>
          <cell r="D31">
            <v>315726</v>
          </cell>
          <cell r="E31">
            <v>544306878.40999997</v>
          </cell>
          <cell r="F31">
            <v>712663</v>
          </cell>
          <cell r="G31">
            <v>218715014.69</v>
          </cell>
          <cell r="H31">
            <v>763021893.0999999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R31">
            <v>1028389</v>
          </cell>
          <cell r="S31">
            <v>763021893.0999999</v>
          </cell>
        </row>
        <row r="32">
          <cell r="B32" t="str">
            <v>GDEV</v>
          </cell>
          <cell r="C32" t="str">
            <v>Гранддевелопмент ХХК</v>
          </cell>
          <cell r="D32">
            <v>1097392</v>
          </cell>
          <cell r="E32">
            <v>76366099.019999996</v>
          </cell>
          <cell r="F32">
            <v>450163</v>
          </cell>
          <cell r="G32">
            <v>37216816.600000001</v>
          </cell>
          <cell r="H32">
            <v>113582915.62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R32">
            <v>1547555</v>
          </cell>
          <cell r="S32">
            <v>113582915.62</v>
          </cell>
        </row>
        <row r="33">
          <cell r="B33" t="str">
            <v>GDSC</v>
          </cell>
          <cell r="C33" t="str">
            <v>Гүүдсек ХХК</v>
          </cell>
          <cell r="D33">
            <v>714992</v>
          </cell>
          <cell r="E33">
            <v>177033897.94999999</v>
          </cell>
          <cell r="F33">
            <v>434306</v>
          </cell>
          <cell r="G33">
            <v>182999823.15000001</v>
          </cell>
          <cell r="H33">
            <v>360033721.10000002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R33">
            <v>1149298</v>
          </cell>
          <cell r="S33">
            <v>360033721.10000002</v>
          </cell>
        </row>
        <row r="34">
          <cell r="B34" t="str">
            <v>GLMT</v>
          </cell>
          <cell r="C34" t="str">
            <v>Голомт Капитал ХХК</v>
          </cell>
          <cell r="D34">
            <v>11276298</v>
          </cell>
          <cell r="E34">
            <v>776535268.89999998</v>
          </cell>
          <cell r="F34">
            <v>9798201</v>
          </cell>
          <cell r="G34">
            <v>869225518.85000002</v>
          </cell>
          <cell r="H34">
            <v>1645760787.75</v>
          </cell>
          <cell r="I34">
            <v>17</v>
          </cell>
          <cell r="J34">
            <v>6761410</v>
          </cell>
          <cell r="K34">
            <v>17</v>
          </cell>
          <cell r="L34">
            <v>6761410</v>
          </cell>
          <cell r="M34">
            <v>13522820</v>
          </cell>
          <cell r="R34">
            <v>21074533</v>
          </cell>
          <cell r="S34">
            <v>1659283607.75</v>
          </cell>
        </row>
        <row r="35">
          <cell r="B35" t="str">
            <v>GNDX</v>
          </cell>
          <cell r="C35" t="str">
            <v>Гендекс ХХК</v>
          </cell>
          <cell r="D35">
            <v>24729</v>
          </cell>
          <cell r="E35">
            <v>7553197.7999999998</v>
          </cell>
          <cell r="F35">
            <v>0</v>
          </cell>
          <cell r="G35">
            <v>0</v>
          </cell>
          <cell r="H35">
            <v>7553197.7999999998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R35">
            <v>24729</v>
          </cell>
          <cell r="S35">
            <v>7553197.7999999998</v>
          </cell>
        </row>
        <row r="36">
          <cell r="B36" t="str">
            <v>HUN</v>
          </cell>
          <cell r="C36" t="str">
            <v>Хүннү Эмпайр ХХК</v>
          </cell>
          <cell r="D36">
            <v>25340</v>
          </cell>
          <cell r="E36">
            <v>8432497.0999999996</v>
          </cell>
          <cell r="F36">
            <v>21233</v>
          </cell>
          <cell r="G36">
            <v>6700936.5</v>
          </cell>
          <cell r="H36">
            <v>15133433.6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R36">
            <v>46573</v>
          </cell>
          <cell r="S36">
            <v>15133433.6</v>
          </cell>
        </row>
        <row r="37">
          <cell r="B37" t="str">
            <v>INVC</v>
          </cell>
          <cell r="C37" t="str">
            <v>Инвескор капитал ҮЦК</v>
          </cell>
          <cell r="D37">
            <v>3936</v>
          </cell>
          <cell r="E37">
            <v>11382865.24</v>
          </cell>
          <cell r="F37">
            <v>26558</v>
          </cell>
          <cell r="G37">
            <v>2927149.39</v>
          </cell>
          <cell r="H37">
            <v>14310014.630000001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R37">
            <v>30494</v>
          </cell>
          <cell r="S37">
            <v>14310014.630000001</v>
          </cell>
        </row>
        <row r="38">
          <cell r="B38" t="str">
            <v>LFTI</v>
          </cell>
          <cell r="C38" t="str">
            <v>Лайфтайм инвестмент ХХК</v>
          </cell>
          <cell r="D38">
            <v>7950</v>
          </cell>
          <cell r="E38">
            <v>6953249.0999999996</v>
          </cell>
          <cell r="F38">
            <v>40981</v>
          </cell>
          <cell r="G38">
            <v>3107950</v>
          </cell>
          <cell r="H38">
            <v>10061199.1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R38">
            <v>48931</v>
          </cell>
          <cell r="S38">
            <v>10061199.1</v>
          </cell>
        </row>
        <row r="39">
          <cell r="B39" t="str">
            <v>MERG</v>
          </cell>
          <cell r="C39" t="str">
            <v>Мэргэн санаа ХХК</v>
          </cell>
          <cell r="D39">
            <v>0</v>
          </cell>
          <cell r="E39">
            <v>0</v>
          </cell>
          <cell r="F39">
            <v>28352</v>
          </cell>
          <cell r="G39">
            <v>6576888</v>
          </cell>
          <cell r="H39">
            <v>6576888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R39">
            <v>28352</v>
          </cell>
          <cell r="S39">
            <v>6576888</v>
          </cell>
        </row>
        <row r="40">
          <cell r="B40" t="str">
            <v>MIBG</v>
          </cell>
          <cell r="C40" t="str">
            <v>Эм Ай Би Жи ХХК</v>
          </cell>
          <cell r="D40">
            <v>0</v>
          </cell>
          <cell r="E40">
            <v>0</v>
          </cell>
          <cell r="F40">
            <v>6000</v>
          </cell>
          <cell r="G40">
            <v>480009.6</v>
          </cell>
          <cell r="H40">
            <v>480009.6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R40">
            <v>6000</v>
          </cell>
          <cell r="S40">
            <v>480009.6</v>
          </cell>
        </row>
        <row r="41">
          <cell r="B41" t="str">
            <v>MICC</v>
          </cell>
          <cell r="C41" t="str">
            <v>Эм Ай Си Си ХХК</v>
          </cell>
          <cell r="D41">
            <v>7926</v>
          </cell>
          <cell r="E41">
            <v>28453700</v>
          </cell>
          <cell r="F41">
            <v>0</v>
          </cell>
          <cell r="G41">
            <v>0</v>
          </cell>
          <cell r="H41">
            <v>28453700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R41">
            <v>7926</v>
          </cell>
          <cell r="S41">
            <v>28453700</v>
          </cell>
        </row>
        <row r="42">
          <cell r="B42" t="str">
            <v>MNET</v>
          </cell>
          <cell r="C42" t="str">
            <v>Ард секюритиз ХХК</v>
          </cell>
          <cell r="D42">
            <v>56317146</v>
          </cell>
          <cell r="E42">
            <v>21016268147.790001</v>
          </cell>
          <cell r="F42">
            <v>53723550</v>
          </cell>
          <cell r="G42">
            <v>21689893406.369999</v>
          </cell>
          <cell r="H42">
            <v>42706161554.160004</v>
          </cell>
          <cell r="I42">
            <v>10</v>
          </cell>
          <cell r="J42">
            <v>1010000</v>
          </cell>
          <cell r="M42">
            <v>1010000</v>
          </cell>
          <cell r="R42">
            <v>110040706</v>
          </cell>
          <cell r="S42">
            <v>42707171554.160004</v>
          </cell>
        </row>
        <row r="43">
          <cell r="B43" t="str">
            <v>MOHU</v>
          </cell>
          <cell r="C43" t="str">
            <v>Монгол хувьцаа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R43">
            <v>0</v>
          </cell>
          <cell r="S43">
            <v>0</v>
          </cell>
        </row>
        <row r="44">
          <cell r="B44" t="str">
            <v>MONG</v>
          </cell>
          <cell r="C44" t="str">
            <v>Монгол секюритиес 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R44">
            <v>0</v>
          </cell>
          <cell r="S44">
            <v>0</v>
          </cell>
        </row>
        <row r="45">
          <cell r="B45" t="str">
            <v>MSDQ</v>
          </cell>
          <cell r="C45" t="str">
            <v>Масдак ХХК</v>
          </cell>
          <cell r="D45">
            <v>37218</v>
          </cell>
          <cell r="E45">
            <v>5837583.8200000003</v>
          </cell>
          <cell r="F45">
            <v>131887</v>
          </cell>
          <cell r="G45">
            <v>16779623.379999999</v>
          </cell>
          <cell r="H45">
            <v>22617207.199999999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R45">
            <v>169105</v>
          </cell>
          <cell r="S45">
            <v>22617207.199999999</v>
          </cell>
        </row>
        <row r="46">
          <cell r="B46" t="str">
            <v>MSEC</v>
          </cell>
          <cell r="C46" t="str">
            <v>Монсек ХХК</v>
          </cell>
          <cell r="D46">
            <v>939548</v>
          </cell>
          <cell r="E46">
            <v>126981620.56</v>
          </cell>
          <cell r="F46">
            <v>805214</v>
          </cell>
          <cell r="G46">
            <v>120736327.77</v>
          </cell>
          <cell r="H46">
            <v>247717948.32999998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R46">
            <v>1744762</v>
          </cell>
          <cell r="S46">
            <v>247717948.32999998</v>
          </cell>
        </row>
        <row r="47">
          <cell r="B47" t="str">
            <v>NOVL</v>
          </cell>
          <cell r="C47" t="str">
            <v>Новел инвестмент ХХК</v>
          </cell>
          <cell r="D47">
            <v>378145</v>
          </cell>
          <cell r="E47">
            <v>134023800.12</v>
          </cell>
          <cell r="F47">
            <v>394883</v>
          </cell>
          <cell r="G47">
            <v>100150921.45</v>
          </cell>
          <cell r="H47">
            <v>234174721.56999999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R47">
            <v>773028</v>
          </cell>
          <cell r="S47">
            <v>234174721.56999999</v>
          </cell>
        </row>
        <row r="48">
          <cell r="B48" t="str">
            <v>NSEC</v>
          </cell>
          <cell r="C48" t="str">
            <v>Нэйшнл сэкюритис ХХК</v>
          </cell>
          <cell r="D48">
            <v>36003</v>
          </cell>
          <cell r="E48">
            <v>7904366.5499999998</v>
          </cell>
          <cell r="F48">
            <v>3628</v>
          </cell>
          <cell r="G48">
            <v>1259611.8400000001</v>
          </cell>
          <cell r="H48">
            <v>9163978.3900000006</v>
          </cell>
          <cell r="I48">
            <v>20</v>
          </cell>
          <cell r="J48">
            <v>8080000</v>
          </cell>
          <cell r="K48">
            <v>0</v>
          </cell>
          <cell r="L48">
            <v>0</v>
          </cell>
          <cell r="M48">
            <v>8080000</v>
          </cell>
          <cell r="R48">
            <v>39651</v>
          </cell>
          <cell r="S48">
            <v>17243978.390000001</v>
          </cell>
        </row>
        <row r="49">
          <cell r="B49" t="str">
            <v>RISM</v>
          </cell>
          <cell r="C49" t="str">
            <v>Райнос инвестмент ҮЦК ХХК</v>
          </cell>
          <cell r="D49">
            <v>1136</v>
          </cell>
          <cell r="E49">
            <v>1682130</v>
          </cell>
          <cell r="F49">
            <v>136</v>
          </cell>
          <cell r="G49">
            <v>1358190</v>
          </cell>
          <cell r="H49">
            <v>3040320</v>
          </cell>
          <cell r="I49">
            <v>49</v>
          </cell>
          <cell r="J49">
            <v>4949000</v>
          </cell>
          <cell r="K49">
            <v>49</v>
          </cell>
          <cell r="L49">
            <v>4949000</v>
          </cell>
          <cell r="M49">
            <v>9898000</v>
          </cell>
          <cell r="R49">
            <v>1370</v>
          </cell>
          <cell r="S49">
            <v>12938320</v>
          </cell>
        </row>
        <row r="50">
          <cell r="B50" t="str">
            <v>SANR</v>
          </cell>
          <cell r="C50" t="str">
            <v>Санар ХХК</v>
          </cell>
          <cell r="D50">
            <v>200</v>
          </cell>
          <cell r="E50">
            <v>146600</v>
          </cell>
          <cell r="F50">
            <v>0</v>
          </cell>
          <cell r="G50">
            <v>0</v>
          </cell>
          <cell r="H50">
            <v>146600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R50">
            <v>200</v>
          </cell>
          <cell r="S50">
            <v>146600</v>
          </cell>
        </row>
        <row r="51">
          <cell r="B51" t="str">
            <v>SECP</v>
          </cell>
          <cell r="C51" t="str">
            <v>СИКАП</v>
          </cell>
          <cell r="D51">
            <v>97486</v>
          </cell>
          <cell r="E51">
            <v>3640844.3</v>
          </cell>
          <cell r="F51">
            <v>98062</v>
          </cell>
          <cell r="G51">
            <v>6608640.1500000004</v>
          </cell>
          <cell r="H51">
            <v>10249484.449999999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R51">
            <v>195548</v>
          </cell>
          <cell r="S51">
            <v>10249484.449999999</v>
          </cell>
        </row>
        <row r="52">
          <cell r="B52" t="str">
            <v>SGC</v>
          </cell>
          <cell r="C52" t="str">
            <v>Эс Жи Капитал ХХК</v>
          </cell>
          <cell r="D52">
            <v>1810</v>
          </cell>
          <cell r="E52">
            <v>146300</v>
          </cell>
          <cell r="F52">
            <v>300498</v>
          </cell>
          <cell r="G52">
            <v>18618010</v>
          </cell>
          <cell r="H52">
            <v>18764310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R52">
            <v>302308</v>
          </cell>
          <cell r="S52">
            <v>18764310</v>
          </cell>
        </row>
        <row r="53">
          <cell r="B53" t="str">
            <v>SILS</v>
          </cell>
          <cell r="C53" t="str">
            <v>Силвэр лайт секюритиз ҮЦК</v>
          </cell>
          <cell r="D53">
            <v>0</v>
          </cell>
          <cell r="E53">
            <v>0</v>
          </cell>
          <cell r="F53">
            <v>278000</v>
          </cell>
          <cell r="G53">
            <v>13341931.859999999</v>
          </cell>
          <cell r="H53">
            <v>13341931.859999999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R53">
            <v>278000</v>
          </cell>
          <cell r="S53">
            <v>13341931.859999999</v>
          </cell>
        </row>
        <row r="54">
          <cell r="B54" t="str">
            <v>STIN</v>
          </cell>
          <cell r="C54" t="str">
            <v>Стандарт инвестмент ХХК</v>
          </cell>
          <cell r="D54">
            <v>18598912</v>
          </cell>
          <cell r="E54">
            <v>3521032786.27</v>
          </cell>
          <cell r="F54">
            <v>18430314</v>
          </cell>
          <cell r="G54">
            <v>2319673411.0599999</v>
          </cell>
          <cell r="H54">
            <v>5840706197.3299999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R54">
            <v>37029226</v>
          </cell>
          <cell r="S54">
            <v>5840706197.3299999</v>
          </cell>
        </row>
        <row r="55">
          <cell r="B55" t="str">
            <v>TABO</v>
          </cell>
          <cell r="C55" t="str">
            <v>Таван богд ХХК</v>
          </cell>
          <cell r="D55">
            <v>111723</v>
          </cell>
          <cell r="E55">
            <v>6758363</v>
          </cell>
          <cell r="F55">
            <v>112137</v>
          </cell>
          <cell r="G55">
            <v>28530974.780000001</v>
          </cell>
          <cell r="H55">
            <v>35289337.780000001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R55">
            <v>223860</v>
          </cell>
          <cell r="S55">
            <v>35289337.780000001</v>
          </cell>
        </row>
        <row r="56">
          <cell r="B56" t="str">
            <v>TCHB</v>
          </cell>
          <cell r="C56" t="str">
            <v>Тулгат чандмань баян ХХК</v>
          </cell>
          <cell r="D56">
            <v>90437</v>
          </cell>
          <cell r="E56">
            <v>12101330.74</v>
          </cell>
          <cell r="F56">
            <v>103253</v>
          </cell>
          <cell r="G56">
            <v>126834804.78</v>
          </cell>
          <cell r="H56">
            <v>138936135.52000001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R56">
            <v>193690</v>
          </cell>
          <cell r="S56">
            <v>138936135.52000001</v>
          </cell>
        </row>
        <row r="57">
          <cell r="B57" t="str">
            <v>TDB</v>
          </cell>
          <cell r="C57" t="str">
            <v>Ти Ди Би Капитал ХХК</v>
          </cell>
          <cell r="D57">
            <v>4032756</v>
          </cell>
          <cell r="E57">
            <v>812318425.24000001</v>
          </cell>
          <cell r="F57">
            <v>3466341</v>
          </cell>
          <cell r="G57">
            <v>649226247.54999995</v>
          </cell>
          <cell r="H57">
            <v>1461544672.79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R57">
            <v>7499097</v>
          </cell>
          <cell r="S57">
            <v>1461544672.79</v>
          </cell>
        </row>
        <row r="58">
          <cell r="B58" t="str">
            <v>TNGR</v>
          </cell>
          <cell r="C58" t="str">
            <v>Тэнгэр капитал ХХК</v>
          </cell>
          <cell r="D58">
            <v>28265</v>
          </cell>
          <cell r="E58">
            <v>11147256.859999999</v>
          </cell>
          <cell r="F58">
            <v>74263</v>
          </cell>
          <cell r="G58">
            <v>12933520.859999999</v>
          </cell>
          <cell r="H58">
            <v>24080777.719999999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R58">
            <v>102528</v>
          </cell>
          <cell r="S58">
            <v>24080777.719999999</v>
          </cell>
        </row>
        <row r="59">
          <cell r="B59" t="str">
            <v>TTOL</v>
          </cell>
          <cell r="C59" t="str">
            <v>Апекс Капитал ҮЦК</v>
          </cell>
          <cell r="D59">
            <v>3370256</v>
          </cell>
          <cell r="E59">
            <v>471095706.95999998</v>
          </cell>
          <cell r="F59">
            <v>4933380</v>
          </cell>
          <cell r="G59">
            <v>745105897.38</v>
          </cell>
          <cell r="H59">
            <v>1216201604.3399999</v>
          </cell>
          <cell r="I59">
            <v>5</v>
          </cell>
          <cell r="J59">
            <v>500000</v>
          </cell>
          <cell r="K59">
            <v>5</v>
          </cell>
          <cell r="L59">
            <v>500000</v>
          </cell>
          <cell r="M59">
            <v>1000000</v>
          </cell>
          <cell r="R59">
            <v>8303646</v>
          </cell>
          <cell r="S59">
            <v>1217201604.3399999</v>
          </cell>
        </row>
        <row r="60">
          <cell r="B60" t="str">
            <v>UNDR</v>
          </cell>
          <cell r="C60" t="str">
            <v>Өндөрхаан инвест ХХК</v>
          </cell>
          <cell r="D60">
            <v>32870</v>
          </cell>
          <cell r="E60">
            <v>3101184</v>
          </cell>
          <cell r="F60">
            <v>19924</v>
          </cell>
          <cell r="G60">
            <v>5038410.75</v>
          </cell>
          <cell r="H60">
            <v>8139594.75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R60">
            <v>52794</v>
          </cell>
          <cell r="S60">
            <v>8139594.75</v>
          </cell>
        </row>
        <row r="61">
          <cell r="B61" t="str">
            <v>ZGB</v>
          </cell>
          <cell r="C61" t="str">
            <v>Зэт жи би ХХК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R61">
            <v>0</v>
          </cell>
          <cell r="S61">
            <v>0</v>
          </cell>
        </row>
        <row r="62">
          <cell r="B62" t="str">
            <v>ZRGD</v>
          </cell>
          <cell r="C62" t="str">
            <v>Зэргэд ХХК</v>
          </cell>
          <cell r="D62">
            <v>139805</v>
          </cell>
          <cell r="E62">
            <v>25336344.5</v>
          </cell>
          <cell r="F62">
            <v>168260</v>
          </cell>
          <cell r="G62">
            <v>34062529.409999996</v>
          </cell>
          <cell r="H62">
            <v>59398873.909999996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R62">
            <v>308065</v>
          </cell>
          <cell r="S62">
            <v>59398873.909999996</v>
          </cell>
        </row>
        <row r="63">
          <cell r="D63">
            <v>119386874</v>
          </cell>
          <cell r="E63">
            <v>31621082034.990002</v>
          </cell>
          <cell r="F63">
            <v>119386874</v>
          </cell>
          <cell r="G63">
            <v>31621082034.990005</v>
          </cell>
          <cell r="I63">
            <v>3843</v>
          </cell>
          <cell r="J63">
            <v>398080650</v>
          </cell>
          <cell r="K63">
            <v>3843</v>
          </cell>
          <cell r="L63">
            <v>398080650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238781434</v>
          </cell>
          <cell r="S63">
            <v>64038325369.980003</v>
          </cell>
        </row>
      </sheetData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MNET</v>
          </cell>
          <cell r="C16" t="str">
            <v>"АРД СЕКЬЮРИТИЗ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42706161554.160004</v>
          </cell>
          <cell r="H16">
            <v>0</v>
          </cell>
          <cell r="I16">
            <v>1010000</v>
          </cell>
          <cell r="J16">
            <v>0</v>
          </cell>
          <cell r="K16">
            <v>0</v>
          </cell>
          <cell r="L16">
            <v>0</v>
          </cell>
          <cell r="M16">
            <v>42707171554.160004</v>
          </cell>
          <cell r="N16">
            <v>50011868184.930008</v>
          </cell>
          <cell r="O16">
            <v>0.53285271235676424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3692889064.9099998</v>
          </cell>
          <cell r="H17">
            <v>0</v>
          </cell>
          <cell r="I17">
            <v>6020000</v>
          </cell>
          <cell r="J17">
            <v>0</v>
          </cell>
          <cell r="K17">
            <v>0</v>
          </cell>
          <cell r="L17">
            <v>0</v>
          </cell>
          <cell r="M17">
            <v>3698909064.9099998</v>
          </cell>
          <cell r="N17">
            <v>12460085895.09</v>
          </cell>
          <cell r="O17">
            <v>0.13275629978161071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14310014.630000001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14310014.630000001</v>
          </cell>
          <cell r="N18">
            <v>5903195670.5200005</v>
          </cell>
          <cell r="O18">
            <v>6.2895747324974521E-2</v>
          </cell>
        </row>
        <row r="19">
          <cell r="B19" t="str">
            <v>STIN</v>
          </cell>
          <cell r="C19" t="str">
            <v>"СТАНДАРТ ИНВЕСТМЕНТ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5840706197.3299999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5840706197.3299999</v>
          </cell>
          <cell r="N19">
            <v>6344927331.1199999</v>
          </cell>
          <cell r="O19">
            <v>6.7602188456391668E-2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1645760787.75</v>
          </cell>
          <cell r="H20">
            <v>0</v>
          </cell>
          <cell r="I20">
            <v>13522820</v>
          </cell>
          <cell r="J20">
            <v>0</v>
          </cell>
          <cell r="K20">
            <v>0</v>
          </cell>
          <cell r="L20">
            <v>0</v>
          </cell>
          <cell r="M20">
            <v>1659283607.75</v>
          </cell>
          <cell r="N20">
            <v>3327406172.5</v>
          </cell>
          <cell r="O20">
            <v>3.5451933080626746E-2</v>
          </cell>
        </row>
        <row r="21">
          <cell r="B21" t="str">
            <v>ARD</v>
          </cell>
          <cell r="C21" t="str">
            <v>"АРД КАПИТАЛ ГРУПП ҮЦК" ХХК</v>
          </cell>
          <cell r="D21" t="str">
            <v>●</v>
          </cell>
          <cell r="E21" t="str">
            <v>●</v>
          </cell>
          <cell r="G21">
            <v>1519773980.5699999</v>
          </cell>
          <cell r="H21">
            <v>0</v>
          </cell>
          <cell r="I21">
            <v>42640000</v>
          </cell>
          <cell r="J21">
            <v>0</v>
          </cell>
          <cell r="K21">
            <v>0</v>
          </cell>
          <cell r="L21">
            <v>0</v>
          </cell>
          <cell r="M21">
            <v>1562413980.5699999</v>
          </cell>
          <cell r="N21">
            <v>3004758625.3999996</v>
          </cell>
          <cell r="O21">
            <v>3.2014276643323382E-2</v>
          </cell>
        </row>
        <row r="22">
          <cell r="B22" t="str">
            <v>BUMB</v>
          </cell>
          <cell r="C22" t="str">
            <v>"БУМБАТ-АЛТАЙ ҮЦК" ХХК</v>
          </cell>
          <cell r="D22" t="str">
            <v>●</v>
          </cell>
          <cell r="G22">
            <v>1925336335.48</v>
          </cell>
          <cell r="H22">
            <v>0</v>
          </cell>
          <cell r="I22">
            <v>700000</v>
          </cell>
          <cell r="J22">
            <v>0</v>
          </cell>
          <cell r="K22">
            <v>0</v>
          </cell>
          <cell r="L22">
            <v>0</v>
          </cell>
          <cell r="M22">
            <v>1926036335.48</v>
          </cell>
          <cell r="N22">
            <v>2814945438.4200001</v>
          </cell>
          <cell r="O22">
            <v>2.999190724993504E-2</v>
          </cell>
        </row>
        <row r="23">
          <cell r="B23" t="str">
            <v>TDB</v>
          </cell>
          <cell r="C23" t="str">
            <v>"ТИ ДИ БИ КАПИТАЛ ҮЦК" ХХК</v>
          </cell>
          <cell r="D23" t="str">
            <v>●</v>
          </cell>
          <cell r="E23" t="str">
            <v>●</v>
          </cell>
          <cell r="G23">
            <v>1461544672.79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1461544672.79</v>
          </cell>
          <cell r="N23">
            <v>2365596558.3000002</v>
          </cell>
          <cell r="O23">
            <v>2.5204308260810184E-2</v>
          </cell>
        </row>
        <row r="24">
          <cell r="B24" t="str">
            <v>BZIN</v>
          </cell>
          <cell r="C24" t="str">
            <v>"МИРЭ ЭССЭТ СЕКЬЮРИТИС МОНГОЛ ҮЦК" ХХК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665806773.5</v>
          </cell>
          <cell r="H24">
            <v>0</v>
          </cell>
          <cell r="I24">
            <v>702810480</v>
          </cell>
          <cell r="J24">
            <v>0</v>
          </cell>
          <cell r="K24">
            <v>0</v>
          </cell>
          <cell r="L24">
            <v>0</v>
          </cell>
          <cell r="M24">
            <v>1368617253.5</v>
          </cell>
          <cell r="N24">
            <v>2152112112.0100002</v>
          </cell>
          <cell r="O24">
            <v>2.2929732837413258E-2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F25" t="str">
            <v>●</v>
          </cell>
          <cell r="G25">
            <v>1216201604.3399999</v>
          </cell>
          <cell r="H25">
            <v>0</v>
          </cell>
          <cell r="I25">
            <v>1000000</v>
          </cell>
          <cell r="J25">
            <v>0</v>
          </cell>
          <cell r="K25">
            <v>0</v>
          </cell>
          <cell r="L25">
            <v>0</v>
          </cell>
          <cell r="M25">
            <v>1217201604.3399999</v>
          </cell>
          <cell r="N25">
            <v>1514616709.1199999</v>
          </cell>
          <cell r="O25">
            <v>1.613752197080813E-2</v>
          </cell>
        </row>
        <row r="26">
          <cell r="B26" t="str">
            <v>GAUL</v>
          </cell>
          <cell r="C26" t="str">
            <v>"ГАҮЛИ ҮЦК" ХХК</v>
          </cell>
          <cell r="D26" t="str">
            <v>●</v>
          </cell>
          <cell r="E26" t="str">
            <v>●</v>
          </cell>
          <cell r="G26">
            <v>763021893.0999999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763021893.0999999</v>
          </cell>
          <cell r="N26">
            <v>890066115.20999992</v>
          </cell>
          <cell r="O26">
            <v>9.483231898331862E-3</v>
          </cell>
        </row>
        <row r="27">
          <cell r="B27" t="str">
            <v>MIBG</v>
          </cell>
          <cell r="C27" t="str">
            <v>"ЭМ АЙ БИ ЖИ ХХК ҮЦК"</v>
          </cell>
          <cell r="D27" t="str">
            <v>●</v>
          </cell>
          <cell r="G27">
            <v>480009.6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480009.6</v>
          </cell>
          <cell r="N27">
            <v>353280009.60000002</v>
          </cell>
          <cell r="O27">
            <v>3.7640307824675034E-3</v>
          </cell>
        </row>
        <row r="28">
          <cell r="B28" t="str">
            <v>GDSC</v>
          </cell>
          <cell r="C28" t="str">
            <v>"ГҮҮДСЕК ҮЦК" ХХК</v>
          </cell>
          <cell r="D28" t="str">
            <v>●</v>
          </cell>
          <cell r="E28" t="str">
            <v>●</v>
          </cell>
          <cell r="F28" t="str">
            <v>●</v>
          </cell>
          <cell r="G28">
            <v>360033721.10000002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360033721.10000002</v>
          </cell>
          <cell r="N28">
            <v>672799383.63</v>
          </cell>
          <cell r="O28">
            <v>7.1683580208113835E-3</v>
          </cell>
        </row>
        <row r="29">
          <cell r="B29" t="str">
            <v>NOVL</v>
          </cell>
          <cell r="C29" t="str">
            <v>"НОВЕЛ ИНВЕСТМЕНТ ҮЦК" ХХК</v>
          </cell>
          <cell r="D29" t="str">
            <v>●</v>
          </cell>
          <cell r="F29" t="str">
            <v>●</v>
          </cell>
          <cell r="G29">
            <v>234174721.56999999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234174721.56999999</v>
          </cell>
          <cell r="N29">
            <v>362543506.81999999</v>
          </cell>
          <cell r="O29">
            <v>3.8627289474977332E-3</v>
          </cell>
        </row>
        <row r="30">
          <cell r="B30" t="str">
            <v>MSEC</v>
          </cell>
          <cell r="C30" t="str">
            <v>"МОНСЕК ҮЦК" ХХК</v>
          </cell>
          <cell r="D30" t="str">
            <v>●</v>
          </cell>
          <cell r="G30">
            <v>247717948.32999998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247717948.32999998</v>
          </cell>
          <cell r="N30">
            <v>320471866.25999999</v>
          </cell>
          <cell r="O30">
            <v>3.4144755908584777E-3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138936135.52000001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138936135.52000001</v>
          </cell>
          <cell r="N31">
            <v>187745219.59</v>
          </cell>
          <cell r="O31">
            <v>2.0003361826162066E-3</v>
          </cell>
        </row>
        <row r="32">
          <cell r="B32" t="str">
            <v>BLMB</v>
          </cell>
          <cell r="C32" t="str">
            <v xml:space="preserve">"БЛҮМСБЮРИ СЕКЮРИТИЕС ҮЦК" ХХК </v>
          </cell>
          <cell r="D32" t="str">
            <v>●</v>
          </cell>
          <cell r="G32">
            <v>108124404.78999999</v>
          </cell>
          <cell r="H32">
            <v>0</v>
          </cell>
          <cell r="I32">
            <v>8880000</v>
          </cell>
          <cell r="J32">
            <v>0</v>
          </cell>
          <cell r="K32">
            <v>0</v>
          </cell>
          <cell r="L32">
            <v>0</v>
          </cell>
          <cell r="M32">
            <v>117004404.78999999</v>
          </cell>
          <cell r="N32">
            <v>161268011.13999999</v>
          </cell>
          <cell r="O32">
            <v>1.7182340966463564E-3</v>
          </cell>
        </row>
        <row r="33">
          <cell r="B33" t="str">
            <v>GDEV</v>
          </cell>
          <cell r="C33" t="str">
            <v>"ГРАНДДЕВЕЛОПМЕНТ ҮЦК" ХХК</v>
          </cell>
          <cell r="D33" t="str">
            <v>●</v>
          </cell>
          <cell r="G33">
            <v>113582915.62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113582915.62</v>
          </cell>
          <cell r="N33">
            <v>139666180.22</v>
          </cell>
          <cell r="O33">
            <v>1.488076843671298E-3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G34">
            <v>93217794.609999999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93217794.609999999</v>
          </cell>
          <cell r="N34">
            <v>97276873.409999996</v>
          </cell>
          <cell r="O34">
            <v>1.0364389039504672E-3</v>
          </cell>
        </row>
        <row r="35">
          <cell r="B35" t="str">
            <v>BLAC</v>
          </cell>
          <cell r="C35" t="str">
            <v>"БЛЭКСТОУН ИНТЕРНЭЙШНЛ ҮЦК" ХХК</v>
          </cell>
          <cell r="D35" t="str">
            <v>●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79333334.980000004</v>
          </cell>
          <cell r="O35">
            <v>8.4525902068059147E-4</v>
          </cell>
        </row>
        <row r="36">
          <cell r="B36" t="str">
            <v>CTRL</v>
          </cell>
          <cell r="C36" t="str">
            <v>"ЦЕНТРАЛ СЕКЬЮРИТИЙЗ ҮЦК" ХХК</v>
          </cell>
          <cell r="D36" t="str">
            <v>●</v>
          </cell>
          <cell r="G36">
            <v>52360522.939999998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52360522.939999998</v>
          </cell>
          <cell r="N36">
            <v>69371927.450000003</v>
          </cell>
          <cell r="O36">
            <v>7.391249526304993E-4</v>
          </cell>
        </row>
        <row r="37">
          <cell r="B37" t="str">
            <v>ZRGD</v>
          </cell>
          <cell r="C37" t="str">
            <v>"ЗЭРГЭД ҮЦК" ХХК</v>
          </cell>
          <cell r="D37" t="str">
            <v>●</v>
          </cell>
          <cell r="G37">
            <v>59398873.909999996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59398873.909999996</v>
          </cell>
          <cell r="N37">
            <v>67100629.659999996</v>
          </cell>
          <cell r="O37">
            <v>7.1492535297754903E-4</v>
          </cell>
        </row>
        <row r="38">
          <cell r="B38" t="str">
            <v>MICC</v>
          </cell>
          <cell r="C38" t="str">
            <v>"ЭМ АЙ СИ СИ  ҮЦК" ХХК</v>
          </cell>
          <cell r="D38" t="str">
            <v>●</v>
          </cell>
          <cell r="E38" t="str">
            <v>●</v>
          </cell>
          <cell r="G38">
            <v>28453700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28453700</v>
          </cell>
          <cell r="N38">
            <v>50641700</v>
          </cell>
          <cell r="O38">
            <v>5.3956327133343842E-4</v>
          </cell>
        </row>
        <row r="39">
          <cell r="B39" t="str">
            <v>BATS</v>
          </cell>
          <cell r="C39" t="str">
            <v>"БАТС ҮЦК" ХХК</v>
          </cell>
          <cell r="D39" t="str">
            <v>●</v>
          </cell>
          <cell r="G39">
            <v>40437253.299999997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40437253.299999997</v>
          </cell>
          <cell r="N39">
            <v>50383143.299999997</v>
          </cell>
          <cell r="O39">
            <v>5.3680847244483125E-4</v>
          </cell>
        </row>
        <row r="40">
          <cell r="B40" t="str">
            <v>GATR</v>
          </cell>
          <cell r="C40" t="str">
            <v>"ГАЦУУРТ ТРЕЙД ҮЦК" ХХК</v>
          </cell>
          <cell r="D40" t="str">
            <v>●</v>
          </cell>
          <cell r="G40">
            <v>25729935.900000002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25729935.900000002</v>
          </cell>
          <cell r="N40">
            <v>47926146.700000003</v>
          </cell>
          <cell r="O40">
            <v>5.1063034013191263E-4</v>
          </cell>
        </row>
        <row r="41">
          <cell r="B41" t="str">
            <v>NSEC</v>
          </cell>
          <cell r="C41" t="str">
            <v>"НЭЙШНЛ СЕКЮРИТИС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9163978.3900000006</v>
          </cell>
          <cell r="H41">
            <v>0</v>
          </cell>
          <cell r="I41">
            <v>8080000</v>
          </cell>
          <cell r="J41">
            <v>0</v>
          </cell>
          <cell r="K41">
            <v>0</v>
          </cell>
          <cell r="L41">
            <v>0</v>
          </cell>
          <cell r="M41">
            <v>17243978.390000001</v>
          </cell>
          <cell r="N41">
            <v>32771322.950000003</v>
          </cell>
          <cell r="O41">
            <v>3.4916288783406937E-4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G42">
            <v>35289337.780000001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35289337.780000001</v>
          </cell>
          <cell r="N42">
            <v>41024837.780000001</v>
          </cell>
          <cell r="O42">
            <v>4.3710016998837792E-4</v>
          </cell>
        </row>
        <row r="43">
          <cell r="B43" t="str">
            <v>BULG</v>
          </cell>
          <cell r="C43" t="str">
            <v>"БУЛГАН БРОКЕР ҮЦК" ХХК</v>
          </cell>
          <cell r="D43" t="str">
            <v>●</v>
          </cell>
          <cell r="G43">
            <v>37208122.299999997</v>
          </cell>
          <cell r="H43">
            <v>0</v>
          </cell>
          <cell r="I43">
            <v>1600000</v>
          </cell>
          <cell r="J43">
            <v>0</v>
          </cell>
          <cell r="K43">
            <v>0</v>
          </cell>
          <cell r="L43">
            <v>0</v>
          </cell>
          <cell r="M43">
            <v>38808122.299999997</v>
          </cell>
          <cell r="N43">
            <v>40831678.5</v>
          </cell>
          <cell r="O43">
            <v>4.350421495624204E-4</v>
          </cell>
        </row>
        <row r="44">
          <cell r="B44" t="str">
            <v>SGC</v>
          </cell>
          <cell r="C44" t="str">
            <v>"ЭС ЖИ КАПИТАЛ ҮЦК" ХХК</v>
          </cell>
          <cell r="D44" t="str">
            <v>●</v>
          </cell>
          <cell r="E44" t="str">
            <v>●</v>
          </cell>
          <cell r="F44" t="str">
            <v>●</v>
          </cell>
          <cell r="G44">
            <v>18764310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18764310</v>
          </cell>
          <cell r="N44">
            <v>38944158</v>
          </cell>
          <cell r="O44">
            <v>4.1493151473600409E-4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31656256.300000001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31656256.300000001</v>
          </cell>
          <cell r="N45">
            <v>33923206.600000001</v>
          </cell>
          <cell r="O45">
            <v>3.6143566126761327E-4</v>
          </cell>
        </row>
        <row r="46">
          <cell r="B46" t="str">
            <v>MSDQ</v>
          </cell>
          <cell r="C46" t="str">
            <v>"МАСДАК ҮНЭТ ЦААСНЫ КОМПАНИ" ХХК</v>
          </cell>
          <cell r="D46" t="str">
            <v>●</v>
          </cell>
          <cell r="G46">
            <v>22617207.199999999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22617207.199999999</v>
          </cell>
          <cell r="N46">
            <v>28130945.979999997</v>
          </cell>
          <cell r="O46">
            <v>2.9972187423947137E-4</v>
          </cell>
        </row>
        <row r="47">
          <cell r="B47" t="str">
            <v>TNGR</v>
          </cell>
          <cell r="C47" t="str">
            <v>"ТЭНГЭР КАПИТАЛ  ҮЦК" ХХК</v>
          </cell>
          <cell r="D47" t="str">
            <v>●</v>
          </cell>
          <cell r="F47" t="str">
            <v>●</v>
          </cell>
          <cell r="G47">
            <v>24080777.719999999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24080777.719999999</v>
          </cell>
          <cell r="N47">
            <v>27095981.859999999</v>
          </cell>
          <cell r="O47">
            <v>2.8869482289048561E-4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G48">
            <v>10061199.1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10061199.1</v>
          </cell>
          <cell r="N48">
            <v>25393679.600000001</v>
          </cell>
          <cell r="O48">
            <v>2.7055760047883863E-4</v>
          </cell>
        </row>
        <row r="49">
          <cell r="B49" t="str">
            <v>HUN</v>
          </cell>
          <cell r="C49" t="str">
            <v>"ХҮННҮ ЭМПАЙР ҮЦК" ХХК</v>
          </cell>
          <cell r="D49" t="str">
            <v>●</v>
          </cell>
          <cell r="G49">
            <v>15133433.6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15133433.6</v>
          </cell>
          <cell r="N49">
            <v>22706605.629999999</v>
          </cell>
          <cell r="O49">
            <v>2.4192810301788982E-4</v>
          </cell>
        </row>
        <row r="50">
          <cell r="B50" t="str">
            <v>DOMI</v>
          </cell>
          <cell r="C50" t="str">
            <v>"ДОМИКС СЕК ҮЦК" ХХК</v>
          </cell>
          <cell r="D50" t="str">
            <v>●</v>
          </cell>
          <cell r="G50">
            <v>17293235.48</v>
          </cell>
          <cell r="H50">
            <v>0</v>
          </cell>
          <cell r="I50">
            <v>0</v>
          </cell>
          <cell r="J50">
            <v>0</v>
          </cell>
          <cell r="L50">
            <v>0</v>
          </cell>
          <cell r="M50">
            <v>17293235.48</v>
          </cell>
          <cell r="N50">
            <v>22284349.450000003</v>
          </cell>
          <cell r="O50">
            <v>2.3742916388627379E-4</v>
          </cell>
        </row>
        <row r="51">
          <cell r="B51" t="str">
            <v>RISM</v>
          </cell>
          <cell r="C51" t="str">
            <v>"РАЙНОС ИНВЕСТМЕНТ ҮЦК" ХХК</v>
          </cell>
          <cell r="D51" t="str">
            <v>●</v>
          </cell>
          <cell r="F51" t="str">
            <v>●</v>
          </cell>
          <cell r="G51">
            <v>3040320</v>
          </cell>
          <cell r="H51">
            <v>0</v>
          </cell>
          <cell r="I51">
            <v>9898000</v>
          </cell>
          <cell r="J51">
            <v>0</v>
          </cell>
          <cell r="K51">
            <v>0</v>
          </cell>
          <cell r="L51">
            <v>0</v>
          </cell>
          <cell r="M51">
            <v>12938320</v>
          </cell>
          <cell r="N51">
            <v>18338740</v>
          </cell>
          <cell r="O51">
            <v>1.953905683761284E-4</v>
          </cell>
        </row>
        <row r="52">
          <cell r="B52" t="str">
            <v>SILS</v>
          </cell>
          <cell r="C52" t="str">
            <v>"СИЛВЭР ЛАЙТ СЕКЮРИТИЙЗ ҮЦК" ХХК</v>
          </cell>
          <cell r="D52" t="str">
            <v>●</v>
          </cell>
          <cell r="G52">
            <v>13341931.859999999</v>
          </cell>
          <cell r="H52">
            <v>0</v>
          </cell>
          <cell r="I52">
            <v>0</v>
          </cell>
          <cell r="J52">
            <v>0</v>
          </cell>
          <cell r="L52">
            <v>0</v>
          </cell>
          <cell r="M52">
            <v>13341931.859999999</v>
          </cell>
          <cell r="N52">
            <v>13341931.859999999</v>
          </cell>
          <cell r="O52">
            <v>1.4215194988101559E-4</v>
          </cell>
        </row>
        <row r="53">
          <cell r="B53" t="str">
            <v>SECP</v>
          </cell>
          <cell r="C53" t="str">
            <v>"СИКАП  ҮЦК" ХХК</v>
          </cell>
          <cell r="D53" t="str">
            <v>●</v>
          </cell>
          <cell r="E53" t="str">
            <v>●</v>
          </cell>
          <cell r="G53">
            <v>10249484.449999999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10249484.449999999</v>
          </cell>
          <cell r="N53">
            <v>11952111.449999999</v>
          </cell>
          <cell r="O53">
            <v>1.2734407323024003E-4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7485229.5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7485229.5</v>
          </cell>
          <cell r="N54">
            <v>10852909.529999999</v>
          </cell>
          <cell r="O54">
            <v>1.1563259861917451E-4</v>
          </cell>
        </row>
        <row r="55">
          <cell r="B55" t="str">
            <v>ECM</v>
          </cell>
          <cell r="C55" t="str">
            <v>"ЕВРАЗИА КАПИТАЛ ХОЛДИНГ ҮЦК" ХК</v>
          </cell>
          <cell r="D55" t="str">
            <v>●</v>
          </cell>
          <cell r="E55" t="str">
            <v>●</v>
          </cell>
          <cell r="F55" t="str">
            <v>●</v>
          </cell>
          <cell r="G55">
            <v>9955300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9955300</v>
          </cell>
          <cell r="N55">
            <v>10042800</v>
          </cell>
          <cell r="O55">
            <v>1.0700126617683561E-4</v>
          </cell>
        </row>
        <row r="56">
          <cell r="B56" t="str">
            <v>UNDR</v>
          </cell>
          <cell r="C56" t="str">
            <v>"ӨНДӨРХААН ИНВЕСТ ҮЦК" ХХК</v>
          </cell>
          <cell r="D56" t="str">
            <v>●</v>
          </cell>
          <cell r="G56">
            <v>8139594.75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8139594.75</v>
          </cell>
          <cell r="N56">
            <v>8689394.75</v>
          </cell>
          <cell r="O56">
            <v>9.2581375767748826E-5</v>
          </cell>
        </row>
        <row r="57">
          <cell r="B57" t="str">
            <v>GNDX</v>
          </cell>
          <cell r="C57" t="str">
            <v>"ГЕНДЕКС ҮЦК" ХХК</v>
          </cell>
          <cell r="D57" t="str">
            <v>●</v>
          </cell>
          <cell r="G57">
            <v>7553197.7999999998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7553197.7999999998</v>
          </cell>
          <cell r="N57">
            <v>8434732.8000000007</v>
          </cell>
          <cell r="O57">
            <v>8.9868073591357591E-5</v>
          </cell>
        </row>
        <row r="58">
          <cell r="B58" t="str">
            <v>MERG</v>
          </cell>
          <cell r="C58" t="str">
            <v>"МЭРГЭН САНАА ҮЦК" ХХК</v>
          </cell>
          <cell r="D58" t="str">
            <v>●</v>
          </cell>
          <cell r="G58">
            <v>6576888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6576888</v>
          </cell>
          <cell r="N58">
            <v>7134800</v>
          </cell>
          <cell r="O58">
            <v>7.6017906750954582E-5</v>
          </cell>
        </row>
        <row r="59">
          <cell r="B59" t="str">
            <v>SANR</v>
          </cell>
          <cell r="C59" t="str">
            <v>"САНАР ҮЦК" ХХК</v>
          </cell>
          <cell r="D59" t="str">
            <v>●</v>
          </cell>
          <cell r="G59">
            <v>146600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146600</v>
          </cell>
          <cell r="N59">
            <v>5291793</v>
          </cell>
          <cell r="O59">
            <v>5.6381542134237006E-5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G60">
            <v>246850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246850</v>
          </cell>
          <cell r="N60">
            <v>260552</v>
          </cell>
          <cell r="O60">
            <v>2.7760578628377416E-6</v>
          </cell>
        </row>
        <row r="61">
          <cell r="B61" t="str">
            <v>ALTN</v>
          </cell>
          <cell r="C61" t="str">
            <v>"АЛТАН ХОРОМСОГ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B62" t="str">
            <v>MONG</v>
          </cell>
          <cell r="C62" t="str">
            <v>"МОНГОЛ СЕКЮРИТИЕС ҮЦК" ХК</v>
          </cell>
          <cell r="D62" t="str">
            <v>●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B63" t="str">
            <v>ZGB</v>
          </cell>
          <cell r="C63" t="str">
            <v>"ЗЭТ ЖИ БИ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MOHU</v>
          </cell>
          <cell r="C64" t="str">
            <v>"MОНГОЛ ХУВЬЦАА" ХХК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BSK</v>
          </cell>
          <cell r="C65" t="str">
            <v>"БЛЮСКАЙ СЕКЬЮРИТИЗ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B66" t="str">
            <v>FCX</v>
          </cell>
          <cell r="C66" t="str">
            <v>"ЭФ СИ ИКС ҮЦК" ХХК</v>
          </cell>
          <cell r="D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52</v>
          </cell>
          <cell r="E68">
            <v>16</v>
          </cell>
          <cell r="F68">
            <v>13</v>
          </cell>
          <cell r="G68">
            <v>63242164069.980019</v>
          </cell>
          <cell r="H68">
            <v>0</v>
          </cell>
          <cell r="I68">
            <v>796161300</v>
          </cell>
          <cell r="J68">
            <v>0</v>
          </cell>
          <cell r="K68">
            <v>0</v>
          </cell>
          <cell r="L68">
            <v>0</v>
          </cell>
          <cell r="M68">
            <v>64038325369.980019</v>
          </cell>
          <cell r="N68">
            <v>93856833277.12001</v>
          </cell>
          <cell r="O68">
            <v>0.99999999999999978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3"/>
  <sheetViews>
    <sheetView tabSelected="1" view="pageBreakPreview" zoomScale="70" zoomScaleNormal="70" zoomScaleSheetLayoutView="70" workbookViewId="0">
      <pane xSplit="3" ySplit="15" topLeftCell="G16" activePane="bottomRight" state="frozen"/>
      <selection pane="topRight" activeCell="D1" sqref="D1"/>
      <selection pane="bottomLeft" activeCell="A16" sqref="A16"/>
      <selection pane="bottomRight" activeCell="P14" sqref="P14"/>
    </sheetView>
  </sheetViews>
  <sheetFormatPr defaultRowHeight="15.75" x14ac:dyDescent="0.25"/>
  <cols>
    <col min="1" max="1" width="4.85546875" style="1" customWidth="1"/>
    <col min="2" max="2" width="9.85546875" style="1" customWidth="1"/>
    <col min="3" max="3" width="44" style="1" bestFit="1" customWidth="1"/>
    <col min="4" max="4" width="12.85546875" style="1" customWidth="1"/>
    <col min="5" max="5" width="14.85546875" style="1" customWidth="1"/>
    <col min="6" max="6" width="14.28515625" style="1" customWidth="1"/>
    <col min="7" max="7" width="23" style="2" bestFit="1" customWidth="1"/>
    <col min="8" max="8" width="15.85546875" style="3" customWidth="1"/>
    <col min="9" max="9" width="18.140625" style="1" customWidth="1"/>
    <col min="10" max="10" width="21.28515625" style="1" customWidth="1"/>
    <col min="11" max="11" width="16.5703125" style="1" customWidth="1"/>
    <col min="12" max="12" width="20.28515625" style="1" bestFit="1" customWidth="1"/>
    <col min="13" max="13" width="21.85546875" style="1" customWidth="1"/>
    <col min="14" max="14" width="24.42578125" style="1" customWidth="1"/>
    <col min="15" max="15" width="16.7109375" style="1" customWidth="1"/>
    <col min="16" max="16" width="22.28515625" style="4" bestFit="1" customWidth="1"/>
    <col min="17" max="256" width="9.140625" style="1"/>
    <col min="257" max="257" width="4.28515625" style="1" customWidth="1"/>
    <col min="258" max="258" width="9.85546875" style="1" customWidth="1"/>
    <col min="259" max="259" width="55.42578125" style="1" bestFit="1" customWidth="1"/>
    <col min="260" max="260" width="12.85546875" style="1" customWidth="1"/>
    <col min="261" max="261" width="14.85546875" style="1" customWidth="1"/>
    <col min="262" max="262" width="14.28515625" style="1" customWidth="1"/>
    <col min="263" max="263" width="20.7109375" style="1" customWidth="1"/>
    <col min="264" max="264" width="21" style="1" customWidth="1"/>
    <col min="265" max="266" width="21.28515625" style="1" customWidth="1"/>
    <col min="267" max="268" width="22.42578125" style="1" bestFit="1" customWidth="1"/>
    <col min="269" max="269" width="22.28515625" style="1" bestFit="1" customWidth="1"/>
    <col min="270" max="270" width="16.7109375" style="1" customWidth="1"/>
    <col min="271" max="271" width="21.42578125" style="1" bestFit="1" customWidth="1"/>
    <col min="272" max="272" width="22.28515625" style="1" bestFit="1" customWidth="1"/>
    <col min="273" max="512" width="9.140625" style="1"/>
    <col min="513" max="513" width="4.28515625" style="1" customWidth="1"/>
    <col min="514" max="514" width="9.85546875" style="1" customWidth="1"/>
    <col min="515" max="515" width="55.42578125" style="1" bestFit="1" customWidth="1"/>
    <col min="516" max="516" width="12.85546875" style="1" customWidth="1"/>
    <col min="517" max="517" width="14.85546875" style="1" customWidth="1"/>
    <col min="518" max="518" width="14.28515625" style="1" customWidth="1"/>
    <col min="519" max="519" width="20.7109375" style="1" customWidth="1"/>
    <col min="520" max="520" width="21" style="1" customWidth="1"/>
    <col min="521" max="522" width="21.28515625" style="1" customWidth="1"/>
    <col min="523" max="524" width="22.42578125" style="1" bestFit="1" customWidth="1"/>
    <col min="525" max="525" width="22.28515625" style="1" bestFit="1" customWidth="1"/>
    <col min="526" max="526" width="16.7109375" style="1" customWidth="1"/>
    <col min="527" max="527" width="21.42578125" style="1" bestFit="1" customWidth="1"/>
    <col min="528" max="528" width="22.28515625" style="1" bestFit="1" customWidth="1"/>
    <col min="529" max="768" width="9.140625" style="1"/>
    <col min="769" max="769" width="4.28515625" style="1" customWidth="1"/>
    <col min="770" max="770" width="9.85546875" style="1" customWidth="1"/>
    <col min="771" max="771" width="55.42578125" style="1" bestFit="1" customWidth="1"/>
    <col min="772" max="772" width="12.85546875" style="1" customWidth="1"/>
    <col min="773" max="773" width="14.85546875" style="1" customWidth="1"/>
    <col min="774" max="774" width="14.28515625" style="1" customWidth="1"/>
    <col min="775" max="775" width="20.7109375" style="1" customWidth="1"/>
    <col min="776" max="776" width="21" style="1" customWidth="1"/>
    <col min="777" max="778" width="21.28515625" style="1" customWidth="1"/>
    <col min="779" max="780" width="22.42578125" style="1" bestFit="1" customWidth="1"/>
    <col min="781" max="781" width="22.28515625" style="1" bestFit="1" customWidth="1"/>
    <col min="782" max="782" width="16.7109375" style="1" customWidth="1"/>
    <col min="783" max="783" width="21.42578125" style="1" bestFit="1" customWidth="1"/>
    <col min="784" max="784" width="22.28515625" style="1" bestFit="1" customWidth="1"/>
    <col min="785" max="1024" width="9.140625" style="1"/>
    <col min="1025" max="1025" width="4.28515625" style="1" customWidth="1"/>
    <col min="1026" max="1026" width="9.85546875" style="1" customWidth="1"/>
    <col min="1027" max="1027" width="55.42578125" style="1" bestFit="1" customWidth="1"/>
    <col min="1028" max="1028" width="12.85546875" style="1" customWidth="1"/>
    <col min="1029" max="1029" width="14.85546875" style="1" customWidth="1"/>
    <col min="1030" max="1030" width="14.28515625" style="1" customWidth="1"/>
    <col min="1031" max="1031" width="20.7109375" style="1" customWidth="1"/>
    <col min="1032" max="1032" width="21" style="1" customWidth="1"/>
    <col min="1033" max="1034" width="21.28515625" style="1" customWidth="1"/>
    <col min="1035" max="1036" width="22.42578125" style="1" bestFit="1" customWidth="1"/>
    <col min="1037" max="1037" width="22.28515625" style="1" bestFit="1" customWidth="1"/>
    <col min="1038" max="1038" width="16.7109375" style="1" customWidth="1"/>
    <col min="1039" max="1039" width="21.42578125" style="1" bestFit="1" customWidth="1"/>
    <col min="1040" max="1040" width="22.28515625" style="1" bestFit="1" customWidth="1"/>
    <col min="1041" max="1280" width="9.140625" style="1"/>
    <col min="1281" max="1281" width="4.28515625" style="1" customWidth="1"/>
    <col min="1282" max="1282" width="9.85546875" style="1" customWidth="1"/>
    <col min="1283" max="1283" width="55.42578125" style="1" bestFit="1" customWidth="1"/>
    <col min="1284" max="1284" width="12.85546875" style="1" customWidth="1"/>
    <col min="1285" max="1285" width="14.85546875" style="1" customWidth="1"/>
    <col min="1286" max="1286" width="14.28515625" style="1" customWidth="1"/>
    <col min="1287" max="1287" width="20.7109375" style="1" customWidth="1"/>
    <col min="1288" max="1288" width="21" style="1" customWidth="1"/>
    <col min="1289" max="1290" width="21.28515625" style="1" customWidth="1"/>
    <col min="1291" max="1292" width="22.42578125" style="1" bestFit="1" customWidth="1"/>
    <col min="1293" max="1293" width="22.28515625" style="1" bestFit="1" customWidth="1"/>
    <col min="1294" max="1294" width="16.7109375" style="1" customWidth="1"/>
    <col min="1295" max="1295" width="21.42578125" style="1" bestFit="1" customWidth="1"/>
    <col min="1296" max="1296" width="22.28515625" style="1" bestFit="1" customWidth="1"/>
    <col min="1297" max="1536" width="9.140625" style="1"/>
    <col min="1537" max="1537" width="4.28515625" style="1" customWidth="1"/>
    <col min="1538" max="1538" width="9.85546875" style="1" customWidth="1"/>
    <col min="1539" max="1539" width="55.42578125" style="1" bestFit="1" customWidth="1"/>
    <col min="1540" max="1540" width="12.85546875" style="1" customWidth="1"/>
    <col min="1541" max="1541" width="14.85546875" style="1" customWidth="1"/>
    <col min="1542" max="1542" width="14.28515625" style="1" customWidth="1"/>
    <col min="1543" max="1543" width="20.7109375" style="1" customWidth="1"/>
    <col min="1544" max="1544" width="21" style="1" customWidth="1"/>
    <col min="1545" max="1546" width="21.28515625" style="1" customWidth="1"/>
    <col min="1547" max="1548" width="22.42578125" style="1" bestFit="1" customWidth="1"/>
    <col min="1549" max="1549" width="22.28515625" style="1" bestFit="1" customWidth="1"/>
    <col min="1550" max="1550" width="16.7109375" style="1" customWidth="1"/>
    <col min="1551" max="1551" width="21.42578125" style="1" bestFit="1" customWidth="1"/>
    <col min="1552" max="1552" width="22.28515625" style="1" bestFit="1" customWidth="1"/>
    <col min="1553" max="1792" width="9.140625" style="1"/>
    <col min="1793" max="1793" width="4.28515625" style="1" customWidth="1"/>
    <col min="1794" max="1794" width="9.85546875" style="1" customWidth="1"/>
    <col min="1795" max="1795" width="55.42578125" style="1" bestFit="1" customWidth="1"/>
    <col min="1796" max="1796" width="12.85546875" style="1" customWidth="1"/>
    <col min="1797" max="1797" width="14.85546875" style="1" customWidth="1"/>
    <col min="1798" max="1798" width="14.28515625" style="1" customWidth="1"/>
    <col min="1799" max="1799" width="20.7109375" style="1" customWidth="1"/>
    <col min="1800" max="1800" width="21" style="1" customWidth="1"/>
    <col min="1801" max="1802" width="21.28515625" style="1" customWidth="1"/>
    <col min="1803" max="1804" width="22.42578125" style="1" bestFit="1" customWidth="1"/>
    <col min="1805" max="1805" width="22.28515625" style="1" bestFit="1" customWidth="1"/>
    <col min="1806" max="1806" width="16.7109375" style="1" customWidth="1"/>
    <col min="1807" max="1807" width="21.42578125" style="1" bestFit="1" customWidth="1"/>
    <col min="1808" max="1808" width="22.28515625" style="1" bestFit="1" customWidth="1"/>
    <col min="1809" max="2048" width="9.140625" style="1"/>
    <col min="2049" max="2049" width="4.28515625" style="1" customWidth="1"/>
    <col min="2050" max="2050" width="9.85546875" style="1" customWidth="1"/>
    <col min="2051" max="2051" width="55.42578125" style="1" bestFit="1" customWidth="1"/>
    <col min="2052" max="2052" width="12.85546875" style="1" customWidth="1"/>
    <col min="2053" max="2053" width="14.85546875" style="1" customWidth="1"/>
    <col min="2054" max="2054" width="14.28515625" style="1" customWidth="1"/>
    <col min="2055" max="2055" width="20.7109375" style="1" customWidth="1"/>
    <col min="2056" max="2056" width="21" style="1" customWidth="1"/>
    <col min="2057" max="2058" width="21.28515625" style="1" customWidth="1"/>
    <col min="2059" max="2060" width="22.42578125" style="1" bestFit="1" customWidth="1"/>
    <col min="2061" max="2061" width="22.28515625" style="1" bestFit="1" customWidth="1"/>
    <col min="2062" max="2062" width="16.7109375" style="1" customWidth="1"/>
    <col min="2063" max="2063" width="21.42578125" style="1" bestFit="1" customWidth="1"/>
    <col min="2064" max="2064" width="22.28515625" style="1" bestFit="1" customWidth="1"/>
    <col min="2065" max="2304" width="9.140625" style="1"/>
    <col min="2305" max="2305" width="4.28515625" style="1" customWidth="1"/>
    <col min="2306" max="2306" width="9.85546875" style="1" customWidth="1"/>
    <col min="2307" max="2307" width="55.42578125" style="1" bestFit="1" customWidth="1"/>
    <col min="2308" max="2308" width="12.85546875" style="1" customWidth="1"/>
    <col min="2309" max="2309" width="14.85546875" style="1" customWidth="1"/>
    <col min="2310" max="2310" width="14.28515625" style="1" customWidth="1"/>
    <col min="2311" max="2311" width="20.7109375" style="1" customWidth="1"/>
    <col min="2312" max="2312" width="21" style="1" customWidth="1"/>
    <col min="2313" max="2314" width="21.28515625" style="1" customWidth="1"/>
    <col min="2315" max="2316" width="22.42578125" style="1" bestFit="1" customWidth="1"/>
    <col min="2317" max="2317" width="22.28515625" style="1" bestFit="1" customWidth="1"/>
    <col min="2318" max="2318" width="16.7109375" style="1" customWidth="1"/>
    <col min="2319" max="2319" width="21.42578125" style="1" bestFit="1" customWidth="1"/>
    <col min="2320" max="2320" width="22.28515625" style="1" bestFit="1" customWidth="1"/>
    <col min="2321" max="2560" width="9.140625" style="1"/>
    <col min="2561" max="2561" width="4.28515625" style="1" customWidth="1"/>
    <col min="2562" max="2562" width="9.85546875" style="1" customWidth="1"/>
    <col min="2563" max="2563" width="55.42578125" style="1" bestFit="1" customWidth="1"/>
    <col min="2564" max="2564" width="12.85546875" style="1" customWidth="1"/>
    <col min="2565" max="2565" width="14.85546875" style="1" customWidth="1"/>
    <col min="2566" max="2566" width="14.28515625" style="1" customWidth="1"/>
    <col min="2567" max="2567" width="20.7109375" style="1" customWidth="1"/>
    <col min="2568" max="2568" width="21" style="1" customWidth="1"/>
    <col min="2569" max="2570" width="21.28515625" style="1" customWidth="1"/>
    <col min="2571" max="2572" width="22.42578125" style="1" bestFit="1" customWidth="1"/>
    <col min="2573" max="2573" width="22.28515625" style="1" bestFit="1" customWidth="1"/>
    <col min="2574" max="2574" width="16.7109375" style="1" customWidth="1"/>
    <col min="2575" max="2575" width="21.42578125" style="1" bestFit="1" customWidth="1"/>
    <col min="2576" max="2576" width="22.28515625" style="1" bestFit="1" customWidth="1"/>
    <col min="2577" max="2816" width="9.140625" style="1"/>
    <col min="2817" max="2817" width="4.28515625" style="1" customWidth="1"/>
    <col min="2818" max="2818" width="9.85546875" style="1" customWidth="1"/>
    <col min="2819" max="2819" width="55.42578125" style="1" bestFit="1" customWidth="1"/>
    <col min="2820" max="2820" width="12.85546875" style="1" customWidth="1"/>
    <col min="2821" max="2821" width="14.85546875" style="1" customWidth="1"/>
    <col min="2822" max="2822" width="14.28515625" style="1" customWidth="1"/>
    <col min="2823" max="2823" width="20.7109375" style="1" customWidth="1"/>
    <col min="2824" max="2824" width="21" style="1" customWidth="1"/>
    <col min="2825" max="2826" width="21.28515625" style="1" customWidth="1"/>
    <col min="2827" max="2828" width="22.42578125" style="1" bestFit="1" customWidth="1"/>
    <col min="2829" max="2829" width="22.28515625" style="1" bestFit="1" customWidth="1"/>
    <col min="2830" max="2830" width="16.7109375" style="1" customWidth="1"/>
    <col min="2831" max="2831" width="21.42578125" style="1" bestFit="1" customWidth="1"/>
    <col min="2832" max="2832" width="22.28515625" style="1" bestFit="1" customWidth="1"/>
    <col min="2833" max="3072" width="9.140625" style="1"/>
    <col min="3073" max="3073" width="4.28515625" style="1" customWidth="1"/>
    <col min="3074" max="3074" width="9.85546875" style="1" customWidth="1"/>
    <col min="3075" max="3075" width="55.42578125" style="1" bestFit="1" customWidth="1"/>
    <col min="3076" max="3076" width="12.85546875" style="1" customWidth="1"/>
    <col min="3077" max="3077" width="14.85546875" style="1" customWidth="1"/>
    <col min="3078" max="3078" width="14.28515625" style="1" customWidth="1"/>
    <col min="3079" max="3079" width="20.7109375" style="1" customWidth="1"/>
    <col min="3080" max="3080" width="21" style="1" customWidth="1"/>
    <col min="3081" max="3082" width="21.28515625" style="1" customWidth="1"/>
    <col min="3083" max="3084" width="22.42578125" style="1" bestFit="1" customWidth="1"/>
    <col min="3085" max="3085" width="22.28515625" style="1" bestFit="1" customWidth="1"/>
    <col min="3086" max="3086" width="16.7109375" style="1" customWidth="1"/>
    <col min="3087" max="3087" width="21.42578125" style="1" bestFit="1" customWidth="1"/>
    <col min="3088" max="3088" width="22.28515625" style="1" bestFit="1" customWidth="1"/>
    <col min="3089" max="3328" width="9.140625" style="1"/>
    <col min="3329" max="3329" width="4.28515625" style="1" customWidth="1"/>
    <col min="3330" max="3330" width="9.85546875" style="1" customWidth="1"/>
    <col min="3331" max="3331" width="55.42578125" style="1" bestFit="1" customWidth="1"/>
    <col min="3332" max="3332" width="12.85546875" style="1" customWidth="1"/>
    <col min="3333" max="3333" width="14.85546875" style="1" customWidth="1"/>
    <col min="3334" max="3334" width="14.28515625" style="1" customWidth="1"/>
    <col min="3335" max="3335" width="20.7109375" style="1" customWidth="1"/>
    <col min="3336" max="3336" width="21" style="1" customWidth="1"/>
    <col min="3337" max="3338" width="21.28515625" style="1" customWidth="1"/>
    <col min="3339" max="3340" width="22.42578125" style="1" bestFit="1" customWidth="1"/>
    <col min="3341" max="3341" width="22.28515625" style="1" bestFit="1" customWidth="1"/>
    <col min="3342" max="3342" width="16.7109375" style="1" customWidth="1"/>
    <col min="3343" max="3343" width="21.42578125" style="1" bestFit="1" customWidth="1"/>
    <col min="3344" max="3344" width="22.28515625" style="1" bestFit="1" customWidth="1"/>
    <col min="3345" max="3584" width="9.140625" style="1"/>
    <col min="3585" max="3585" width="4.28515625" style="1" customWidth="1"/>
    <col min="3586" max="3586" width="9.85546875" style="1" customWidth="1"/>
    <col min="3587" max="3587" width="55.42578125" style="1" bestFit="1" customWidth="1"/>
    <col min="3588" max="3588" width="12.85546875" style="1" customWidth="1"/>
    <col min="3589" max="3589" width="14.85546875" style="1" customWidth="1"/>
    <col min="3590" max="3590" width="14.28515625" style="1" customWidth="1"/>
    <col min="3591" max="3591" width="20.7109375" style="1" customWidth="1"/>
    <col min="3592" max="3592" width="21" style="1" customWidth="1"/>
    <col min="3593" max="3594" width="21.28515625" style="1" customWidth="1"/>
    <col min="3595" max="3596" width="22.42578125" style="1" bestFit="1" customWidth="1"/>
    <col min="3597" max="3597" width="22.28515625" style="1" bestFit="1" customWidth="1"/>
    <col min="3598" max="3598" width="16.7109375" style="1" customWidth="1"/>
    <col min="3599" max="3599" width="21.42578125" style="1" bestFit="1" customWidth="1"/>
    <col min="3600" max="3600" width="22.28515625" style="1" bestFit="1" customWidth="1"/>
    <col min="3601" max="3840" width="9.140625" style="1"/>
    <col min="3841" max="3841" width="4.28515625" style="1" customWidth="1"/>
    <col min="3842" max="3842" width="9.85546875" style="1" customWidth="1"/>
    <col min="3843" max="3843" width="55.42578125" style="1" bestFit="1" customWidth="1"/>
    <col min="3844" max="3844" width="12.85546875" style="1" customWidth="1"/>
    <col min="3845" max="3845" width="14.85546875" style="1" customWidth="1"/>
    <col min="3846" max="3846" width="14.28515625" style="1" customWidth="1"/>
    <col min="3847" max="3847" width="20.7109375" style="1" customWidth="1"/>
    <col min="3848" max="3848" width="21" style="1" customWidth="1"/>
    <col min="3849" max="3850" width="21.28515625" style="1" customWidth="1"/>
    <col min="3851" max="3852" width="22.42578125" style="1" bestFit="1" customWidth="1"/>
    <col min="3853" max="3853" width="22.28515625" style="1" bestFit="1" customWidth="1"/>
    <col min="3854" max="3854" width="16.7109375" style="1" customWidth="1"/>
    <col min="3855" max="3855" width="21.42578125" style="1" bestFit="1" customWidth="1"/>
    <col min="3856" max="3856" width="22.28515625" style="1" bestFit="1" customWidth="1"/>
    <col min="3857" max="4096" width="9.140625" style="1"/>
    <col min="4097" max="4097" width="4.28515625" style="1" customWidth="1"/>
    <col min="4098" max="4098" width="9.85546875" style="1" customWidth="1"/>
    <col min="4099" max="4099" width="55.42578125" style="1" bestFit="1" customWidth="1"/>
    <col min="4100" max="4100" width="12.85546875" style="1" customWidth="1"/>
    <col min="4101" max="4101" width="14.85546875" style="1" customWidth="1"/>
    <col min="4102" max="4102" width="14.28515625" style="1" customWidth="1"/>
    <col min="4103" max="4103" width="20.7109375" style="1" customWidth="1"/>
    <col min="4104" max="4104" width="21" style="1" customWidth="1"/>
    <col min="4105" max="4106" width="21.28515625" style="1" customWidth="1"/>
    <col min="4107" max="4108" width="22.42578125" style="1" bestFit="1" customWidth="1"/>
    <col min="4109" max="4109" width="22.28515625" style="1" bestFit="1" customWidth="1"/>
    <col min="4110" max="4110" width="16.7109375" style="1" customWidth="1"/>
    <col min="4111" max="4111" width="21.42578125" style="1" bestFit="1" customWidth="1"/>
    <col min="4112" max="4112" width="22.28515625" style="1" bestFit="1" customWidth="1"/>
    <col min="4113" max="4352" width="9.140625" style="1"/>
    <col min="4353" max="4353" width="4.28515625" style="1" customWidth="1"/>
    <col min="4354" max="4354" width="9.85546875" style="1" customWidth="1"/>
    <col min="4355" max="4355" width="55.42578125" style="1" bestFit="1" customWidth="1"/>
    <col min="4356" max="4356" width="12.85546875" style="1" customWidth="1"/>
    <col min="4357" max="4357" width="14.85546875" style="1" customWidth="1"/>
    <col min="4358" max="4358" width="14.28515625" style="1" customWidth="1"/>
    <col min="4359" max="4359" width="20.7109375" style="1" customWidth="1"/>
    <col min="4360" max="4360" width="21" style="1" customWidth="1"/>
    <col min="4361" max="4362" width="21.28515625" style="1" customWidth="1"/>
    <col min="4363" max="4364" width="22.42578125" style="1" bestFit="1" customWidth="1"/>
    <col min="4365" max="4365" width="22.28515625" style="1" bestFit="1" customWidth="1"/>
    <col min="4366" max="4366" width="16.7109375" style="1" customWidth="1"/>
    <col min="4367" max="4367" width="21.42578125" style="1" bestFit="1" customWidth="1"/>
    <col min="4368" max="4368" width="22.28515625" style="1" bestFit="1" customWidth="1"/>
    <col min="4369" max="4608" width="9.140625" style="1"/>
    <col min="4609" max="4609" width="4.28515625" style="1" customWidth="1"/>
    <col min="4610" max="4610" width="9.85546875" style="1" customWidth="1"/>
    <col min="4611" max="4611" width="55.42578125" style="1" bestFit="1" customWidth="1"/>
    <col min="4612" max="4612" width="12.85546875" style="1" customWidth="1"/>
    <col min="4613" max="4613" width="14.85546875" style="1" customWidth="1"/>
    <col min="4614" max="4614" width="14.28515625" style="1" customWidth="1"/>
    <col min="4615" max="4615" width="20.7109375" style="1" customWidth="1"/>
    <col min="4616" max="4616" width="21" style="1" customWidth="1"/>
    <col min="4617" max="4618" width="21.28515625" style="1" customWidth="1"/>
    <col min="4619" max="4620" width="22.42578125" style="1" bestFit="1" customWidth="1"/>
    <col min="4621" max="4621" width="22.28515625" style="1" bestFit="1" customWidth="1"/>
    <col min="4622" max="4622" width="16.7109375" style="1" customWidth="1"/>
    <col min="4623" max="4623" width="21.42578125" style="1" bestFit="1" customWidth="1"/>
    <col min="4624" max="4624" width="22.28515625" style="1" bestFit="1" customWidth="1"/>
    <col min="4625" max="4864" width="9.140625" style="1"/>
    <col min="4865" max="4865" width="4.28515625" style="1" customWidth="1"/>
    <col min="4866" max="4866" width="9.85546875" style="1" customWidth="1"/>
    <col min="4867" max="4867" width="55.42578125" style="1" bestFit="1" customWidth="1"/>
    <col min="4868" max="4868" width="12.85546875" style="1" customWidth="1"/>
    <col min="4869" max="4869" width="14.85546875" style="1" customWidth="1"/>
    <col min="4870" max="4870" width="14.28515625" style="1" customWidth="1"/>
    <col min="4871" max="4871" width="20.7109375" style="1" customWidth="1"/>
    <col min="4872" max="4872" width="21" style="1" customWidth="1"/>
    <col min="4873" max="4874" width="21.28515625" style="1" customWidth="1"/>
    <col min="4875" max="4876" width="22.42578125" style="1" bestFit="1" customWidth="1"/>
    <col min="4877" max="4877" width="22.28515625" style="1" bestFit="1" customWidth="1"/>
    <col min="4878" max="4878" width="16.7109375" style="1" customWidth="1"/>
    <col min="4879" max="4879" width="21.42578125" style="1" bestFit="1" customWidth="1"/>
    <col min="4880" max="4880" width="22.28515625" style="1" bestFit="1" customWidth="1"/>
    <col min="4881" max="5120" width="9.140625" style="1"/>
    <col min="5121" max="5121" width="4.28515625" style="1" customWidth="1"/>
    <col min="5122" max="5122" width="9.85546875" style="1" customWidth="1"/>
    <col min="5123" max="5123" width="55.42578125" style="1" bestFit="1" customWidth="1"/>
    <col min="5124" max="5124" width="12.85546875" style="1" customWidth="1"/>
    <col min="5125" max="5125" width="14.85546875" style="1" customWidth="1"/>
    <col min="5126" max="5126" width="14.28515625" style="1" customWidth="1"/>
    <col min="5127" max="5127" width="20.7109375" style="1" customWidth="1"/>
    <col min="5128" max="5128" width="21" style="1" customWidth="1"/>
    <col min="5129" max="5130" width="21.28515625" style="1" customWidth="1"/>
    <col min="5131" max="5132" width="22.42578125" style="1" bestFit="1" customWidth="1"/>
    <col min="5133" max="5133" width="22.28515625" style="1" bestFit="1" customWidth="1"/>
    <col min="5134" max="5134" width="16.7109375" style="1" customWidth="1"/>
    <col min="5135" max="5135" width="21.42578125" style="1" bestFit="1" customWidth="1"/>
    <col min="5136" max="5136" width="22.28515625" style="1" bestFit="1" customWidth="1"/>
    <col min="5137" max="5376" width="9.140625" style="1"/>
    <col min="5377" max="5377" width="4.28515625" style="1" customWidth="1"/>
    <col min="5378" max="5378" width="9.85546875" style="1" customWidth="1"/>
    <col min="5379" max="5379" width="55.42578125" style="1" bestFit="1" customWidth="1"/>
    <col min="5380" max="5380" width="12.85546875" style="1" customWidth="1"/>
    <col min="5381" max="5381" width="14.85546875" style="1" customWidth="1"/>
    <col min="5382" max="5382" width="14.28515625" style="1" customWidth="1"/>
    <col min="5383" max="5383" width="20.7109375" style="1" customWidth="1"/>
    <col min="5384" max="5384" width="21" style="1" customWidth="1"/>
    <col min="5385" max="5386" width="21.28515625" style="1" customWidth="1"/>
    <col min="5387" max="5388" width="22.42578125" style="1" bestFit="1" customWidth="1"/>
    <col min="5389" max="5389" width="22.28515625" style="1" bestFit="1" customWidth="1"/>
    <col min="5390" max="5390" width="16.7109375" style="1" customWidth="1"/>
    <col min="5391" max="5391" width="21.42578125" style="1" bestFit="1" customWidth="1"/>
    <col min="5392" max="5392" width="22.28515625" style="1" bestFit="1" customWidth="1"/>
    <col min="5393" max="5632" width="9.140625" style="1"/>
    <col min="5633" max="5633" width="4.28515625" style="1" customWidth="1"/>
    <col min="5634" max="5634" width="9.85546875" style="1" customWidth="1"/>
    <col min="5635" max="5635" width="55.42578125" style="1" bestFit="1" customWidth="1"/>
    <col min="5636" max="5636" width="12.85546875" style="1" customWidth="1"/>
    <col min="5637" max="5637" width="14.85546875" style="1" customWidth="1"/>
    <col min="5638" max="5638" width="14.28515625" style="1" customWidth="1"/>
    <col min="5639" max="5639" width="20.7109375" style="1" customWidth="1"/>
    <col min="5640" max="5640" width="21" style="1" customWidth="1"/>
    <col min="5641" max="5642" width="21.28515625" style="1" customWidth="1"/>
    <col min="5643" max="5644" width="22.42578125" style="1" bestFit="1" customWidth="1"/>
    <col min="5645" max="5645" width="22.28515625" style="1" bestFit="1" customWidth="1"/>
    <col min="5646" max="5646" width="16.7109375" style="1" customWidth="1"/>
    <col min="5647" max="5647" width="21.42578125" style="1" bestFit="1" customWidth="1"/>
    <col min="5648" max="5648" width="22.28515625" style="1" bestFit="1" customWidth="1"/>
    <col min="5649" max="5888" width="9.140625" style="1"/>
    <col min="5889" max="5889" width="4.28515625" style="1" customWidth="1"/>
    <col min="5890" max="5890" width="9.85546875" style="1" customWidth="1"/>
    <col min="5891" max="5891" width="55.42578125" style="1" bestFit="1" customWidth="1"/>
    <col min="5892" max="5892" width="12.85546875" style="1" customWidth="1"/>
    <col min="5893" max="5893" width="14.85546875" style="1" customWidth="1"/>
    <col min="5894" max="5894" width="14.28515625" style="1" customWidth="1"/>
    <col min="5895" max="5895" width="20.7109375" style="1" customWidth="1"/>
    <col min="5896" max="5896" width="21" style="1" customWidth="1"/>
    <col min="5897" max="5898" width="21.28515625" style="1" customWidth="1"/>
    <col min="5899" max="5900" width="22.42578125" style="1" bestFit="1" customWidth="1"/>
    <col min="5901" max="5901" width="22.28515625" style="1" bestFit="1" customWidth="1"/>
    <col min="5902" max="5902" width="16.7109375" style="1" customWidth="1"/>
    <col min="5903" max="5903" width="21.42578125" style="1" bestFit="1" customWidth="1"/>
    <col min="5904" max="5904" width="22.28515625" style="1" bestFit="1" customWidth="1"/>
    <col min="5905" max="6144" width="9.140625" style="1"/>
    <col min="6145" max="6145" width="4.28515625" style="1" customWidth="1"/>
    <col min="6146" max="6146" width="9.85546875" style="1" customWidth="1"/>
    <col min="6147" max="6147" width="55.42578125" style="1" bestFit="1" customWidth="1"/>
    <col min="6148" max="6148" width="12.85546875" style="1" customWidth="1"/>
    <col min="6149" max="6149" width="14.85546875" style="1" customWidth="1"/>
    <col min="6150" max="6150" width="14.28515625" style="1" customWidth="1"/>
    <col min="6151" max="6151" width="20.7109375" style="1" customWidth="1"/>
    <col min="6152" max="6152" width="21" style="1" customWidth="1"/>
    <col min="6153" max="6154" width="21.28515625" style="1" customWidth="1"/>
    <col min="6155" max="6156" width="22.42578125" style="1" bestFit="1" customWidth="1"/>
    <col min="6157" max="6157" width="22.28515625" style="1" bestFit="1" customWidth="1"/>
    <col min="6158" max="6158" width="16.7109375" style="1" customWidth="1"/>
    <col min="6159" max="6159" width="21.42578125" style="1" bestFit="1" customWidth="1"/>
    <col min="6160" max="6160" width="22.28515625" style="1" bestFit="1" customWidth="1"/>
    <col min="6161" max="6400" width="9.140625" style="1"/>
    <col min="6401" max="6401" width="4.28515625" style="1" customWidth="1"/>
    <col min="6402" max="6402" width="9.85546875" style="1" customWidth="1"/>
    <col min="6403" max="6403" width="55.42578125" style="1" bestFit="1" customWidth="1"/>
    <col min="6404" max="6404" width="12.85546875" style="1" customWidth="1"/>
    <col min="6405" max="6405" width="14.85546875" style="1" customWidth="1"/>
    <col min="6406" max="6406" width="14.28515625" style="1" customWidth="1"/>
    <col min="6407" max="6407" width="20.7109375" style="1" customWidth="1"/>
    <col min="6408" max="6408" width="21" style="1" customWidth="1"/>
    <col min="6409" max="6410" width="21.28515625" style="1" customWidth="1"/>
    <col min="6411" max="6412" width="22.42578125" style="1" bestFit="1" customWidth="1"/>
    <col min="6413" max="6413" width="22.28515625" style="1" bestFit="1" customWidth="1"/>
    <col min="6414" max="6414" width="16.7109375" style="1" customWidth="1"/>
    <col min="6415" max="6415" width="21.42578125" style="1" bestFit="1" customWidth="1"/>
    <col min="6416" max="6416" width="22.28515625" style="1" bestFit="1" customWidth="1"/>
    <col min="6417" max="6656" width="9.140625" style="1"/>
    <col min="6657" max="6657" width="4.28515625" style="1" customWidth="1"/>
    <col min="6658" max="6658" width="9.85546875" style="1" customWidth="1"/>
    <col min="6659" max="6659" width="55.42578125" style="1" bestFit="1" customWidth="1"/>
    <col min="6660" max="6660" width="12.85546875" style="1" customWidth="1"/>
    <col min="6661" max="6661" width="14.85546875" style="1" customWidth="1"/>
    <col min="6662" max="6662" width="14.28515625" style="1" customWidth="1"/>
    <col min="6663" max="6663" width="20.7109375" style="1" customWidth="1"/>
    <col min="6664" max="6664" width="21" style="1" customWidth="1"/>
    <col min="6665" max="6666" width="21.28515625" style="1" customWidth="1"/>
    <col min="6667" max="6668" width="22.42578125" style="1" bestFit="1" customWidth="1"/>
    <col min="6669" max="6669" width="22.28515625" style="1" bestFit="1" customWidth="1"/>
    <col min="6670" max="6670" width="16.7109375" style="1" customWidth="1"/>
    <col min="6671" max="6671" width="21.42578125" style="1" bestFit="1" customWidth="1"/>
    <col min="6672" max="6672" width="22.28515625" style="1" bestFit="1" customWidth="1"/>
    <col min="6673" max="6912" width="9.140625" style="1"/>
    <col min="6913" max="6913" width="4.28515625" style="1" customWidth="1"/>
    <col min="6914" max="6914" width="9.85546875" style="1" customWidth="1"/>
    <col min="6915" max="6915" width="55.42578125" style="1" bestFit="1" customWidth="1"/>
    <col min="6916" max="6916" width="12.85546875" style="1" customWidth="1"/>
    <col min="6917" max="6917" width="14.85546875" style="1" customWidth="1"/>
    <col min="6918" max="6918" width="14.28515625" style="1" customWidth="1"/>
    <col min="6919" max="6919" width="20.7109375" style="1" customWidth="1"/>
    <col min="6920" max="6920" width="21" style="1" customWidth="1"/>
    <col min="6921" max="6922" width="21.28515625" style="1" customWidth="1"/>
    <col min="6923" max="6924" width="22.42578125" style="1" bestFit="1" customWidth="1"/>
    <col min="6925" max="6925" width="22.28515625" style="1" bestFit="1" customWidth="1"/>
    <col min="6926" max="6926" width="16.7109375" style="1" customWidth="1"/>
    <col min="6927" max="6927" width="21.42578125" style="1" bestFit="1" customWidth="1"/>
    <col min="6928" max="6928" width="22.28515625" style="1" bestFit="1" customWidth="1"/>
    <col min="6929" max="7168" width="9.140625" style="1"/>
    <col min="7169" max="7169" width="4.28515625" style="1" customWidth="1"/>
    <col min="7170" max="7170" width="9.85546875" style="1" customWidth="1"/>
    <col min="7171" max="7171" width="55.42578125" style="1" bestFit="1" customWidth="1"/>
    <col min="7172" max="7172" width="12.85546875" style="1" customWidth="1"/>
    <col min="7173" max="7173" width="14.85546875" style="1" customWidth="1"/>
    <col min="7174" max="7174" width="14.28515625" style="1" customWidth="1"/>
    <col min="7175" max="7175" width="20.7109375" style="1" customWidth="1"/>
    <col min="7176" max="7176" width="21" style="1" customWidth="1"/>
    <col min="7177" max="7178" width="21.28515625" style="1" customWidth="1"/>
    <col min="7179" max="7180" width="22.42578125" style="1" bestFit="1" customWidth="1"/>
    <col min="7181" max="7181" width="22.28515625" style="1" bestFit="1" customWidth="1"/>
    <col min="7182" max="7182" width="16.7109375" style="1" customWidth="1"/>
    <col min="7183" max="7183" width="21.42578125" style="1" bestFit="1" customWidth="1"/>
    <col min="7184" max="7184" width="22.28515625" style="1" bestFit="1" customWidth="1"/>
    <col min="7185" max="7424" width="9.140625" style="1"/>
    <col min="7425" max="7425" width="4.28515625" style="1" customWidth="1"/>
    <col min="7426" max="7426" width="9.85546875" style="1" customWidth="1"/>
    <col min="7427" max="7427" width="55.42578125" style="1" bestFit="1" customWidth="1"/>
    <col min="7428" max="7428" width="12.85546875" style="1" customWidth="1"/>
    <col min="7429" max="7429" width="14.85546875" style="1" customWidth="1"/>
    <col min="7430" max="7430" width="14.28515625" style="1" customWidth="1"/>
    <col min="7431" max="7431" width="20.7109375" style="1" customWidth="1"/>
    <col min="7432" max="7432" width="21" style="1" customWidth="1"/>
    <col min="7433" max="7434" width="21.28515625" style="1" customWidth="1"/>
    <col min="7435" max="7436" width="22.42578125" style="1" bestFit="1" customWidth="1"/>
    <col min="7437" max="7437" width="22.28515625" style="1" bestFit="1" customWidth="1"/>
    <col min="7438" max="7438" width="16.7109375" style="1" customWidth="1"/>
    <col min="7439" max="7439" width="21.42578125" style="1" bestFit="1" customWidth="1"/>
    <col min="7440" max="7440" width="22.28515625" style="1" bestFit="1" customWidth="1"/>
    <col min="7441" max="7680" width="9.140625" style="1"/>
    <col min="7681" max="7681" width="4.28515625" style="1" customWidth="1"/>
    <col min="7682" max="7682" width="9.85546875" style="1" customWidth="1"/>
    <col min="7683" max="7683" width="55.42578125" style="1" bestFit="1" customWidth="1"/>
    <col min="7684" max="7684" width="12.85546875" style="1" customWidth="1"/>
    <col min="7685" max="7685" width="14.85546875" style="1" customWidth="1"/>
    <col min="7686" max="7686" width="14.28515625" style="1" customWidth="1"/>
    <col min="7687" max="7687" width="20.7109375" style="1" customWidth="1"/>
    <col min="7688" max="7688" width="21" style="1" customWidth="1"/>
    <col min="7689" max="7690" width="21.28515625" style="1" customWidth="1"/>
    <col min="7691" max="7692" width="22.42578125" style="1" bestFit="1" customWidth="1"/>
    <col min="7693" max="7693" width="22.28515625" style="1" bestFit="1" customWidth="1"/>
    <col min="7694" max="7694" width="16.7109375" style="1" customWidth="1"/>
    <col min="7695" max="7695" width="21.42578125" style="1" bestFit="1" customWidth="1"/>
    <col min="7696" max="7696" width="22.28515625" style="1" bestFit="1" customWidth="1"/>
    <col min="7697" max="7936" width="9.140625" style="1"/>
    <col min="7937" max="7937" width="4.28515625" style="1" customWidth="1"/>
    <col min="7938" max="7938" width="9.85546875" style="1" customWidth="1"/>
    <col min="7939" max="7939" width="55.42578125" style="1" bestFit="1" customWidth="1"/>
    <col min="7940" max="7940" width="12.85546875" style="1" customWidth="1"/>
    <col min="7941" max="7941" width="14.85546875" style="1" customWidth="1"/>
    <col min="7942" max="7942" width="14.28515625" style="1" customWidth="1"/>
    <col min="7943" max="7943" width="20.7109375" style="1" customWidth="1"/>
    <col min="7944" max="7944" width="21" style="1" customWidth="1"/>
    <col min="7945" max="7946" width="21.28515625" style="1" customWidth="1"/>
    <col min="7947" max="7948" width="22.42578125" style="1" bestFit="1" customWidth="1"/>
    <col min="7949" max="7949" width="22.28515625" style="1" bestFit="1" customWidth="1"/>
    <col min="7950" max="7950" width="16.7109375" style="1" customWidth="1"/>
    <col min="7951" max="7951" width="21.42578125" style="1" bestFit="1" customWidth="1"/>
    <col min="7952" max="7952" width="22.28515625" style="1" bestFit="1" customWidth="1"/>
    <col min="7953" max="8192" width="9.140625" style="1"/>
    <col min="8193" max="8193" width="4.28515625" style="1" customWidth="1"/>
    <col min="8194" max="8194" width="9.85546875" style="1" customWidth="1"/>
    <col min="8195" max="8195" width="55.42578125" style="1" bestFit="1" customWidth="1"/>
    <col min="8196" max="8196" width="12.85546875" style="1" customWidth="1"/>
    <col min="8197" max="8197" width="14.85546875" style="1" customWidth="1"/>
    <col min="8198" max="8198" width="14.28515625" style="1" customWidth="1"/>
    <col min="8199" max="8199" width="20.7109375" style="1" customWidth="1"/>
    <col min="8200" max="8200" width="21" style="1" customWidth="1"/>
    <col min="8201" max="8202" width="21.28515625" style="1" customWidth="1"/>
    <col min="8203" max="8204" width="22.42578125" style="1" bestFit="1" customWidth="1"/>
    <col min="8205" max="8205" width="22.28515625" style="1" bestFit="1" customWidth="1"/>
    <col min="8206" max="8206" width="16.7109375" style="1" customWidth="1"/>
    <col min="8207" max="8207" width="21.42578125" style="1" bestFit="1" customWidth="1"/>
    <col min="8208" max="8208" width="22.28515625" style="1" bestFit="1" customWidth="1"/>
    <col min="8209" max="8448" width="9.140625" style="1"/>
    <col min="8449" max="8449" width="4.28515625" style="1" customWidth="1"/>
    <col min="8450" max="8450" width="9.85546875" style="1" customWidth="1"/>
    <col min="8451" max="8451" width="55.42578125" style="1" bestFit="1" customWidth="1"/>
    <col min="8452" max="8452" width="12.85546875" style="1" customWidth="1"/>
    <col min="8453" max="8453" width="14.85546875" style="1" customWidth="1"/>
    <col min="8454" max="8454" width="14.28515625" style="1" customWidth="1"/>
    <col min="8455" max="8455" width="20.7109375" style="1" customWidth="1"/>
    <col min="8456" max="8456" width="21" style="1" customWidth="1"/>
    <col min="8457" max="8458" width="21.28515625" style="1" customWidth="1"/>
    <col min="8459" max="8460" width="22.42578125" style="1" bestFit="1" customWidth="1"/>
    <col min="8461" max="8461" width="22.28515625" style="1" bestFit="1" customWidth="1"/>
    <col min="8462" max="8462" width="16.7109375" style="1" customWidth="1"/>
    <col min="8463" max="8463" width="21.42578125" style="1" bestFit="1" customWidth="1"/>
    <col min="8464" max="8464" width="22.28515625" style="1" bestFit="1" customWidth="1"/>
    <col min="8465" max="8704" width="9.140625" style="1"/>
    <col min="8705" max="8705" width="4.28515625" style="1" customWidth="1"/>
    <col min="8706" max="8706" width="9.85546875" style="1" customWidth="1"/>
    <col min="8707" max="8707" width="55.42578125" style="1" bestFit="1" customWidth="1"/>
    <col min="8708" max="8708" width="12.85546875" style="1" customWidth="1"/>
    <col min="8709" max="8709" width="14.85546875" style="1" customWidth="1"/>
    <col min="8710" max="8710" width="14.28515625" style="1" customWidth="1"/>
    <col min="8711" max="8711" width="20.7109375" style="1" customWidth="1"/>
    <col min="8712" max="8712" width="21" style="1" customWidth="1"/>
    <col min="8713" max="8714" width="21.28515625" style="1" customWidth="1"/>
    <col min="8715" max="8716" width="22.42578125" style="1" bestFit="1" customWidth="1"/>
    <col min="8717" max="8717" width="22.28515625" style="1" bestFit="1" customWidth="1"/>
    <col min="8718" max="8718" width="16.7109375" style="1" customWidth="1"/>
    <col min="8719" max="8719" width="21.42578125" style="1" bestFit="1" customWidth="1"/>
    <col min="8720" max="8720" width="22.28515625" style="1" bestFit="1" customWidth="1"/>
    <col min="8721" max="8960" width="9.140625" style="1"/>
    <col min="8961" max="8961" width="4.28515625" style="1" customWidth="1"/>
    <col min="8962" max="8962" width="9.85546875" style="1" customWidth="1"/>
    <col min="8963" max="8963" width="55.42578125" style="1" bestFit="1" customWidth="1"/>
    <col min="8964" max="8964" width="12.85546875" style="1" customWidth="1"/>
    <col min="8965" max="8965" width="14.85546875" style="1" customWidth="1"/>
    <col min="8966" max="8966" width="14.28515625" style="1" customWidth="1"/>
    <col min="8967" max="8967" width="20.7109375" style="1" customWidth="1"/>
    <col min="8968" max="8968" width="21" style="1" customWidth="1"/>
    <col min="8969" max="8970" width="21.28515625" style="1" customWidth="1"/>
    <col min="8971" max="8972" width="22.42578125" style="1" bestFit="1" customWidth="1"/>
    <col min="8973" max="8973" width="22.28515625" style="1" bestFit="1" customWidth="1"/>
    <col min="8974" max="8974" width="16.7109375" style="1" customWidth="1"/>
    <col min="8975" max="8975" width="21.42578125" style="1" bestFit="1" customWidth="1"/>
    <col min="8976" max="8976" width="22.28515625" style="1" bestFit="1" customWidth="1"/>
    <col min="8977" max="9216" width="9.140625" style="1"/>
    <col min="9217" max="9217" width="4.28515625" style="1" customWidth="1"/>
    <col min="9218" max="9218" width="9.85546875" style="1" customWidth="1"/>
    <col min="9219" max="9219" width="55.42578125" style="1" bestFit="1" customWidth="1"/>
    <col min="9220" max="9220" width="12.85546875" style="1" customWidth="1"/>
    <col min="9221" max="9221" width="14.85546875" style="1" customWidth="1"/>
    <col min="9222" max="9222" width="14.28515625" style="1" customWidth="1"/>
    <col min="9223" max="9223" width="20.7109375" style="1" customWidth="1"/>
    <col min="9224" max="9224" width="21" style="1" customWidth="1"/>
    <col min="9225" max="9226" width="21.28515625" style="1" customWidth="1"/>
    <col min="9227" max="9228" width="22.42578125" style="1" bestFit="1" customWidth="1"/>
    <col min="9229" max="9229" width="22.28515625" style="1" bestFit="1" customWidth="1"/>
    <col min="9230" max="9230" width="16.7109375" style="1" customWidth="1"/>
    <col min="9231" max="9231" width="21.42578125" style="1" bestFit="1" customWidth="1"/>
    <col min="9232" max="9232" width="22.28515625" style="1" bestFit="1" customWidth="1"/>
    <col min="9233" max="9472" width="9.140625" style="1"/>
    <col min="9473" max="9473" width="4.28515625" style="1" customWidth="1"/>
    <col min="9474" max="9474" width="9.85546875" style="1" customWidth="1"/>
    <col min="9475" max="9475" width="55.42578125" style="1" bestFit="1" customWidth="1"/>
    <col min="9476" max="9476" width="12.85546875" style="1" customWidth="1"/>
    <col min="9477" max="9477" width="14.85546875" style="1" customWidth="1"/>
    <col min="9478" max="9478" width="14.28515625" style="1" customWidth="1"/>
    <col min="9479" max="9479" width="20.7109375" style="1" customWidth="1"/>
    <col min="9480" max="9480" width="21" style="1" customWidth="1"/>
    <col min="9481" max="9482" width="21.28515625" style="1" customWidth="1"/>
    <col min="9483" max="9484" width="22.42578125" style="1" bestFit="1" customWidth="1"/>
    <col min="9485" max="9485" width="22.28515625" style="1" bestFit="1" customWidth="1"/>
    <col min="9486" max="9486" width="16.7109375" style="1" customWidth="1"/>
    <col min="9487" max="9487" width="21.42578125" style="1" bestFit="1" customWidth="1"/>
    <col min="9488" max="9488" width="22.28515625" style="1" bestFit="1" customWidth="1"/>
    <col min="9489" max="9728" width="9.140625" style="1"/>
    <col min="9729" max="9729" width="4.28515625" style="1" customWidth="1"/>
    <col min="9730" max="9730" width="9.85546875" style="1" customWidth="1"/>
    <col min="9731" max="9731" width="55.42578125" style="1" bestFit="1" customWidth="1"/>
    <col min="9732" max="9732" width="12.85546875" style="1" customWidth="1"/>
    <col min="9733" max="9733" width="14.85546875" style="1" customWidth="1"/>
    <col min="9734" max="9734" width="14.28515625" style="1" customWidth="1"/>
    <col min="9735" max="9735" width="20.7109375" style="1" customWidth="1"/>
    <col min="9736" max="9736" width="21" style="1" customWidth="1"/>
    <col min="9737" max="9738" width="21.28515625" style="1" customWidth="1"/>
    <col min="9739" max="9740" width="22.42578125" style="1" bestFit="1" customWidth="1"/>
    <col min="9741" max="9741" width="22.28515625" style="1" bestFit="1" customWidth="1"/>
    <col min="9742" max="9742" width="16.7109375" style="1" customWidth="1"/>
    <col min="9743" max="9743" width="21.42578125" style="1" bestFit="1" customWidth="1"/>
    <col min="9744" max="9744" width="22.28515625" style="1" bestFit="1" customWidth="1"/>
    <col min="9745" max="9984" width="9.140625" style="1"/>
    <col min="9985" max="9985" width="4.28515625" style="1" customWidth="1"/>
    <col min="9986" max="9986" width="9.85546875" style="1" customWidth="1"/>
    <col min="9987" max="9987" width="55.42578125" style="1" bestFit="1" customWidth="1"/>
    <col min="9988" max="9988" width="12.85546875" style="1" customWidth="1"/>
    <col min="9989" max="9989" width="14.85546875" style="1" customWidth="1"/>
    <col min="9990" max="9990" width="14.28515625" style="1" customWidth="1"/>
    <col min="9991" max="9991" width="20.7109375" style="1" customWidth="1"/>
    <col min="9992" max="9992" width="21" style="1" customWidth="1"/>
    <col min="9993" max="9994" width="21.28515625" style="1" customWidth="1"/>
    <col min="9995" max="9996" width="22.42578125" style="1" bestFit="1" customWidth="1"/>
    <col min="9997" max="9997" width="22.28515625" style="1" bestFit="1" customWidth="1"/>
    <col min="9998" max="9998" width="16.7109375" style="1" customWidth="1"/>
    <col min="9999" max="9999" width="21.42578125" style="1" bestFit="1" customWidth="1"/>
    <col min="10000" max="10000" width="22.28515625" style="1" bestFit="1" customWidth="1"/>
    <col min="10001" max="10240" width="9.140625" style="1"/>
    <col min="10241" max="10241" width="4.28515625" style="1" customWidth="1"/>
    <col min="10242" max="10242" width="9.85546875" style="1" customWidth="1"/>
    <col min="10243" max="10243" width="55.42578125" style="1" bestFit="1" customWidth="1"/>
    <col min="10244" max="10244" width="12.85546875" style="1" customWidth="1"/>
    <col min="10245" max="10245" width="14.85546875" style="1" customWidth="1"/>
    <col min="10246" max="10246" width="14.28515625" style="1" customWidth="1"/>
    <col min="10247" max="10247" width="20.7109375" style="1" customWidth="1"/>
    <col min="10248" max="10248" width="21" style="1" customWidth="1"/>
    <col min="10249" max="10250" width="21.28515625" style="1" customWidth="1"/>
    <col min="10251" max="10252" width="22.42578125" style="1" bestFit="1" customWidth="1"/>
    <col min="10253" max="10253" width="22.28515625" style="1" bestFit="1" customWidth="1"/>
    <col min="10254" max="10254" width="16.7109375" style="1" customWidth="1"/>
    <col min="10255" max="10255" width="21.42578125" style="1" bestFit="1" customWidth="1"/>
    <col min="10256" max="10256" width="22.28515625" style="1" bestFit="1" customWidth="1"/>
    <col min="10257" max="10496" width="9.140625" style="1"/>
    <col min="10497" max="10497" width="4.28515625" style="1" customWidth="1"/>
    <col min="10498" max="10498" width="9.85546875" style="1" customWidth="1"/>
    <col min="10499" max="10499" width="55.42578125" style="1" bestFit="1" customWidth="1"/>
    <col min="10500" max="10500" width="12.85546875" style="1" customWidth="1"/>
    <col min="10501" max="10501" width="14.85546875" style="1" customWidth="1"/>
    <col min="10502" max="10502" width="14.28515625" style="1" customWidth="1"/>
    <col min="10503" max="10503" width="20.7109375" style="1" customWidth="1"/>
    <col min="10504" max="10504" width="21" style="1" customWidth="1"/>
    <col min="10505" max="10506" width="21.28515625" style="1" customWidth="1"/>
    <col min="10507" max="10508" width="22.42578125" style="1" bestFit="1" customWidth="1"/>
    <col min="10509" max="10509" width="22.28515625" style="1" bestFit="1" customWidth="1"/>
    <col min="10510" max="10510" width="16.7109375" style="1" customWidth="1"/>
    <col min="10511" max="10511" width="21.42578125" style="1" bestFit="1" customWidth="1"/>
    <col min="10512" max="10512" width="22.28515625" style="1" bestFit="1" customWidth="1"/>
    <col min="10513" max="10752" width="9.140625" style="1"/>
    <col min="10753" max="10753" width="4.28515625" style="1" customWidth="1"/>
    <col min="10754" max="10754" width="9.85546875" style="1" customWidth="1"/>
    <col min="10755" max="10755" width="55.42578125" style="1" bestFit="1" customWidth="1"/>
    <col min="10756" max="10756" width="12.85546875" style="1" customWidth="1"/>
    <col min="10757" max="10757" width="14.85546875" style="1" customWidth="1"/>
    <col min="10758" max="10758" width="14.28515625" style="1" customWidth="1"/>
    <col min="10759" max="10759" width="20.7109375" style="1" customWidth="1"/>
    <col min="10760" max="10760" width="21" style="1" customWidth="1"/>
    <col min="10761" max="10762" width="21.28515625" style="1" customWidth="1"/>
    <col min="10763" max="10764" width="22.42578125" style="1" bestFit="1" customWidth="1"/>
    <col min="10765" max="10765" width="22.28515625" style="1" bestFit="1" customWidth="1"/>
    <col min="10766" max="10766" width="16.7109375" style="1" customWidth="1"/>
    <col min="10767" max="10767" width="21.42578125" style="1" bestFit="1" customWidth="1"/>
    <col min="10768" max="10768" width="22.28515625" style="1" bestFit="1" customWidth="1"/>
    <col min="10769" max="11008" width="9.140625" style="1"/>
    <col min="11009" max="11009" width="4.28515625" style="1" customWidth="1"/>
    <col min="11010" max="11010" width="9.85546875" style="1" customWidth="1"/>
    <col min="11011" max="11011" width="55.42578125" style="1" bestFit="1" customWidth="1"/>
    <col min="11012" max="11012" width="12.85546875" style="1" customWidth="1"/>
    <col min="11013" max="11013" width="14.85546875" style="1" customWidth="1"/>
    <col min="11014" max="11014" width="14.28515625" style="1" customWidth="1"/>
    <col min="11015" max="11015" width="20.7109375" style="1" customWidth="1"/>
    <col min="11016" max="11016" width="21" style="1" customWidth="1"/>
    <col min="11017" max="11018" width="21.28515625" style="1" customWidth="1"/>
    <col min="11019" max="11020" width="22.42578125" style="1" bestFit="1" customWidth="1"/>
    <col min="11021" max="11021" width="22.28515625" style="1" bestFit="1" customWidth="1"/>
    <col min="11022" max="11022" width="16.7109375" style="1" customWidth="1"/>
    <col min="11023" max="11023" width="21.42578125" style="1" bestFit="1" customWidth="1"/>
    <col min="11024" max="11024" width="22.28515625" style="1" bestFit="1" customWidth="1"/>
    <col min="11025" max="11264" width="9.140625" style="1"/>
    <col min="11265" max="11265" width="4.28515625" style="1" customWidth="1"/>
    <col min="11266" max="11266" width="9.85546875" style="1" customWidth="1"/>
    <col min="11267" max="11267" width="55.42578125" style="1" bestFit="1" customWidth="1"/>
    <col min="11268" max="11268" width="12.85546875" style="1" customWidth="1"/>
    <col min="11269" max="11269" width="14.85546875" style="1" customWidth="1"/>
    <col min="11270" max="11270" width="14.28515625" style="1" customWidth="1"/>
    <col min="11271" max="11271" width="20.7109375" style="1" customWidth="1"/>
    <col min="11272" max="11272" width="21" style="1" customWidth="1"/>
    <col min="11273" max="11274" width="21.28515625" style="1" customWidth="1"/>
    <col min="11275" max="11276" width="22.42578125" style="1" bestFit="1" customWidth="1"/>
    <col min="11277" max="11277" width="22.28515625" style="1" bestFit="1" customWidth="1"/>
    <col min="11278" max="11278" width="16.7109375" style="1" customWidth="1"/>
    <col min="11279" max="11279" width="21.42578125" style="1" bestFit="1" customWidth="1"/>
    <col min="11280" max="11280" width="22.28515625" style="1" bestFit="1" customWidth="1"/>
    <col min="11281" max="11520" width="9.140625" style="1"/>
    <col min="11521" max="11521" width="4.28515625" style="1" customWidth="1"/>
    <col min="11522" max="11522" width="9.85546875" style="1" customWidth="1"/>
    <col min="11523" max="11523" width="55.42578125" style="1" bestFit="1" customWidth="1"/>
    <col min="11524" max="11524" width="12.85546875" style="1" customWidth="1"/>
    <col min="11525" max="11525" width="14.85546875" style="1" customWidth="1"/>
    <col min="11526" max="11526" width="14.28515625" style="1" customWidth="1"/>
    <col min="11527" max="11527" width="20.7109375" style="1" customWidth="1"/>
    <col min="11528" max="11528" width="21" style="1" customWidth="1"/>
    <col min="11529" max="11530" width="21.28515625" style="1" customWidth="1"/>
    <col min="11531" max="11532" width="22.42578125" style="1" bestFit="1" customWidth="1"/>
    <col min="11533" max="11533" width="22.28515625" style="1" bestFit="1" customWidth="1"/>
    <col min="11534" max="11534" width="16.7109375" style="1" customWidth="1"/>
    <col min="11535" max="11535" width="21.42578125" style="1" bestFit="1" customWidth="1"/>
    <col min="11536" max="11536" width="22.28515625" style="1" bestFit="1" customWidth="1"/>
    <col min="11537" max="11776" width="9.140625" style="1"/>
    <col min="11777" max="11777" width="4.28515625" style="1" customWidth="1"/>
    <col min="11778" max="11778" width="9.85546875" style="1" customWidth="1"/>
    <col min="11779" max="11779" width="55.42578125" style="1" bestFit="1" customWidth="1"/>
    <col min="11780" max="11780" width="12.85546875" style="1" customWidth="1"/>
    <col min="11781" max="11781" width="14.85546875" style="1" customWidth="1"/>
    <col min="11782" max="11782" width="14.28515625" style="1" customWidth="1"/>
    <col min="11783" max="11783" width="20.7109375" style="1" customWidth="1"/>
    <col min="11784" max="11784" width="21" style="1" customWidth="1"/>
    <col min="11785" max="11786" width="21.28515625" style="1" customWidth="1"/>
    <col min="11787" max="11788" width="22.42578125" style="1" bestFit="1" customWidth="1"/>
    <col min="11789" max="11789" width="22.28515625" style="1" bestFit="1" customWidth="1"/>
    <col min="11790" max="11790" width="16.7109375" style="1" customWidth="1"/>
    <col min="11791" max="11791" width="21.42578125" style="1" bestFit="1" customWidth="1"/>
    <col min="11792" max="11792" width="22.28515625" style="1" bestFit="1" customWidth="1"/>
    <col min="11793" max="12032" width="9.140625" style="1"/>
    <col min="12033" max="12033" width="4.28515625" style="1" customWidth="1"/>
    <col min="12034" max="12034" width="9.85546875" style="1" customWidth="1"/>
    <col min="12035" max="12035" width="55.42578125" style="1" bestFit="1" customWidth="1"/>
    <col min="12036" max="12036" width="12.85546875" style="1" customWidth="1"/>
    <col min="12037" max="12037" width="14.85546875" style="1" customWidth="1"/>
    <col min="12038" max="12038" width="14.28515625" style="1" customWidth="1"/>
    <col min="12039" max="12039" width="20.7109375" style="1" customWidth="1"/>
    <col min="12040" max="12040" width="21" style="1" customWidth="1"/>
    <col min="12041" max="12042" width="21.28515625" style="1" customWidth="1"/>
    <col min="12043" max="12044" width="22.42578125" style="1" bestFit="1" customWidth="1"/>
    <col min="12045" max="12045" width="22.28515625" style="1" bestFit="1" customWidth="1"/>
    <col min="12046" max="12046" width="16.7109375" style="1" customWidth="1"/>
    <col min="12047" max="12047" width="21.42578125" style="1" bestFit="1" customWidth="1"/>
    <col min="12048" max="12048" width="22.28515625" style="1" bestFit="1" customWidth="1"/>
    <col min="12049" max="12288" width="9.140625" style="1"/>
    <col min="12289" max="12289" width="4.28515625" style="1" customWidth="1"/>
    <col min="12290" max="12290" width="9.85546875" style="1" customWidth="1"/>
    <col min="12291" max="12291" width="55.42578125" style="1" bestFit="1" customWidth="1"/>
    <col min="12292" max="12292" width="12.85546875" style="1" customWidth="1"/>
    <col min="12293" max="12293" width="14.85546875" style="1" customWidth="1"/>
    <col min="12294" max="12294" width="14.28515625" style="1" customWidth="1"/>
    <col min="12295" max="12295" width="20.7109375" style="1" customWidth="1"/>
    <col min="12296" max="12296" width="21" style="1" customWidth="1"/>
    <col min="12297" max="12298" width="21.28515625" style="1" customWidth="1"/>
    <col min="12299" max="12300" width="22.42578125" style="1" bestFit="1" customWidth="1"/>
    <col min="12301" max="12301" width="22.28515625" style="1" bestFit="1" customWidth="1"/>
    <col min="12302" max="12302" width="16.7109375" style="1" customWidth="1"/>
    <col min="12303" max="12303" width="21.42578125" style="1" bestFit="1" customWidth="1"/>
    <col min="12304" max="12304" width="22.28515625" style="1" bestFit="1" customWidth="1"/>
    <col min="12305" max="12544" width="9.140625" style="1"/>
    <col min="12545" max="12545" width="4.28515625" style="1" customWidth="1"/>
    <col min="12546" max="12546" width="9.85546875" style="1" customWidth="1"/>
    <col min="12547" max="12547" width="55.42578125" style="1" bestFit="1" customWidth="1"/>
    <col min="12548" max="12548" width="12.85546875" style="1" customWidth="1"/>
    <col min="12549" max="12549" width="14.85546875" style="1" customWidth="1"/>
    <col min="12550" max="12550" width="14.28515625" style="1" customWidth="1"/>
    <col min="12551" max="12551" width="20.7109375" style="1" customWidth="1"/>
    <col min="12552" max="12552" width="21" style="1" customWidth="1"/>
    <col min="12553" max="12554" width="21.28515625" style="1" customWidth="1"/>
    <col min="12555" max="12556" width="22.42578125" style="1" bestFit="1" customWidth="1"/>
    <col min="12557" max="12557" width="22.28515625" style="1" bestFit="1" customWidth="1"/>
    <col min="12558" max="12558" width="16.7109375" style="1" customWidth="1"/>
    <col min="12559" max="12559" width="21.42578125" style="1" bestFit="1" customWidth="1"/>
    <col min="12560" max="12560" width="22.28515625" style="1" bestFit="1" customWidth="1"/>
    <col min="12561" max="12800" width="9.140625" style="1"/>
    <col min="12801" max="12801" width="4.28515625" style="1" customWidth="1"/>
    <col min="12802" max="12802" width="9.85546875" style="1" customWidth="1"/>
    <col min="12803" max="12803" width="55.42578125" style="1" bestFit="1" customWidth="1"/>
    <col min="12804" max="12804" width="12.85546875" style="1" customWidth="1"/>
    <col min="12805" max="12805" width="14.85546875" style="1" customWidth="1"/>
    <col min="12806" max="12806" width="14.28515625" style="1" customWidth="1"/>
    <col min="12807" max="12807" width="20.7109375" style="1" customWidth="1"/>
    <col min="12808" max="12808" width="21" style="1" customWidth="1"/>
    <col min="12809" max="12810" width="21.28515625" style="1" customWidth="1"/>
    <col min="12811" max="12812" width="22.42578125" style="1" bestFit="1" customWidth="1"/>
    <col min="12813" max="12813" width="22.28515625" style="1" bestFit="1" customWidth="1"/>
    <col min="12814" max="12814" width="16.7109375" style="1" customWidth="1"/>
    <col min="12815" max="12815" width="21.42578125" style="1" bestFit="1" customWidth="1"/>
    <col min="12816" max="12816" width="22.28515625" style="1" bestFit="1" customWidth="1"/>
    <col min="12817" max="13056" width="9.140625" style="1"/>
    <col min="13057" max="13057" width="4.28515625" style="1" customWidth="1"/>
    <col min="13058" max="13058" width="9.85546875" style="1" customWidth="1"/>
    <col min="13059" max="13059" width="55.42578125" style="1" bestFit="1" customWidth="1"/>
    <col min="13060" max="13060" width="12.85546875" style="1" customWidth="1"/>
    <col min="13061" max="13061" width="14.85546875" style="1" customWidth="1"/>
    <col min="13062" max="13062" width="14.28515625" style="1" customWidth="1"/>
    <col min="13063" max="13063" width="20.7109375" style="1" customWidth="1"/>
    <col min="13064" max="13064" width="21" style="1" customWidth="1"/>
    <col min="13065" max="13066" width="21.28515625" style="1" customWidth="1"/>
    <col min="13067" max="13068" width="22.42578125" style="1" bestFit="1" customWidth="1"/>
    <col min="13069" max="13069" width="22.28515625" style="1" bestFit="1" customWidth="1"/>
    <col min="13070" max="13070" width="16.7109375" style="1" customWidth="1"/>
    <col min="13071" max="13071" width="21.42578125" style="1" bestFit="1" customWidth="1"/>
    <col min="13072" max="13072" width="22.28515625" style="1" bestFit="1" customWidth="1"/>
    <col min="13073" max="13312" width="9.140625" style="1"/>
    <col min="13313" max="13313" width="4.28515625" style="1" customWidth="1"/>
    <col min="13314" max="13314" width="9.85546875" style="1" customWidth="1"/>
    <col min="13315" max="13315" width="55.42578125" style="1" bestFit="1" customWidth="1"/>
    <col min="13316" max="13316" width="12.85546875" style="1" customWidth="1"/>
    <col min="13317" max="13317" width="14.85546875" style="1" customWidth="1"/>
    <col min="13318" max="13318" width="14.28515625" style="1" customWidth="1"/>
    <col min="13319" max="13319" width="20.7109375" style="1" customWidth="1"/>
    <col min="13320" max="13320" width="21" style="1" customWidth="1"/>
    <col min="13321" max="13322" width="21.28515625" style="1" customWidth="1"/>
    <col min="13323" max="13324" width="22.42578125" style="1" bestFit="1" customWidth="1"/>
    <col min="13325" max="13325" width="22.28515625" style="1" bestFit="1" customWidth="1"/>
    <col min="13326" max="13326" width="16.7109375" style="1" customWidth="1"/>
    <col min="13327" max="13327" width="21.42578125" style="1" bestFit="1" customWidth="1"/>
    <col min="13328" max="13328" width="22.28515625" style="1" bestFit="1" customWidth="1"/>
    <col min="13329" max="13568" width="9.140625" style="1"/>
    <col min="13569" max="13569" width="4.28515625" style="1" customWidth="1"/>
    <col min="13570" max="13570" width="9.85546875" style="1" customWidth="1"/>
    <col min="13571" max="13571" width="55.42578125" style="1" bestFit="1" customWidth="1"/>
    <col min="13572" max="13572" width="12.85546875" style="1" customWidth="1"/>
    <col min="13573" max="13573" width="14.85546875" style="1" customWidth="1"/>
    <col min="13574" max="13574" width="14.28515625" style="1" customWidth="1"/>
    <col min="13575" max="13575" width="20.7109375" style="1" customWidth="1"/>
    <col min="13576" max="13576" width="21" style="1" customWidth="1"/>
    <col min="13577" max="13578" width="21.28515625" style="1" customWidth="1"/>
    <col min="13579" max="13580" width="22.42578125" style="1" bestFit="1" customWidth="1"/>
    <col min="13581" max="13581" width="22.28515625" style="1" bestFit="1" customWidth="1"/>
    <col min="13582" max="13582" width="16.7109375" style="1" customWidth="1"/>
    <col min="13583" max="13583" width="21.42578125" style="1" bestFit="1" customWidth="1"/>
    <col min="13584" max="13584" width="22.28515625" style="1" bestFit="1" customWidth="1"/>
    <col min="13585" max="13824" width="9.140625" style="1"/>
    <col min="13825" max="13825" width="4.28515625" style="1" customWidth="1"/>
    <col min="13826" max="13826" width="9.85546875" style="1" customWidth="1"/>
    <col min="13827" max="13827" width="55.42578125" style="1" bestFit="1" customWidth="1"/>
    <col min="13828" max="13828" width="12.85546875" style="1" customWidth="1"/>
    <col min="13829" max="13829" width="14.85546875" style="1" customWidth="1"/>
    <col min="13830" max="13830" width="14.28515625" style="1" customWidth="1"/>
    <col min="13831" max="13831" width="20.7109375" style="1" customWidth="1"/>
    <col min="13832" max="13832" width="21" style="1" customWidth="1"/>
    <col min="13833" max="13834" width="21.28515625" style="1" customWidth="1"/>
    <col min="13835" max="13836" width="22.42578125" style="1" bestFit="1" customWidth="1"/>
    <col min="13837" max="13837" width="22.28515625" style="1" bestFit="1" customWidth="1"/>
    <col min="13838" max="13838" width="16.7109375" style="1" customWidth="1"/>
    <col min="13839" max="13839" width="21.42578125" style="1" bestFit="1" customWidth="1"/>
    <col min="13840" max="13840" width="22.28515625" style="1" bestFit="1" customWidth="1"/>
    <col min="13841" max="14080" width="9.140625" style="1"/>
    <col min="14081" max="14081" width="4.28515625" style="1" customWidth="1"/>
    <col min="14082" max="14082" width="9.85546875" style="1" customWidth="1"/>
    <col min="14083" max="14083" width="55.42578125" style="1" bestFit="1" customWidth="1"/>
    <col min="14084" max="14084" width="12.85546875" style="1" customWidth="1"/>
    <col min="14085" max="14085" width="14.85546875" style="1" customWidth="1"/>
    <col min="14086" max="14086" width="14.28515625" style="1" customWidth="1"/>
    <col min="14087" max="14087" width="20.7109375" style="1" customWidth="1"/>
    <col min="14088" max="14088" width="21" style="1" customWidth="1"/>
    <col min="14089" max="14090" width="21.28515625" style="1" customWidth="1"/>
    <col min="14091" max="14092" width="22.42578125" style="1" bestFit="1" customWidth="1"/>
    <col min="14093" max="14093" width="22.28515625" style="1" bestFit="1" customWidth="1"/>
    <col min="14094" max="14094" width="16.7109375" style="1" customWidth="1"/>
    <col min="14095" max="14095" width="21.42578125" style="1" bestFit="1" customWidth="1"/>
    <col min="14096" max="14096" width="22.28515625" style="1" bestFit="1" customWidth="1"/>
    <col min="14097" max="14336" width="9.140625" style="1"/>
    <col min="14337" max="14337" width="4.28515625" style="1" customWidth="1"/>
    <col min="14338" max="14338" width="9.85546875" style="1" customWidth="1"/>
    <col min="14339" max="14339" width="55.42578125" style="1" bestFit="1" customWidth="1"/>
    <col min="14340" max="14340" width="12.85546875" style="1" customWidth="1"/>
    <col min="14341" max="14341" width="14.85546875" style="1" customWidth="1"/>
    <col min="14342" max="14342" width="14.28515625" style="1" customWidth="1"/>
    <col min="14343" max="14343" width="20.7109375" style="1" customWidth="1"/>
    <col min="14344" max="14344" width="21" style="1" customWidth="1"/>
    <col min="14345" max="14346" width="21.28515625" style="1" customWidth="1"/>
    <col min="14347" max="14348" width="22.42578125" style="1" bestFit="1" customWidth="1"/>
    <col min="14349" max="14349" width="22.28515625" style="1" bestFit="1" customWidth="1"/>
    <col min="14350" max="14350" width="16.7109375" style="1" customWidth="1"/>
    <col min="14351" max="14351" width="21.42578125" style="1" bestFit="1" customWidth="1"/>
    <col min="14352" max="14352" width="22.28515625" style="1" bestFit="1" customWidth="1"/>
    <col min="14353" max="14592" width="9.140625" style="1"/>
    <col min="14593" max="14593" width="4.28515625" style="1" customWidth="1"/>
    <col min="14594" max="14594" width="9.85546875" style="1" customWidth="1"/>
    <col min="14595" max="14595" width="55.42578125" style="1" bestFit="1" customWidth="1"/>
    <col min="14596" max="14596" width="12.85546875" style="1" customWidth="1"/>
    <col min="14597" max="14597" width="14.85546875" style="1" customWidth="1"/>
    <col min="14598" max="14598" width="14.28515625" style="1" customWidth="1"/>
    <col min="14599" max="14599" width="20.7109375" style="1" customWidth="1"/>
    <col min="14600" max="14600" width="21" style="1" customWidth="1"/>
    <col min="14601" max="14602" width="21.28515625" style="1" customWidth="1"/>
    <col min="14603" max="14604" width="22.42578125" style="1" bestFit="1" customWidth="1"/>
    <col min="14605" max="14605" width="22.28515625" style="1" bestFit="1" customWidth="1"/>
    <col min="14606" max="14606" width="16.7109375" style="1" customWidth="1"/>
    <col min="14607" max="14607" width="21.42578125" style="1" bestFit="1" customWidth="1"/>
    <col min="14608" max="14608" width="22.28515625" style="1" bestFit="1" customWidth="1"/>
    <col min="14609" max="14848" width="9.140625" style="1"/>
    <col min="14849" max="14849" width="4.28515625" style="1" customWidth="1"/>
    <col min="14850" max="14850" width="9.85546875" style="1" customWidth="1"/>
    <col min="14851" max="14851" width="55.42578125" style="1" bestFit="1" customWidth="1"/>
    <col min="14852" max="14852" width="12.85546875" style="1" customWidth="1"/>
    <col min="14853" max="14853" width="14.85546875" style="1" customWidth="1"/>
    <col min="14854" max="14854" width="14.28515625" style="1" customWidth="1"/>
    <col min="14855" max="14855" width="20.7109375" style="1" customWidth="1"/>
    <col min="14856" max="14856" width="21" style="1" customWidth="1"/>
    <col min="14857" max="14858" width="21.28515625" style="1" customWidth="1"/>
    <col min="14859" max="14860" width="22.42578125" style="1" bestFit="1" customWidth="1"/>
    <col min="14861" max="14861" width="22.28515625" style="1" bestFit="1" customWidth="1"/>
    <col min="14862" max="14862" width="16.7109375" style="1" customWidth="1"/>
    <col min="14863" max="14863" width="21.42578125" style="1" bestFit="1" customWidth="1"/>
    <col min="14864" max="14864" width="22.28515625" style="1" bestFit="1" customWidth="1"/>
    <col min="14865" max="15104" width="9.140625" style="1"/>
    <col min="15105" max="15105" width="4.28515625" style="1" customWidth="1"/>
    <col min="15106" max="15106" width="9.85546875" style="1" customWidth="1"/>
    <col min="15107" max="15107" width="55.42578125" style="1" bestFit="1" customWidth="1"/>
    <col min="15108" max="15108" width="12.85546875" style="1" customWidth="1"/>
    <col min="15109" max="15109" width="14.85546875" style="1" customWidth="1"/>
    <col min="15110" max="15110" width="14.28515625" style="1" customWidth="1"/>
    <col min="15111" max="15111" width="20.7109375" style="1" customWidth="1"/>
    <col min="15112" max="15112" width="21" style="1" customWidth="1"/>
    <col min="15113" max="15114" width="21.28515625" style="1" customWidth="1"/>
    <col min="15115" max="15116" width="22.42578125" style="1" bestFit="1" customWidth="1"/>
    <col min="15117" max="15117" width="22.28515625" style="1" bestFit="1" customWidth="1"/>
    <col min="15118" max="15118" width="16.7109375" style="1" customWidth="1"/>
    <col min="15119" max="15119" width="21.42578125" style="1" bestFit="1" customWidth="1"/>
    <col min="15120" max="15120" width="22.28515625" style="1" bestFit="1" customWidth="1"/>
    <col min="15121" max="15360" width="9.140625" style="1"/>
    <col min="15361" max="15361" width="4.28515625" style="1" customWidth="1"/>
    <col min="15362" max="15362" width="9.85546875" style="1" customWidth="1"/>
    <col min="15363" max="15363" width="55.42578125" style="1" bestFit="1" customWidth="1"/>
    <col min="15364" max="15364" width="12.85546875" style="1" customWidth="1"/>
    <col min="15365" max="15365" width="14.85546875" style="1" customWidth="1"/>
    <col min="15366" max="15366" width="14.28515625" style="1" customWidth="1"/>
    <col min="15367" max="15367" width="20.7109375" style="1" customWidth="1"/>
    <col min="15368" max="15368" width="21" style="1" customWidth="1"/>
    <col min="15369" max="15370" width="21.28515625" style="1" customWidth="1"/>
    <col min="15371" max="15372" width="22.42578125" style="1" bestFit="1" customWidth="1"/>
    <col min="15373" max="15373" width="22.28515625" style="1" bestFit="1" customWidth="1"/>
    <col min="15374" max="15374" width="16.7109375" style="1" customWidth="1"/>
    <col min="15375" max="15375" width="21.42578125" style="1" bestFit="1" customWidth="1"/>
    <col min="15376" max="15376" width="22.28515625" style="1" bestFit="1" customWidth="1"/>
    <col min="15377" max="15616" width="9.140625" style="1"/>
    <col min="15617" max="15617" width="4.28515625" style="1" customWidth="1"/>
    <col min="15618" max="15618" width="9.85546875" style="1" customWidth="1"/>
    <col min="15619" max="15619" width="55.42578125" style="1" bestFit="1" customWidth="1"/>
    <col min="15620" max="15620" width="12.85546875" style="1" customWidth="1"/>
    <col min="15621" max="15621" width="14.85546875" style="1" customWidth="1"/>
    <col min="15622" max="15622" width="14.28515625" style="1" customWidth="1"/>
    <col min="15623" max="15623" width="20.7109375" style="1" customWidth="1"/>
    <col min="15624" max="15624" width="21" style="1" customWidth="1"/>
    <col min="15625" max="15626" width="21.28515625" style="1" customWidth="1"/>
    <col min="15627" max="15628" width="22.42578125" style="1" bestFit="1" customWidth="1"/>
    <col min="15629" max="15629" width="22.28515625" style="1" bestFit="1" customWidth="1"/>
    <col min="15630" max="15630" width="16.7109375" style="1" customWidth="1"/>
    <col min="15631" max="15631" width="21.42578125" style="1" bestFit="1" customWidth="1"/>
    <col min="15632" max="15632" width="22.28515625" style="1" bestFit="1" customWidth="1"/>
    <col min="15633" max="15872" width="9.140625" style="1"/>
    <col min="15873" max="15873" width="4.28515625" style="1" customWidth="1"/>
    <col min="15874" max="15874" width="9.85546875" style="1" customWidth="1"/>
    <col min="15875" max="15875" width="55.42578125" style="1" bestFit="1" customWidth="1"/>
    <col min="15876" max="15876" width="12.85546875" style="1" customWidth="1"/>
    <col min="15877" max="15877" width="14.85546875" style="1" customWidth="1"/>
    <col min="15878" max="15878" width="14.28515625" style="1" customWidth="1"/>
    <col min="15879" max="15879" width="20.7109375" style="1" customWidth="1"/>
    <col min="15880" max="15880" width="21" style="1" customWidth="1"/>
    <col min="15881" max="15882" width="21.28515625" style="1" customWidth="1"/>
    <col min="15883" max="15884" width="22.42578125" style="1" bestFit="1" customWidth="1"/>
    <col min="15885" max="15885" width="22.28515625" style="1" bestFit="1" customWidth="1"/>
    <col min="15886" max="15886" width="16.7109375" style="1" customWidth="1"/>
    <col min="15887" max="15887" width="21.42578125" style="1" bestFit="1" customWidth="1"/>
    <col min="15888" max="15888" width="22.28515625" style="1" bestFit="1" customWidth="1"/>
    <col min="15889" max="16128" width="9.140625" style="1"/>
    <col min="16129" max="16129" width="4.28515625" style="1" customWidth="1"/>
    <col min="16130" max="16130" width="9.85546875" style="1" customWidth="1"/>
    <col min="16131" max="16131" width="55.42578125" style="1" bestFit="1" customWidth="1"/>
    <col min="16132" max="16132" width="12.85546875" style="1" customWidth="1"/>
    <col min="16133" max="16133" width="14.85546875" style="1" customWidth="1"/>
    <col min="16134" max="16134" width="14.28515625" style="1" customWidth="1"/>
    <col min="16135" max="16135" width="20.7109375" style="1" customWidth="1"/>
    <col min="16136" max="16136" width="21" style="1" customWidth="1"/>
    <col min="16137" max="16138" width="21.28515625" style="1" customWidth="1"/>
    <col min="16139" max="16140" width="22.42578125" style="1" bestFit="1" customWidth="1"/>
    <col min="16141" max="16141" width="22.28515625" style="1" bestFit="1" customWidth="1"/>
    <col min="16142" max="16142" width="16.7109375" style="1" customWidth="1"/>
    <col min="16143" max="16143" width="21.42578125" style="1" bestFit="1" customWidth="1"/>
    <col min="16144" max="16144" width="22.28515625" style="1" bestFit="1" customWidth="1"/>
    <col min="16145" max="16384" width="9.140625" style="1"/>
  </cols>
  <sheetData>
    <row r="6" spans="1:16" ht="13.9" customHeight="1" x14ac:dyDescent="0.25"/>
    <row r="7" spans="1:16" x14ac:dyDescent="0.25">
      <c r="I7" s="5"/>
      <c r="J7" s="5"/>
      <c r="K7" s="5"/>
      <c r="L7" s="5"/>
    </row>
    <row r="8" spans="1:16" x14ac:dyDescent="0.25">
      <c r="H8" s="6"/>
      <c r="I8" s="7"/>
      <c r="J8" s="7"/>
      <c r="K8" s="7"/>
      <c r="L8" s="7"/>
      <c r="M8" s="7"/>
    </row>
    <row r="9" spans="1:16" ht="15" customHeight="1" x14ac:dyDescent="0.25">
      <c r="B9" s="21"/>
      <c r="D9" s="41" t="s">
        <v>56</v>
      </c>
      <c r="E9" s="41"/>
      <c r="F9" s="41"/>
      <c r="G9" s="41"/>
      <c r="H9" s="41"/>
      <c r="I9" s="41"/>
      <c r="J9" s="41"/>
      <c r="K9" s="41"/>
      <c r="L9" s="34"/>
      <c r="M9" s="8"/>
      <c r="N9" s="8"/>
      <c r="O9" s="8"/>
    </row>
    <row r="11" spans="1:16" ht="15" customHeight="1" thickBot="1" x14ac:dyDescent="0.3">
      <c r="M11" s="23"/>
      <c r="N11" s="38" t="s">
        <v>120</v>
      </c>
      <c r="O11" s="38"/>
    </row>
    <row r="12" spans="1:16" ht="14.45" customHeight="1" x14ac:dyDescent="0.25">
      <c r="A12" s="48" t="s">
        <v>0</v>
      </c>
      <c r="B12" s="50" t="s">
        <v>48</v>
      </c>
      <c r="C12" s="50" t="s">
        <v>49</v>
      </c>
      <c r="D12" s="50" t="s">
        <v>50</v>
      </c>
      <c r="E12" s="50"/>
      <c r="F12" s="50"/>
      <c r="G12" s="52" t="s">
        <v>119</v>
      </c>
      <c r="H12" s="52"/>
      <c r="I12" s="52"/>
      <c r="J12" s="52"/>
      <c r="K12" s="52"/>
      <c r="L12" s="52"/>
      <c r="M12" s="52"/>
      <c r="N12" s="55" t="s">
        <v>118</v>
      </c>
      <c r="O12" s="56"/>
    </row>
    <row r="13" spans="1:16" s="21" customFormat="1" ht="15.75" customHeight="1" x14ac:dyDescent="0.25">
      <c r="A13" s="49"/>
      <c r="B13" s="51"/>
      <c r="C13" s="51"/>
      <c r="D13" s="51"/>
      <c r="E13" s="51"/>
      <c r="F13" s="51"/>
      <c r="G13" s="39"/>
      <c r="H13" s="39"/>
      <c r="I13" s="39"/>
      <c r="J13" s="39"/>
      <c r="K13" s="39"/>
      <c r="L13" s="39"/>
      <c r="M13" s="39"/>
      <c r="N13" s="40"/>
      <c r="O13" s="46"/>
      <c r="P13" s="9"/>
    </row>
    <row r="14" spans="1:16" s="21" customFormat="1" ht="42" customHeight="1" x14ac:dyDescent="0.25">
      <c r="A14" s="49"/>
      <c r="B14" s="51"/>
      <c r="C14" s="51"/>
      <c r="D14" s="51"/>
      <c r="E14" s="51"/>
      <c r="F14" s="51"/>
      <c r="G14" s="53" t="s">
        <v>57</v>
      </c>
      <c r="H14" s="54"/>
      <c r="I14" s="54"/>
      <c r="J14" s="53" t="s">
        <v>116</v>
      </c>
      <c r="K14" s="54"/>
      <c r="L14" s="54"/>
      <c r="M14" s="39" t="s">
        <v>58</v>
      </c>
      <c r="N14" s="40" t="s">
        <v>59</v>
      </c>
      <c r="O14" s="46" t="s">
        <v>60</v>
      </c>
      <c r="P14" s="9"/>
    </row>
    <row r="15" spans="1:16" s="21" customFormat="1" ht="42" customHeight="1" x14ac:dyDescent="0.25">
      <c r="A15" s="49"/>
      <c r="B15" s="51"/>
      <c r="C15" s="51"/>
      <c r="D15" s="27" t="s">
        <v>51</v>
      </c>
      <c r="E15" s="27" t="s">
        <v>52</v>
      </c>
      <c r="F15" s="27" t="s">
        <v>53</v>
      </c>
      <c r="G15" s="37" t="s">
        <v>117</v>
      </c>
      <c r="H15" s="28" t="s">
        <v>62</v>
      </c>
      <c r="I15" s="28" t="s">
        <v>61</v>
      </c>
      <c r="J15" s="36" t="s">
        <v>63</v>
      </c>
      <c r="K15" s="36" t="s">
        <v>62</v>
      </c>
      <c r="L15" s="35" t="s">
        <v>61</v>
      </c>
      <c r="M15" s="39"/>
      <c r="N15" s="40"/>
      <c r="O15" s="47"/>
      <c r="P15" s="9"/>
    </row>
    <row r="16" spans="1:16" x14ac:dyDescent="0.25">
      <c r="A16" s="10">
        <v>1</v>
      </c>
      <c r="B16" s="11" t="s">
        <v>10</v>
      </c>
      <c r="C16" s="30" t="s">
        <v>73</v>
      </c>
      <c r="D16" s="12" t="s">
        <v>2</v>
      </c>
      <c r="E16" s="13" t="s">
        <v>2</v>
      </c>
      <c r="F16" s="13" t="s">
        <v>2</v>
      </c>
      <c r="G16" s="14">
        <f>VLOOKUP(B16,[2]brokers!$B$9:$H$69,7,0)</f>
        <v>42706161554.160004</v>
      </c>
      <c r="H16" s="14">
        <f>VLOOKUP(B16,[1]Brokers!$B$9:$AD$69,29,0)</f>
        <v>0</v>
      </c>
      <c r="I16" s="14">
        <f>VLOOKUP(B16,[2]brokers!$B$9:$W$69,12,0)</f>
        <v>1010000</v>
      </c>
      <c r="J16" s="14"/>
      <c r="K16" s="14">
        <v>0</v>
      </c>
      <c r="L16" s="14"/>
      <c r="M16" s="14">
        <f>K16+J16+I16+H16+G16+L16</f>
        <v>42707171554.160004</v>
      </c>
      <c r="N16" s="29">
        <f>VLOOKUP(B16,[3]Sheet1!$B$16:$P$69,13,0)</f>
        <v>50011868184.930008</v>
      </c>
      <c r="O16" s="31">
        <f>N16/$N$68</f>
        <v>0.53285271235676424</v>
      </c>
    </row>
    <row r="17" spans="1:16" x14ac:dyDescent="0.25">
      <c r="A17" s="10">
        <f t="shared" ref="A17:A48" si="0">+A16+1</f>
        <v>2</v>
      </c>
      <c r="B17" s="11" t="s">
        <v>1</v>
      </c>
      <c r="C17" s="30" t="s">
        <v>75</v>
      </c>
      <c r="D17" s="12" t="s">
        <v>2</v>
      </c>
      <c r="E17" s="13" t="s">
        <v>2</v>
      </c>
      <c r="F17" s="13" t="s">
        <v>2</v>
      </c>
      <c r="G17" s="14">
        <f>VLOOKUP(B17,[2]brokers!$B$9:$H$69,7,0)</f>
        <v>3692889064.9099998</v>
      </c>
      <c r="H17" s="14">
        <f>VLOOKUP(B17,[1]Brokers!$B$9:$AD$69,29,0)</f>
        <v>0</v>
      </c>
      <c r="I17" s="14">
        <f>VLOOKUP(B17,[2]brokers!$B$9:$W$69,12,0)</f>
        <v>6020000</v>
      </c>
      <c r="J17" s="14"/>
      <c r="K17" s="14">
        <v>0</v>
      </c>
      <c r="L17" s="14"/>
      <c r="M17" s="14">
        <f>K17+J17+I17+H17+G17+L17</f>
        <v>3698909064.9099998</v>
      </c>
      <c r="N17" s="29">
        <f>VLOOKUP(B17,[3]Sheet1!$B$16:$P$69,13,0)</f>
        <v>12460085895.09</v>
      </c>
      <c r="O17" s="31">
        <f>N17/$N$68</f>
        <v>0.13275629978161071</v>
      </c>
    </row>
    <row r="18" spans="1:16" x14ac:dyDescent="0.25">
      <c r="A18" s="10">
        <f t="shared" si="0"/>
        <v>3</v>
      </c>
      <c r="B18" s="11" t="s">
        <v>9</v>
      </c>
      <c r="C18" s="30" t="s">
        <v>78</v>
      </c>
      <c r="D18" s="12" t="s">
        <v>2</v>
      </c>
      <c r="E18" s="13" t="s">
        <v>2</v>
      </c>
      <c r="F18" s="13" t="s">
        <v>2</v>
      </c>
      <c r="G18" s="14">
        <f>VLOOKUP(B18,[2]brokers!$B$9:$H$69,7,0)</f>
        <v>5840706197.3299999</v>
      </c>
      <c r="H18" s="14">
        <f>VLOOKUP(B18,[1]Brokers!$B$9:$AD$69,29,0)</f>
        <v>0</v>
      </c>
      <c r="I18" s="14">
        <f>VLOOKUP(B18,[2]brokers!$B$9:$W$69,12,0)</f>
        <v>0</v>
      </c>
      <c r="J18" s="14"/>
      <c r="K18" s="14">
        <v>0</v>
      </c>
      <c r="L18" s="14"/>
      <c r="M18" s="14">
        <f>K18+J18+I18+H18+G18+L18</f>
        <v>5840706197.3299999</v>
      </c>
      <c r="N18" s="29">
        <f>VLOOKUP(B18,[3]Sheet1!$B$16:$P$69,13,0)</f>
        <v>6344927331.1199999</v>
      </c>
      <c r="O18" s="31">
        <f>N18/$N$68</f>
        <v>6.7602188456391668E-2</v>
      </c>
    </row>
    <row r="19" spans="1:16" s="22" customFormat="1" x14ac:dyDescent="0.25">
      <c r="A19" s="10">
        <f t="shared" si="0"/>
        <v>4</v>
      </c>
      <c r="B19" s="11" t="s">
        <v>65</v>
      </c>
      <c r="C19" s="30" t="s">
        <v>83</v>
      </c>
      <c r="D19" s="12" t="s">
        <v>2</v>
      </c>
      <c r="E19" s="13" t="s">
        <v>2</v>
      </c>
      <c r="F19" s="13"/>
      <c r="G19" s="14">
        <f>VLOOKUP(B19,[2]brokers!$B$9:$H$69,7,0)</f>
        <v>14310014.630000001</v>
      </c>
      <c r="H19" s="14">
        <f>VLOOKUP(B19,[1]Brokers!$B$9:$AD$69,29,0)</f>
        <v>0</v>
      </c>
      <c r="I19" s="14">
        <f>VLOOKUP(B19,[2]brokers!$B$9:$W$69,12,0)</f>
        <v>0</v>
      </c>
      <c r="J19" s="14"/>
      <c r="K19" s="14">
        <v>0</v>
      </c>
      <c r="L19" s="14"/>
      <c r="M19" s="14">
        <f>K19+J19+I19+H19+G19+L19</f>
        <v>14310014.630000001</v>
      </c>
      <c r="N19" s="29">
        <f>VLOOKUP(B19,[3]Sheet1!$B$16:$P$69,13,0)</f>
        <v>5903195670.5200005</v>
      </c>
      <c r="O19" s="31">
        <f>N19/$N$68</f>
        <v>6.2895747324974521E-2</v>
      </c>
      <c r="P19" s="9"/>
    </row>
    <row r="20" spans="1:16" x14ac:dyDescent="0.25">
      <c r="A20" s="10">
        <f t="shared" si="0"/>
        <v>5</v>
      </c>
      <c r="B20" s="11" t="s">
        <v>5</v>
      </c>
      <c r="C20" s="30" t="s">
        <v>76</v>
      </c>
      <c r="D20" s="12" t="s">
        <v>2</v>
      </c>
      <c r="E20" s="13" t="s">
        <v>2</v>
      </c>
      <c r="F20" s="13" t="s">
        <v>2</v>
      </c>
      <c r="G20" s="14">
        <f>VLOOKUP(B20,[2]brokers!$B$9:$H$69,7,0)</f>
        <v>1645760787.75</v>
      </c>
      <c r="H20" s="14">
        <f>VLOOKUP(B20,[1]Brokers!$B$9:$AD$69,29,0)</f>
        <v>0</v>
      </c>
      <c r="I20" s="14">
        <f>VLOOKUP(B20,[2]brokers!$B$9:$W$69,12,0)</f>
        <v>13522820</v>
      </c>
      <c r="J20" s="14"/>
      <c r="K20" s="14">
        <v>0</v>
      </c>
      <c r="L20" s="14"/>
      <c r="M20" s="14">
        <f>K20+J20+I20+H20+G20+L20</f>
        <v>1659283607.75</v>
      </c>
      <c r="N20" s="29">
        <f>VLOOKUP(B20,[3]Sheet1!$B$16:$P$69,13,0)</f>
        <v>3327406172.5</v>
      </c>
      <c r="O20" s="31">
        <f>N20/$N$68</f>
        <v>3.5451933080626746E-2</v>
      </c>
    </row>
    <row r="21" spans="1:16" x14ac:dyDescent="0.25">
      <c r="A21" s="10">
        <f t="shared" si="0"/>
        <v>6</v>
      </c>
      <c r="B21" s="11" t="s">
        <v>7</v>
      </c>
      <c r="C21" s="30" t="s">
        <v>74</v>
      </c>
      <c r="D21" s="12" t="s">
        <v>2</v>
      </c>
      <c r="E21" s="13" t="s">
        <v>2</v>
      </c>
      <c r="F21" s="13"/>
      <c r="G21" s="14">
        <f>VLOOKUP(B21,[2]brokers!$B$9:$H$69,7,0)</f>
        <v>1519773980.5699999</v>
      </c>
      <c r="H21" s="14">
        <f>VLOOKUP(B21,[1]Brokers!$B$9:$AD$69,29,0)</f>
        <v>0</v>
      </c>
      <c r="I21" s="14">
        <f>VLOOKUP(B21,[2]brokers!$B$9:$W$69,12,0)</f>
        <v>42640000</v>
      </c>
      <c r="J21" s="14"/>
      <c r="K21" s="14">
        <v>0</v>
      </c>
      <c r="L21" s="14"/>
      <c r="M21" s="14">
        <f>K21+J21+I21+H21+G21+L21</f>
        <v>1562413980.5699999</v>
      </c>
      <c r="N21" s="29">
        <f>VLOOKUP(B21,[3]Sheet1!$B$16:$P$69,13,0)</f>
        <v>3004758625.3999996</v>
      </c>
      <c r="O21" s="31">
        <f>N21/$N$68</f>
        <v>3.2014276643323382E-2</v>
      </c>
    </row>
    <row r="22" spans="1:16" x14ac:dyDescent="0.25">
      <c r="A22" s="10">
        <f t="shared" si="0"/>
        <v>7</v>
      </c>
      <c r="B22" s="11" t="s">
        <v>16</v>
      </c>
      <c r="C22" s="30" t="s">
        <v>80</v>
      </c>
      <c r="D22" s="12" t="s">
        <v>2</v>
      </c>
      <c r="E22" s="13"/>
      <c r="F22" s="13"/>
      <c r="G22" s="14">
        <f>VLOOKUP(B22,[2]brokers!$B$9:$H$69,7,0)</f>
        <v>1925336335.48</v>
      </c>
      <c r="H22" s="14">
        <f>VLOOKUP(B22,[1]Brokers!$B$9:$AD$69,29,0)</f>
        <v>0</v>
      </c>
      <c r="I22" s="14">
        <f>VLOOKUP(B22,[2]brokers!$B$9:$W$69,12,0)</f>
        <v>700000</v>
      </c>
      <c r="J22" s="14"/>
      <c r="K22" s="14">
        <v>0</v>
      </c>
      <c r="L22" s="14"/>
      <c r="M22" s="14">
        <f>K22+J22+I22+H22+G22+L22</f>
        <v>1926036335.48</v>
      </c>
      <c r="N22" s="29">
        <f>VLOOKUP(B22,[3]Sheet1!$B$16:$P$69,13,0)</f>
        <v>2814945438.4200001</v>
      </c>
      <c r="O22" s="31">
        <f>N22/$N$68</f>
        <v>2.999190724993504E-2</v>
      </c>
    </row>
    <row r="23" spans="1:16" x14ac:dyDescent="0.25">
      <c r="A23" s="10">
        <f t="shared" si="0"/>
        <v>8</v>
      </c>
      <c r="B23" s="11" t="s">
        <v>8</v>
      </c>
      <c r="C23" s="30" t="s">
        <v>79</v>
      </c>
      <c r="D23" s="12" t="s">
        <v>2</v>
      </c>
      <c r="E23" s="13" t="s">
        <v>2</v>
      </c>
      <c r="F23" s="13"/>
      <c r="G23" s="14">
        <f>VLOOKUP(B23,[2]brokers!$B$9:$H$69,7,0)</f>
        <v>1461544672.79</v>
      </c>
      <c r="H23" s="14">
        <f>VLOOKUP(B23,[1]Brokers!$B$9:$AD$69,29,0)</f>
        <v>0</v>
      </c>
      <c r="I23" s="14">
        <f>VLOOKUP(B23,[2]brokers!$B$9:$W$69,12,0)</f>
        <v>0</v>
      </c>
      <c r="J23" s="14"/>
      <c r="K23" s="14">
        <v>0</v>
      </c>
      <c r="L23" s="14"/>
      <c r="M23" s="14">
        <f>K23+J23+I23+H23+G23+L23</f>
        <v>1461544672.79</v>
      </c>
      <c r="N23" s="29">
        <f>VLOOKUP(B23,[3]Sheet1!$B$16:$P$69,13,0)</f>
        <v>2365596558.3000002</v>
      </c>
      <c r="O23" s="31">
        <f>N23/$N$68</f>
        <v>2.5204308260810184E-2</v>
      </c>
    </row>
    <row r="24" spans="1:16" x14ac:dyDescent="0.25">
      <c r="A24" s="10">
        <f t="shared" si="0"/>
        <v>9</v>
      </c>
      <c r="B24" s="11" t="s">
        <v>6</v>
      </c>
      <c r="C24" s="30" t="s">
        <v>77</v>
      </c>
      <c r="D24" s="12" t="s">
        <v>2</v>
      </c>
      <c r="E24" s="13" t="s">
        <v>2</v>
      </c>
      <c r="F24" s="13" t="s">
        <v>2</v>
      </c>
      <c r="G24" s="14">
        <f>VLOOKUP(B24,[2]brokers!$B$9:$H$69,7,0)</f>
        <v>665806773.5</v>
      </c>
      <c r="H24" s="14">
        <f>VLOOKUP(B24,[1]Brokers!$B$9:$AD$69,29,0)</f>
        <v>0</v>
      </c>
      <c r="I24" s="14">
        <f>VLOOKUP(B24,[2]brokers!$B$9:$W$69,12,0)</f>
        <v>702810480</v>
      </c>
      <c r="J24" s="14"/>
      <c r="K24" s="14">
        <v>0</v>
      </c>
      <c r="L24" s="14"/>
      <c r="M24" s="14">
        <f>K24+J24+I24+H24+G24+L24</f>
        <v>1368617253.5</v>
      </c>
      <c r="N24" s="29">
        <f>VLOOKUP(B24,[3]Sheet1!$B$16:$P$69,13,0)</f>
        <v>2152112112.0100002</v>
      </c>
      <c r="O24" s="31">
        <f>N24/$N$68</f>
        <v>2.2929732837413258E-2</v>
      </c>
      <c r="P24" s="1"/>
    </row>
    <row r="25" spans="1:16" x14ac:dyDescent="0.25">
      <c r="A25" s="10">
        <f t="shared" si="0"/>
        <v>10</v>
      </c>
      <c r="B25" s="11" t="s">
        <v>34</v>
      </c>
      <c r="C25" s="30" t="s">
        <v>84</v>
      </c>
      <c r="D25" s="12" t="s">
        <v>2</v>
      </c>
      <c r="E25" s="13"/>
      <c r="F25" s="13" t="s">
        <v>2</v>
      </c>
      <c r="G25" s="14">
        <f>VLOOKUP(B25,[2]brokers!$B$9:$H$69,7,0)</f>
        <v>1216201604.3399999</v>
      </c>
      <c r="H25" s="14">
        <f>VLOOKUP(B25,[1]Brokers!$B$9:$AD$69,29,0)</f>
        <v>0</v>
      </c>
      <c r="I25" s="14">
        <f>VLOOKUP(B25,[2]brokers!$B$9:$W$69,12,0)</f>
        <v>1000000</v>
      </c>
      <c r="J25" s="14"/>
      <c r="K25" s="14">
        <v>0</v>
      </c>
      <c r="L25" s="14"/>
      <c r="M25" s="14">
        <f>K25+J25+I25+H25+G25+L25</f>
        <v>1217201604.3399999</v>
      </c>
      <c r="N25" s="29">
        <f>VLOOKUP(B25,[3]Sheet1!$B$16:$P$69,13,0)</f>
        <v>1514616709.1199999</v>
      </c>
      <c r="O25" s="31">
        <f>N25/$N$68</f>
        <v>1.613752197080813E-2</v>
      </c>
    </row>
    <row r="26" spans="1:16" x14ac:dyDescent="0.25">
      <c r="A26" s="10">
        <f t="shared" si="0"/>
        <v>11</v>
      </c>
      <c r="B26" s="11" t="s">
        <v>11</v>
      </c>
      <c r="C26" s="30" t="s">
        <v>85</v>
      </c>
      <c r="D26" s="12" t="s">
        <v>2</v>
      </c>
      <c r="E26" s="13" t="s">
        <v>2</v>
      </c>
      <c r="F26" s="13"/>
      <c r="G26" s="14">
        <f>VLOOKUP(B26,[2]brokers!$B$9:$H$69,7,0)</f>
        <v>763021893.0999999</v>
      </c>
      <c r="H26" s="14">
        <f>VLOOKUP(B26,[1]Brokers!$B$9:$AD$69,29,0)</f>
        <v>0</v>
      </c>
      <c r="I26" s="14">
        <f>VLOOKUP(B26,[2]brokers!$B$9:$W$69,12,0)</f>
        <v>0</v>
      </c>
      <c r="J26" s="14"/>
      <c r="K26" s="14">
        <v>0</v>
      </c>
      <c r="L26" s="14"/>
      <c r="M26" s="14">
        <f>K26+J26+I26+H26+G26+L26</f>
        <v>763021893.0999999</v>
      </c>
      <c r="N26" s="29">
        <f>VLOOKUP(B26,[3]Sheet1!$B$16:$P$69,13,0)</f>
        <v>890066115.20999992</v>
      </c>
      <c r="O26" s="31">
        <f>N26/$N$68</f>
        <v>9.483231898331862E-3</v>
      </c>
    </row>
    <row r="27" spans="1:16" x14ac:dyDescent="0.25">
      <c r="A27" s="10">
        <f t="shared" si="0"/>
        <v>12</v>
      </c>
      <c r="B27" s="11" t="s">
        <v>41</v>
      </c>
      <c r="C27" s="30" t="s">
        <v>95</v>
      </c>
      <c r="D27" s="12" t="s">
        <v>2</v>
      </c>
      <c r="E27" s="13" t="s">
        <v>2</v>
      </c>
      <c r="F27" s="13" t="s">
        <v>2</v>
      </c>
      <c r="G27" s="14">
        <f>VLOOKUP(B27,[2]brokers!$B$9:$H$69,7,0)</f>
        <v>360033721.10000002</v>
      </c>
      <c r="H27" s="14">
        <f>VLOOKUP(B27,[1]Brokers!$B$9:$AD$69,29,0)</f>
        <v>0</v>
      </c>
      <c r="I27" s="14">
        <f>VLOOKUP(B27,[2]brokers!$B$9:$W$69,12,0)</f>
        <v>0</v>
      </c>
      <c r="J27" s="14"/>
      <c r="K27" s="14">
        <v>0</v>
      </c>
      <c r="L27" s="14"/>
      <c r="M27" s="14">
        <f>K27+J27+I27+H27+G27+L27</f>
        <v>360033721.10000002</v>
      </c>
      <c r="N27" s="29">
        <f>VLOOKUP(B27,[3]Sheet1!$B$16:$P$69,13,0)</f>
        <v>672799383.63</v>
      </c>
      <c r="O27" s="31">
        <f>N27/$N$68</f>
        <v>7.1683580208113835E-3</v>
      </c>
    </row>
    <row r="28" spans="1:16" x14ac:dyDescent="0.25">
      <c r="A28" s="10">
        <f t="shared" si="0"/>
        <v>13</v>
      </c>
      <c r="B28" s="11" t="s">
        <v>3</v>
      </c>
      <c r="C28" s="30" t="s">
        <v>81</v>
      </c>
      <c r="D28" s="12" t="s">
        <v>2</v>
      </c>
      <c r="E28" s="13"/>
      <c r="F28" s="13" t="s">
        <v>2</v>
      </c>
      <c r="G28" s="14">
        <f>VLOOKUP(B28,[2]brokers!$B$9:$H$69,7,0)</f>
        <v>234174721.56999999</v>
      </c>
      <c r="H28" s="14">
        <f>VLOOKUP(B28,[1]Brokers!$B$9:$AD$69,29,0)</f>
        <v>0</v>
      </c>
      <c r="I28" s="14">
        <f>VLOOKUP(B28,[2]brokers!$B$9:$W$69,12,0)</f>
        <v>0</v>
      </c>
      <c r="J28" s="14"/>
      <c r="K28" s="14">
        <v>0</v>
      </c>
      <c r="L28" s="14"/>
      <c r="M28" s="14">
        <f>K28+J28+I28+H28+G28+L28</f>
        <v>234174721.56999999</v>
      </c>
      <c r="N28" s="29">
        <f>VLOOKUP(B28,[3]Sheet1!$B$16:$P$69,13,0)</f>
        <v>362543506.81999999</v>
      </c>
      <c r="O28" s="31">
        <f>N28/$N$68</f>
        <v>3.8627289474977332E-3</v>
      </c>
    </row>
    <row r="29" spans="1:16" x14ac:dyDescent="0.25">
      <c r="A29" s="10">
        <f t="shared" si="0"/>
        <v>14</v>
      </c>
      <c r="B29" s="11" t="s">
        <v>12</v>
      </c>
      <c r="C29" s="30" t="s">
        <v>12</v>
      </c>
      <c r="D29" s="12" t="s">
        <v>2</v>
      </c>
      <c r="E29" s="13"/>
      <c r="F29" s="13"/>
      <c r="G29" s="14">
        <f>VLOOKUP(B29,[2]brokers!$B$9:$H$69,7,0)</f>
        <v>480009.6</v>
      </c>
      <c r="H29" s="14">
        <f>VLOOKUP(B29,[1]Brokers!$B$9:$AD$69,29,0)</f>
        <v>0</v>
      </c>
      <c r="I29" s="14">
        <f>VLOOKUP(B29,[2]brokers!$B$9:$W$69,12,0)</f>
        <v>0</v>
      </c>
      <c r="J29" s="14"/>
      <c r="K29" s="14">
        <v>0</v>
      </c>
      <c r="L29" s="14"/>
      <c r="M29" s="14">
        <f>K29+J29+I29+H29+G29+L29</f>
        <v>480009.6</v>
      </c>
      <c r="N29" s="29">
        <f>VLOOKUP(B29,[3]Sheet1!$B$16:$P$69,13,0)</f>
        <v>353280009.60000002</v>
      </c>
      <c r="O29" s="31">
        <f>N29/$N$68</f>
        <v>3.7640307824675034E-3</v>
      </c>
    </row>
    <row r="30" spans="1:16" x14ac:dyDescent="0.25">
      <c r="A30" s="10">
        <f t="shared" si="0"/>
        <v>15</v>
      </c>
      <c r="B30" s="11" t="s">
        <v>13</v>
      </c>
      <c r="C30" s="30" t="s">
        <v>94</v>
      </c>
      <c r="D30" s="12" t="s">
        <v>2</v>
      </c>
      <c r="E30" s="13"/>
      <c r="F30" s="13"/>
      <c r="G30" s="14">
        <f>VLOOKUP(B30,[2]brokers!$B$9:$H$69,7,0)</f>
        <v>247717948.32999998</v>
      </c>
      <c r="H30" s="14">
        <f>VLOOKUP(B30,[1]Brokers!$B$9:$AD$69,29,0)</f>
        <v>0</v>
      </c>
      <c r="I30" s="14">
        <f>VLOOKUP(B30,[2]brokers!$B$9:$W$69,12,0)</f>
        <v>0</v>
      </c>
      <c r="J30" s="14"/>
      <c r="K30" s="14">
        <v>0</v>
      </c>
      <c r="L30" s="14"/>
      <c r="M30" s="14">
        <f>K30+J30+I30+H30+G30+L30</f>
        <v>247717948.32999998</v>
      </c>
      <c r="N30" s="29">
        <f>VLOOKUP(B30,[3]Sheet1!$B$16:$P$69,13,0)</f>
        <v>320471866.25999999</v>
      </c>
      <c r="O30" s="31">
        <f>N30/$N$68</f>
        <v>3.4144755908584777E-3</v>
      </c>
    </row>
    <row r="31" spans="1:16" x14ac:dyDescent="0.25">
      <c r="A31" s="10">
        <f t="shared" si="0"/>
        <v>16</v>
      </c>
      <c r="B31" s="11" t="s">
        <v>25</v>
      </c>
      <c r="C31" s="30" t="s">
        <v>86</v>
      </c>
      <c r="D31" s="12" t="s">
        <v>2</v>
      </c>
      <c r="E31" s="13"/>
      <c r="F31" s="13"/>
      <c r="G31" s="14">
        <f>VLOOKUP(B31,[2]brokers!$B$9:$H$69,7,0)</f>
        <v>138936135.52000001</v>
      </c>
      <c r="H31" s="14">
        <f>VLOOKUP(B31,[1]Brokers!$B$9:$AD$69,29,0)</f>
        <v>0</v>
      </c>
      <c r="I31" s="14">
        <f>VLOOKUP(B31,[2]brokers!$B$9:$W$69,12,0)</f>
        <v>0</v>
      </c>
      <c r="J31" s="14"/>
      <c r="K31" s="14">
        <v>0</v>
      </c>
      <c r="L31" s="14"/>
      <c r="M31" s="14">
        <f>K31+J31+I31+H31+G31+L31</f>
        <v>138936135.52000001</v>
      </c>
      <c r="N31" s="29">
        <f>VLOOKUP(B31,[3]Sheet1!$B$16:$P$69,13,0)</f>
        <v>187745219.59</v>
      </c>
      <c r="O31" s="31">
        <f>N31/$N$68</f>
        <v>2.0003361826162066E-3</v>
      </c>
    </row>
    <row r="32" spans="1:16" x14ac:dyDescent="0.25">
      <c r="A32" s="10">
        <f t="shared" si="0"/>
        <v>17</v>
      </c>
      <c r="B32" s="11" t="s">
        <v>21</v>
      </c>
      <c r="C32" s="30" t="s">
        <v>82</v>
      </c>
      <c r="D32" s="12" t="s">
        <v>2</v>
      </c>
      <c r="E32" s="13"/>
      <c r="F32" s="13"/>
      <c r="G32" s="14">
        <f>VLOOKUP(B32,[2]brokers!$B$9:$H$69,7,0)</f>
        <v>108124404.78999999</v>
      </c>
      <c r="H32" s="14">
        <f>VLOOKUP(B32,[1]Brokers!$B$9:$AD$69,29,0)</f>
        <v>0</v>
      </c>
      <c r="I32" s="14">
        <f>VLOOKUP(B32,[2]brokers!$B$9:$W$69,12,0)</f>
        <v>8880000</v>
      </c>
      <c r="J32" s="14"/>
      <c r="K32" s="14">
        <v>0</v>
      </c>
      <c r="L32" s="14"/>
      <c r="M32" s="14">
        <f>K32+J32+I32+H32+G32+L32</f>
        <v>117004404.78999999</v>
      </c>
      <c r="N32" s="29">
        <f>VLOOKUP(B32,[3]Sheet1!$B$16:$P$69,13,0)</f>
        <v>161268011.13999999</v>
      </c>
      <c r="O32" s="31">
        <f>N32/$N$68</f>
        <v>1.7182340966463564E-3</v>
      </c>
      <c r="P32" s="1"/>
    </row>
    <row r="33" spans="1:16" x14ac:dyDescent="0.25">
      <c r="A33" s="10">
        <f t="shared" si="0"/>
        <v>18</v>
      </c>
      <c r="B33" s="11" t="s">
        <v>33</v>
      </c>
      <c r="C33" s="30" t="s">
        <v>107</v>
      </c>
      <c r="D33" s="12" t="s">
        <v>2</v>
      </c>
      <c r="E33" s="13"/>
      <c r="F33" s="13"/>
      <c r="G33" s="14">
        <f>VLOOKUP(B33,[2]brokers!$B$9:$H$69,7,0)</f>
        <v>113582915.62</v>
      </c>
      <c r="H33" s="14">
        <f>VLOOKUP(B33,[1]Brokers!$B$9:$AD$69,29,0)</f>
        <v>0</v>
      </c>
      <c r="I33" s="14">
        <f>VLOOKUP(B33,[2]brokers!$B$9:$W$69,12,0)</f>
        <v>0</v>
      </c>
      <c r="J33" s="14"/>
      <c r="K33" s="14">
        <v>0</v>
      </c>
      <c r="L33" s="14"/>
      <c r="M33" s="14">
        <f>K33+J33+I33+H33+G33+L33</f>
        <v>113582915.62</v>
      </c>
      <c r="N33" s="29">
        <f>VLOOKUP(B33,[3]Sheet1!$B$16:$P$69,13,0)</f>
        <v>139666180.22</v>
      </c>
      <c r="O33" s="31">
        <f>N33/$N$68</f>
        <v>1.488076843671298E-3</v>
      </c>
      <c r="P33" s="1"/>
    </row>
    <row r="34" spans="1:16" x14ac:dyDescent="0.25">
      <c r="A34" s="10">
        <f t="shared" si="0"/>
        <v>19</v>
      </c>
      <c r="B34" s="11" t="s">
        <v>30</v>
      </c>
      <c r="C34" s="30" t="s">
        <v>100</v>
      </c>
      <c r="D34" s="12" t="s">
        <v>2</v>
      </c>
      <c r="E34" s="13"/>
      <c r="F34" s="13"/>
      <c r="G34" s="14">
        <f>VLOOKUP(B34,[2]brokers!$B$9:$H$69,7,0)</f>
        <v>93217794.609999999</v>
      </c>
      <c r="H34" s="14">
        <f>VLOOKUP(B34,[1]Brokers!$B$9:$AD$69,29,0)</f>
        <v>0</v>
      </c>
      <c r="I34" s="14">
        <f>VLOOKUP(B34,[2]brokers!$B$9:$W$69,12,0)</f>
        <v>0</v>
      </c>
      <c r="J34" s="14"/>
      <c r="K34" s="14">
        <v>0</v>
      </c>
      <c r="L34" s="14"/>
      <c r="M34" s="14">
        <f>K34+J34+I34+H34+G34+L34</f>
        <v>93217794.609999999</v>
      </c>
      <c r="N34" s="29">
        <f>VLOOKUP(B34,[3]Sheet1!$B$16:$P$69,13,0)</f>
        <v>97276873.409999996</v>
      </c>
      <c r="O34" s="31">
        <f>N34/$N$68</f>
        <v>1.0364389039504672E-3</v>
      </c>
      <c r="P34" s="1"/>
    </row>
    <row r="35" spans="1:16" x14ac:dyDescent="0.25">
      <c r="A35" s="10">
        <f t="shared" si="0"/>
        <v>20</v>
      </c>
      <c r="B35" s="11" t="s">
        <v>27</v>
      </c>
      <c r="C35" s="30" t="s">
        <v>114</v>
      </c>
      <c r="D35" s="12" t="s">
        <v>2</v>
      </c>
      <c r="E35" s="13"/>
      <c r="F35" s="13"/>
      <c r="G35" s="14">
        <f>VLOOKUP(B35,[2]brokers!$B$9:$H$69,7,0)</f>
        <v>0</v>
      </c>
      <c r="H35" s="14">
        <f>VLOOKUP(B35,[1]Brokers!$B$9:$AD$69,29,0)</f>
        <v>0</v>
      </c>
      <c r="I35" s="14">
        <f>VLOOKUP(B35,[2]brokers!$B$9:$W$69,12,0)</f>
        <v>0</v>
      </c>
      <c r="J35" s="14"/>
      <c r="K35" s="14">
        <v>0</v>
      </c>
      <c r="L35" s="14"/>
      <c r="M35" s="14">
        <f>K35+J35+I35+H35+G35+L35</f>
        <v>0</v>
      </c>
      <c r="N35" s="29">
        <f>VLOOKUP(B35,[3]Sheet1!$B$16:$P$69,13,0)</f>
        <v>79333334.980000004</v>
      </c>
      <c r="O35" s="31">
        <f>N35/$N$68</f>
        <v>8.4525902068059147E-4</v>
      </c>
      <c r="P35" s="1"/>
    </row>
    <row r="36" spans="1:16" x14ac:dyDescent="0.25">
      <c r="A36" s="10">
        <f t="shared" si="0"/>
        <v>21</v>
      </c>
      <c r="B36" s="11" t="s">
        <v>66</v>
      </c>
      <c r="C36" s="30" t="s">
        <v>93</v>
      </c>
      <c r="D36" s="12" t="s">
        <v>2</v>
      </c>
      <c r="E36" s="13"/>
      <c r="F36" s="13"/>
      <c r="G36" s="14">
        <f>VLOOKUP(B36,[2]brokers!$B$9:$H$69,7,0)</f>
        <v>52360522.939999998</v>
      </c>
      <c r="H36" s="14">
        <f>VLOOKUP(B36,[1]Brokers!$B$9:$AD$69,29,0)</f>
        <v>0</v>
      </c>
      <c r="I36" s="14">
        <f>VLOOKUP(B36,[2]brokers!$B$9:$W$69,12,0)</f>
        <v>0</v>
      </c>
      <c r="J36" s="14"/>
      <c r="K36" s="14">
        <v>0</v>
      </c>
      <c r="L36" s="14"/>
      <c r="M36" s="14">
        <f>K36+J36+I36+H36+G36+L36</f>
        <v>52360522.939999998</v>
      </c>
      <c r="N36" s="29">
        <f>VLOOKUP(B36,[3]Sheet1!$B$16:$P$69,13,0)</f>
        <v>69371927.450000003</v>
      </c>
      <c r="O36" s="31">
        <f>N36/$N$68</f>
        <v>7.391249526304993E-4</v>
      </c>
      <c r="P36" s="1"/>
    </row>
    <row r="37" spans="1:16" x14ac:dyDescent="0.25">
      <c r="A37" s="10">
        <f t="shared" si="0"/>
        <v>22</v>
      </c>
      <c r="B37" s="11" t="s">
        <v>19</v>
      </c>
      <c r="C37" s="30" t="s">
        <v>87</v>
      </c>
      <c r="D37" s="12" t="s">
        <v>2</v>
      </c>
      <c r="E37" s="13"/>
      <c r="F37" s="13"/>
      <c r="G37" s="14">
        <f>VLOOKUP(B37,[2]brokers!$B$9:$H$69,7,0)</f>
        <v>59398873.909999996</v>
      </c>
      <c r="H37" s="14">
        <f>VLOOKUP(B37,[1]Brokers!$B$9:$AD$69,29,0)</f>
        <v>0</v>
      </c>
      <c r="I37" s="14">
        <f>VLOOKUP(B37,[2]brokers!$B$9:$W$69,12,0)</f>
        <v>0</v>
      </c>
      <c r="J37" s="14"/>
      <c r="K37" s="14">
        <v>0</v>
      </c>
      <c r="L37" s="14"/>
      <c r="M37" s="14">
        <f>K37+J37+I37+H37+G37+L37</f>
        <v>59398873.909999996</v>
      </c>
      <c r="N37" s="29">
        <f>VLOOKUP(B37,[3]Sheet1!$B$16:$P$69,13,0)</f>
        <v>67100629.659999996</v>
      </c>
      <c r="O37" s="31">
        <f>N37/$N$68</f>
        <v>7.1492535297754903E-4</v>
      </c>
      <c r="P37" s="1"/>
    </row>
    <row r="38" spans="1:16" x14ac:dyDescent="0.25">
      <c r="A38" s="10">
        <f t="shared" si="0"/>
        <v>23</v>
      </c>
      <c r="B38" s="11" t="s">
        <v>37</v>
      </c>
      <c r="C38" s="30" t="s">
        <v>37</v>
      </c>
      <c r="D38" s="12" t="s">
        <v>2</v>
      </c>
      <c r="E38" s="13" t="s">
        <v>2</v>
      </c>
      <c r="F38" s="13"/>
      <c r="G38" s="14">
        <f>VLOOKUP(B38,[2]brokers!$B$9:$H$69,7,0)</f>
        <v>28453700</v>
      </c>
      <c r="H38" s="14">
        <f>VLOOKUP(B38,[1]Brokers!$B$9:$AD$69,29,0)</f>
        <v>0</v>
      </c>
      <c r="I38" s="14">
        <f>VLOOKUP(B38,[2]brokers!$B$9:$W$69,12,0)</f>
        <v>0</v>
      </c>
      <c r="J38" s="14"/>
      <c r="K38" s="14">
        <v>0</v>
      </c>
      <c r="L38" s="14"/>
      <c r="M38" s="14">
        <f>K38+J38+I38+H38+G38+L38</f>
        <v>28453700</v>
      </c>
      <c r="N38" s="29">
        <f>VLOOKUP(B38,[3]Sheet1!$B$16:$P$69,13,0)</f>
        <v>50641700</v>
      </c>
      <c r="O38" s="31">
        <f>N38/$N$68</f>
        <v>5.3956327133343842E-4</v>
      </c>
      <c r="P38" s="1"/>
    </row>
    <row r="39" spans="1:16" x14ac:dyDescent="0.25">
      <c r="A39" s="10">
        <f t="shared" si="0"/>
        <v>24</v>
      </c>
      <c r="B39" s="11" t="s">
        <v>45</v>
      </c>
      <c r="C39" s="30" t="s">
        <v>45</v>
      </c>
      <c r="D39" s="12" t="s">
        <v>2</v>
      </c>
      <c r="E39" s="13"/>
      <c r="F39" s="13"/>
      <c r="G39" s="14">
        <f>VLOOKUP(B39,[2]brokers!$B$9:$H$69,7,0)</f>
        <v>40437253.299999997</v>
      </c>
      <c r="H39" s="14">
        <f>VLOOKUP(B39,[1]Brokers!$B$9:$AD$69,29,0)</f>
        <v>0</v>
      </c>
      <c r="I39" s="14">
        <f>VLOOKUP(B39,[2]brokers!$B$9:$W$69,12,0)</f>
        <v>0</v>
      </c>
      <c r="J39" s="14"/>
      <c r="K39" s="14">
        <v>0</v>
      </c>
      <c r="L39" s="14"/>
      <c r="M39" s="14">
        <f>K39+J39+I39+H39+G39+L39</f>
        <v>40437253.299999997</v>
      </c>
      <c r="N39" s="29">
        <f>VLOOKUP(B39,[3]Sheet1!$B$16:$P$69,13,0)</f>
        <v>50383143.299999997</v>
      </c>
      <c r="O39" s="31">
        <f>N39/$N$68</f>
        <v>5.3680847244483125E-4</v>
      </c>
      <c r="P39" s="1"/>
    </row>
    <row r="40" spans="1:16" x14ac:dyDescent="0.25">
      <c r="A40" s="10">
        <f t="shared" si="0"/>
        <v>25</v>
      </c>
      <c r="B40" s="11" t="s">
        <v>40</v>
      </c>
      <c r="C40" s="30" t="s">
        <v>105</v>
      </c>
      <c r="D40" s="12" t="s">
        <v>2</v>
      </c>
      <c r="E40" s="13"/>
      <c r="F40" s="13"/>
      <c r="G40" s="14">
        <f>VLOOKUP(B40,[2]brokers!$B$9:$H$69,7,0)</f>
        <v>25729935.900000002</v>
      </c>
      <c r="H40" s="14">
        <f>VLOOKUP(B40,[1]Brokers!$B$9:$AD$69,29,0)</f>
        <v>0</v>
      </c>
      <c r="I40" s="14">
        <f>VLOOKUP(B40,[2]brokers!$B$9:$W$69,12,0)</f>
        <v>0</v>
      </c>
      <c r="J40" s="14"/>
      <c r="K40" s="14">
        <v>0</v>
      </c>
      <c r="L40" s="14"/>
      <c r="M40" s="14">
        <f>K40+J40+I40+H40+G40+L40</f>
        <v>25729935.900000002</v>
      </c>
      <c r="N40" s="29">
        <f>VLOOKUP(B40,[3]Sheet1!$B$16:$P$69,13,0)</f>
        <v>47926146.700000003</v>
      </c>
      <c r="O40" s="31">
        <f>N40/$N$68</f>
        <v>5.1063034013191263E-4</v>
      </c>
      <c r="P40" s="1"/>
    </row>
    <row r="41" spans="1:16" x14ac:dyDescent="0.25">
      <c r="A41" s="10">
        <f t="shared" si="0"/>
        <v>26</v>
      </c>
      <c r="B41" s="11" t="s">
        <v>23</v>
      </c>
      <c r="C41" s="30" t="s">
        <v>91</v>
      </c>
      <c r="D41" s="12" t="s">
        <v>2</v>
      </c>
      <c r="E41" s="13"/>
      <c r="F41" s="13"/>
      <c r="G41" s="14">
        <f>VLOOKUP(B41,[2]brokers!$B$9:$H$69,7,0)</f>
        <v>35289337.780000001</v>
      </c>
      <c r="H41" s="14">
        <f>VLOOKUP(B41,[1]Brokers!$B$9:$AD$69,29,0)</f>
        <v>0</v>
      </c>
      <c r="I41" s="14">
        <f>VLOOKUP(B41,[2]brokers!$B$9:$W$69,12,0)</f>
        <v>0</v>
      </c>
      <c r="J41" s="14"/>
      <c r="K41" s="14">
        <v>0</v>
      </c>
      <c r="L41" s="14"/>
      <c r="M41" s="14">
        <f>K41+J41+I41+H41+G41+L41</f>
        <v>35289337.780000001</v>
      </c>
      <c r="N41" s="29">
        <f>VLOOKUP(B41,[3]Sheet1!$B$16:$P$69,13,0)</f>
        <v>41024837.780000001</v>
      </c>
      <c r="O41" s="31">
        <f>N41/$N$68</f>
        <v>4.3710016998837792E-4</v>
      </c>
      <c r="P41" s="1"/>
    </row>
    <row r="42" spans="1:16" x14ac:dyDescent="0.25">
      <c r="A42" s="10">
        <f t="shared" si="0"/>
        <v>27</v>
      </c>
      <c r="B42" s="11" t="s">
        <v>20</v>
      </c>
      <c r="C42" s="30" t="s">
        <v>104</v>
      </c>
      <c r="D42" s="12" t="s">
        <v>2</v>
      </c>
      <c r="E42" s="13"/>
      <c r="F42" s="13"/>
      <c r="G42" s="14">
        <f>VLOOKUP(B42,[2]brokers!$B$9:$H$69,7,0)</f>
        <v>37208122.299999997</v>
      </c>
      <c r="H42" s="14">
        <f>VLOOKUP(B42,[1]Brokers!$B$9:$AD$69,29,0)</f>
        <v>0</v>
      </c>
      <c r="I42" s="14">
        <f>VLOOKUP(B42,[2]brokers!$B$9:$W$69,12,0)</f>
        <v>1600000</v>
      </c>
      <c r="J42" s="14"/>
      <c r="K42" s="14"/>
      <c r="L42" s="14"/>
      <c r="M42" s="14">
        <f>K42+J42+I42+H42+G42+L42</f>
        <v>38808122.299999997</v>
      </c>
      <c r="N42" s="29">
        <f>VLOOKUP(B42,[3]Sheet1!$B$16:$P$69,13,0)</f>
        <v>40831678.5</v>
      </c>
      <c r="O42" s="31">
        <f>N42/$N$68</f>
        <v>4.350421495624204E-4</v>
      </c>
      <c r="P42" s="1"/>
    </row>
    <row r="43" spans="1:16" x14ac:dyDescent="0.25">
      <c r="A43" s="10">
        <f t="shared" si="0"/>
        <v>28</v>
      </c>
      <c r="B43" s="11" t="s">
        <v>43</v>
      </c>
      <c r="C43" s="30" t="s">
        <v>115</v>
      </c>
      <c r="D43" s="12" t="s">
        <v>2</v>
      </c>
      <c r="E43" s="13" t="s">
        <v>2</v>
      </c>
      <c r="F43" s="13" t="s">
        <v>2</v>
      </c>
      <c r="G43" s="14">
        <f>VLOOKUP(B43,[2]brokers!$B$9:$H$69,7,0)</f>
        <v>18764310</v>
      </c>
      <c r="H43" s="14">
        <f>VLOOKUP(B43,[1]Brokers!$B$9:$AD$69,29,0)</f>
        <v>0</v>
      </c>
      <c r="I43" s="14">
        <f>VLOOKUP(B43,[2]brokers!$B$9:$W$69,12,0)</f>
        <v>0</v>
      </c>
      <c r="J43" s="14"/>
      <c r="K43" s="14">
        <v>0</v>
      </c>
      <c r="L43" s="14"/>
      <c r="M43" s="14">
        <f>K43+J43+I43+H43+G43+L43</f>
        <v>18764310</v>
      </c>
      <c r="N43" s="29">
        <f>VLOOKUP(B43,[3]Sheet1!$B$16:$P$69,13,0)</f>
        <v>38944158</v>
      </c>
      <c r="O43" s="31">
        <f>N43/$N$68</f>
        <v>4.1493151473600409E-4</v>
      </c>
      <c r="P43" s="1"/>
    </row>
    <row r="44" spans="1:16" x14ac:dyDescent="0.25">
      <c r="A44" s="10">
        <f t="shared" si="0"/>
        <v>29</v>
      </c>
      <c r="B44" s="11" t="s">
        <v>18</v>
      </c>
      <c r="C44" s="30" t="s">
        <v>92</v>
      </c>
      <c r="D44" s="12" t="s">
        <v>2</v>
      </c>
      <c r="E44" s="13"/>
      <c r="F44" s="13"/>
      <c r="G44" s="14">
        <f>VLOOKUP(B44,[2]brokers!$B$9:$H$69,7,0)</f>
        <v>31656256.300000001</v>
      </c>
      <c r="H44" s="14">
        <f>VLOOKUP(B44,[1]Brokers!$B$9:$AD$69,29,0)</f>
        <v>0</v>
      </c>
      <c r="I44" s="14">
        <f>VLOOKUP(B44,[2]brokers!$B$9:$W$69,12,0)</f>
        <v>0</v>
      </c>
      <c r="J44" s="14"/>
      <c r="K44" s="14">
        <v>0</v>
      </c>
      <c r="L44" s="14"/>
      <c r="M44" s="14">
        <f>K44+J44+I44+H44+G44+L44</f>
        <v>31656256.300000001</v>
      </c>
      <c r="N44" s="29">
        <f>VLOOKUP(B44,[3]Sheet1!$B$16:$P$69,13,0)</f>
        <v>33923206.600000001</v>
      </c>
      <c r="O44" s="31">
        <f>N44/$N$68</f>
        <v>3.6143566126761327E-4</v>
      </c>
      <c r="P44" s="1"/>
    </row>
    <row r="45" spans="1:16" x14ac:dyDescent="0.25">
      <c r="A45" s="10">
        <f t="shared" si="0"/>
        <v>30</v>
      </c>
      <c r="B45" s="11" t="s">
        <v>14</v>
      </c>
      <c r="C45" s="30" t="s">
        <v>96</v>
      </c>
      <c r="D45" s="12" t="s">
        <v>2</v>
      </c>
      <c r="E45" s="13" t="s">
        <v>2</v>
      </c>
      <c r="F45" s="13" t="s">
        <v>2</v>
      </c>
      <c r="G45" s="14">
        <f>VLOOKUP(B45,[2]brokers!$B$9:$H$69,7,0)</f>
        <v>9163978.3900000006</v>
      </c>
      <c r="H45" s="14">
        <f>VLOOKUP(B45,[1]Brokers!$B$9:$AD$69,29,0)</f>
        <v>0</v>
      </c>
      <c r="I45" s="14">
        <f>VLOOKUP(B45,[2]brokers!$B$9:$W$69,12,0)</f>
        <v>8080000</v>
      </c>
      <c r="J45" s="14"/>
      <c r="K45" s="14">
        <v>0</v>
      </c>
      <c r="L45" s="14"/>
      <c r="M45" s="14">
        <f>K45+J45+I45+H45+G45+L45</f>
        <v>17243978.390000001</v>
      </c>
      <c r="N45" s="29">
        <f>VLOOKUP(B45,[3]Sheet1!$B$16:$P$69,13,0)</f>
        <v>32771322.950000003</v>
      </c>
      <c r="O45" s="31">
        <f>N45/$N$68</f>
        <v>3.4916288783406937E-4</v>
      </c>
      <c r="P45" s="1"/>
    </row>
    <row r="46" spans="1:16" x14ac:dyDescent="0.25">
      <c r="A46" s="10">
        <f t="shared" si="0"/>
        <v>31</v>
      </c>
      <c r="B46" s="11" t="s">
        <v>35</v>
      </c>
      <c r="C46" s="30" t="s">
        <v>99</v>
      </c>
      <c r="D46" s="12" t="s">
        <v>2</v>
      </c>
      <c r="E46" s="13"/>
      <c r="F46" s="13"/>
      <c r="G46" s="14">
        <f>VLOOKUP(B46,[2]brokers!$B$9:$H$69,7,0)</f>
        <v>22617207.199999999</v>
      </c>
      <c r="H46" s="14">
        <f>VLOOKUP(B46,[1]Brokers!$B$9:$AD$69,29,0)</f>
        <v>0</v>
      </c>
      <c r="I46" s="14">
        <f>VLOOKUP(B46,[2]brokers!$B$9:$W$69,12,0)</f>
        <v>0</v>
      </c>
      <c r="J46" s="14"/>
      <c r="K46" s="14">
        <v>0</v>
      </c>
      <c r="L46" s="14"/>
      <c r="M46" s="14">
        <f>K46+J46+I46+H46+G46+L46</f>
        <v>22617207.199999999</v>
      </c>
      <c r="N46" s="29">
        <f>VLOOKUP(B46,[3]Sheet1!$B$16:$P$69,13,0)</f>
        <v>28130945.979999997</v>
      </c>
      <c r="O46" s="31">
        <f>N46/$N$68</f>
        <v>2.9972187423947137E-4</v>
      </c>
      <c r="P46" s="1"/>
    </row>
    <row r="47" spans="1:16" x14ac:dyDescent="0.25">
      <c r="A47" s="10">
        <f t="shared" si="0"/>
        <v>32</v>
      </c>
      <c r="B47" s="11" t="s">
        <v>4</v>
      </c>
      <c r="C47" s="30" t="s">
        <v>97</v>
      </c>
      <c r="D47" s="12" t="s">
        <v>2</v>
      </c>
      <c r="E47" s="13"/>
      <c r="F47" s="13" t="s">
        <v>2</v>
      </c>
      <c r="G47" s="14">
        <f>VLOOKUP(B47,[2]brokers!$B$9:$H$69,7,0)</f>
        <v>24080777.719999999</v>
      </c>
      <c r="H47" s="14">
        <f>VLOOKUP(B47,[1]Brokers!$B$9:$AD$69,29,0)</f>
        <v>0</v>
      </c>
      <c r="I47" s="14">
        <f>VLOOKUP(B47,[2]brokers!$B$9:$W$69,12,0)</f>
        <v>0</v>
      </c>
      <c r="J47" s="14"/>
      <c r="K47" s="14">
        <v>0</v>
      </c>
      <c r="L47" s="14"/>
      <c r="M47" s="14">
        <f>K47+J47+I47+H47+G47+L47</f>
        <v>24080777.719999999</v>
      </c>
      <c r="N47" s="29">
        <f>VLOOKUP(B47,[3]Sheet1!$B$16:$P$69,13,0)</f>
        <v>27095981.859999999</v>
      </c>
      <c r="O47" s="31">
        <f>N47/$N$68</f>
        <v>2.8869482289048561E-4</v>
      </c>
      <c r="P47" s="1"/>
    </row>
    <row r="48" spans="1:16" x14ac:dyDescent="0.25">
      <c r="A48" s="10">
        <f t="shared" si="0"/>
        <v>33</v>
      </c>
      <c r="B48" s="11" t="s">
        <v>17</v>
      </c>
      <c r="C48" s="30" t="s">
        <v>90</v>
      </c>
      <c r="D48" s="12" t="s">
        <v>2</v>
      </c>
      <c r="E48" s="13" t="s">
        <v>2</v>
      </c>
      <c r="F48" s="13"/>
      <c r="G48" s="14">
        <f>VLOOKUP(B48,[2]brokers!$B$9:$H$69,7,0)</f>
        <v>10061199.1</v>
      </c>
      <c r="H48" s="14">
        <f>VLOOKUP(B48,[1]Brokers!$B$9:$AD$69,29,0)</f>
        <v>0</v>
      </c>
      <c r="I48" s="14">
        <f>VLOOKUP(B48,[2]brokers!$B$9:$W$69,12,0)</f>
        <v>0</v>
      </c>
      <c r="J48" s="14"/>
      <c r="K48" s="14">
        <v>0</v>
      </c>
      <c r="L48" s="14"/>
      <c r="M48" s="14">
        <f>K48+J48+I48+H48+G48+L48</f>
        <v>10061199.1</v>
      </c>
      <c r="N48" s="29">
        <f>VLOOKUP(B48,[3]Sheet1!$B$16:$P$69,13,0)</f>
        <v>25393679.600000001</v>
      </c>
      <c r="O48" s="31">
        <f>N48/$N$68</f>
        <v>2.7055760047883863E-4</v>
      </c>
    </row>
    <row r="49" spans="1:16" x14ac:dyDescent="0.25">
      <c r="A49" s="10">
        <f t="shared" ref="A49:A67" si="1">+A48+1</f>
        <v>34</v>
      </c>
      <c r="B49" s="11" t="s">
        <v>47</v>
      </c>
      <c r="C49" s="30" t="s">
        <v>102</v>
      </c>
      <c r="D49" s="12" t="s">
        <v>2</v>
      </c>
      <c r="E49" s="13"/>
      <c r="F49" s="13"/>
      <c r="G49" s="14">
        <f>VLOOKUP(B49,[2]brokers!$B$9:$H$69,7,0)</f>
        <v>15133433.6</v>
      </c>
      <c r="H49" s="14">
        <f>VLOOKUP(B49,[1]Brokers!$B$9:$AD$69,29,0)</f>
        <v>0</v>
      </c>
      <c r="I49" s="14">
        <f>VLOOKUP(B49,[2]brokers!$B$9:$W$69,12,0)</f>
        <v>0</v>
      </c>
      <c r="J49" s="14"/>
      <c r="K49" s="14">
        <v>0</v>
      </c>
      <c r="L49" s="14"/>
      <c r="M49" s="14">
        <f>K49+J49+I49+H49+G49+L49</f>
        <v>15133433.6</v>
      </c>
      <c r="N49" s="29">
        <f>VLOOKUP(B49,[3]Sheet1!$B$16:$P$69,13,0)</f>
        <v>22706605.629999999</v>
      </c>
      <c r="O49" s="31">
        <f>N49/$N$68</f>
        <v>2.4192810301788982E-4</v>
      </c>
    </row>
    <row r="50" spans="1:16" s="16" customFormat="1" x14ac:dyDescent="0.25">
      <c r="A50" s="10">
        <f t="shared" si="1"/>
        <v>35</v>
      </c>
      <c r="B50" s="11" t="s">
        <v>67</v>
      </c>
      <c r="C50" s="30" t="s">
        <v>68</v>
      </c>
      <c r="D50" s="12" t="s">
        <v>2</v>
      </c>
      <c r="E50" s="13"/>
      <c r="F50" s="13"/>
      <c r="G50" s="14">
        <f>VLOOKUP(B50,[2]brokers!$B$9:$H$69,7,0)</f>
        <v>17293235.48</v>
      </c>
      <c r="H50" s="14">
        <f>VLOOKUP(B50,[1]Brokers!$B$9:$AD$69,29,0)</f>
        <v>0</v>
      </c>
      <c r="I50" s="14">
        <f>VLOOKUP(B50,[2]brokers!$B$9:$W$69,12,0)</f>
        <v>0</v>
      </c>
      <c r="J50" s="14"/>
      <c r="K50" s="14"/>
      <c r="L50" s="14"/>
      <c r="M50" s="14">
        <f>K50+J50+I50+H50+G50+L50</f>
        <v>17293235.48</v>
      </c>
      <c r="N50" s="29">
        <f>VLOOKUP(B50,[3]Sheet1!$B$16:$P$69,13,0)</f>
        <v>22284349.450000003</v>
      </c>
      <c r="O50" s="31">
        <f>N50/$N$68</f>
        <v>2.3742916388627379E-4</v>
      </c>
      <c r="P50" s="15"/>
    </row>
    <row r="51" spans="1:16" x14ac:dyDescent="0.25">
      <c r="A51" s="10">
        <f t="shared" si="1"/>
        <v>36</v>
      </c>
      <c r="B51" s="11" t="s">
        <v>70</v>
      </c>
      <c r="C51" s="30" t="s">
        <v>71</v>
      </c>
      <c r="D51" s="12" t="s">
        <v>2</v>
      </c>
      <c r="E51" s="13"/>
      <c r="F51" s="13" t="s">
        <v>2</v>
      </c>
      <c r="G51" s="14">
        <f>VLOOKUP(B51,[2]brokers!$B$9:$H$69,7,0)</f>
        <v>3040320</v>
      </c>
      <c r="H51" s="14">
        <f>VLOOKUP(B51,[1]Brokers!$B$9:$AD$69,29,0)</f>
        <v>0</v>
      </c>
      <c r="I51" s="14">
        <f>VLOOKUP(B51,[2]brokers!$B$9:$W$69,12,0)</f>
        <v>9898000</v>
      </c>
      <c r="J51" s="14"/>
      <c r="K51" s="14"/>
      <c r="L51" s="14"/>
      <c r="M51" s="14">
        <f>K51+J51+I51+H51+G51+L51</f>
        <v>12938320</v>
      </c>
      <c r="N51" s="29">
        <f>VLOOKUP(B51,[3]Sheet1!$B$16:$P$69,13,0)</f>
        <v>18338740</v>
      </c>
      <c r="O51" s="31">
        <f>N51/$N$68</f>
        <v>1.953905683761284E-4</v>
      </c>
    </row>
    <row r="52" spans="1:16" x14ac:dyDescent="0.25">
      <c r="A52" s="10">
        <f t="shared" si="1"/>
        <v>37</v>
      </c>
      <c r="B52" s="11" t="s">
        <v>64</v>
      </c>
      <c r="C52" s="30" t="s">
        <v>106</v>
      </c>
      <c r="D52" s="12" t="s">
        <v>2</v>
      </c>
      <c r="E52" s="13"/>
      <c r="F52" s="13"/>
      <c r="G52" s="14">
        <f>VLOOKUP(B52,[2]brokers!$B$9:$H$69,7,0)</f>
        <v>13341931.859999999</v>
      </c>
      <c r="H52" s="14">
        <f>VLOOKUP(B52,[1]Brokers!$B$9:$AD$69,29,0)</f>
        <v>0</v>
      </c>
      <c r="I52" s="14">
        <f>VLOOKUP(B52,[2]brokers!$B$9:$W$69,12,0)</f>
        <v>0</v>
      </c>
      <c r="J52" s="14"/>
      <c r="K52" s="14">
        <v>0</v>
      </c>
      <c r="L52" s="14"/>
      <c r="M52" s="14">
        <f>K52+J52+I52+H52+G52+L52</f>
        <v>13341931.859999999</v>
      </c>
      <c r="N52" s="29">
        <f>VLOOKUP(B52,[3]Sheet1!$B$16:$P$69,13,0)</f>
        <v>13341931.859999999</v>
      </c>
      <c r="O52" s="31">
        <f>N52/$N$68</f>
        <v>1.4215194988101559E-4</v>
      </c>
    </row>
    <row r="53" spans="1:16" x14ac:dyDescent="0.25">
      <c r="A53" s="10">
        <f t="shared" si="1"/>
        <v>38</v>
      </c>
      <c r="B53" s="11" t="s">
        <v>24</v>
      </c>
      <c r="C53" s="30" t="s">
        <v>89</v>
      </c>
      <c r="D53" s="12" t="s">
        <v>2</v>
      </c>
      <c r="E53" s="13" t="s">
        <v>2</v>
      </c>
      <c r="F53" s="13" t="s">
        <v>2</v>
      </c>
      <c r="G53" s="14">
        <f>VLOOKUP(B53,[2]brokers!$B$9:$H$69,7,0)</f>
        <v>10249484.449999999</v>
      </c>
      <c r="H53" s="14">
        <f>VLOOKUP(B53,[1]Brokers!$B$9:$AD$69,29,0)</f>
        <v>0</v>
      </c>
      <c r="I53" s="14">
        <f>VLOOKUP(B53,[2]brokers!$B$9:$W$69,12,0)</f>
        <v>0</v>
      </c>
      <c r="J53" s="14"/>
      <c r="K53" s="14">
        <v>0</v>
      </c>
      <c r="L53" s="14"/>
      <c r="M53" s="14">
        <f>K53+J53+I53+H53+G53+L53</f>
        <v>10249484.449999999</v>
      </c>
      <c r="N53" s="29">
        <f>VLOOKUP(B53,[3]Sheet1!$B$16:$P$69,13,0)</f>
        <v>11952111.449999999</v>
      </c>
      <c r="O53" s="31">
        <f>N53/$N$68</f>
        <v>1.2734407323024003E-4</v>
      </c>
    </row>
    <row r="54" spans="1:16" x14ac:dyDescent="0.25">
      <c r="A54" s="10">
        <f t="shared" si="1"/>
        <v>39</v>
      </c>
      <c r="B54" s="11" t="s">
        <v>38</v>
      </c>
      <c r="C54" s="30" t="s">
        <v>112</v>
      </c>
      <c r="D54" s="12" t="s">
        <v>2</v>
      </c>
      <c r="E54" s="13"/>
      <c r="F54" s="13"/>
      <c r="G54" s="14">
        <f>VLOOKUP(B54,[2]brokers!$B$9:$H$69,7,0)</f>
        <v>7485229.5</v>
      </c>
      <c r="H54" s="14">
        <f>VLOOKUP(B54,[1]Brokers!$B$9:$AD$69,29,0)</f>
        <v>0</v>
      </c>
      <c r="I54" s="14">
        <f>VLOOKUP(B54,[2]brokers!$B$9:$W$69,12,0)</f>
        <v>0</v>
      </c>
      <c r="J54" s="14"/>
      <c r="K54" s="14">
        <v>0</v>
      </c>
      <c r="L54" s="14"/>
      <c r="M54" s="14">
        <f>K54+J54+I54+H54+G54+L54</f>
        <v>7485229.5</v>
      </c>
      <c r="N54" s="29">
        <f>VLOOKUP(B54,[3]Sheet1!$B$16:$P$69,13,0)</f>
        <v>10852909.529999999</v>
      </c>
      <c r="O54" s="31">
        <f>N54/$N$68</f>
        <v>1.1563259861917451E-4</v>
      </c>
    </row>
    <row r="55" spans="1:16" x14ac:dyDescent="0.25">
      <c r="A55" s="10">
        <f t="shared" si="1"/>
        <v>40</v>
      </c>
      <c r="B55" s="11" t="s">
        <v>26</v>
      </c>
      <c r="C55" s="30" t="s">
        <v>109</v>
      </c>
      <c r="D55" s="12" t="s">
        <v>2</v>
      </c>
      <c r="E55" s="13" t="s">
        <v>2</v>
      </c>
      <c r="F55" s="13" t="s">
        <v>2</v>
      </c>
      <c r="G55" s="14">
        <f>VLOOKUP(B55,[2]brokers!$B$9:$H$69,7,0)</f>
        <v>9955300</v>
      </c>
      <c r="H55" s="14">
        <f>VLOOKUP(B55,[1]Brokers!$B$9:$AD$69,29,0)</f>
        <v>0</v>
      </c>
      <c r="I55" s="14">
        <f>VLOOKUP(B55,[2]brokers!$B$9:$W$69,12,0)</f>
        <v>0</v>
      </c>
      <c r="J55" s="14"/>
      <c r="K55" s="14">
        <v>0</v>
      </c>
      <c r="L55" s="14"/>
      <c r="M55" s="14">
        <f>K55+J55+I55+H55+G55+L55</f>
        <v>9955300</v>
      </c>
      <c r="N55" s="29">
        <f>VLOOKUP(B55,[3]Sheet1!$B$16:$P$69,13,0)</f>
        <v>10042800</v>
      </c>
      <c r="O55" s="31">
        <f>N55/$N$68</f>
        <v>1.0700126617683561E-4</v>
      </c>
    </row>
    <row r="56" spans="1:16" x14ac:dyDescent="0.25">
      <c r="A56" s="10">
        <f t="shared" si="1"/>
        <v>41</v>
      </c>
      <c r="B56" s="11" t="s">
        <v>22</v>
      </c>
      <c r="C56" s="30" t="s">
        <v>98</v>
      </c>
      <c r="D56" s="12" t="s">
        <v>2</v>
      </c>
      <c r="E56" s="13"/>
      <c r="F56" s="13"/>
      <c r="G56" s="14">
        <f>VLOOKUP(B56,[2]brokers!$B$9:$H$69,7,0)</f>
        <v>8139594.75</v>
      </c>
      <c r="H56" s="14">
        <f>VLOOKUP(B56,[1]Brokers!$B$9:$AD$69,29,0)</f>
        <v>0</v>
      </c>
      <c r="I56" s="14">
        <f>VLOOKUP(B56,[2]brokers!$B$9:$W$69,12,0)</f>
        <v>0</v>
      </c>
      <c r="J56" s="14"/>
      <c r="K56" s="14">
        <v>0</v>
      </c>
      <c r="L56" s="14"/>
      <c r="M56" s="14">
        <f>K56+J56+I56+H56+G56+L56</f>
        <v>8139594.75</v>
      </c>
      <c r="N56" s="29">
        <f>VLOOKUP(B56,[3]Sheet1!$B$16:$P$69,13,0)</f>
        <v>8689394.75</v>
      </c>
      <c r="O56" s="31">
        <f>N56/$N$68</f>
        <v>9.2581375767748826E-5</v>
      </c>
    </row>
    <row r="57" spans="1:16" x14ac:dyDescent="0.25">
      <c r="A57" s="10">
        <f t="shared" si="1"/>
        <v>42</v>
      </c>
      <c r="B57" s="11" t="s">
        <v>36</v>
      </c>
      <c r="C57" s="30" t="s">
        <v>110</v>
      </c>
      <c r="D57" s="12" t="s">
        <v>2</v>
      </c>
      <c r="E57" s="13"/>
      <c r="F57" s="13"/>
      <c r="G57" s="14">
        <f>VLOOKUP(B57,[2]brokers!$B$9:$H$69,7,0)</f>
        <v>7553197.7999999998</v>
      </c>
      <c r="H57" s="14">
        <f>VLOOKUP(B57,[1]Brokers!$B$9:$AD$69,29,0)</f>
        <v>0</v>
      </c>
      <c r="I57" s="14">
        <f>VLOOKUP(B57,[2]brokers!$B$9:$W$69,12,0)</f>
        <v>0</v>
      </c>
      <c r="J57" s="14"/>
      <c r="K57" s="14">
        <v>0</v>
      </c>
      <c r="L57" s="14"/>
      <c r="M57" s="14">
        <f>K57+J57+I57+H57+G57+L57</f>
        <v>7553197.7999999998</v>
      </c>
      <c r="N57" s="29">
        <f>VLOOKUP(B57,[3]Sheet1!$B$16:$P$69,13,0)</f>
        <v>8434732.8000000007</v>
      </c>
      <c r="O57" s="31">
        <f>N57/$N$68</f>
        <v>8.9868073591357591E-5</v>
      </c>
    </row>
    <row r="58" spans="1:16" x14ac:dyDescent="0.25">
      <c r="A58" s="10">
        <f t="shared" si="1"/>
        <v>43</v>
      </c>
      <c r="B58" s="11" t="s">
        <v>31</v>
      </c>
      <c r="C58" s="30" t="s">
        <v>101</v>
      </c>
      <c r="D58" s="12" t="s">
        <v>2</v>
      </c>
      <c r="E58" s="13"/>
      <c r="F58" s="13"/>
      <c r="G58" s="14">
        <f>VLOOKUP(B58,[2]brokers!$B$9:$H$69,7,0)</f>
        <v>6576888</v>
      </c>
      <c r="H58" s="14">
        <f>VLOOKUP(B58,[1]Brokers!$B$9:$AD$69,29,0)</f>
        <v>0</v>
      </c>
      <c r="I58" s="14">
        <f>VLOOKUP(B58,[2]brokers!$B$9:$W$69,12,0)</f>
        <v>0</v>
      </c>
      <c r="J58" s="14"/>
      <c r="K58" s="14">
        <v>0</v>
      </c>
      <c r="L58" s="14"/>
      <c r="M58" s="14">
        <f>K58+J58+I58+H58+G58+L58</f>
        <v>6576888</v>
      </c>
      <c r="N58" s="29">
        <f>VLOOKUP(B58,[3]Sheet1!$B$16:$P$69,13,0)</f>
        <v>7134800</v>
      </c>
      <c r="O58" s="31">
        <f>N58/$N$68</f>
        <v>7.6017906750954582E-5</v>
      </c>
    </row>
    <row r="59" spans="1:16" x14ac:dyDescent="0.25">
      <c r="A59" s="10">
        <f t="shared" si="1"/>
        <v>44</v>
      </c>
      <c r="B59" s="11" t="s">
        <v>29</v>
      </c>
      <c r="C59" s="30" t="s">
        <v>103</v>
      </c>
      <c r="D59" s="12" t="s">
        <v>2</v>
      </c>
      <c r="E59" s="13"/>
      <c r="F59" s="13"/>
      <c r="G59" s="14">
        <f>VLOOKUP(B59,[2]brokers!$B$9:$H$69,7,0)</f>
        <v>146600</v>
      </c>
      <c r="H59" s="14">
        <f>VLOOKUP(B59,[1]Brokers!$B$9:$AD$69,29,0)</f>
        <v>0</v>
      </c>
      <c r="I59" s="14">
        <f>VLOOKUP(B59,[2]brokers!$B$9:$W$69,12,0)</f>
        <v>0</v>
      </c>
      <c r="J59" s="14"/>
      <c r="K59" s="14">
        <v>0</v>
      </c>
      <c r="L59" s="14"/>
      <c r="M59" s="14">
        <f>K59+J59+I59+H59+G59+L59</f>
        <v>146600</v>
      </c>
      <c r="N59" s="29">
        <f>VLOOKUP(B59,[3]Sheet1!$B$16:$P$69,13,0)</f>
        <v>5291793</v>
      </c>
      <c r="O59" s="31">
        <f>N59/$N$68</f>
        <v>5.6381542134237006E-5</v>
      </c>
    </row>
    <row r="60" spans="1:16" x14ac:dyDescent="0.25">
      <c r="A60" s="10">
        <f t="shared" si="1"/>
        <v>45</v>
      </c>
      <c r="B60" s="11" t="s">
        <v>15</v>
      </c>
      <c r="C60" s="30" t="s">
        <v>108</v>
      </c>
      <c r="D60" s="12" t="s">
        <v>2</v>
      </c>
      <c r="E60" s="13"/>
      <c r="F60" s="13"/>
      <c r="G60" s="14">
        <f>VLOOKUP(B60,[2]brokers!$B$9:$H$69,7,0)</f>
        <v>246850</v>
      </c>
      <c r="H60" s="14">
        <f>VLOOKUP(B60,[1]Brokers!$B$9:$AD$69,29,0)</f>
        <v>0</v>
      </c>
      <c r="I60" s="14">
        <f>VLOOKUP(B60,[2]brokers!$B$9:$W$69,12,0)</f>
        <v>0</v>
      </c>
      <c r="J60" s="14"/>
      <c r="K60" s="14">
        <v>0</v>
      </c>
      <c r="L60" s="14"/>
      <c r="M60" s="14">
        <f>K60+J60+I60+H60+G60+L60</f>
        <v>246850</v>
      </c>
      <c r="N60" s="29">
        <f>VLOOKUP(B60,[3]Sheet1!$B$16:$P$69,13,0)</f>
        <v>260552</v>
      </c>
      <c r="O60" s="31">
        <f>N60/$N$68</f>
        <v>2.7760578628377416E-6</v>
      </c>
    </row>
    <row r="61" spans="1:16" x14ac:dyDescent="0.25">
      <c r="A61" s="10">
        <f t="shared" si="1"/>
        <v>46</v>
      </c>
      <c r="B61" s="11" t="s">
        <v>28</v>
      </c>
      <c r="C61" s="30" t="s">
        <v>111</v>
      </c>
      <c r="D61" s="12" t="s">
        <v>2</v>
      </c>
      <c r="E61" s="13"/>
      <c r="F61" s="13"/>
      <c r="G61" s="14">
        <f>VLOOKUP(B61,[2]brokers!$B$9:$H$69,7,0)</f>
        <v>0</v>
      </c>
      <c r="H61" s="14">
        <f>VLOOKUP(B61,[1]Brokers!$B$9:$AD$69,29,0)</f>
        <v>0</v>
      </c>
      <c r="I61" s="14">
        <f>VLOOKUP(B61,[2]brokers!$B$9:$W$69,12,0)</f>
        <v>0</v>
      </c>
      <c r="J61" s="14"/>
      <c r="K61" s="14">
        <v>0</v>
      </c>
      <c r="L61" s="14"/>
      <c r="M61" s="14">
        <f>K61+J61+I61+H61+G61+L61</f>
        <v>0</v>
      </c>
      <c r="N61" s="29">
        <f>VLOOKUP(B61,[3]Sheet1!$B$16:$P$69,13,0)</f>
        <v>0</v>
      </c>
      <c r="O61" s="31">
        <f>N61/$N$68</f>
        <v>0</v>
      </c>
    </row>
    <row r="62" spans="1:16" x14ac:dyDescent="0.25">
      <c r="A62" s="10">
        <f t="shared" si="1"/>
        <v>47</v>
      </c>
      <c r="B62" s="11" t="s">
        <v>32</v>
      </c>
      <c r="C62" s="30" t="s">
        <v>88</v>
      </c>
      <c r="D62" s="12" t="s">
        <v>2</v>
      </c>
      <c r="E62" s="13"/>
      <c r="F62" s="13"/>
      <c r="G62" s="14">
        <f>VLOOKUP(B62,[2]brokers!$B$9:$H$69,7,0)</f>
        <v>0</v>
      </c>
      <c r="H62" s="14">
        <f>VLOOKUP(B62,[1]Brokers!$B$9:$AD$69,29,0)</f>
        <v>0</v>
      </c>
      <c r="I62" s="14">
        <f>VLOOKUP(B62,[2]brokers!$B$9:$W$69,12,0)</f>
        <v>0</v>
      </c>
      <c r="J62" s="14"/>
      <c r="K62" s="14">
        <v>0</v>
      </c>
      <c r="L62" s="14"/>
      <c r="M62" s="14">
        <f>K62+J62+I62+H62+G62+L62</f>
        <v>0</v>
      </c>
      <c r="N62" s="29">
        <f>VLOOKUP(B62,[3]Sheet1!$B$16:$P$69,13,0)</f>
        <v>0</v>
      </c>
      <c r="O62" s="31">
        <f>N62/$N$68</f>
        <v>0</v>
      </c>
    </row>
    <row r="63" spans="1:16" x14ac:dyDescent="0.25">
      <c r="A63" s="10">
        <f t="shared" si="1"/>
        <v>48</v>
      </c>
      <c r="B63" s="11" t="s">
        <v>42</v>
      </c>
      <c r="C63" s="30" t="s">
        <v>42</v>
      </c>
      <c r="D63" s="12" t="s">
        <v>2</v>
      </c>
      <c r="E63" s="13"/>
      <c r="F63" s="13"/>
      <c r="G63" s="14">
        <f>VLOOKUP(B63,[2]brokers!$B$9:$H$69,7,0)</f>
        <v>0</v>
      </c>
      <c r="H63" s="14">
        <f>VLOOKUP(B63,[1]Brokers!$B$9:$AD$69,29,0)</f>
        <v>0</v>
      </c>
      <c r="I63" s="14">
        <f>VLOOKUP(B63,[2]brokers!$B$9:$W$69,12,0)</f>
        <v>0</v>
      </c>
      <c r="J63" s="14"/>
      <c r="K63" s="14">
        <v>0</v>
      </c>
      <c r="L63" s="14"/>
      <c r="M63" s="14">
        <f>K63+J63+I63+H63+G63+L63</f>
        <v>0</v>
      </c>
      <c r="N63" s="29">
        <f>VLOOKUP(B63,[3]Sheet1!$B$16:$P$69,13,0)</f>
        <v>0</v>
      </c>
      <c r="O63" s="31">
        <f>N63/$N$68</f>
        <v>0</v>
      </c>
    </row>
    <row r="64" spans="1:16" x14ac:dyDescent="0.25">
      <c r="A64" s="10">
        <f t="shared" si="1"/>
        <v>49</v>
      </c>
      <c r="B64" s="11" t="s">
        <v>72</v>
      </c>
      <c r="C64" s="30" t="s">
        <v>69</v>
      </c>
      <c r="D64" s="12" t="s">
        <v>2</v>
      </c>
      <c r="E64" s="13"/>
      <c r="F64" s="13"/>
      <c r="G64" s="14">
        <f>VLOOKUP(B64,[2]brokers!$B$9:$H$69,7,0)</f>
        <v>0</v>
      </c>
      <c r="H64" s="14">
        <f>VLOOKUP(B64,[1]Brokers!$B$9:$AD$69,29,0)</f>
        <v>0</v>
      </c>
      <c r="I64" s="14">
        <f>VLOOKUP(B64,[2]brokers!$B$9:$W$69,12,0)</f>
        <v>0</v>
      </c>
      <c r="J64" s="14"/>
      <c r="K64" s="14"/>
      <c r="L64" s="14"/>
      <c r="M64" s="14">
        <f>K64+J64+I64+H64+G64+L64</f>
        <v>0</v>
      </c>
      <c r="N64" s="29">
        <f>VLOOKUP(B64,[3]Sheet1!$B$16:$P$69,13,0)</f>
        <v>0</v>
      </c>
      <c r="O64" s="31">
        <f>N64/$N$68</f>
        <v>0</v>
      </c>
    </row>
    <row r="65" spans="1:16" x14ac:dyDescent="0.25">
      <c r="A65" s="10">
        <f t="shared" si="1"/>
        <v>50</v>
      </c>
      <c r="B65" s="11" t="s">
        <v>39</v>
      </c>
      <c r="C65" s="30" t="s">
        <v>113</v>
      </c>
      <c r="D65" s="12" t="s">
        <v>2</v>
      </c>
      <c r="E65" s="13"/>
      <c r="F65" s="13"/>
      <c r="G65" s="14">
        <f>VLOOKUP(B65,[2]brokers!$B$9:$H$69,7,0)</f>
        <v>0</v>
      </c>
      <c r="H65" s="14">
        <f>VLOOKUP(B65,[1]Brokers!$B$9:$AD$69,29,0)</f>
        <v>0</v>
      </c>
      <c r="I65" s="14">
        <f>VLOOKUP(B65,[2]brokers!$B$9:$W$69,12,0)</f>
        <v>0</v>
      </c>
      <c r="J65" s="14"/>
      <c r="K65" s="14">
        <v>0</v>
      </c>
      <c r="L65" s="14"/>
      <c r="M65" s="14">
        <f>K65+J65+I65+H65+G65+L65</f>
        <v>0</v>
      </c>
      <c r="N65" s="29">
        <f>VLOOKUP(B65,[3]Sheet1!$B$16:$P$69,13,0)</f>
        <v>0</v>
      </c>
      <c r="O65" s="31">
        <f>N65/$N$68</f>
        <v>0</v>
      </c>
    </row>
    <row r="66" spans="1:16" x14ac:dyDescent="0.25">
      <c r="A66" s="10">
        <f t="shared" si="1"/>
        <v>51</v>
      </c>
      <c r="B66" s="11" t="s">
        <v>44</v>
      </c>
      <c r="C66" s="30" t="s">
        <v>44</v>
      </c>
      <c r="D66" s="12" t="s">
        <v>2</v>
      </c>
      <c r="E66" s="13"/>
      <c r="F66" s="13"/>
      <c r="G66" s="14">
        <f>VLOOKUP(B66,[2]brokers!$B$9:$H$69,7,0)</f>
        <v>0</v>
      </c>
      <c r="H66" s="14">
        <f>VLOOKUP(B66,[1]Brokers!$B$9:$AD$69,29,0)</f>
        <v>0</v>
      </c>
      <c r="I66" s="14">
        <f>VLOOKUP(B66,[2]brokers!$B$9:$W$69,12,0)</f>
        <v>0</v>
      </c>
      <c r="J66" s="14"/>
      <c r="K66" s="14">
        <v>0</v>
      </c>
      <c r="L66" s="14"/>
      <c r="M66" s="14">
        <f>K66+J66+I66+H66+G66+L66</f>
        <v>0</v>
      </c>
      <c r="N66" s="29">
        <f>VLOOKUP(B66,[3]Sheet1!$B$16:$P$69,13,0)</f>
        <v>0</v>
      </c>
      <c r="O66" s="31">
        <f>N66/$N$68</f>
        <v>0</v>
      </c>
    </row>
    <row r="67" spans="1:16" x14ac:dyDescent="0.25">
      <c r="A67" s="10">
        <f t="shared" si="1"/>
        <v>52</v>
      </c>
      <c r="B67" s="11" t="s">
        <v>46</v>
      </c>
      <c r="C67" s="30" t="s">
        <v>46</v>
      </c>
      <c r="D67" s="12" t="s">
        <v>2</v>
      </c>
      <c r="E67" s="13"/>
      <c r="F67" s="13"/>
      <c r="G67" s="14">
        <f>VLOOKUP(B67,[2]brokers!$B$9:$H$69,7,0)</f>
        <v>0</v>
      </c>
      <c r="H67" s="14">
        <f>VLOOKUP(B67,[1]Brokers!$B$9:$AD$69,29,0)</f>
        <v>0</v>
      </c>
      <c r="I67" s="14">
        <f>VLOOKUP(B67,[2]brokers!$B$9:$W$69,12,0)</f>
        <v>0</v>
      </c>
      <c r="J67" s="14"/>
      <c r="K67" s="14">
        <v>0</v>
      </c>
      <c r="L67" s="14"/>
      <c r="M67" s="14">
        <f>K67+J67+I67+H67+G67+L67</f>
        <v>0</v>
      </c>
      <c r="N67" s="29">
        <f>VLOOKUP(B67,[3]Sheet1!$B$16:$P$69,13,0)</f>
        <v>0</v>
      </c>
      <c r="O67" s="31">
        <f>N67/$N$68</f>
        <v>0</v>
      </c>
    </row>
    <row r="68" spans="1:16" ht="16.5" customHeight="1" thickBot="1" x14ac:dyDescent="0.3">
      <c r="A68" s="43" t="s">
        <v>54</v>
      </c>
      <c r="B68" s="44"/>
      <c r="C68" s="45"/>
      <c r="D68" s="26">
        <f>COUNTA(D16:D67)</f>
        <v>52</v>
      </c>
      <c r="E68" s="26">
        <f>COUNTA(E16:E67)</f>
        <v>16</v>
      </c>
      <c r="F68" s="26">
        <f>COUNTA(F16:F67)</f>
        <v>14</v>
      </c>
      <c r="G68" s="32">
        <f t="shared" ref="G68:O68" si="2">SUM(G16:G67)</f>
        <v>63242164069.980019</v>
      </c>
      <c r="H68" s="32">
        <f t="shared" si="2"/>
        <v>0</v>
      </c>
      <c r="I68" s="32">
        <f t="shared" si="2"/>
        <v>796161300</v>
      </c>
      <c r="J68" s="32">
        <f t="shared" si="2"/>
        <v>0</v>
      </c>
      <c r="K68" s="32">
        <f t="shared" si="2"/>
        <v>0</v>
      </c>
      <c r="L68" s="32">
        <f t="shared" si="2"/>
        <v>0</v>
      </c>
      <c r="M68" s="32">
        <f t="shared" si="2"/>
        <v>64038325369.980019</v>
      </c>
      <c r="N68" s="32">
        <f t="shared" si="2"/>
        <v>93856833277.12001</v>
      </c>
      <c r="O68" s="33">
        <f t="shared" si="2"/>
        <v>0.99999999999999978</v>
      </c>
      <c r="P68" s="17"/>
    </row>
    <row r="69" spans="1:16" x14ac:dyDescent="0.25">
      <c r="K69" s="18"/>
      <c r="L69" s="18"/>
      <c r="M69" s="19"/>
      <c r="O69" s="18"/>
      <c r="P69" s="17"/>
    </row>
    <row r="70" spans="1:16" ht="27.6" customHeight="1" x14ac:dyDescent="0.25">
      <c r="B70" s="42" t="s">
        <v>55</v>
      </c>
      <c r="C70" s="42"/>
      <c r="D70" s="24"/>
      <c r="E70" s="24"/>
      <c r="F70" s="24"/>
      <c r="H70" s="20"/>
      <c r="K70" s="18"/>
      <c r="L70" s="18"/>
      <c r="M70" s="18"/>
      <c r="P70" s="17"/>
    </row>
    <row r="71" spans="1:16" ht="27.6" customHeight="1" x14ac:dyDescent="0.25">
      <c r="C71" s="25"/>
      <c r="D71" s="25"/>
      <c r="E71" s="25"/>
      <c r="F71" s="25"/>
      <c r="P71" s="17"/>
    </row>
    <row r="72" spans="1:16" x14ac:dyDescent="0.25">
      <c r="P72" s="17"/>
    </row>
    <row r="73" spans="1:16" x14ac:dyDescent="0.25">
      <c r="P73" s="17"/>
    </row>
  </sheetData>
  <autoFilter ref="E15:F68"/>
  <sortState ref="B16:O67">
    <sortCondition descending="1" ref="O67"/>
  </sortState>
  <mergeCells count="15">
    <mergeCell ref="N11:O11"/>
    <mergeCell ref="M14:M15"/>
    <mergeCell ref="N14:N15"/>
    <mergeCell ref="D9:K9"/>
    <mergeCell ref="B70:C70"/>
    <mergeCell ref="A68:C68"/>
    <mergeCell ref="O14:O15"/>
    <mergeCell ref="A12:A15"/>
    <mergeCell ref="B12:B15"/>
    <mergeCell ref="C12:C15"/>
    <mergeCell ref="D12:F14"/>
    <mergeCell ref="G12:M13"/>
    <mergeCell ref="J14:L14"/>
    <mergeCell ref="G14:I14"/>
    <mergeCell ref="N12:O13"/>
  </mergeCells>
  <pageMargins left="0.7" right="0.7" top="0.75" bottom="0.75" header="0.3" footer="0.3"/>
  <pageSetup paperSize="9" scale="41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P1"/>
  <sheetViews>
    <sheetView topLeftCell="E1" zoomScale="70" zoomScaleNormal="70" workbookViewId="0">
      <selection activeCell="E1" sqref="A1:XFD1048576"/>
    </sheetView>
  </sheetViews>
  <sheetFormatPr defaultRowHeight="15.75" x14ac:dyDescent="0.25"/>
  <cols>
    <col min="1" max="6" width="9.140625" style="1"/>
    <col min="7" max="7" width="9.140625" style="2"/>
    <col min="8" max="8" width="9.140625" style="3"/>
    <col min="9" max="15" width="9.140625" style="1"/>
    <col min="16" max="16" width="9.140625" style="4"/>
    <col min="17" max="16384" width="9.140625" style="1"/>
  </cols>
  <sheetData/>
  <sortState ref="A1:N60">
    <sortCondition descending="1" ref="M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2021-02-10T05:59:45Z</cp:lastPrinted>
  <dcterms:created xsi:type="dcterms:W3CDTF">2017-06-09T07:51:20Z</dcterms:created>
  <dcterms:modified xsi:type="dcterms:W3CDTF">2021-03-11T10:17:27Z</dcterms:modified>
</cp:coreProperties>
</file>