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<sst xmlns="http://schemas.openxmlformats.org/spreadsheetml/2006/main" count="209" uniqueCount="126">
  <si>
    <t>№</t>
  </si>
  <si>
    <t>Үсгэн код</t>
  </si>
  <si>
    <t>Компанийн нэр</t>
  </si>
  <si>
    <t>Үйл ажиллагааны чиглэл</t>
  </si>
  <si>
    <t>2021 оны арилжааны нийт дүн</t>
  </si>
  <si>
    <t>Үнэт цаасны хоёрдогч зах зээлийн арилжаа</t>
  </si>
  <si>
    <t>Үнэт цаасны анхдагч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</si>
  <si>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</si>
  <si>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</si>
  <si>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</si>
  <si>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</si>
  <si>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</si>
  <si>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</si>
  <si>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ХУВЬЦАА /ХОС/</t>
  </si>
  <si>
    <t>ЗГҮЦ</t>
  </si>
  <si>
    <t>КОМПАНИЙН БОНД, ХБҮЦ</t>
  </si>
  <si>
    <t>BDSC</t>
  </si>
  <si>
    <t>"БИ ДИ СЕК ҮЦК" ХК</t>
  </si>
  <si>
    <t>●</t>
  </si>
  <si>
    <t>TDB</t>
  </si>
  <si>
    <t>"ТИ ДИ БИ КАПИТАЛ ҮЦК" ХХК</t>
  </si>
  <si>
    <t>GLMT</t>
  </si>
  <si>
    <t>"ГОЛОМТ КАПИТАЛ ҮЦК" ХХК</t>
  </si>
  <si>
    <t>MNET</t>
  </si>
  <si>
    <t>"АРД СЕКЬЮРИТИЗ ҮЦК" ХХК</t>
  </si>
  <si>
    <t>BULG</t>
  </si>
  <si>
    <t>"БУЛГАН БРОКЕР ҮЦК" ХХК</t>
  </si>
  <si>
    <t>INVC</t>
  </si>
  <si>
    <t>"ИНВЕСКОР КАПИТАЛ ҮЦК" ХХК</t>
  </si>
  <si>
    <t>LFTI</t>
  </si>
  <si>
    <t>"ЛАЙФТАЙМ ИНВЕСТМЕНТ ҮЦК" ХХК</t>
  </si>
  <si>
    <t>TNGR</t>
  </si>
  <si>
    <t>"ТЭНГЭР КАПИТАЛ  ҮЦК" ХХК</t>
  </si>
  <si>
    <t>STIN</t>
  </si>
  <si>
    <t>"СТАНДАРТ ИНВЕСТМЕНТ ҮЦК" ХХК</t>
  </si>
  <si>
    <t>ARD</t>
  </si>
  <si>
    <t>"ӨЛЗИЙ ЭНД КО КАПИТАЛ ҮЦК" ХХК</t>
  </si>
  <si>
    <t>BUMB</t>
  </si>
  <si>
    <t>"БУМБАТ-АЛТАЙ ҮЦК" ХХК</t>
  </si>
  <si>
    <t>NOVL</t>
  </si>
  <si>
    <t>"НОВЕЛ ИНВЕСТМЕНТ ҮЦК" ХХК</t>
  </si>
  <si>
    <t>TTOL</t>
  </si>
  <si>
    <t>"АПЕКС КАПИТАЛ ҮЦК" ХХК</t>
  </si>
  <si>
    <t>BZIN</t>
  </si>
  <si>
    <t>"МИРЭ ЭССЭТ СЕКЬЮРИТИС МОНГОЛ ҮЦК" ХХК</t>
  </si>
  <si>
    <t>RISM</t>
  </si>
  <si>
    <t>"РАЙНОС ИНВЕСТМЕНТ ҮЦК" ХХК</t>
  </si>
  <si>
    <t>ZGB</t>
  </si>
  <si>
    <t>"ЗЭТ ЖИ БИ ҮЦК" ХХК</t>
  </si>
  <si>
    <t>GAUL</t>
  </si>
  <si>
    <t>"ГАҮЛИ ҮЦК" ХХК</t>
  </si>
  <si>
    <t>GDSC</t>
  </si>
  <si>
    <t>"ГҮҮДСЕК ҮЦК" ХХК</t>
  </si>
  <si>
    <t>MIBG</t>
  </si>
  <si>
    <t>"ЭМ АЙ БИ ЖИ ХХК ҮЦК"</t>
  </si>
  <si>
    <t>NSEC</t>
  </si>
  <si>
    <t>"НЭЙШНЛ СЕКЮРИТИС ҮЦК" ХХК</t>
  </si>
  <si>
    <t>ZRGD</t>
  </si>
  <si>
    <t>"ЗЭРГЭД ҮЦК" ХХК</t>
  </si>
  <si>
    <t>MSEC</t>
  </si>
  <si>
    <t>"МОНСЕК ҮЦК" ХХК</t>
  </si>
  <si>
    <t>TCHB</t>
  </si>
  <si>
    <t>"ТУЛГАТ ЧАНДМАНЬ БАЯН  ҮЦК" ХХК</t>
  </si>
  <si>
    <t>MICC</t>
  </si>
  <si>
    <t>"ЭМ АЙ СИ СИ  ҮЦК" ХХК</t>
  </si>
  <si>
    <t>DRBR</t>
  </si>
  <si>
    <t>"ДАРХАН БРОКЕР ҮЦК" ХХК</t>
  </si>
  <si>
    <t>ARGB</t>
  </si>
  <si>
    <t>"АРГАЙ БЭСТ ҮЦК" ХХК</t>
  </si>
  <si>
    <t>MSDQ</t>
  </si>
  <si>
    <t>"МАСДАК ҮНЭТ ЦААСНЫ КОМПАНИ" ХХК</t>
  </si>
  <si>
    <t>ALTN</t>
  </si>
  <si>
    <t>"АЛТАН ХОРОМСОГ ҮЦК" ХХК</t>
  </si>
  <si>
    <t>BLMB</t>
  </si>
  <si>
    <t xml:space="preserve">"БЛҮМСБЮРИ СЕКЮРИТИЕС ҮЦК" ХХК </t>
  </si>
  <si>
    <t>GDEV</t>
  </si>
  <si>
    <t>"ГРАНДДЕВЕЛОПМЕНТ ҮЦК" ХХК</t>
  </si>
  <si>
    <t>BATS</t>
  </si>
  <si>
    <t>"БАТС ҮЦК" ХХК</t>
  </si>
  <si>
    <t>CTRL</t>
  </si>
  <si>
    <t>"ЦЕНТРАЛ СЕКЬЮРИТИЙЗ ҮЦК" ХХК</t>
  </si>
  <si>
    <t>DELG</t>
  </si>
  <si>
    <t>"ДЭЛГЭРХАНГАЙ СЕКЮРИТИЗ ҮЦК" ХХК</t>
  </si>
  <si>
    <t>HUN</t>
  </si>
  <si>
    <t>"ХҮННҮ ЭМПАЙР ҮЦК" ХХК</t>
  </si>
  <si>
    <t>UNDR</t>
  </si>
  <si>
    <t>"ӨНДӨРХААН ИНВЕСТ ҮЦК" ХХК</t>
  </si>
  <si>
    <t>SANR</t>
  </si>
  <si>
    <t>"САНАР ҮЦК" ХХК</t>
  </si>
  <si>
    <t>TABO</t>
  </si>
  <si>
    <t>"ТАВАН БОГД ҮЦК" ХХК</t>
  </si>
  <si>
    <t>GATR</t>
  </si>
  <si>
    <t>"ГАЦУУРТ ТРЕЙД ҮЦК" ХХК</t>
  </si>
  <si>
    <t>MERG</t>
  </si>
  <si>
    <t>"МЭРГЭН САНАА ҮЦК" ХХК</t>
  </si>
  <si>
    <t>DOMI</t>
  </si>
  <si>
    <t>"ДОМИКС СЕК ҮЦК" ХХК</t>
  </si>
  <si>
    <t>SGC</t>
  </si>
  <si>
    <t>"ЭС ЖИ КАПИТАЛ ҮЦК" ХХК</t>
  </si>
  <si>
    <t>MONG</t>
  </si>
  <si>
    <t>"МОНГОЛ СЕКЮРИТИЕС ҮЦК" ХК</t>
  </si>
  <si>
    <t>BLAC</t>
  </si>
  <si>
    <t>"БЛЭКСТОУН ИНТЕРНЭЙШНЛ ҮЦК" ХХК</t>
  </si>
  <si>
    <t>DCF</t>
  </si>
  <si>
    <t>"ДИ СИ ЭФ ҮЦК" ХХК</t>
  </si>
  <si>
    <t>ECM</t>
  </si>
  <si>
    <t>"ЕВРАЗИА КАПИТАЛ ХОЛДИНГ ҮЦК" ХК</t>
  </si>
  <si>
    <t>SECP</t>
  </si>
  <si>
    <t>"СИКАП  ҮЦК" ХХК</t>
  </si>
  <si>
    <t>GNDX</t>
  </si>
  <si>
    <t>"ГЕНДЕКС ҮЦК" ХХК</t>
  </si>
  <si>
    <t>SILS</t>
  </si>
  <si>
    <t>"СИЛВЭР ЛАЙТ СЕКЮРИТИЙЗ ҮЦК" ХХК</t>
  </si>
  <si>
    <t>APS</t>
  </si>
  <si>
    <t>"АЗИА ПАСИФИК СЕКЬЮРИТИС ҮЦК" ХХК</t>
  </si>
  <si>
    <t>FCX</t>
  </si>
  <si>
    <t>"ЭФ СИ ИКС ҮЦК" ХХК</t>
  </si>
  <si>
    <t>MOHU</t>
  </si>
  <si>
    <t>"MОНГОЛ ХУВЬЦАА" ХХК</t>
  </si>
  <si>
    <t>BSK</t>
  </si>
  <si>
    <t>"БЛЮСКАЙ СЕКЬЮРИТИЗ ҮЦК" ХК</t>
  </si>
  <si>
    <t xml:space="preserve">"МХБ" ТӨХК-ИЙН ГИШҮҮН КОМПАНИУДЫН АРИЛЖААНЫ ТАЙЛАН </t>
  </si>
  <si>
    <t xml:space="preserve">Жич: Гишүүдийг нийт хийсэн арилжааны үнийн дүнгээр жагсаав. </t>
  </si>
  <si>
    <t>9-р сарын арилжааны дүн</t>
  </si>
  <si>
    <t>Инвескор бонд транч 3-ICBN</t>
  </si>
  <si>
    <t>2021 оны 9 дүгээр сарын 30-ны байдлаар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</si>
</sst>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43" fontId="4" fillId="0" borderId="0" xfId="18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/>
    </xf>
    <xf numFmtId="43" fontId="6" fillId="3" borderId="1" xfId="18" applyFont="1" applyFill="1" applyBorder="1" applyAlignment="1">
      <alignment vertical="center" wrapText="1"/>
    </xf>
    <xf numFmtId="164" fontId="2" fillId="4" borderId="3" xfId="15" applyNumberFormat="1" applyFont="1" applyFill="1" applyBorder="1" applyAlignment="1">
      <alignment horizontal="center" vertical="center" wrapText="1"/>
    </xf>
    <xf numFmtId="43" fontId="2" fillId="2" borderId="0" xfId="18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7" fillId="3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3" fontId="2" fillId="0" borderId="0" xfId="18" applyFont="1" applyBorder="1" applyAlignment="1">
      <alignment horizontal="center" vertical="center" wrapText="1"/>
    </xf>
    <xf numFmtId="165" fontId="8" fillId="0" borderId="0" xfId="18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5" fontId="4" fillId="2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54800" cy="133350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114300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6682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lziibat\Desktop\&#1040;&#1088;&#1080;&#1083;&#1078;&#1072;&#1072;&#1085;&#1099;%20&#1090;&#1072;&#1081;&#1083;&#1072;&#1085;\2021\Mnth20210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7.27\Members\Medeelliin%20san\Members\&#1040;&#1088;&#1080;&#1083;&#1078;&#1072;&#1072;&#1085;&#1099;%20&#1090;&#1072;&#1081;&#1083;&#1072;&#1085;\2020\Mnth20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lziibat\Desktop\&#1040;&#1088;&#1080;&#1083;&#1078;&#1072;&#1072;&#1085;&#1099;%20&#1090;&#1072;&#1081;&#1083;&#1072;&#1085;\2021\202108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R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1087</v>
          </cell>
          <cell r="E8">
            <v>1529525</v>
          </cell>
          <cell r="F8">
            <v>734</v>
          </cell>
          <cell r="G8">
            <v>5727660</v>
          </cell>
          <cell r="H8">
            <v>7257185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R8">
            <v>0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4451</v>
          </cell>
          <cell r="E9">
            <v>1591504</v>
          </cell>
          <cell r="F9">
            <v>15926</v>
          </cell>
          <cell r="G9">
            <v>1029746</v>
          </cell>
          <cell r="H9">
            <v>2621250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1230532</v>
          </cell>
          <cell r="E10">
            <v>385898650.72</v>
          </cell>
          <cell r="F10">
            <v>2375396</v>
          </cell>
          <cell r="G10">
            <v>443046093.15</v>
          </cell>
          <cell r="H10">
            <v>828944743.87</v>
          </cell>
          <cell r="I10">
            <v>0</v>
          </cell>
          <cell r="J10">
            <v>0</v>
          </cell>
          <cell r="K10">
            <v>9</v>
          </cell>
          <cell r="L10">
            <v>900000</v>
          </cell>
          <cell r="M10">
            <v>900000</v>
          </cell>
          <cell r="R10">
            <v>0</v>
          </cell>
        </row>
        <row r="11">
          <cell r="B11" t="str">
            <v>ARGB</v>
          </cell>
          <cell r="C11" t="str">
            <v>Аргай бэст ХХК</v>
          </cell>
          <cell r="D11">
            <v>16671</v>
          </cell>
          <cell r="E11">
            <v>4672583.53</v>
          </cell>
          <cell r="F11">
            <v>105086</v>
          </cell>
          <cell r="G11">
            <v>136318766.47</v>
          </cell>
          <cell r="H11">
            <v>140991350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R11">
            <v>0</v>
          </cell>
        </row>
        <row r="12">
          <cell r="B12" t="str">
            <v>BATS</v>
          </cell>
          <cell r="C12" t="str">
            <v>Батс ХХК</v>
          </cell>
          <cell r="D12">
            <v>100440</v>
          </cell>
          <cell r="E12">
            <v>29403601.6</v>
          </cell>
          <cell r="F12">
            <v>437469</v>
          </cell>
          <cell r="G12">
            <v>26926380.26</v>
          </cell>
          <cell r="H12">
            <v>56329981.86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R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9565508</v>
          </cell>
          <cell r="E13">
            <v>1870881436.7</v>
          </cell>
          <cell r="F13">
            <v>6034187</v>
          </cell>
          <cell r="G13">
            <v>2009432792.67</v>
          </cell>
          <cell r="H13">
            <v>3880314229.37</v>
          </cell>
          <cell r="I13">
            <v>336</v>
          </cell>
          <cell r="J13">
            <v>73397650</v>
          </cell>
          <cell r="K13">
            <v>796</v>
          </cell>
          <cell r="L13">
            <v>200729520</v>
          </cell>
          <cell r="M13">
            <v>274127170</v>
          </cell>
          <cell r="N13">
            <v>780</v>
          </cell>
          <cell r="O13">
            <v>78000000</v>
          </cell>
          <cell r="R13">
            <v>78000000</v>
          </cell>
        </row>
        <row r="14">
          <cell r="B14" t="str">
            <v>BLAC</v>
          </cell>
          <cell r="C14" t="str">
            <v>Блэкстоун интернэйшнл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</row>
        <row r="15">
          <cell r="B15" t="str">
            <v>BLMB</v>
          </cell>
          <cell r="C15" t="str">
            <v>Блүмсбюри секюритиес ХХК</v>
          </cell>
          <cell r="D15">
            <v>0</v>
          </cell>
          <cell r="E15">
            <v>0</v>
          </cell>
          <cell r="F15">
            <v>54532</v>
          </cell>
          <cell r="G15">
            <v>26579823.1</v>
          </cell>
          <cell r="H15">
            <v>26579823.1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</row>
        <row r="16">
          <cell r="B16" t="str">
            <v>BSK</v>
          </cell>
          <cell r="C16" t="str">
            <v>BLUE SKY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</row>
        <row r="17">
          <cell r="B17" t="str">
            <v>BULG</v>
          </cell>
          <cell r="C17" t="str">
            <v>Булган брокер ХХК</v>
          </cell>
          <cell r="D17">
            <v>9868</v>
          </cell>
          <cell r="E17">
            <v>16287924</v>
          </cell>
          <cell r="F17">
            <v>5798</v>
          </cell>
          <cell r="G17">
            <v>5383125</v>
          </cell>
          <cell r="H17">
            <v>21671049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R17">
            <v>0</v>
          </cell>
        </row>
        <row r="18">
          <cell r="B18" t="str">
            <v>BUMB</v>
          </cell>
          <cell r="C18" t="str">
            <v>Бумбат-Алтай ХХК</v>
          </cell>
          <cell r="D18">
            <v>2006579</v>
          </cell>
          <cell r="E18">
            <v>660589795.75</v>
          </cell>
          <cell r="F18">
            <v>1925683</v>
          </cell>
          <cell r="G18">
            <v>764350170.94</v>
          </cell>
          <cell r="H18">
            <v>1424939966.69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220</v>
          </cell>
          <cell r="O18">
            <v>22000000</v>
          </cell>
          <cell r="R18">
            <v>22000000</v>
          </cell>
        </row>
        <row r="19">
          <cell r="B19" t="str">
            <v>BZIN</v>
          </cell>
          <cell r="C19" t="str">
            <v>Мирэ Эссет Секьюритис Монгол ХХК</v>
          </cell>
          <cell r="D19">
            <v>516971</v>
          </cell>
          <cell r="E19">
            <v>255212832.83</v>
          </cell>
          <cell r="F19">
            <v>2365435</v>
          </cell>
          <cell r="G19">
            <v>207039861.18</v>
          </cell>
          <cell r="H19">
            <v>462252694.01</v>
          </cell>
          <cell r="I19">
            <v>94</v>
          </cell>
          <cell r="J19">
            <v>26780309</v>
          </cell>
          <cell r="K19">
            <v>0</v>
          </cell>
          <cell r="L19">
            <v>0</v>
          </cell>
          <cell r="M19">
            <v>26780309</v>
          </cell>
          <cell r="N19">
            <v>1000</v>
          </cell>
          <cell r="O19">
            <v>100000000</v>
          </cell>
          <cell r="R19">
            <v>100000000</v>
          </cell>
        </row>
        <row r="20">
          <cell r="B20" t="str">
            <v>CTRL</v>
          </cell>
          <cell r="C20" t="str">
            <v>Централ секьюритийз ҮЦК</v>
          </cell>
          <cell r="D20">
            <v>0</v>
          </cell>
          <cell r="E20">
            <v>0</v>
          </cell>
          <cell r="F20">
            <v>9900</v>
          </cell>
          <cell r="G20">
            <v>8745233.7</v>
          </cell>
          <cell r="H20">
            <v>8745233.7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R20">
            <v>0</v>
          </cell>
        </row>
        <row r="21">
          <cell r="B21" t="str">
            <v>DCF</v>
          </cell>
          <cell r="C21" t="str">
            <v>Ди Си Эф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</row>
        <row r="22">
          <cell r="B22" t="str">
            <v>DELG</v>
          </cell>
          <cell r="C22" t="str">
            <v>Дэлгэрхангай секюритиз ХХК</v>
          </cell>
          <cell r="D22">
            <v>6428</v>
          </cell>
          <cell r="E22">
            <v>6034488.4</v>
          </cell>
          <cell r="F22">
            <v>6642</v>
          </cell>
          <cell r="G22">
            <v>41900650</v>
          </cell>
          <cell r="H22">
            <v>47935138.4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R22">
            <v>0</v>
          </cell>
        </row>
        <row r="23">
          <cell r="B23" t="str">
            <v>DOMI</v>
          </cell>
          <cell r="C23" t="str">
            <v>Домикс сек ҮЦК ХХК</v>
          </cell>
          <cell r="D23">
            <v>150878</v>
          </cell>
          <cell r="E23">
            <v>43729895.17</v>
          </cell>
          <cell r="F23">
            <v>24574</v>
          </cell>
          <cell r="G23">
            <v>62931577.97</v>
          </cell>
          <cell r="H23">
            <v>106661473.14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R23">
            <v>0</v>
          </cell>
        </row>
        <row r="24">
          <cell r="B24" t="str">
            <v>DRBR</v>
          </cell>
          <cell r="C24" t="str">
            <v>Дархан брокер ХХК</v>
          </cell>
          <cell r="D24">
            <v>2184</v>
          </cell>
          <cell r="E24">
            <v>16931473.52</v>
          </cell>
          <cell r="F24">
            <v>45557</v>
          </cell>
          <cell r="G24">
            <v>39932210.94</v>
          </cell>
          <cell r="H24">
            <v>56863684.45999999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R24">
            <v>0</v>
          </cell>
        </row>
        <row r="25">
          <cell r="B25" t="str">
            <v>ECM</v>
          </cell>
          <cell r="C25" t="str">
            <v>Евразиа капитал монголиа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</row>
        <row r="26">
          <cell r="B26" t="str">
            <v>FCX</v>
          </cell>
          <cell r="C26" t="str">
            <v>Эф Си Икс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</row>
        <row r="27">
          <cell r="B27" t="str">
            <v>GATR</v>
          </cell>
          <cell r="C27" t="str">
            <v>Гацуурт трейд ХХК</v>
          </cell>
          <cell r="D27">
            <v>625</v>
          </cell>
          <cell r="E27">
            <v>139380</v>
          </cell>
          <cell r="F27">
            <v>0</v>
          </cell>
          <cell r="G27">
            <v>0</v>
          </cell>
          <cell r="H27">
            <v>139380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</row>
        <row r="28">
          <cell r="B28" t="str">
            <v>GAUL</v>
          </cell>
          <cell r="C28" t="str">
            <v>Гаүли ХХК</v>
          </cell>
          <cell r="D28">
            <v>188760</v>
          </cell>
          <cell r="E28">
            <v>56734520.78</v>
          </cell>
          <cell r="F28">
            <v>390190</v>
          </cell>
          <cell r="G28">
            <v>159491038.56</v>
          </cell>
          <cell r="H28">
            <v>216225559.34</v>
          </cell>
          <cell r="I28">
            <v>106</v>
          </cell>
          <cell r="J28">
            <v>10600000</v>
          </cell>
          <cell r="K28">
            <v>0</v>
          </cell>
          <cell r="L28">
            <v>0</v>
          </cell>
          <cell r="M28">
            <v>10600000</v>
          </cell>
          <cell r="N28">
            <v>1000</v>
          </cell>
          <cell r="O28">
            <v>100000000</v>
          </cell>
          <cell r="R28">
            <v>100000000</v>
          </cell>
        </row>
        <row r="29">
          <cell r="B29" t="str">
            <v>GDEV</v>
          </cell>
          <cell r="C29" t="str">
            <v>Гранддевелопмент ХХК</v>
          </cell>
          <cell r="D29">
            <v>11831</v>
          </cell>
          <cell r="E29">
            <v>21426854</v>
          </cell>
          <cell r="F29">
            <v>68435</v>
          </cell>
          <cell r="G29">
            <v>17463476.41</v>
          </cell>
          <cell r="H29">
            <v>38890330.41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R29">
            <v>0</v>
          </cell>
        </row>
        <row r="30">
          <cell r="B30" t="str">
            <v>GDSC</v>
          </cell>
          <cell r="C30" t="str">
            <v>Гүүдсек ХХК</v>
          </cell>
          <cell r="D30">
            <v>172406</v>
          </cell>
          <cell r="E30">
            <v>63373398.36</v>
          </cell>
          <cell r="F30">
            <v>766393</v>
          </cell>
          <cell r="G30">
            <v>121368268.8</v>
          </cell>
          <cell r="H30">
            <v>184741667.16</v>
          </cell>
          <cell r="I30">
            <v>0</v>
          </cell>
          <cell r="J30">
            <v>0</v>
          </cell>
          <cell r="K30">
            <v>351</v>
          </cell>
          <cell r="L30">
            <v>99987224</v>
          </cell>
          <cell r="M30">
            <v>99987224</v>
          </cell>
          <cell r="R30">
            <v>0</v>
          </cell>
        </row>
        <row r="31">
          <cell r="B31" t="str">
            <v>GLMT</v>
          </cell>
          <cell r="C31" t="str">
            <v>Голомт Капитал ХХК</v>
          </cell>
          <cell r="D31">
            <v>2902699</v>
          </cell>
          <cell r="E31">
            <v>578028553.09</v>
          </cell>
          <cell r="F31">
            <v>3146020</v>
          </cell>
          <cell r="G31">
            <v>821626471.47</v>
          </cell>
          <cell r="H31">
            <v>1399655024.56</v>
          </cell>
          <cell r="I31">
            <v>11454</v>
          </cell>
          <cell r="J31">
            <v>1237832000</v>
          </cell>
          <cell r="K31">
            <v>9771</v>
          </cell>
          <cell r="L31">
            <v>991710892</v>
          </cell>
          <cell r="M31">
            <v>2229542892</v>
          </cell>
          <cell r="R31">
            <v>0</v>
          </cell>
        </row>
        <row r="32">
          <cell r="B32" t="str">
            <v>GNDX</v>
          </cell>
          <cell r="C32" t="str">
            <v>Гендекс ХХК</v>
          </cell>
          <cell r="D32">
            <v>0</v>
          </cell>
          <cell r="E32">
            <v>0</v>
          </cell>
          <cell r="F32">
            <v>126628</v>
          </cell>
          <cell r="G32">
            <v>178778648</v>
          </cell>
          <cell r="H32">
            <v>178778648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R32">
            <v>0</v>
          </cell>
        </row>
        <row r="33">
          <cell r="B33" t="str">
            <v>HUN</v>
          </cell>
          <cell r="C33" t="str">
            <v>Хүннү Эмпайр ХХК</v>
          </cell>
          <cell r="D33">
            <v>5599</v>
          </cell>
          <cell r="E33">
            <v>1588137.96</v>
          </cell>
          <cell r="F33">
            <v>8733</v>
          </cell>
          <cell r="G33">
            <v>3117810</v>
          </cell>
          <cell r="H33">
            <v>4705947.96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R33">
            <v>0</v>
          </cell>
        </row>
        <row r="34">
          <cell r="B34" t="str">
            <v>INVC</v>
          </cell>
          <cell r="C34" t="str">
            <v>Инвескор капитал ҮЦК</v>
          </cell>
          <cell r="D34">
            <v>8755</v>
          </cell>
          <cell r="E34">
            <v>5645697.99</v>
          </cell>
          <cell r="F34">
            <v>8563</v>
          </cell>
          <cell r="G34">
            <v>2950780</v>
          </cell>
          <cell r="H34">
            <v>8596477.99</v>
          </cell>
          <cell r="I34">
            <v>0</v>
          </cell>
          <cell r="J34">
            <v>0</v>
          </cell>
          <cell r="K34">
            <v>1421</v>
          </cell>
          <cell r="L34">
            <v>142101620</v>
          </cell>
          <cell r="M34">
            <v>142101620</v>
          </cell>
          <cell r="N34">
            <v>15058</v>
          </cell>
          <cell r="O34">
            <v>1505800000</v>
          </cell>
          <cell r="P34">
            <v>60000</v>
          </cell>
          <cell r="Q34">
            <v>6000000000</v>
          </cell>
          <cell r="R34">
            <v>7505800000</v>
          </cell>
        </row>
        <row r="35">
          <cell r="B35" t="str">
            <v>LFTI</v>
          </cell>
          <cell r="C35" t="str">
            <v>Лайфтайм инвестмент ХХК</v>
          </cell>
          <cell r="D35">
            <v>18511</v>
          </cell>
          <cell r="E35">
            <v>46080358.07</v>
          </cell>
          <cell r="F35">
            <v>3870</v>
          </cell>
          <cell r="G35">
            <v>1766230</v>
          </cell>
          <cell r="H35">
            <v>47846588.07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R35">
            <v>0</v>
          </cell>
        </row>
        <row r="36">
          <cell r="B36" t="str">
            <v>MERG</v>
          </cell>
          <cell r="C36" t="str">
            <v>Мэргэн санаа ХХК</v>
          </cell>
          <cell r="D36">
            <v>40236</v>
          </cell>
          <cell r="E36">
            <v>25813930.11</v>
          </cell>
          <cell r="F36">
            <v>25441</v>
          </cell>
          <cell r="G36">
            <v>65680111</v>
          </cell>
          <cell r="H36">
            <v>91494041.11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R36">
            <v>0</v>
          </cell>
        </row>
        <row r="37">
          <cell r="B37" t="str">
            <v>MIBG</v>
          </cell>
          <cell r="C37" t="str">
            <v>Мандал Капитал Маркетс ҮЦК</v>
          </cell>
          <cell r="D37">
            <v>3760423</v>
          </cell>
          <cell r="E37">
            <v>1094177845.54</v>
          </cell>
          <cell r="F37">
            <v>3838905</v>
          </cell>
          <cell r="G37">
            <v>6558887246.2</v>
          </cell>
          <cell r="H37">
            <v>7653065091.74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10000</v>
          </cell>
          <cell r="O37">
            <v>1000000000</v>
          </cell>
          <cell r="R37">
            <v>1000000000</v>
          </cell>
        </row>
        <row r="38">
          <cell r="B38" t="str">
            <v>MICC</v>
          </cell>
          <cell r="C38" t="str">
            <v>Эм Ай Си Си ХХК</v>
          </cell>
          <cell r="D38">
            <v>81323</v>
          </cell>
          <cell r="E38">
            <v>21233557.8</v>
          </cell>
          <cell r="F38">
            <v>5355</v>
          </cell>
          <cell r="G38">
            <v>18416550</v>
          </cell>
          <cell r="H38">
            <v>39650107.8</v>
          </cell>
          <cell r="I38">
            <v>1</v>
          </cell>
          <cell r="J38">
            <v>284871</v>
          </cell>
          <cell r="K38">
            <v>70</v>
          </cell>
          <cell r="L38">
            <v>19940480</v>
          </cell>
          <cell r="M38">
            <v>20225351</v>
          </cell>
          <cell r="R38">
            <v>0</v>
          </cell>
        </row>
        <row r="39">
          <cell r="B39" t="str">
            <v>MNET</v>
          </cell>
          <cell r="C39" t="str">
            <v>Ард секюритиз ХХК</v>
          </cell>
          <cell r="D39">
            <v>7822349</v>
          </cell>
          <cell r="E39">
            <v>11971828093.34</v>
          </cell>
          <cell r="F39">
            <v>5700186</v>
          </cell>
          <cell r="G39">
            <v>6578547141.15</v>
          </cell>
          <cell r="H39">
            <v>18550375234.489998</v>
          </cell>
          <cell r="I39">
            <v>184</v>
          </cell>
          <cell r="J39">
            <v>29302497</v>
          </cell>
          <cell r="K39">
            <v>92</v>
          </cell>
          <cell r="L39">
            <v>9753727</v>
          </cell>
          <cell r="M39">
            <v>39056224</v>
          </cell>
          <cell r="R39">
            <v>0</v>
          </cell>
        </row>
        <row r="40">
          <cell r="B40" t="str">
            <v>MOHU</v>
          </cell>
          <cell r="C40" t="str">
            <v>Монгол хувьцаа ХХК</v>
          </cell>
          <cell r="D40">
            <v>13415</v>
          </cell>
          <cell r="E40">
            <v>3592778</v>
          </cell>
          <cell r="F40">
            <v>0</v>
          </cell>
          <cell r="G40">
            <v>0</v>
          </cell>
          <cell r="H40">
            <v>3592778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R40">
            <v>0</v>
          </cell>
        </row>
        <row r="41">
          <cell r="B41" t="str">
            <v>MONG</v>
          </cell>
          <cell r="C41" t="str">
            <v>Монгол секюритиес 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</row>
        <row r="42">
          <cell r="B42" t="str">
            <v>MSDQ</v>
          </cell>
          <cell r="C42" t="str">
            <v>Масдак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</row>
        <row r="43">
          <cell r="B43" t="str">
            <v>MSEC</v>
          </cell>
          <cell r="C43" t="str">
            <v>Монсек ХХК</v>
          </cell>
          <cell r="D43">
            <v>142703</v>
          </cell>
          <cell r="E43">
            <v>32168978.85</v>
          </cell>
          <cell r="F43">
            <v>242209</v>
          </cell>
          <cell r="G43">
            <v>66603249.36</v>
          </cell>
          <cell r="H43">
            <v>98772228.21000001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R43">
            <v>0</v>
          </cell>
        </row>
        <row r="44">
          <cell r="B44" t="str">
            <v>NOVL</v>
          </cell>
          <cell r="C44" t="str">
            <v>Новел инвестмент ХХК</v>
          </cell>
          <cell r="D44">
            <v>701617</v>
          </cell>
          <cell r="E44">
            <v>457911891.57</v>
          </cell>
          <cell r="F44">
            <v>111229</v>
          </cell>
          <cell r="G44">
            <v>59341527.97</v>
          </cell>
          <cell r="H44">
            <v>517253419.53999996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R44">
            <v>0</v>
          </cell>
        </row>
        <row r="45">
          <cell r="B45" t="str">
            <v>NSEC</v>
          </cell>
          <cell r="C45" t="str">
            <v>Нэйшнл сэкюритис ХХК</v>
          </cell>
          <cell r="D45">
            <v>813962</v>
          </cell>
          <cell r="E45">
            <v>179388303.45</v>
          </cell>
          <cell r="F45">
            <v>875408</v>
          </cell>
          <cell r="G45">
            <v>169781078.44</v>
          </cell>
          <cell r="H45">
            <v>349169381.89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R45">
            <v>0</v>
          </cell>
        </row>
        <row r="46">
          <cell r="B46" t="str">
            <v>RISM</v>
          </cell>
          <cell r="C46" t="str">
            <v>Райнос инвестмент ҮЦК ХХК</v>
          </cell>
          <cell r="D46">
            <v>1429451</v>
          </cell>
          <cell r="E46">
            <v>150560073</v>
          </cell>
          <cell r="F46">
            <v>62045</v>
          </cell>
          <cell r="G46">
            <v>106001544</v>
          </cell>
          <cell r="H46">
            <v>256561617</v>
          </cell>
          <cell r="I46">
            <v>81</v>
          </cell>
          <cell r="J46">
            <v>8089100</v>
          </cell>
          <cell r="K46">
            <v>77</v>
          </cell>
          <cell r="L46">
            <v>7689000</v>
          </cell>
          <cell r="M46">
            <v>15778100</v>
          </cell>
          <cell r="N46">
            <v>6018</v>
          </cell>
          <cell r="O46">
            <v>601800000</v>
          </cell>
          <cell r="R46">
            <v>601800000</v>
          </cell>
        </row>
        <row r="47">
          <cell r="B47" t="str">
            <v>SANR</v>
          </cell>
          <cell r="C47" t="str">
            <v>Санар ХХК</v>
          </cell>
          <cell r="D47">
            <v>1850</v>
          </cell>
          <cell r="E47">
            <v>1385180</v>
          </cell>
          <cell r="F47">
            <v>149</v>
          </cell>
          <cell r="G47">
            <v>580607</v>
          </cell>
          <cell r="H47">
            <v>1965787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R47">
            <v>0</v>
          </cell>
        </row>
        <row r="48">
          <cell r="B48" t="str">
            <v>SECP</v>
          </cell>
          <cell r="C48" t="str">
            <v>СИКАП</v>
          </cell>
          <cell r="D48">
            <v>1815</v>
          </cell>
          <cell r="E48">
            <v>337600</v>
          </cell>
          <cell r="F48">
            <v>124778</v>
          </cell>
          <cell r="G48">
            <v>4496937.83</v>
          </cell>
          <cell r="H48">
            <v>4834537.83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</row>
        <row r="49">
          <cell r="B49" t="str">
            <v>SGC</v>
          </cell>
          <cell r="C49" t="str">
            <v>Эс Жи Капитал ХХК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R49">
            <v>0</v>
          </cell>
        </row>
        <row r="50">
          <cell r="B50" t="str">
            <v>SILS</v>
          </cell>
          <cell r="C50" t="str">
            <v>Силвэр лайт секюритиз ҮЦК</v>
          </cell>
          <cell r="D50">
            <v>0</v>
          </cell>
          <cell r="E50">
            <v>0</v>
          </cell>
          <cell r="F50">
            <v>7</v>
          </cell>
          <cell r="G50">
            <v>11207</v>
          </cell>
          <cell r="H50">
            <v>11207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R50">
            <v>0</v>
          </cell>
        </row>
        <row r="51">
          <cell r="B51" t="str">
            <v>STIN</v>
          </cell>
          <cell r="C51" t="str">
            <v>Стандарт инвестмент ХХК</v>
          </cell>
          <cell r="D51">
            <v>2522272</v>
          </cell>
          <cell r="E51">
            <v>636885682.99</v>
          </cell>
          <cell r="F51">
            <v>7424925</v>
          </cell>
          <cell r="G51">
            <v>1190203720.6</v>
          </cell>
          <cell r="H51">
            <v>1827089403.59</v>
          </cell>
          <cell r="I51">
            <v>0</v>
          </cell>
          <cell r="J51">
            <v>0</v>
          </cell>
          <cell r="K51">
            <v>5</v>
          </cell>
          <cell r="L51">
            <v>1424610</v>
          </cell>
          <cell r="M51">
            <v>1424610</v>
          </cell>
          <cell r="R51">
            <v>0</v>
          </cell>
        </row>
        <row r="52">
          <cell r="B52" t="str">
            <v>TABO</v>
          </cell>
          <cell r="C52" t="str">
            <v>Таван богд ХХК</v>
          </cell>
          <cell r="D52">
            <v>217088</v>
          </cell>
          <cell r="E52">
            <v>119128018.21</v>
          </cell>
          <cell r="F52">
            <v>19276</v>
          </cell>
          <cell r="G52">
            <v>21666002.76</v>
          </cell>
          <cell r="H52">
            <v>140794020.97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R52">
            <v>0</v>
          </cell>
        </row>
        <row r="53">
          <cell r="B53" t="str">
            <v>TCHB</v>
          </cell>
          <cell r="C53" t="str">
            <v>Тулгат чандмань баян ХХК</v>
          </cell>
          <cell r="D53">
            <v>73595</v>
          </cell>
          <cell r="E53">
            <v>72377437.5</v>
          </cell>
          <cell r="F53">
            <v>80866</v>
          </cell>
          <cell r="G53">
            <v>106473873.45</v>
          </cell>
          <cell r="H53">
            <v>178851310.95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R53">
            <v>0</v>
          </cell>
        </row>
        <row r="54">
          <cell r="B54" t="str">
            <v>TDB</v>
          </cell>
          <cell r="C54" t="str">
            <v>Ти Ди Би Капитал ХХК</v>
          </cell>
          <cell r="D54">
            <v>5691531</v>
          </cell>
          <cell r="E54">
            <v>25589608342.87</v>
          </cell>
          <cell r="F54">
            <v>5421431</v>
          </cell>
          <cell r="G54">
            <v>25589603935.95</v>
          </cell>
          <cell r="H54">
            <v>51179212278.82</v>
          </cell>
          <cell r="I54">
            <v>527</v>
          </cell>
          <cell r="J54">
            <v>120179749</v>
          </cell>
          <cell r="K54">
            <v>141</v>
          </cell>
          <cell r="L54">
            <v>36531165.4</v>
          </cell>
          <cell r="M54">
            <v>156710914.4</v>
          </cell>
          <cell r="N54">
            <v>924</v>
          </cell>
          <cell r="O54">
            <v>92400000</v>
          </cell>
          <cell r="R54">
            <v>92400000</v>
          </cell>
        </row>
        <row r="55">
          <cell r="B55" t="str">
            <v>TNGR</v>
          </cell>
          <cell r="C55" t="str">
            <v>Тэнгэр капитал ХХК</v>
          </cell>
          <cell r="D55">
            <v>20455</v>
          </cell>
          <cell r="E55">
            <v>2468902.92</v>
          </cell>
          <cell r="F55">
            <v>22308</v>
          </cell>
          <cell r="G55">
            <v>37668786.08</v>
          </cell>
          <cell r="H55">
            <v>40137689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R55">
            <v>0</v>
          </cell>
        </row>
        <row r="56">
          <cell r="B56" t="str">
            <v>TTOL</v>
          </cell>
          <cell r="C56" t="str">
            <v>Апекс Капитал ҮЦК</v>
          </cell>
          <cell r="D56">
            <v>6078519</v>
          </cell>
          <cell r="E56">
            <v>2150763719.25</v>
          </cell>
          <cell r="F56">
            <v>4165404</v>
          </cell>
          <cell r="G56">
            <v>1031295235.15</v>
          </cell>
          <cell r="H56">
            <v>3182058954.4</v>
          </cell>
          <cell r="I56">
            <v>70</v>
          </cell>
          <cell r="J56">
            <v>20000462.4</v>
          </cell>
          <cell r="K56">
            <v>20</v>
          </cell>
          <cell r="L56">
            <v>5698400</v>
          </cell>
          <cell r="M56">
            <v>25698862.4</v>
          </cell>
          <cell r="R56">
            <v>0</v>
          </cell>
        </row>
        <row r="57">
          <cell r="B57" t="str">
            <v>UNDR</v>
          </cell>
          <cell r="C57" t="str">
            <v>Өндөрхаан инвест ХХК</v>
          </cell>
          <cell r="D57">
            <v>4356</v>
          </cell>
          <cell r="E57">
            <v>1798288</v>
          </cell>
          <cell r="F57">
            <v>4410</v>
          </cell>
          <cell r="G57">
            <v>19625385</v>
          </cell>
          <cell r="H57">
            <v>21423673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R57">
            <v>0</v>
          </cell>
        </row>
        <row r="58">
          <cell r="B58" t="str">
            <v>ZGB</v>
          </cell>
          <cell r="C58" t="str">
            <v>Таван Богд Капитал ХХК</v>
          </cell>
          <cell r="D58">
            <v>1021049</v>
          </cell>
          <cell r="E58">
            <v>238534244.06</v>
          </cell>
          <cell r="F58">
            <v>359111</v>
          </cell>
          <cell r="G58">
            <v>116669372.07</v>
          </cell>
          <cell r="H58">
            <v>355203616.13</v>
          </cell>
          <cell r="I58">
            <v>0</v>
          </cell>
          <cell r="J58">
            <v>0</v>
          </cell>
          <cell r="K58">
            <v>100</v>
          </cell>
          <cell r="L58">
            <v>10000000</v>
          </cell>
          <cell r="M58">
            <v>10000000</v>
          </cell>
          <cell r="N58">
            <v>25000</v>
          </cell>
          <cell r="O58">
            <v>2500000000</v>
          </cell>
          <cell r="R58">
            <v>2500000000</v>
          </cell>
        </row>
        <row r="59">
          <cell r="B59" t="str">
            <v>ZRGD</v>
          </cell>
          <cell r="C59" t="str">
            <v>Зэргэд ХХК</v>
          </cell>
          <cell r="D59">
            <v>54120</v>
          </cell>
          <cell r="E59">
            <v>86387450.4</v>
          </cell>
          <cell r="F59">
            <v>1003718</v>
          </cell>
          <cell r="G59">
            <v>74670603.7</v>
          </cell>
          <cell r="H59">
            <v>161058054.10000002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R59">
            <v>0</v>
          </cell>
        </row>
        <row r="60">
          <cell r="D60">
            <v>47412912</v>
          </cell>
          <cell r="E60">
            <v>46902130929.329994</v>
          </cell>
          <cell r="F60">
            <v>47412912</v>
          </cell>
          <cell r="G60">
            <v>46902130929.33</v>
          </cell>
          <cell r="H60">
            <v>93804261858.66</v>
          </cell>
          <cell r="I60">
            <v>12853</v>
          </cell>
          <cell r="J60">
            <v>1526466638.4</v>
          </cell>
          <cell r="K60">
            <v>12853</v>
          </cell>
          <cell r="L60">
            <v>1526466638.4</v>
          </cell>
          <cell r="M60">
            <v>3052933276.8</v>
          </cell>
        </row>
        <row r="62">
          <cell r="M62">
            <v>3052933276.8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</v>
          </cell>
          <cell r="H15">
            <v>2616277827.9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</v>
          </cell>
          <cell r="F20">
            <v>7004570</v>
          </cell>
          <cell r="G20">
            <v>328243623.08</v>
          </cell>
          <cell r="H20">
            <v>399414623.09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</v>
          </cell>
          <cell r="F21">
            <v>25831</v>
          </cell>
          <cell r="G21">
            <v>3839047.66</v>
          </cell>
          <cell r="H21">
            <v>10657848.86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</v>
          </cell>
          <cell r="H23">
            <v>30337422.12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1056919.13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282133433.83</v>
          </cell>
          <cell r="F33">
            <v>22246</v>
          </cell>
          <cell r="G33">
            <v>9940958</v>
          </cell>
          <cell r="H33">
            <v>292074391.83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50872890.04</v>
          </cell>
          <cell r="F34">
            <v>1013756</v>
          </cell>
          <cell r="G34">
            <v>81402486.82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</v>
          </cell>
          <cell r="P42">
            <v>1486763</v>
          </cell>
          <cell r="Q42">
            <v>159102930.7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6036784.3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</v>
          </cell>
          <cell r="H47">
            <v>84274732.76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81057123.91</v>
          </cell>
          <cell r="F54">
            <v>691173</v>
          </cell>
          <cell r="G54">
            <v>83829642.54</v>
          </cell>
          <cell r="H54">
            <v>164886766.45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</v>
          </cell>
          <cell r="F57">
            <v>487453</v>
          </cell>
          <cell r="G57">
            <v>56841228.08</v>
          </cell>
          <cell r="H57">
            <v>179196941.76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</v>
          </cell>
          <cell r="F59">
            <v>460697</v>
          </cell>
          <cell r="G59">
            <v>36567427.87</v>
          </cell>
          <cell r="H59">
            <v>74111458.97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14429762.86</v>
          </cell>
          <cell r="F62">
            <v>53026</v>
          </cell>
          <cell r="G62">
            <v>13824708</v>
          </cell>
          <cell r="H62">
            <v>28254470.86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</v>
          </cell>
          <cell r="F63">
            <v>26118520</v>
          </cell>
          <cell r="G63">
            <v>2892978652.32</v>
          </cell>
          <cell r="H63">
            <v>5785957304.64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215105699.6</v>
          </cell>
          <cell r="R63">
            <v>430211399.2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</v>
          </cell>
          <cell r="R65">
            <v>430211399.2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2224792095.67</v>
          </cell>
          <cell r="H16">
            <v>0</v>
          </cell>
          <cell r="I16">
            <v>272976225</v>
          </cell>
          <cell r="J16">
            <v>176727300000</v>
          </cell>
          <cell r="K16">
            <v>50706539999</v>
          </cell>
          <cell r="L16">
            <v>274500000</v>
          </cell>
          <cell r="M16">
            <v>54527000</v>
          </cell>
          <cell r="N16">
            <v>230260635319.67</v>
          </cell>
          <cell r="O16">
            <v>718510039584.7001</v>
          </cell>
        </row>
        <row r="17">
          <cell r="B17" t="str">
            <v>GLMT</v>
          </cell>
          <cell r="C17" t="str">
            <v>"ГОЛОМТ КАПИТАЛ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815961415.9000001</v>
          </cell>
          <cell r="H17">
            <v>0</v>
          </cell>
          <cell r="I17">
            <v>150023627652</v>
          </cell>
          <cell r="J17">
            <v>150244200000</v>
          </cell>
          <cell r="K17">
            <v>9251015932</v>
          </cell>
          <cell r="L17">
            <v>57000000</v>
          </cell>
          <cell r="M17">
            <v>186596000</v>
          </cell>
          <cell r="N17">
            <v>310578400999.9</v>
          </cell>
          <cell r="O17">
            <v>485307672528.47003</v>
          </cell>
        </row>
        <row r="18">
          <cell r="B18" t="str">
            <v>BULG</v>
          </cell>
          <cell r="C18" t="str">
            <v>"БУЛГАН БРОКЕР ҮЦК" ХХК</v>
          </cell>
          <cell r="D18" t="str">
            <v>●</v>
          </cell>
          <cell r="E18">
            <v>0</v>
          </cell>
          <cell r="F18">
            <v>0</v>
          </cell>
          <cell r="G18">
            <v>916084</v>
          </cell>
          <cell r="H18">
            <v>0</v>
          </cell>
          <cell r="I18">
            <v>150000000000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150000916084</v>
          </cell>
          <cell r="O18">
            <v>311129312781.5</v>
          </cell>
        </row>
        <row r="19">
          <cell r="B19" t="str">
            <v>TDB</v>
          </cell>
          <cell r="C19" t="str">
            <v>"ТИ ДИ БИ КАПИТАЛ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1105398566.3400002</v>
          </cell>
          <cell r="H19">
            <v>0</v>
          </cell>
          <cell r="I19">
            <v>481012640</v>
          </cell>
          <cell r="J19">
            <v>304900000</v>
          </cell>
          <cell r="K19">
            <v>8441737195</v>
          </cell>
          <cell r="L19">
            <v>179800000</v>
          </cell>
          <cell r="M19">
            <v>437698000</v>
          </cell>
          <cell r="N19">
            <v>10950546401.34</v>
          </cell>
          <cell r="O19">
            <v>213152474956.31998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9812090200.37</v>
          </cell>
          <cell r="H20">
            <v>0</v>
          </cell>
          <cell r="I20">
            <v>10452776</v>
          </cell>
          <cell r="J20">
            <v>62400000</v>
          </cell>
          <cell r="K20">
            <v>289414712</v>
          </cell>
          <cell r="L20">
            <v>0</v>
          </cell>
          <cell r="M20">
            <v>92593000</v>
          </cell>
          <cell r="N20">
            <v>10266950688.37</v>
          </cell>
          <cell r="O20">
            <v>175531506369.12</v>
          </cell>
        </row>
        <row r="21">
          <cell r="B21" t="str">
            <v>MIBG</v>
          </cell>
          <cell r="C21" t="str">
            <v>"ЭМ АЙ БИ ЖИ ХХК ҮЦК"</v>
          </cell>
          <cell r="D21" t="str">
            <v>●</v>
          </cell>
          <cell r="E21">
            <v>0</v>
          </cell>
          <cell r="F21">
            <v>0</v>
          </cell>
          <cell r="G21">
            <v>7535602832.6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87450670000</v>
          </cell>
          <cell r="N21">
            <v>94986272832.6</v>
          </cell>
          <cell r="O21">
            <v>96625075562.31001</v>
          </cell>
        </row>
        <row r="22">
          <cell r="B22" t="str">
            <v>INVC</v>
          </cell>
          <cell r="C22" t="str">
            <v>"ИНВЕСКОР КАПИТАЛ ҮЦК" ХХК</v>
          </cell>
          <cell r="D22" t="str">
            <v>●</v>
          </cell>
          <cell r="E22" t="str">
            <v>●</v>
          </cell>
          <cell r="F22">
            <v>0</v>
          </cell>
          <cell r="G22">
            <v>9993760.1</v>
          </cell>
          <cell r="H22">
            <v>0</v>
          </cell>
          <cell r="I22">
            <v>220000000</v>
          </cell>
          <cell r="J22">
            <v>1000000</v>
          </cell>
          <cell r="K22">
            <v>0</v>
          </cell>
          <cell r="L22">
            <v>10710000000</v>
          </cell>
          <cell r="M22">
            <v>0</v>
          </cell>
          <cell r="N22">
            <v>10940993760.1</v>
          </cell>
          <cell r="O22">
            <v>34821458710.4</v>
          </cell>
        </row>
        <row r="23">
          <cell r="B23" t="str">
            <v>LFTI</v>
          </cell>
          <cell r="C23" t="str">
            <v>"ЛАЙФТАЙМ ИНВЕСТМЕНТ ҮЦК" ХХК</v>
          </cell>
          <cell r="D23" t="str">
            <v>●</v>
          </cell>
          <cell r="E23" t="str">
            <v>●</v>
          </cell>
          <cell r="F23">
            <v>0</v>
          </cell>
          <cell r="G23">
            <v>21102188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7100000</v>
          </cell>
          <cell r="N23">
            <v>28202188</v>
          </cell>
          <cell r="O23">
            <v>22950127244.61</v>
          </cell>
        </row>
        <row r="24">
          <cell r="B24" t="str">
            <v>TNGR</v>
          </cell>
          <cell r="C24" t="str">
            <v>"ТЭНГЭР КАПИТАЛ  ҮЦК" ХХК</v>
          </cell>
          <cell r="D24" t="str">
            <v>●</v>
          </cell>
          <cell r="E24">
            <v>0</v>
          </cell>
          <cell r="F24" t="str">
            <v>●</v>
          </cell>
          <cell r="G24">
            <v>18564201.02</v>
          </cell>
          <cell r="H24">
            <v>0</v>
          </cell>
          <cell r="I24">
            <v>0</v>
          </cell>
          <cell r="J24">
            <v>701900000</v>
          </cell>
          <cell r="K24">
            <v>28485700</v>
          </cell>
          <cell r="L24">
            <v>0</v>
          </cell>
          <cell r="M24">
            <v>0</v>
          </cell>
          <cell r="N24">
            <v>748949901.02</v>
          </cell>
          <cell r="O24">
            <v>21632200625.55</v>
          </cell>
        </row>
        <row r="25">
          <cell r="B25" t="str">
            <v>ARD</v>
          </cell>
          <cell r="C25" t="str">
            <v>"ӨЛЗИЙ ЭНД КО КАПИТАЛ ҮЦК" ХХК</v>
          </cell>
          <cell r="D25" t="str">
            <v>●</v>
          </cell>
          <cell r="E25" t="str">
            <v>●</v>
          </cell>
          <cell r="F25">
            <v>0</v>
          </cell>
          <cell r="G25">
            <v>875202360.13</v>
          </cell>
          <cell r="H25">
            <v>0</v>
          </cell>
          <cell r="I25">
            <v>618000</v>
          </cell>
          <cell r="J25">
            <v>15100000</v>
          </cell>
          <cell r="K25">
            <v>4066048818</v>
          </cell>
          <cell r="L25">
            <v>25500000</v>
          </cell>
          <cell r="M25">
            <v>428890000</v>
          </cell>
          <cell r="N25">
            <v>5411359178.13</v>
          </cell>
          <cell r="O25">
            <v>19428306754.99</v>
          </cell>
        </row>
        <row r="26">
          <cell r="B26" t="str">
            <v>STIN</v>
          </cell>
          <cell r="C26" t="str">
            <v>"СТАНДАРТ ИНВЕСТМЕНТ ҮЦК" ХХК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1818702683.82</v>
          </cell>
          <cell r="H26">
            <v>0</v>
          </cell>
          <cell r="I26">
            <v>0</v>
          </cell>
          <cell r="J26">
            <v>38300000</v>
          </cell>
          <cell r="K26">
            <v>203957612</v>
          </cell>
          <cell r="L26">
            <v>5800000</v>
          </cell>
          <cell r="M26">
            <v>106302000</v>
          </cell>
          <cell r="N26">
            <v>2173062295.8199997</v>
          </cell>
          <cell r="O26">
            <v>18797334009.36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 t="str">
            <v>●</v>
          </cell>
          <cell r="F27" t="str">
            <v>●</v>
          </cell>
          <cell r="G27">
            <v>2042216984.06</v>
          </cell>
          <cell r="H27">
            <v>0</v>
          </cell>
          <cell r="I27">
            <v>59825640</v>
          </cell>
          <cell r="J27">
            <v>18500000</v>
          </cell>
          <cell r="K27">
            <v>473147477.00000006</v>
          </cell>
          <cell r="L27">
            <v>1000000</v>
          </cell>
          <cell r="M27">
            <v>6023276000</v>
          </cell>
          <cell r="N27">
            <v>8617966101.06</v>
          </cell>
          <cell r="O27">
            <v>15129370049.919998</v>
          </cell>
        </row>
        <row r="28">
          <cell r="B28" t="str">
            <v>BUMB</v>
          </cell>
          <cell r="C28" t="str">
            <v>"БУМБАТ-АЛТАЙ ҮЦК" ХХК</v>
          </cell>
          <cell r="D28" t="str">
            <v>●</v>
          </cell>
          <cell r="E28">
            <v>0</v>
          </cell>
          <cell r="F28">
            <v>0</v>
          </cell>
          <cell r="G28">
            <v>968845720.98</v>
          </cell>
          <cell r="H28">
            <v>0</v>
          </cell>
          <cell r="I28">
            <v>0</v>
          </cell>
          <cell r="J28">
            <v>126900000</v>
          </cell>
          <cell r="K28">
            <v>51274260</v>
          </cell>
          <cell r="L28">
            <v>0</v>
          </cell>
          <cell r="M28">
            <v>21280000</v>
          </cell>
          <cell r="N28">
            <v>1168299980.98</v>
          </cell>
          <cell r="O28">
            <v>12932827458.73</v>
          </cell>
        </row>
        <row r="29">
          <cell r="B29" t="str">
            <v>NOVL</v>
          </cell>
          <cell r="C29" t="str">
            <v>"НОВЕЛ ИНВЕСТМЕНТ ҮЦК" ХХК</v>
          </cell>
          <cell r="D29" t="str">
            <v>●</v>
          </cell>
          <cell r="E29">
            <v>0</v>
          </cell>
          <cell r="F29" t="str">
            <v>●</v>
          </cell>
          <cell r="G29">
            <v>542432205.0600001</v>
          </cell>
          <cell r="H29">
            <v>0</v>
          </cell>
          <cell r="I29">
            <v>0</v>
          </cell>
          <cell r="J29">
            <v>0</v>
          </cell>
          <cell r="K29">
            <v>2563713</v>
          </cell>
          <cell r="L29">
            <v>0</v>
          </cell>
          <cell r="M29">
            <v>0</v>
          </cell>
          <cell r="N29">
            <v>544995918.0600001</v>
          </cell>
          <cell r="O29">
            <v>9735681217.93</v>
          </cell>
        </row>
        <row r="30">
          <cell r="B30" t="str">
            <v>ZGB</v>
          </cell>
          <cell r="C30" t="str">
            <v>"ЗЭТ ЖИ БИ ҮЦК" ХХК</v>
          </cell>
          <cell r="D30" t="str">
            <v>●</v>
          </cell>
          <cell r="E30">
            <v>0</v>
          </cell>
          <cell r="F30">
            <v>0</v>
          </cell>
          <cell r="G30">
            <v>1198790579.49</v>
          </cell>
          <cell r="H30">
            <v>0</v>
          </cell>
          <cell r="I30">
            <v>179346180</v>
          </cell>
          <cell r="J30">
            <v>0</v>
          </cell>
          <cell r="K30">
            <v>195981616</v>
          </cell>
          <cell r="L30">
            <v>529500000</v>
          </cell>
          <cell r="M30">
            <v>0</v>
          </cell>
          <cell r="N30">
            <v>2103618375.49</v>
          </cell>
          <cell r="O30">
            <v>4678818737.89</v>
          </cell>
        </row>
        <row r="31">
          <cell r="B31" t="str">
            <v>BZIN</v>
          </cell>
          <cell r="C31" t="str">
            <v>"МИРЭ ЭССЭТ СЕКЬЮРИТИС МОНГОЛ ҮЦК" ХХК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298058395.95</v>
          </cell>
          <cell r="H31">
            <v>0</v>
          </cell>
          <cell r="I31">
            <v>72070769</v>
          </cell>
          <cell r="J31">
            <v>4100000</v>
          </cell>
          <cell r="K31">
            <v>0</v>
          </cell>
          <cell r="L31">
            <v>35000000</v>
          </cell>
          <cell r="M31">
            <v>17000000</v>
          </cell>
          <cell r="N31">
            <v>426229164.95</v>
          </cell>
          <cell r="O31">
            <v>4540081331.410001</v>
          </cell>
        </row>
        <row r="32">
          <cell r="B32" t="str">
            <v>RISM</v>
          </cell>
          <cell r="C32" t="str">
            <v>"РАЙНОС ИНВЕСТМЕНТ ҮЦК" ХХК</v>
          </cell>
          <cell r="D32" t="str">
            <v>●</v>
          </cell>
          <cell r="E32">
            <v>0</v>
          </cell>
          <cell r="F32" t="str">
            <v>●</v>
          </cell>
          <cell r="G32">
            <v>288500138.53000003</v>
          </cell>
          <cell r="H32">
            <v>0</v>
          </cell>
          <cell r="I32">
            <v>8100000</v>
          </cell>
          <cell r="J32">
            <v>2000000</v>
          </cell>
          <cell r="K32">
            <v>62953397.00000001</v>
          </cell>
          <cell r="L32">
            <v>166900000</v>
          </cell>
          <cell r="M32">
            <v>25554000</v>
          </cell>
          <cell r="N32">
            <v>554007535.53</v>
          </cell>
          <cell r="O32">
            <v>3306244859.99</v>
          </cell>
        </row>
        <row r="33">
          <cell r="B33" t="str">
            <v>GDSC</v>
          </cell>
          <cell r="C33" t="str">
            <v>"ГҮҮДСЕК ҮЦК" ХХК</v>
          </cell>
          <cell r="D33" t="str">
            <v>●</v>
          </cell>
          <cell r="E33" t="str">
            <v>●</v>
          </cell>
          <cell r="F33" t="str">
            <v>●</v>
          </cell>
          <cell r="G33">
            <v>221756169.48999998</v>
          </cell>
          <cell r="H33">
            <v>0</v>
          </cell>
          <cell r="I33">
            <v>0</v>
          </cell>
          <cell r="J33">
            <v>160200000</v>
          </cell>
          <cell r="K33">
            <v>647764818.0000001</v>
          </cell>
          <cell r="L33">
            <v>0</v>
          </cell>
          <cell r="M33">
            <v>25697000</v>
          </cell>
          <cell r="N33">
            <v>1055417987.4900001</v>
          </cell>
          <cell r="O33">
            <v>2730485927.82</v>
          </cell>
        </row>
        <row r="34">
          <cell r="B34" t="str">
            <v>GAUL</v>
          </cell>
          <cell r="C34" t="str">
            <v>"ГАҮЛИ ҮЦК" ХХК</v>
          </cell>
          <cell r="D34" t="str">
            <v>●</v>
          </cell>
          <cell r="E34" t="str">
            <v>●</v>
          </cell>
          <cell r="F34">
            <v>0</v>
          </cell>
          <cell r="G34">
            <v>122144287.88</v>
          </cell>
          <cell r="H34">
            <v>0</v>
          </cell>
          <cell r="I34">
            <v>0</v>
          </cell>
          <cell r="J34">
            <v>33500000</v>
          </cell>
          <cell r="K34">
            <v>177750768.00000003</v>
          </cell>
          <cell r="L34">
            <v>0</v>
          </cell>
          <cell r="M34">
            <v>36267000</v>
          </cell>
          <cell r="N34">
            <v>369662055.88</v>
          </cell>
          <cell r="O34">
            <v>2122821659.2199998</v>
          </cell>
        </row>
        <row r="35">
          <cell r="B35" t="str">
            <v>NSEC</v>
          </cell>
          <cell r="C35" t="str">
            <v>"НЭЙШНЛ СЕКЮРИТИС ҮЦК" ХХК</v>
          </cell>
          <cell r="D35" t="str">
            <v>●</v>
          </cell>
          <cell r="E35" t="str">
            <v>●</v>
          </cell>
          <cell r="F35" t="str">
            <v>●</v>
          </cell>
          <cell r="G35">
            <v>467320212.03</v>
          </cell>
          <cell r="H35">
            <v>0</v>
          </cell>
          <cell r="I35">
            <v>0</v>
          </cell>
          <cell r="J35">
            <v>1600000</v>
          </cell>
          <cell r="K35">
            <v>9969995.000000002</v>
          </cell>
          <cell r="L35">
            <v>0</v>
          </cell>
          <cell r="M35">
            <v>300000</v>
          </cell>
          <cell r="N35">
            <v>479190207.03</v>
          </cell>
          <cell r="O35">
            <v>1757154651.4399998</v>
          </cell>
        </row>
        <row r="36">
          <cell r="B36" t="str">
            <v>MSEC</v>
          </cell>
          <cell r="C36" t="str">
            <v>"МОНСЕК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35934997.56</v>
          </cell>
          <cell r="H36">
            <v>0</v>
          </cell>
          <cell r="I36">
            <v>0</v>
          </cell>
          <cell r="J36">
            <v>371200000</v>
          </cell>
          <cell r="K36">
            <v>55831972.00000001</v>
          </cell>
          <cell r="L36">
            <v>10000000</v>
          </cell>
          <cell r="M36">
            <v>8493000</v>
          </cell>
          <cell r="N36">
            <v>481459969.56</v>
          </cell>
          <cell r="O36">
            <v>1310165327.24</v>
          </cell>
        </row>
        <row r="37">
          <cell r="B37" t="str">
            <v>ZRGD</v>
          </cell>
          <cell r="C37" t="str">
            <v>"ЗЭРГЭД ҮЦК" ХХК</v>
          </cell>
          <cell r="D37" t="str">
            <v>●</v>
          </cell>
          <cell r="E37">
            <v>0</v>
          </cell>
          <cell r="F37">
            <v>0</v>
          </cell>
          <cell r="G37">
            <v>39661428.5</v>
          </cell>
          <cell r="H37">
            <v>0</v>
          </cell>
          <cell r="I37">
            <v>0</v>
          </cell>
          <cell r="J37">
            <v>66100000</v>
          </cell>
          <cell r="K37">
            <v>229309885</v>
          </cell>
          <cell r="L37">
            <v>0</v>
          </cell>
          <cell r="M37">
            <v>4772000</v>
          </cell>
          <cell r="N37">
            <v>339843313.5</v>
          </cell>
          <cell r="O37">
            <v>1302940547.98</v>
          </cell>
        </row>
        <row r="38">
          <cell r="B38" t="str">
            <v>ARGB</v>
          </cell>
          <cell r="C38" t="str">
            <v>"АРГАЙ БЭСТ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142799959.5</v>
          </cell>
          <cell r="H38">
            <v>0</v>
          </cell>
          <cell r="I38">
            <v>0</v>
          </cell>
          <cell r="J38">
            <v>0</v>
          </cell>
          <cell r="K38">
            <v>66371681.00000001</v>
          </cell>
          <cell r="L38">
            <v>5000000</v>
          </cell>
          <cell r="M38">
            <v>10149000</v>
          </cell>
          <cell r="N38">
            <v>224320640.5</v>
          </cell>
          <cell r="O38">
            <v>828813586.93</v>
          </cell>
        </row>
        <row r="39">
          <cell r="B39" t="str">
            <v>MICC</v>
          </cell>
          <cell r="C39" t="str">
            <v>"ЭМ АЙ СИ СИ  ҮЦК" ХХК</v>
          </cell>
          <cell r="D39" t="str">
            <v>●</v>
          </cell>
          <cell r="E39" t="str">
            <v>●</v>
          </cell>
          <cell r="F39">
            <v>0</v>
          </cell>
          <cell r="G39">
            <v>24494170</v>
          </cell>
          <cell r="H39">
            <v>0</v>
          </cell>
          <cell r="I39">
            <v>0</v>
          </cell>
          <cell r="J39">
            <v>1100000</v>
          </cell>
          <cell r="K39">
            <v>103118234.00000001</v>
          </cell>
          <cell r="L39">
            <v>0</v>
          </cell>
          <cell r="M39">
            <v>0</v>
          </cell>
          <cell r="N39">
            <v>128712404.00000001</v>
          </cell>
          <cell r="O39">
            <v>817416390.09</v>
          </cell>
        </row>
        <row r="40">
          <cell r="B40" t="str">
            <v>TCHB</v>
          </cell>
          <cell r="C40" t="str">
            <v>"ТУЛГАТ ЧАНДМАНЬ БАЯН 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72916863.99</v>
          </cell>
          <cell r="H40">
            <v>0</v>
          </cell>
          <cell r="I40">
            <v>0</v>
          </cell>
          <cell r="J40">
            <v>100000</v>
          </cell>
          <cell r="K40">
            <v>0</v>
          </cell>
          <cell r="L40">
            <v>0</v>
          </cell>
          <cell r="M40">
            <v>19254000</v>
          </cell>
          <cell r="N40">
            <v>92270863.99</v>
          </cell>
          <cell r="O40">
            <v>800459855.6600001</v>
          </cell>
        </row>
        <row r="41">
          <cell r="B41" t="str">
            <v>DRBR</v>
          </cell>
          <cell r="C41" t="str">
            <v>"ДАРХАН БРОКЕР ҮЦК" ХХК</v>
          </cell>
          <cell r="D41" t="str">
            <v>●</v>
          </cell>
          <cell r="E41">
            <v>0</v>
          </cell>
          <cell r="F41">
            <v>0</v>
          </cell>
          <cell r="G41">
            <v>39218532.96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39218532.96</v>
          </cell>
          <cell r="O41">
            <v>672146589.69</v>
          </cell>
        </row>
        <row r="42">
          <cell r="B42" t="str">
            <v>DCF</v>
          </cell>
          <cell r="C42" t="str">
            <v>"ДИ СИ ЭФ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569714000</v>
          </cell>
          <cell r="L42">
            <v>0</v>
          </cell>
          <cell r="M42">
            <v>0</v>
          </cell>
          <cell r="N42">
            <v>569714000</v>
          </cell>
          <cell r="O42">
            <v>630239000</v>
          </cell>
        </row>
        <row r="43">
          <cell r="B43" t="str">
            <v>MSDQ</v>
          </cell>
          <cell r="C43" t="str">
            <v>"МАСДАК ҮНЭТ ЦААСНЫ КОМПАНИ" ХХК</v>
          </cell>
          <cell r="D43" t="str">
            <v>●</v>
          </cell>
          <cell r="E43">
            <v>0</v>
          </cell>
          <cell r="F43">
            <v>0</v>
          </cell>
          <cell r="G43">
            <v>201480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201480</v>
          </cell>
          <cell r="O43">
            <v>483646267.95</v>
          </cell>
        </row>
        <row r="44">
          <cell r="B44" t="str">
            <v>ALTN</v>
          </cell>
          <cell r="C44" t="str">
            <v>"АЛТАН ХОРОМСОГ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3811588</v>
          </cell>
          <cell r="H44">
            <v>0</v>
          </cell>
          <cell r="I44">
            <v>0</v>
          </cell>
          <cell r="J44">
            <v>4200000</v>
          </cell>
          <cell r="K44">
            <v>0</v>
          </cell>
          <cell r="L44">
            <v>0</v>
          </cell>
          <cell r="M44">
            <v>14137000</v>
          </cell>
          <cell r="N44">
            <v>22148588</v>
          </cell>
          <cell r="O44">
            <v>441778663</v>
          </cell>
        </row>
        <row r="45">
          <cell r="B45" t="str">
            <v>BLMB</v>
          </cell>
          <cell r="C45" t="str">
            <v>"БЛҮМСБЮРИ СЕКЮРИТИЕС ҮЦК" ХХК </v>
          </cell>
          <cell r="D45" t="str">
            <v>●</v>
          </cell>
          <cell r="E45">
            <v>0</v>
          </cell>
          <cell r="F45">
            <v>0</v>
          </cell>
          <cell r="G45">
            <v>25513721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25513721</v>
          </cell>
          <cell r="O45">
            <v>437122933.21</v>
          </cell>
        </row>
        <row r="46">
          <cell r="B46" t="str">
            <v>GDEV</v>
          </cell>
          <cell r="C46" t="str">
            <v>"ГРАНДДЕВЕЛОПМЕНТ ҮЦК" ХХК</v>
          </cell>
          <cell r="D46" t="str">
            <v>●</v>
          </cell>
          <cell r="E46">
            <v>0</v>
          </cell>
          <cell r="F46">
            <v>0</v>
          </cell>
          <cell r="G46">
            <v>21323172.1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21323172.1</v>
          </cell>
          <cell r="O46">
            <v>428072508.9</v>
          </cell>
        </row>
        <row r="47">
          <cell r="B47" t="str">
            <v>BATS</v>
          </cell>
          <cell r="C47" t="str">
            <v>"БАТС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11412211.6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11412211.6</v>
          </cell>
          <cell r="O47">
            <v>390205149.42</v>
          </cell>
        </row>
        <row r="48">
          <cell r="B48" t="str">
            <v>TABO</v>
          </cell>
          <cell r="C48" t="str">
            <v>"ТАВАН БОГД ҮЦК" ХХК</v>
          </cell>
          <cell r="D48" t="str">
            <v>●</v>
          </cell>
          <cell r="E48">
            <v>0</v>
          </cell>
          <cell r="F48">
            <v>0</v>
          </cell>
          <cell r="G48">
            <v>14141100.3</v>
          </cell>
          <cell r="H48">
            <v>0</v>
          </cell>
          <cell r="I48">
            <v>0</v>
          </cell>
          <cell r="J48">
            <v>0</v>
          </cell>
          <cell r="K48">
            <v>105397090.00000001</v>
          </cell>
          <cell r="L48">
            <v>0</v>
          </cell>
          <cell r="M48">
            <v>0</v>
          </cell>
          <cell r="N48">
            <v>119538190.30000001</v>
          </cell>
          <cell r="O48">
            <v>248981411.97</v>
          </cell>
        </row>
        <row r="49">
          <cell r="B49" t="str">
            <v>DELG</v>
          </cell>
          <cell r="C49" t="str">
            <v>"ДЭЛГЭРХАНГАЙ СЕКЮРИТИЗ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10538782.2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10538782.2</v>
          </cell>
          <cell r="O49">
            <v>226414422.13</v>
          </cell>
        </row>
        <row r="50">
          <cell r="B50" t="str">
            <v>CTRL</v>
          </cell>
          <cell r="C50" t="str">
            <v>"ЦЕНТРАЛ СЕКЬЮРИТИЙЗ ҮЦК" ХХК</v>
          </cell>
          <cell r="D50" t="str">
            <v>●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218528622.25</v>
          </cell>
        </row>
        <row r="51">
          <cell r="B51" t="str">
            <v>SECP</v>
          </cell>
          <cell r="C51" t="str">
            <v>"СИКАП  ҮЦК" ХХК</v>
          </cell>
          <cell r="D51" t="str">
            <v>●</v>
          </cell>
          <cell r="E51" t="str">
            <v>●</v>
          </cell>
          <cell r="F51">
            <v>0</v>
          </cell>
          <cell r="G51">
            <v>10521893.9</v>
          </cell>
          <cell r="H51">
            <v>0</v>
          </cell>
          <cell r="I51">
            <v>0</v>
          </cell>
          <cell r="J51">
            <v>0</v>
          </cell>
          <cell r="K51">
            <v>119355083</v>
          </cell>
          <cell r="L51">
            <v>0</v>
          </cell>
          <cell r="M51">
            <v>5000000</v>
          </cell>
          <cell r="N51">
            <v>134876976.9</v>
          </cell>
          <cell r="O51">
            <v>191521340.45</v>
          </cell>
        </row>
        <row r="52">
          <cell r="B52" t="str">
            <v>HUN</v>
          </cell>
          <cell r="C52" t="str">
            <v>"ХҮННҮ ЭМПАЙР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11466787.15</v>
          </cell>
          <cell r="H52">
            <v>0</v>
          </cell>
          <cell r="I52">
            <v>0</v>
          </cell>
          <cell r="J52">
            <v>100000</v>
          </cell>
          <cell r="K52">
            <v>3703141.0000000005</v>
          </cell>
          <cell r="L52">
            <v>0</v>
          </cell>
          <cell r="M52">
            <v>24400000</v>
          </cell>
          <cell r="N52">
            <v>39669928.15</v>
          </cell>
          <cell r="O52">
            <v>190282524.10999998</v>
          </cell>
        </row>
        <row r="53">
          <cell r="B53" t="str">
            <v>MERG</v>
          </cell>
          <cell r="C53" t="str">
            <v>"МЭРГЭН САНАА ҮЦК" ХХК</v>
          </cell>
          <cell r="D53" t="str">
            <v>●</v>
          </cell>
          <cell r="E53">
            <v>0</v>
          </cell>
          <cell r="F53">
            <v>0</v>
          </cell>
          <cell r="G53">
            <v>14908305</v>
          </cell>
          <cell r="H53">
            <v>0</v>
          </cell>
          <cell r="I53">
            <v>0</v>
          </cell>
          <cell r="J53">
            <v>56500000</v>
          </cell>
          <cell r="K53">
            <v>0</v>
          </cell>
          <cell r="L53">
            <v>0</v>
          </cell>
          <cell r="M53">
            <v>45000</v>
          </cell>
          <cell r="N53">
            <v>71453305</v>
          </cell>
          <cell r="O53">
            <v>177638682.79000002</v>
          </cell>
        </row>
        <row r="54">
          <cell r="B54" t="str">
            <v>UNDR</v>
          </cell>
          <cell r="C54" t="str">
            <v>"ӨНДӨРХААН ИНВЕСТ ҮЦК" ХХК</v>
          </cell>
          <cell r="D54" t="str">
            <v>●</v>
          </cell>
          <cell r="E54">
            <v>0</v>
          </cell>
          <cell r="F54">
            <v>0</v>
          </cell>
          <cell r="G54">
            <v>8591649.4</v>
          </cell>
          <cell r="H54">
            <v>0</v>
          </cell>
          <cell r="I54">
            <v>0</v>
          </cell>
          <cell r="J54">
            <v>1000000</v>
          </cell>
          <cell r="K54">
            <v>9685138</v>
          </cell>
          <cell r="L54">
            <v>0</v>
          </cell>
          <cell r="M54">
            <v>0</v>
          </cell>
          <cell r="N54">
            <v>19276787.4</v>
          </cell>
          <cell r="O54">
            <v>166109620.65</v>
          </cell>
        </row>
        <row r="55">
          <cell r="B55" t="str">
            <v>SANR</v>
          </cell>
          <cell r="C55" t="str">
            <v>"САНАР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8041521.02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8041521.02</v>
          </cell>
          <cell r="O55">
            <v>142134469.92000002</v>
          </cell>
        </row>
        <row r="56">
          <cell r="B56" t="str">
            <v>ECM</v>
          </cell>
          <cell r="C56" t="str">
            <v>"ЕВРАЗИА КАПИТАЛ ХОЛДИНГ ҮЦК" 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81533108.5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81533108.5</v>
          </cell>
          <cell r="O56">
            <v>140764446.8</v>
          </cell>
        </row>
        <row r="57">
          <cell r="B57" t="str">
            <v>GATR</v>
          </cell>
          <cell r="C57" t="str">
            <v>"ГАЦУУРТ ТРЕЙД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587100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587100</v>
          </cell>
          <cell r="O57">
            <v>128778215.2</v>
          </cell>
        </row>
        <row r="58">
          <cell r="B58" t="str">
            <v>DOMI</v>
          </cell>
          <cell r="C58" t="str">
            <v>"ДОМИКС СЕК ҮЦК" ХХК</v>
          </cell>
          <cell r="D58" t="str">
            <v>●</v>
          </cell>
          <cell r="E58">
            <v>0</v>
          </cell>
          <cell r="F58">
            <v>0</v>
          </cell>
          <cell r="G58">
            <v>11139070.58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11139070.58</v>
          </cell>
          <cell r="O58">
            <v>115935169.25000001</v>
          </cell>
        </row>
        <row r="59">
          <cell r="B59" t="str">
            <v>SGC</v>
          </cell>
          <cell r="C59" t="str">
            <v>"ЭС ЖИ КАПИТАЛ ҮЦК" ХХК</v>
          </cell>
          <cell r="D59" t="str">
            <v>●</v>
          </cell>
          <cell r="E59" t="str">
            <v>●</v>
          </cell>
          <cell r="F59" t="str">
            <v>●</v>
          </cell>
          <cell r="G59">
            <v>11652500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11652500</v>
          </cell>
          <cell r="O59">
            <v>101251396</v>
          </cell>
        </row>
        <row r="60">
          <cell r="B60" t="str">
            <v>MONG</v>
          </cell>
          <cell r="C60" t="str">
            <v>"МОНГОЛ СЕКЮРИТИЕС ҮЦК" ХК</v>
          </cell>
          <cell r="D60" t="str">
            <v>●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84912886</v>
          </cell>
        </row>
        <row r="61">
          <cell r="B61" t="str">
            <v>BLAC</v>
          </cell>
          <cell r="C61" t="str">
            <v>"БЛЭКСТОУН ИНТЕРНЭЙШНЛ ҮЦК" ХХК</v>
          </cell>
          <cell r="D61" t="str">
            <v>●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79333334.98</v>
          </cell>
        </row>
        <row r="62">
          <cell r="B62" t="str">
            <v>GNDX</v>
          </cell>
          <cell r="C62" t="str">
            <v>"ГЕНДЕКС ҮЦК" ХХК</v>
          </cell>
          <cell r="D62" t="str">
            <v>●</v>
          </cell>
          <cell r="E62">
            <v>0</v>
          </cell>
          <cell r="F62">
            <v>0</v>
          </cell>
          <cell r="G62">
            <v>48100538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48100538</v>
          </cell>
          <cell r="O62">
            <v>70921870.8</v>
          </cell>
        </row>
        <row r="63">
          <cell r="B63" t="str">
            <v>APS</v>
          </cell>
          <cell r="C63" t="str">
            <v>"АЗИА ПАСИФИК СЕКЬЮРИТИС ҮЦК" ХХК</v>
          </cell>
          <cell r="D63" t="str">
            <v>●</v>
          </cell>
          <cell r="E63">
            <v>0</v>
          </cell>
          <cell r="F63">
            <v>0</v>
          </cell>
          <cell r="G63">
            <v>19465472</v>
          </cell>
          <cell r="H63">
            <v>0</v>
          </cell>
          <cell r="I63">
            <v>0</v>
          </cell>
          <cell r="J63">
            <v>0</v>
          </cell>
          <cell r="K63">
            <v>14242850</v>
          </cell>
          <cell r="L63">
            <v>0</v>
          </cell>
          <cell r="M63">
            <v>0</v>
          </cell>
          <cell r="N63">
            <v>33708322</v>
          </cell>
          <cell r="O63">
            <v>41112294.59</v>
          </cell>
        </row>
        <row r="64">
          <cell r="B64" t="str">
            <v>SILS</v>
          </cell>
          <cell r="C64" t="str">
            <v>"СИЛВЭР ЛАЙТ СЕКЮРИТИЙЗ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13446480.86</v>
          </cell>
        </row>
        <row r="65">
          <cell r="B65" t="str">
            <v>MOHU</v>
          </cell>
          <cell r="C65" t="str">
            <v>"MОНГОЛ ХУВЬЦАА" ХХК</v>
          </cell>
          <cell r="D65" t="str">
            <v>●</v>
          </cell>
          <cell r="E65">
            <v>0</v>
          </cell>
          <cell r="F65">
            <v>0</v>
          </cell>
          <cell r="G65">
            <v>12689915.8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12689915.8</v>
          </cell>
          <cell r="O65">
            <v>13109915.8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3000000</v>
          </cell>
        </row>
        <row r="67">
          <cell r="B67" t="str">
            <v>BSK</v>
          </cell>
          <cell r="C67" t="str">
            <v>"БЛЮСКАЙ СЕКЬЮРИТИЗ ҮЦК" 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3"/>
  <sheetViews>
    <sheetView tabSelected="1" view="pageBreakPreview" zoomScale="70" zoomScaleSheetLayoutView="70" workbookViewId="0" topLeftCell="G1">
      <selection activeCell="M16" sqref="M16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6.57421875" style="2" bestFit="1" customWidth="1"/>
    <col min="8" max="8" width="10.00390625" style="3" customWidth="1"/>
    <col min="9" max="9" width="30.57421875" style="3" bestFit="1" customWidth="1"/>
    <col min="10" max="10" width="7.421875" style="1" bestFit="1" customWidth="1"/>
    <col min="11" max="11" width="29.7109375" style="1" bestFit="1" customWidth="1"/>
    <col min="12" max="12" width="30.8515625" style="1" bestFit="1" customWidth="1"/>
    <col min="13" max="13" width="33.28125" style="1" bestFit="1" customWidth="1"/>
    <col min="14" max="14" width="13.00390625" style="1" bestFit="1" customWidth="1"/>
    <col min="15" max="15" width="22.28125" style="4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7" spans="10:11" ht="15.75">
      <c r="J7" s="22"/>
      <c r="K7" s="22"/>
    </row>
    <row r="8" spans="8:12" ht="15.75">
      <c r="H8" s="23"/>
      <c r="I8" s="23"/>
      <c r="J8" s="24"/>
      <c r="K8" s="24"/>
      <c r="L8" s="24"/>
    </row>
    <row r="9" spans="2:14" ht="15.75">
      <c r="B9" s="25"/>
      <c r="C9" s="26"/>
      <c r="D9" s="31" t="s">
        <v>121</v>
      </c>
      <c r="E9" s="31"/>
      <c r="F9" s="31"/>
      <c r="G9" s="31"/>
      <c r="H9" s="31"/>
      <c r="I9" s="31"/>
      <c r="J9" s="31"/>
      <c r="K9" s="31"/>
      <c r="L9" s="26"/>
      <c r="M9" s="26"/>
      <c r="N9" s="26"/>
    </row>
    <row r="10" ht="15.75"/>
    <row r="11" spans="12:14" ht="16.5" thickBot="1">
      <c r="L11" s="32" t="s">
        <v>125</v>
      </c>
      <c r="M11" s="32"/>
      <c r="N11" s="32"/>
    </row>
    <row r="12" spans="1:14" ht="15">
      <c r="A12" s="33" t="s">
        <v>0</v>
      </c>
      <c r="B12" s="35" t="s">
        <v>1</v>
      </c>
      <c r="C12" s="35" t="s">
        <v>2</v>
      </c>
      <c r="D12" s="35" t="s">
        <v>3</v>
      </c>
      <c r="E12" s="35"/>
      <c r="F12" s="35"/>
      <c r="G12" s="37" t="s">
        <v>123</v>
      </c>
      <c r="H12" s="37"/>
      <c r="I12" s="37"/>
      <c r="J12" s="37"/>
      <c r="K12" s="37"/>
      <c r="L12" s="37"/>
      <c r="M12" s="43" t="s">
        <v>4</v>
      </c>
      <c r="N12" s="44"/>
    </row>
    <row r="13" spans="1:15" s="25" customFormat="1" ht="15">
      <c r="A13" s="34"/>
      <c r="B13" s="36"/>
      <c r="C13" s="36"/>
      <c r="D13" s="36"/>
      <c r="E13" s="36"/>
      <c r="F13" s="36"/>
      <c r="G13" s="38"/>
      <c r="H13" s="38"/>
      <c r="I13" s="38"/>
      <c r="J13" s="38"/>
      <c r="K13" s="38"/>
      <c r="L13" s="38"/>
      <c r="M13" s="45"/>
      <c r="N13" s="46"/>
      <c r="O13" s="5"/>
    </row>
    <row r="14" spans="1:15" s="25" customFormat="1" ht="15.75" customHeight="1">
      <c r="A14" s="34"/>
      <c r="B14" s="36"/>
      <c r="C14" s="36"/>
      <c r="D14" s="36"/>
      <c r="E14" s="36"/>
      <c r="F14" s="36"/>
      <c r="G14" s="47" t="s">
        <v>5</v>
      </c>
      <c r="H14" s="48"/>
      <c r="I14" s="48"/>
      <c r="J14" s="47" t="s">
        <v>6</v>
      </c>
      <c r="K14" s="49"/>
      <c r="L14" s="38" t="s">
        <v>7</v>
      </c>
      <c r="M14" s="45" t="s">
        <v>8</v>
      </c>
      <c r="N14" s="46" t="s">
        <v>9</v>
      </c>
      <c r="O14" s="5"/>
    </row>
    <row r="15" spans="1:15" s="25" customFormat="1" ht="47.25">
      <c r="A15" s="34"/>
      <c r="B15" s="36"/>
      <c r="C15" s="36"/>
      <c r="D15" s="6" t="s">
        <v>10</v>
      </c>
      <c r="E15" s="6" t="s">
        <v>11</v>
      </c>
      <c r="F15" s="6" t="s">
        <v>12</v>
      </c>
      <c r="G15" s="7" t="s">
        <v>13</v>
      </c>
      <c r="H15" s="8" t="s">
        <v>14</v>
      </c>
      <c r="I15" s="7" t="s">
        <v>15</v>
      </c>
      <c r="J15" s="8" t="s">
        <v>14</v>
      </c>
      <c r="K15" s="7" t="s">
        <v>124</v>
      </c>
      <c r="L15" s="38"/>
      <c r="M15" s="45"/>
      <c r="N15" s="50"/>
      <c r="O15" s="5"/>
    </row>
    <row r="16" spans="1:14" ht="15">
      <c r="A16" s="9">
        <v>1</v>
      </c>
      <c r="B16" s="10" t="s">
        <v>16</v>
      </c>
      <c r="C16" s="11" t="s">
        <v>17</v>
      </c>
      <c r="D16" s="12" t="s">
        <v>18</v>
      </c>
      <c r="E16" s="13" t="s">
        <v>18</v>
      </c>
      <c r="F16" s="13" t="s">
        <v>18</v>
      </c>
      <c r="G16" s="14">
        <f>VLOOKUP(B16,'[1]Brokers'!$B$7:$I$69,7,0)</f>
        <v>3880314229.37</v>
      </c>
      <c r="H16" s="14">
        <f>VLOOKUP(B16,'[2]Brokers'!$B$9:$AC$69,28,0)</f>
        <v>0</v>
      </c>
      <c r="I16" s="14">
        <f>VLOOKUP(B16,'[1]Brokers'!$B$7:$M$69,12,0)</f>
        <v>274127170</v>
      </c>
      <c r="J16" s="14"/>
      <c r="K16" s="14">
        <f>VLOOKUP(B16,'[1]Brokers'!$B$7:$R$59,17,0)</f>
        <v>78000000</v>
      </c>
      <c r="L16" s="15">
        <f aca="true" t="shared" si="0" ref="L16:L47">G16+I16+J16+K16+H16</f>
        <v>4232441399.37</v>
      </c>
      <c r="M16" s="15">
        <f>+VLOOKUP(B16,'[3]Sheet1'!$B$16:$O$67,14,0)+L16</f>
        <v>722742480984.0701</v>
      </c>
      <c r="N16" s="16">
        <f aca="true" t="shared" si="1" ref="N16:N47">M16/$M$68</f>
        <v>0.31497902361622954</v>
      </c>
    </row>
    <row r="17" spans="1:14" ht="15">
      <c r="A17" s="9">
        <f>+A16+1</f>
        <v>2</v>
      </c>
      <c r="B17" s="10" t="s">
        <v>21</v>
      </c>
      <c r="C17" s="11" t="s">
        <v>22</v>
      </c>
      <c r="D17" s="12" t="s">
        <v>18</v>
      </c>
      <c r="E17" s="13" t="s">
        <v>18</v>
      </c>
      <c r="F17" s="13" t="s">
        <v>18</v>
      </c>
      <c r="G17" s="14">
        <f>VLOOKUP(B17,'[1]Brokers'!$B$7:$I$69,7,0)</f>
        <v>1399655024.56</v>
      </c>
      <c r="H17" s="14">
        <f>VLOOKUP(B17,'[2]Brokers'!$B$9:$AC$69,28,0)</f>
        <v>0</v>
      </c>
      <c r="I17" s="14">
        <f>VLOOKUP(B17,'[1]Brokers'!$B$7:$M$69,12,0)</f>
        <v>2229542892</v>
      </c>
      <c r="J17" s="14"/>
      <c r="K17" s="14">
        <f>VLOOKUP(B17,'[1]Brokers'!$B$7:$R$59,17,0)</f>
        <v>0</v>
      </c>
      <c r="L17" s="15">
        <f t="shared" si="0"/>
        <v>3629197916.56</v>
      </c>
      <c r="M17" s="15">
        <f>+VLOOKUP(B17,'[3]Sheet1'!$B$16:$O$67,14,0)+L17</f>
        <v>488936870445.03</v>
      </c>
      <c r="N17" s="16">
        <f t="shared" si="1"/>
        <v>0.21308399895500937</v>
      </c>
    </row>
    <row r="18" spans="1:14" ht="15">
      <c r="A18" s="9">
        <f aca="true" t="shared" si="2" ref="A18:A67">+A17+1</f>
        <v>3</v>
      </c>
      <c r="B18" s="10" t="s">
        <v>25</v>
      </c>
      <c r="C18" s="11" t="s">
        <v>26</v>
      </c>
      <c r="D18" s="12" t="s">
        <v>18</v>
      </c>
      <c r="E18" s="13"/>
      <c r="F18" s="13"/>
      <c r="G18" s="14">
        <f>VLOOKUP(B18,'[1]Brokers'!$B$7:$I$69,7,0)</f>
        <v>21671049</v>
      </c>
      <c r="H18" s="14">
        <f>VLOOKUP(B18,'[2]Brokers'!$B$9:$AC$69,28,0)</f>
        <v>0</v>
      </c>
      <c r="I18" s="14">
        <f>VLOOKUP(B18,'[1]Brokers'!$B$7:$M$69,12,0)</f>
        <v>0</v>
      </c>
      <c r="J18" s="14"/>
      <c r="K18" s="14">
        <f>VLOOKUP(B18,'[1]Brokers'!$B$7:$R$59,17,0)</f>
        <v>0</v>
      </c>
      <c r="L18" s="15">
        <f t="shared" si="0"/>
        <v>21671049</v>
      </c>
      <c r="M18" s="15">
        <f>+VLOOKUP(B18,'[3]Sheet1'!$B$16:$O$67,14,0)+L18</f>
        <v>311150983830.5</v>
      </c>
      <c r="N18" s="16">
        <f t="shared" si="1"/>
        <v>0.13560297846435881</v>
      </c>
    </row>
    <row r="19" spans="1:14" ht="15">
      <c r="A19" s="9">
        <f t="shared" si="2"/>
        <v>4</v>
      </c>
      <c r="B19" s="10" t="s">
        <v>19</v>
      </c>
      <c r="C19" s="11" t="s">
        <v>20</v>
      </c>
      <c r="D19" s="12" t="s">
        <v>18</v>
      </c>
      <c r="E19" s="13" t="s">
        <v>18</v>
      </c>
      <c r="F19" s="13"/>
      <c r="G19" s="14">
        <f>VLOOKUP(B19,'[1]Brokers'!$B$7:$I$69,7,0)</f>
        <v>51179212278.82</v>
      </c>
      <c r="H19" s="14">
        <f>VLOOKUP(B19,'[2]Brokers'!$B$9:$AC$69,28,0)</f>
        <v>0</v>
      </c>
      <c r="I19" s="14">
        <f>VLOOKUP(B19,'[1]Brokers'!$B$7:$M$69,12,0)</f>
        <v>156710914.4</v>
      </c>
      <c r="J19" s="14"/>
      <c r="K19" s="14">
        <f>VLOOKUP(B19,'[1]Brokers'!$B$7:$R$59,17,0)</f>
        <v>92400000</v>
      </c>
      <c r="L19" s="15">
        <f t="shared" si="0"/>
        <v>51428323193.22</v>
      </c>
      <c r="M19" s="15">
        <f>+VLOOKUP(B19,'[3]Sheet1'!$B$16:$O$67,14,0)+L19</f>
        <v>264580798149.53998</v>
      </c>
      <c r="N19" s="16">
        <f t="shared" si="1"/>
        <v>0.11530718570087987</v>
      </c>
    </row>
    <row r="20" spans="1:14" ht="15">
      <c r="A20" s="9">
        <f t="shared" si="2"/>
        <v>5</v>
      </c>
      <c r="B20" s="10" t="s">
        <v>23</v>
      </c>
      <c r="C20" s="11" t="s">
        <v>24</v>
      </c>
      <c r="D20" s="12" t="s">
        <v>18</v>
      </c>
      <c r="E20" s="13" t="s">
        <v>18</v>
      </c>
      <c r="F20" s="13" t="s">
        <v>18</v>
      </c>
      <c r="G20" s="14">
        <f>VLOOKUP(B20,'[1]Brokers'!$B$7:$I$69,7,0)</f>
        <v>18550375234.489998</v>
      </c>
      <c r="H20" s="14">
        <f>VLOOKUP(B20,'[2]Brokers'!$B$9:$AC$69,28,0)</f>
        <v>0</v>
      </c>
      <c r="I20" s="14">
        <f>VLOOKUP(B20,'[1]Brokers'!$B$7:$M$69,12,0)</f>
        <v>39056224</v>
      </c>
      <c r="J20" s="14"/>
      <c r="K20" s="14">
        <f>VLOOKUP(B20,'[1]Brokers'!$B$7:$R$59,17,0)</f>
        <v>0</v>
      </c>
      <c r="L20" s="15">
        <f t="shared" si="0"/>
        <v>18589431458.489998</v>
      </c>
      <c r="M20" s="15">
        <f>+VLOOKUP(B20,'[3]Sheet1'!$B$16:$O$67,14,0)+L20</f>
        <v>194120937827.61</v>
      </c>
      <c r="N20" s="16">
        <f t="shared" si="1"/>
        <v>0.08460001324006172</v>
      </c>
    </row>
    <row r="21" spans="1:14" ht="15">
      <c r="A21" s="9">
        <f t="shared" si="2"/>
        <v>6</v>
      </c>
      <c r="B21" s="10" t="s">
        <v>53</v>
      </c>
      <c r="C21" s="11" t="s">
        <v>54</v>
      </c>
      <c r="D21" s="12" t="s">
        <v>18</v>
      </c>
      <c r="E21" s="13"/>
      <c r="F21" s="13"/>
      <c r="G21" s="14">
        <f>VLOOKUP(B21,'[1]Brokers'!$B$7:$I$69,7,0)</f>
        <v>7653065091.74</v>
      </c>
      <c r="H21" s="14">
        <f>VLOOKUP(B21,'[2]Brokers'!$B$9:$AC$69,28,0)</f>
        <v>0</v>
      </c>
      <c r="I21" s="14">
        <f>VLOOKUP(B21,'[1]Brokers'!$B$7:$M$69,12,0)</f>
        <v>0</v>
      </c>
      <c r="J21" s="14"/>
      <c r="K21" s="14">
        <f>VLOOKUP(B21,'[1]Brokers'!$B$7:$R$59,17,0)</f>
        <v>1000000000</v>
      </c>
      <c r="L21" s="15">
        <f t="shared" si="0"/>
        <v>8653065091.74</v>
      </c>
      <c r="M21" s="15">
        <f>+VLOOKUP(B21,'[3]Sheet1'!$B$16:$O$67,14,0)+L21</f>
        <v>105278140654.05002</v>
      </c>
      <c r="N21" s="16">
        <f t="shared" si="1"/>
        <v>0.045881357224490646</v>
      </c>
    </row>
    <row r="22" spans="1:14" ht="15">
      <c r="A22" s="9">
        <f t="shared" si="2"/>
        <v>7</v>
      </c>
      <c r="B22" s="10" t="s">
        <v>27</v>
      </c>
      <c r="C22" s="11" t="s">
        <v>28</v>
      </c>
      <c r="D22" s="12" t="s">
        <v>18</v>
      </c>
      <c r="E22" s="12" t="s">
        <v>18</v>
      </c>
      <c r="F22" s="12"/>
      <c r="G22" s="14">
        <f>VLOOKUP(B22,'[1]Brokers'!$B$7:$I$69,7,0)</f>
        <v>8596477.99</v>
      </c>
      <c r="H22" s="14">
        <f>VLOOKUP(B22,'[2]Brokers'!$B$9:$AC$69,28,0)</f>
        <v>0</v>
      </c>
      <c r="I22" s="14">
        <f>VLOOKUP(B22,'[1]Brokers'!$B$7:$M$69,12,0)</f>
        <v>142101620</v>
      </c>
      <c r="J22" s="14"/>
      <c r="K22" s="14">
        <f>VLOOKUP(B22,'[1]Brokers'!$B$7:$R$59,17,0)</f>
        <v>7505800000</v>
      </c>
      <c r="L22" s="15">
        <f t="shared" si="0"/>
        <v>7656498097.99</v>
      </c>
      <c r="M22" s="15">
        <f>+VLOOKUP(B22,'[3]Sheet1'!$B$16:$O$67,14,0)+L22</f>
        <v>42477956808.39</v>
      </c>
      <c r="N22" s="16">
        <f t="shared" si="1"/>
        <v>0.01851235497116704</v>
      </c>
    </row>
    <row r="23" spans="1:14" ht="15">
      <c r="A23" s="9">
        <f t="shared" si="2"/>
        <v>8</v>
      </c>
      <c r="B23" s="10" t="s">
        <v>29</v>
      </c>
      <c r="C23" s="11" t="s">
        <v>30</v>
      </c>
      <c r="D23" s="12" t="s">
        <v>18</v>
      </c>
      <c r="E23" s="13" t="s">
        <v>18</v>
      </c>
      <c r="F23" s="13"/>
      <c r="G23" s="14">
        <f>VLOOKUP(B23,'[1]Brokers'!$B$7:$I$69,7,0)</f>
        <v>47846588.07</v>
      </c>
      <c r="H23" s="14">
        <f>VLOOKUP(B23,'[2]Brokers'!$B$9:$AC$69,28,0)</f>
        <v>0</v>
      </c>
      <c r="I23" s="14">
        <f>VLOOKUP(B23,'[1]Brokers'!$B$7:$M$69,12,0)</f>
        <v>0</v>
      </c>
      <c r="J23" s="14"/>
      <c r="K23" s="14">
        <f>VLOOKUP(B23,'[1]Brokers'!$B$7:$R$59,17,0)</f>
        <v>0</v>
      </c>
      <c r="L23" s="15">
        <f t="shared" si="0"/>
        <v>47846588.07</v>
      </c>
      <c r="M23" s="15">
        <f>+VLOOKUP(B23,'[3]Sheet1'!$B$16:$O$67,14,0)+L23</f>
        <v>22997973832.68</v>
      </c>
      <c r="N23" s="16">
        <f t="shared" si="1"/>
        <v>0.010022766799463673</v>
      </c>
    </row>
    <row r="24" spans="1:14" ht="15">
      <c r="A24" s="9">
        <f t="shared" si="2"/>
        <v>9</v>
      </c>
      <c r="B24" s="10" t="s">
        <v>31</v>
      </c>
      <c r="C24" s="11" t="s">
        <v>32</v>
      </c>
      <c r="D24" s="12" t="s">
        <v>18</v>
      </c>
      <c r="E24" s="13"/>
      <c r="F24" s="13" t="s">
        <v>18</v>
      </c>
      <c r="G24" s="14">
        <f>VLOOKUP(B24,'[1]Brokers'!$B$7:$I$69,7,0)</f>
        <v>40137689</v>
      </c>
      <c r="H24" s="14">
        <f>VLOOKUP(B24,'[2]Brokers'!$B$9:$AC$69,28,0)</f>
        <v>0</v>
      </c>
      <c r="I24" s="14">
        <f>VLOOKUP(B24,'[1]Brokers'!$B$7:$M$69,12,0)</f>
        <v>0</v>
      </c>
      <c r="J24" s="14"/>
      <c r="K24" s="14">
        <f>VLOOKUP(B24,'[1]Brokers'!$B$7:$R$59,17,0)</f>
        <v>0</v>
      </c>
      <c r="L24" s="15">
        <f t="shared" si="0"/>
        <v>40137689</v>
      </c>
      <c r="M24" s="15">
        <f>+VLOOKUP(B24,'[3]Sheet1'!$B$16:$O$67,14,0)+L24</f>
        <v>21672338314.55</v>
      </c>
      <c r="N24" s="16">
        <f t="shared" si="1"/>
        <v>0.009445040441656312</v>
      </c>
    </row>
    <row r="25" spans="1:15" s="25" customFormat="1" ht="15">
      <c r="A25" s="9">
        <f t="shared" si="2"/>
        <v>10</v>
      </c>
      <c r="B25" s="10" t="s">
        <v>33</v>
      </c>
      <c r="C25" s="11" t="s">
        <v>34</v>
      </c>
      <c r="D25" s="12" t="s">
        <v>18</v>
      </c>
      <c r="E25" s="13" t="s">
        <v>18</v>
      </c>
      <c r="F25" s="13" t="s">
        <v>18</v>
      </c>
      <c r="G25" s="14">
        <f>VLOOKUP(B25,'[1]Brokers'!$B$7:$I$69,7,0)</f>
        <v>1827089403.59</v>
      </c>
      <c r="H25" s="14">
        <f>VLOOKUP(B25,'[2]Brokers'!$B$9:$AC$69,28,0)</f>
        <v>0</v>
      </c>
      <c r="I25" s="14">
        <f>VLOOKUP(B25,'[1]Brokers'!$B$7:$M$69,12,0)</f>
        <v>1424610</v>
      </c>
      <c r="J25" s="14"/>
      <c r="K25" s="14">
        <f>VLOOKUP(B25,'[1]Brokers'!$B$7:$R$59,17,0)</f>
        <v>0</v>
      </c>
      <c r="L25" s="15">
        <f t="shared" si="0"/>
        <v>1828514013.59</v>
      </c>
      <c r="M25" s="15">
        <f>+VLOOKUP(B25,'[3]Sheet1'!$B$16:$O$67,14,0)+L25</f>
        <v>20625848022.95</v>
      </c>
      <c r="N25" s="16">
        <f t="shared" si="1"/>
        <v>0.008988968605636345</v>
      </c>
      <c r="O25" s="5"/>
    </row>
    <row r="26" spans="1:14" ht="15">
      <c r="A26" s="9">
        <f t="shared" si="2"/>
        <v>11</v>
      </c>
      <c r="B26" s="10" t="s">
        <v>35</v>
      </c>
      <c r="C26" s="11" t="s">
        <v>36</v>
      </c>
      <c r="D26" s="12" t="s">
        <v>18</v>
      </c>
      <c r="E26" s="13" t="s">
        <v>18</v>
      </c>
      <c r="F26" s="13"/>
      <c r="G26" s="14">
        <f>VLOOKUP(B26,'[1]Brokers'!$B$7:$I$69,7,0)</f>
        <v>828944743.87</v>
      </c>
      <c r="H26" s="14">
        <f>VLOOKUP(B26,'[2]Brokers'!$B$9:$AC$69,28,0)</f>
        <v>0</v>
      </c>
      <c r="I26" s="14">
        <f>VLOOKUP(B26,'[1]Brokers'!$B$7:$M$69,12,0)</f>
        <v>900000</v>
      </c>
      <c r="J26" s="14"/>
      <c r="K26" s="14">
        <f>VLOOKUP(B26,'[1]Brokers'!$B$7:$R$59,17,0)</f>
        <v>0</v>
      </c>
      <c r="L26" s="15">
        <f t="shared" si="0"/>
        <v>829844743.87</v>
      </c>
      <c r="M26" s="15">
        <f>+VLOOKUP(B26,'[3]Sheet1'!$B$16:$O$67,14,0)+L26</f>
        <v>20258151498.86</v>
      </c>
      <c r="N26" s="16">
        <f t="shared" si="1"/>
        <v>0.00882872246653123</v>
      </c>
    </row>
    <row r="27" spans="1:14" ht="15">
      <c r="A27" s="9">
        <f t="shared" si="2"/>
        <v>12</v>
      </c>
      <c r="B27" s="10" t="s">
        <v>41</v>
      </c>
      <c r="C27" s="11" t="s">
        <v>42</v>
      </c>
      <c r="D27" s="12" t="s">
        <v>18</v>
      </c>
      <c r="E27" s="13" t="s">
        <v>18</v>
      </c>
      <c r="F27" s="13" t="s">
        <v>18</v>
      </c>
      <c r="G27" s="14">
        <f>VLOOKUP(B27,'[1]Brokers'!$B$7:$I$69,7,0)</f>
        <v>3182058954.4</v>
      </c>
      <c r="H27" s="14">
        <f>VLOOKUP(B27,'[2]Brokers'!$B$9:$AC$69,28,0)</f>
        <v>0</v>
      </c>
      <c r="I27" s="14">
        <f>VLOOKUP(B27,'[1]Brokers'!$B$7:$M$69,12,0)</f>
        <v>25698862.4</v>
      </c>
      <c r="J27" s="14"/>
      <c r="K27" s="14">
        <f>VLOOKUP(B27,'[1]Brokers'!$B$7:$R$59,17,0)</f>
        <v>0</v>
      </c>
      <c r="L27" s="15">
        <f t="shared" si="0"/>
        <v>3207757816.8</v>
      </c>
      <c r="M27" s="15">
        <f>+VLOOKUP(B27,'[3]Sheet1'!$B$16:$O$67,14,0)+L27</f>
        <v>18337127866.719997</v>
      </c>
      <c r="N27" s="16">
        <f t="shared" si="1"/>
        <v>0.007991519501553588</v>
      </c>
    </row>
    <row r="28" spans="1:14" ht="15">
      <c r="A28" s="9">
        <f t="shared" si="2"/>
        <v>13</v>
      </c>
      <c r="B28" s="10" t="s">
        <v>37</v>
      </c>
      <c r="C28" s="11" t="s">
        <v>38</v>
      </c>
      <c r="D28" s="12" t="s">
        <v>18</v>
      </c>
      <c r="E28" s="12"/>
      <c r="F28" s="13"/>
      <c r="G28" s="14">
        <f>VLOOKUP(B28,'[1]Brokers'!$B$7:$I$69,7,0)</f>
        <v>1424939966.69</v>
      </c>
      <c r="H28" s="14">
        <f>VLOOKUP(B28,'[2]Brokers'!$B$9:$AC$69,28,0)</f>
        <v>0</v>
      </c>
      <c r="I28" s="14">
        <f>VLOOKUP(B28,'[1]Brokers'!$B$7:$M$69,12,0)</f>
        <v>0</v>
      </c>
      <c r="J28" s="14"/>
      <c r="K28" s="14">
        <f>VLOOKUP(B28,'[1]Brokers'!$B$7:$R$59,17,0)</f>
        <v>22000000</v>
      </c>
      <c r="L28" s="15">
        <f t="shared" si="0"/>
        <v>1446939966.69</v>
      </c>
      <c r="M28" s="15">
        <f>+VLOOKUP(B28,'[3]Sheet1'!$B$16:$O$67,14,0)+L28</f>
        <v>14379767425.42</v>
      </c>
      <c r="N28" s="16">
        <f t="shared" si="1"/>
        <v>0.006266858836525322</v>
      </c>
    </row>
    <row r="29" spans="1:14" ht="15">
      <c r="A29" s="9">
        <f t="shared" si="2"/>
        <v>14</v>
      </c>
      <c r="B29" s="10" t="s">
        <v>39</v>
      </c>
      <c r="C29" s="11" t="s">
        <v>40</v>
      </c>
      <c r="D29" s="12" t="s">
        <v>18</v>
      </c>
      <c r="E29" s="13"/>
      <c r="F29" s="13" t="s">
        <v>18</v>
      </c>
      <c r="G29" s="14">
        <f>VLOOKUP(B29,'[1]Brokers'!$B$7:$I$69,7,0)</f>
        <v>517253419.53999996</v>
      </c>
      <c r="H29" s="14">
        <f>VLOOKUP(B29,'[2]Brokers'!$B$9:$AC$69,28,0)</f>
        <v>0</v>
      </c>
      <c r="I29" s="14">
        <f>VLOOKUP(B29,'[1]Brokers'!$B$7:$M$69,12,0)</f>
        <v>0</v>
      </c>
      <c r="J29" s="14"/>
      <c r="K29" s="14">
        <f>VLOOKUP(B29,'[1]Brokers'!$B$7:$R$59,17,0)</f>
        <v>0</v>
      </c>
      <c r="L29" s="15">
        <f t="shared" si="0"/>
        <v>517253419.53999996</v>
      </c>
      <c r="M29" s="15">
        <f>+VLOOKUP(B29,'[3]Sheet1'!$B$16:$O$67,14,0)+L29</f>
        <v>10252934637.470001</v>
      </c>
      <c r="N29" s="16">
        <f t="shared" si="1"/>
        <v>0.004468340282024327</v>
      </c>
    </row>
    <row r="30" spans="1:14" ht="15">
      <c r="A30" s="9">
        <f t="shared" si="2"/>
        <v>15</v>
      </c>
      <c r="B30" s="10" t="s">
        <v>47</v>
      </c>
      <c r="C30" s="11" t="s">
        <v>48</v>
      </c>
      <c r="D30" s="12" t="s">
        <v>18</v>
      </c>
      <c r="E30" s="13"/>
      <c r="F30" s="13"/>
      <c r="G30" s="14">
        <f>VLOOKUP(B30,'[1]Brokers'!$B$7:$I$69,7,0)</f>
        <v>355203616.13</v>
      </c>
      <c r="H30" s="14">
        <f>VLOOKUP(B30,'[2]Brokers'!$B$9:$AC$69,28,0)</f>
        <v>0</v>
      </c>
      <c r="I30" s="14">
        <f>VLOOKUP(B30,'[1]Brokers'!$B$7:$M$69,12,0)</f>
        <v>10000000</v>
      </c>
      <c r="J30" s="14"/>
      <c r="K30" s="14">
        <f>VLOOKUP(B30,'[1]Brokers'!$B$7:$R$59,17,0)</f>
        <v>2500000000</v>
      </c>
      <c r="L30" s="15">
        <f t="shared" si="0"/>
        <v>2865203616.13</v>
      </c>
      <c r="M30" s="15">
        <f>+VLOOKUP(B30,'[3]Sheet1'!$B$16:$O$67,14,0)+L30</f>
        <v>7544022354.02</v>
      </c>
      <c r="N30" s="16">
        <f t="shared" si="1"/>
        <v>0.0032877668847870077</v>
      </c>
    </row>
    <row r="31" spans="1:14" ht="15">
      <c r="A31" s="9">
        <f t="shared" si="2"/>
        <v>16</v>
      </c>
      <c r="B31" s="10" t="s">
        <v>43</v>
      </c>
      <c r="C31" s="11" t="s">
        <v>44</v>
      </c>
      <c r="D31" s="12" t="s">
        <v>18</v>
      </c>
      <c r="E31" s="13" t="s">
        <v>18</v>
      </c>
      <c r="F31" s="13" t="s">
        <v>18</v>
      </c>
      <c r="G31" s="14">
        <f>VLOOKUP(B31,'[1]Brokers'!$B$7:$I$69,7,0)</f>
        <v>462252694.01</v>
      </c>
      <c r="H31" s="14">
        <f>VLOOKUP(B31,'[2]Brokers'!$B$9:$AC$69,28,0)</f>
        <v>0</v>
      </c>
      <c r="I31" s="14">
        <f>VLOOKUP(B31,'[1]Brokers'!$B$7:$M$69,12,0)</f>
        <v>26780309</v>
      </c>
      <c r="J31" s="14"/>
      <c r="K31" s="14">
        <f>VLOOKUP(B31,'[1]Brokers'!$B$7:$R$59,17,0)</f>
        <v>100000000</v>
      </c>
      <c r="L31" s="15">
        <f t="shared" si="0"/>
        <v>589033003.01</v>
      </c>
      <c r="M31" s="15">
        <f>+VLOOKUP(B31,'[3]Sheet1'!$B$16:$O$67,14,0)+L31</f>
        <v>5129114334.420001</v>
      </c>
      <c r="N31" s="16">
        <f t="shared" si="1"/>
        <v>0.0022353237391994777</v>
      </c>
    </row>
    <row r="32" spans="1:14" ht="15">
      <c r="A32" s="9">
        <f t="shared" si="2"/>
        <v>17</v>
      </c>
      <c r="B32" s="10" t="s">
        <v>45</v>
      </c>
      <c r="C32" s="11" t="s">
        <v>46</v>
      </c>
      <c r="D32" s="12" t="s">
        <v>18</v>
      </c>
      <c r="E32" s="13"/>
      <c r="F32" s="12" t="s">
        <v>18</v>
      </c>
      <c r="G32" s="14">
        <f>VLOOKUP(B32,'[1]Brokers'!$B$7:$I$69,7,0)</f>
        <v>256561617</v>
      </c>
      <c r="H32" s="14">
        <f>VLOOKUP(B32,'[2]Brokers'!$B$9:$AC$69,28,0)</f>
        <v>0</v>
      </c>
      <c r="I32" s="14">
        <f>VLOOKUP(B32,'[1]Brokers'!$B$7:$M$69,12,0)</f>
        <v>15778100</v>
      </c>
      <c r="J32" s="14"/>
      <c r="K32" s="14">
        <f>VLOOKUP(B32,'[1]Brokers'!$B$7:$R$59,17,0)</f>
        <v>601800000</v>
      </c>
      <c r="L32" s="15">
        <f t="shared" si="0"/>
        <v>874139717</v>
      </c>
      <c r="M32" s="15">
        <f>+VLOOKUP(B32,'[3]Sheet1'!$B$16:$O$67,14,0)+L32</f>
        <v>4180384576.99</v>
      </c>
      <c r="N32" s="16">
        <f t="shared" si="1"/>
        <v>0.0018218570058422744</v>
      </c>
    </row>
    <row r="33" spans="1:14" ht="15">
      <c r="A33" s="9">
        <f t="shared" si="2"/>
        <v>18</v>
      </c>
      <c r="B33" s="10" t="s">
        <v>51</v>
      </c>
      <c r="C33" s="11" t="s">
        <v>52</v>
      </c>
      <c r="D33" s="12" t="s">
        <v>18</v>
      </c>
      <c r="E33" s="13" t="s">
        <v>18</v>
      </c>
      <c r="F33" s="13" t="s">
        <v>18</v>
      </c>
      <c r="G33" s="14">
        <f>VLOOKUP(B33,'[1]Brokers'!$B$7:$I$69,7,0)</f>
        <v>184741667.16</v>
      </c>
      <c r="H33" s="14">
        <f>VLOOKUP(B33,'[2]Brokers'!$B$9:$AC$69,28,0)</f>
        <v>0</v>
      </c>
      <c r="I33" s="14">
        <f>VLOOKUP(B33,'[1]Brokers'!$B$7:$M$69,12,0)</f>
        <v>99987224</v>
      </c>
      <c r="J33" s="14"/>
      <c r="K33" s="14">
        <f>VLOOKUP(B33,'[1]Brokers'!$B$7:$R$59,17,0)</f>
        <v>0</v>
      </c>
      <c r="L33" s="15">
        <f t="shared" si="0"/>
        <v>284728891.15999997</v>
      </c>
      <c r="M33" s="15">
        <f>+VLOOKUP(B33,'[3]Sheet1'!$B$16:$O$67,14,0)+L33</f>
        <v>3015214818.98</v>
      </c>
      <c r="N33" s="16">
        <f t="shared" si="1"/>
        <v>0.0013140633692686448</v>
      </c>
    </row>
    <row r="34" spans="1:14" ht="15">
      <c r="A34" s="9">
        <f t="shared" si="2"/>
        <v>19</v>
      </c>
      <c r="B34" s="10" t="s">
        <v>49</v>
      </c>
      <c r="C34" s="11" t="s">
        <v>50</v>
      </c>
      <c r="D34" s="12" t="s">
        <v>18</v>
      </c>
      <c r="E34" s="13" t="s">
        <v>18</v>
      </c>
      <c r="F34" s="13"/>
      <c r="G34" s="14">
        <f>VLOOKUP(B34,'[1]Brokers'!$B$7:$I$69,7,0)</f>
        <v>216225559.34</v>
      </c>
      <c r="H34" s="14">
        <f>VLOOKUP(B34,'[2]Brokers'!$B$9:$AC$69,28,0)</f>
        <v>0</v>
      </c>
      <c r="I34" s="14">
        <f>VLOOKUP(B34,'[1]Brokers'!$B$7:$M$69,12,0)</f>
        <v>10600000</v>
      </c>
      <c r="J34" s="14"/>
      <c r="K34" s="14">
        <f>VLOOKUP(B34,'[1]Brokers'!$B$7:$R$59,17,0)</f>
        <v>100000000</v>
      </c>
      <c r="L34" s="15">
        <f t="shared" si="0"/>
        <v>326825559.34000003</v>
      </c>
      <c r="M34" s="15">
        <f>+VLOOKUP(B34,'[3]Sheet1'!$B$16:$O$67,14,0)+L34</f>
        <v>2449647218.56</v>
      </c>
      <c r="N34" s="16">
        <f t="shared" si="1"/>
        <v>0.0010675828658302537</v>
      </c>
    </row>
    <row r="35" spans="1:14" ht="15">
      <c r="A35" s="9">
        <f t="shared" si="2"/>
        <v>20</v>
      </c>
      <c r="B35" s="10" t="s">
        <v>55</v>
      </c>
      <c r="C35" s="11" t="s">
        <v>56</v>
      </c>
      <c r="D35" s="12" t="s">
        <v>18</v>
      </c>
      <c r="E35" s="13" t="s">
        <v>18</v>
      </c>
      <c r="F35" s="13" t="s">
        <v>18</v>
      </c>
      <c r="G35" s="14">
        <f>VLOOKUP(B35,'[1]Brokers'!$B$7:$I$69,7,0)</f>
        <v>349169381.89</v>
      </c>
      <c r="H35" s="14">
        <f>VLOOKUP(B35,'[2]Brokers'!$B$9:$AC$69,28,0)</f>
        <v>0</v>
      </c>
      <c r="I35" s="14">
        <f>VLOOKUP(B35,'[1]Brokers'!$B$7:$M$69,12,0)</f>
        <v>0</v>
      </c>
      <c r="J35" s="14"/>
      <c r="K35" s="14">
        <f>VLOOKUP(B35,'[1]Brokers'!$B$7:$R$59,17,0)</f>
        <v>0</v>
      </c>
      <c r="L35" s="15">
        <f t="shared" si="0"/>
        <v>349169381.89</v>
      </c>
      <c r="M35" s="15">
        <f>+VLOOKUP(B35,'[3]Sheet1'!$B$16:$O$67,14,0)+L35</f>
        <v>2106324033.33</v>
      </c>
      <c r="N35" s="16">
        <f t="shared" si="1"/>
        <v>0.0009179588925426744</v>
      </c>
    </row>
    <row r="36" spans="1:14" ht="15">
      <c r="A36" s="9">
        <f t="shared" si="2"/>
        <v>21</v>
      </c>
      <c r="B36" s="10" t="s">
        <v>57</v>
      </c>
      <c r="C36" s="11" t="s">
        <v>58</v>
      </c>
      <c r="D36" s="12" t="s">
        <v>18</v>
      </c>
      <c r="E36" s="13"/>
      <c r="F36" s="13"/>
      <c r="G36" s="14">
        <f>VLOOKUP(B36,'[1]Brokers'!$B$7:$I$69,7,0)</f>
        <v>161058054.10000002</v>
      </c>
      <c r="H36" s="14">
        <f>VLOOKUP(B36,'[2]Brokers'!$B$9:$AC$69,28,0)</f>
        <v>0</v>
      </c>
      <c r="I36" s="14">
        <f>VLOOKUP(B36,'[1]Brokers'!$B$7:$M$69,12,0)</f>
        <v>0</v>
      </c>
      <c r="J36" s="14"/>
      <c r="K36" s="14">
        <f>VLOOKUP(B36,'[1]Brokers'!$B$7:$R$59,17,0)</f>
        <v>0</v>
      </c>
      <c r="L36" s="15">
        <f t="shared" si="0"/>
        <v>161058054.10000002</v>
      </c>
      <c r="M36" s="15">
        <f>+VLOOKUP(B36,'[3]Sheet1'!$B$16:$O$67,14,0)+L36</f>
        <v>1463998602.08</v>
      </c>
      <c r="N36" s="16">
        <f t="shared" si="1"/>
        <v>0.0006380264926877144</v>
      </c>
    </row>
    <row r="37" spans="1:14" ht="15">
      <c r="A37" s="9">
        <f t="shared" si="2"/>
        <v>22</v>
      </c>
      <c r="B37" s="10" t="s">
        <v>59</v>
      </c>
      <c r="C37" s="11" t="s">
        <v>60</v>
      </c>
      <c r="D37" s="12" t="s">
        <v>18</v>
      </c>
      <c r="E37" s="13"/>
      <c r="F37" s="13"/>
      <c r="G37" s="14">
        <f>VLOOKUP(B37,'[1]Brokers'!$B$7:$I$69,7,0)</f>
        <v>98772228.21000001</v>
      </c>
      <c r="H37" s="14">
        <f>VLOOKUP(B37,'[2]Brokers'!$B$9:$AC$69,28,0)</f>
        <v>0</v>
      </c>
      <c r="I37" s="14">
        <f>VLOOKUP(B37,'[1]Brokers'!$B$7:$M$69,12,0)</f>
        <v>0</v>
      </c>
      <c r="J37" s="14"/>
      <c r="K37" s="14">
        <f>VLOOKUP(B37,'[1]Brokers'!$B$7:$R$59,17,0)</f>
        <v>0</v>
      </c>
      <c r="L37" s="15">
        <f t="shared" si="0"/>
        <v>98772228.21000001</v>
      </c>
      <c r="M37" s="15">
        <f>+VLOOKUP(B37,'[3]Sheet1'!$B$16:$O$67,14,0)+L37</f>
        <v>1408937555.45</v>
      </c>
      <c r="N37" s="16">
        <f t="shared" si="1"/>
        <v>0.0006140302904952113</v>
      </c>
    </row>
    <row r="38" spans="1:14" ht="15">
      <c r="A38" s="9">
        <f t="shared" si="2"/>
        <v>23</v>
      </c>
      <c r="B38" s="10" t="s">
        <v>61</v>
      </c>
      <c r="C38" s="11" t="s">
        <v>62</v>
      </c>
      <c r="D38" s="12" t="s">
        <v>18</v>
      </c>
      <c r="E38" s="13"/>
      <c r="F38" s="13"/>
      <c r="G38" s="14">
        <f>VLOOKUP(B38,'[1]Brokers'!$B$7:$I$69,7,0)</f>
        <v>178851310.95</v>
      </c>
      <c r="H38" s="14">
        <f>VLOOKUP(B38,'[2]Brokers'!$B$9:$AC$69,28,0)</f>
        <v>0</v>
      </c>
      <c r="I38" s="14">
        <f>VLOOKUP(B38,'[1]Brokers'!$B$7:$M$69,12,0)</f>
        <v>0</v>
      </c>
      <c r="J38" s="14"/>
      <c r="K38" s="14">
        <f>VLOOKUP(B38,'[1]Brokers'!$B$7:$R$59,17,0)</f>
        <v>0</v>
      </c>
      <c r="L38" s="15">
        <f t="shared" si="0"/>
        <v>178851310.95</v>
      </c>
      <c r="M38" s="15">
        <f>+VLOOKUP(B38,'[3]Sheet1'!$B$16:$O$67,14,0)+L38</f>
        <v>979311166.6100001</v>
      </c>
      <c r="N38" s="16">
        <f t="shared" si="1"/>
        <v>0.00042679444365203615</v>
      </c>
    </row>
    <row r="39" spans="1:15" ht="15">
      <c r="A39" s="9">
        <f t="shared" si="2"/>
        <v>24</v>
      </c>
      <c r="B39" s="10" t="s">
        <v>67</v>
      </c>
      <c r="C39" s="11" t="s">
        <v>68</v>
      </c>
      <c r="D39" s="12" t="s">
        <v>18</v>
      </c>
      <c r="E39" s="13"/>
      <c r="F39" s="13"/>
      <c r="G39" s="14">
        <f>VLOOKUP(B39,'[1]Brokers'!$B$7:$I$69,7,0)</f>
        <v>140991350</v>
      </c>
      <c r="H39" s="14">
        <f>VLOOKUP(B39,'[2]Brokers'!$B$9:$AC$69,28,0)</f>
        <v>0</v>
      </c>
      <c r="I39" s="14">
        <f>VLOOKUP(B39,'[1]Brokers'!$B$7:$M$69,12,0)</f>
        <v>0</v>
      </c>
      <c r="J39" s="14"/>
      <c r="K39" s="14">
        <f>VLOOKUP(B39,'[1]Brokers'!$B$7:$R$59,17,0)</f>
        <v>0</v>
      </c>
      <c r="L39" s="15">
        <f t="shared" si="0"/>
        <v>140991350</v>
      </c>
      <c r="M39" s="15">
        <f>+VLOOKUP(B39,'[3]Sheet1'!$B$16:$O$67,14,0)+L39</f>
        <v>969804936.93</v>
      </c>
      <c r="N39" s="16">
        <f t="shared" si="1"/>
        <v>0.0004226515255011601</v>
      </c>
      <c r="O39" s="1"/>
    </row>
    <row r="40" spans="1:14" ht="15">
      <c r="A40" s="9">
        <f t="shared" si="2"/>
        <v>25</v>
      </c>
      <c r="B40" s="10" t="s">
        <v>63</v>
      </c>
      <c r="C40" s="11" t="s">
        <v>64</v>
      </c>
      <c r="D40" s="12" t="s">
        <v>18</v>
      </c>
      <c r="E40" s="13" t="s">
        <v>18</v>
      </c>
      <c r="F40" s="13"/>
      <c r="G40" s="14">
        <f>VLOOKUP(B40,'[1]Brokers'!$B$7:$I$69,7,0)</f>
        <v>39650107.8</v>
      </c>
      <c r="H40" s="14">
        <f>VLOOKUP(B40,'[2]Brokers'!$B$9:$AC$69,28,0)</f>
        <v>0</v>
      </c>
      <c r="I40" s="14">
        <f>VLOOKUP(B40,'[1]Brokers'!$B$7:$M$69,12,0)</f>
        <v>20225351</v>
      </c>
      <c r="J40" s="14"/>
      <c r="K40" s="14">
        <f>VLOOKUP(B40,'[1]Brokers'!$B$7:$R$59,17,0)</f>
        <v>0</v>
      </c>
      <c r="L40" s="15">
        <f t="shared" si="0"/>
        <v>59875458.8</v>
      </c>
      <c r="M40" s="15">
        <f>+VLOOKUP(B40,'[3]Sheet1'!$B$16:$O$67,14,0)+L40</f>
        <v>877291848.89</v>
      </c>
      <c r="N40" s="16">
        <f t="shared" si="1"/>
        <v>0.0003823333168594244</v>
      </c>
    </row>
    <row r="41" spans="1:14" ht="15">
      <c r="A41" s="9">
        <f t="shared" si="2"/>
        <v>26</v>
      </c>
      <c r="B41" s="10" t="s">
        <v>65</v>
      </c>
      <c r="C41" s="11" t="s">
        <v>66</v>
      </c>
      <c r="D41" s="12" t="s">
        <v>18</v>
      </c>
      <c r="E41" s="13"/>
      <c r="F41" s="13"/>
      <c r="G41" s="14">
        <f>VLOOKUP(B41,'[1]Brokers'!$B$7:$I$69,7,0)</f>
        <v>56863684.45999999</v>
      </c>
      <c r="H41" s="14">
        <f>VLOOKUP(B41,'[2]Brokers'!$B$9:$AC$69,28,0)</f>
        <v>0</v>
      </c>
      <c r="I41" s="14">
        <f>VLOOKUP(B41,'[1]Brokers'!$B$7:$M$69,12,0)</f>
        <v>0</v>
      </c>
      <c r="J41" s="14"/>
      <c r="K41" s="14">
        <f>VLOOKUP(B41,'[1]Brokers'!$B$7:$R$59,17,0)</f>
        <v>0</v>
      </c>
      <c r="L41" s="15">
        <f t="shared" si="0"/>
        <v>56863684.45999999</v>
      </c>
      <c r="M41" s="15">
        <f>+VLOOKUP(B41,'[3]Sheet1'!$B$16:$O$67,14,0)+L41</f>
        <v>729010274.1500001</v>
      </c>
      <c r="N41" s="16">
        <f t="shared" si="1"/>
        <v>0.0003177105959584904</v>
      </c>
    </row>
    <row r="42" spans="1:14" ht="15">
      <c r="A42" s="9">
        <f t="shared" si="2"/>
        <v>27</v>
      </c>
      <c r="B42" s="10" t="s">
        <v>103</v>
      </c>
      <c r="C42" s="11" t="s">
        <v>104</v>
      </c>
      <c r="D42" s="12" t="s">
        <v>18</v>
      </c>
      <c r="E42" s="13"/>
      <c r="F42" s="13"/>
      <c r="G42" s="14">
        <f>VLOOKUP(B42,'[1]Brokers'!$B$7:$I$69,7,0)</f>
        <v>0</v>
      </c>
      <c r="H42" s="14">
        <f>VLOOKUP(B42,'[2]Brokers'!$B$9:$AC$69,28,0)</f>
        <v>0</v>
      </c>
      <c r="I42" s="14">
        <f>VLOOKUP(B42,'[1]Brokers'!$B$7:$M$69,12,0)</f>
        <v>0</v>
      </c>
      <c r="J42" s="14"/>
      <c r="K42" s="14">
        <f>VLOOKUP(B42,'[1]Brokers'!$B$7:$R$59,17,0)</f>
        <v>0</v>
      </c>
      <c r="L42" s="15">
        <f t="shared" si="0"/>
        <v>0</v>
      </c>
      <c r="M42" s="15">
        <f>+VLOOKUP(B42,'[3]Sheet1'!$B$16:$O$67,14,0)+L42</f>
        <v>630239000</v>
      </c>
      <c r="N42" s="16">
        <f t="shared" si="1"/>
        <v>0.0002746650018338195</v>
      </c>
    </row>
    <row r="43" spans="1:14" ht="15">
      <c r="A43" s="9">
        <f t="shared" si="2"/>
        <v>28</v>
      </c>
      <c r="B43" s="10" t="s">
        <v>69</v>
      </c>
      <c r="C43" s="11" t="s">
        <v>70</v>
      </c>
      <c r="D43" s="12" t="s">
        <v>18</v>
      </c>
      <c r="E43" s="13"/>
      <c r="F43" s="13"/>
      <c r="G43" s="14">
        <f>VLOOKUP(B43,'[1]Brokers'!$B$7:$I$69,7,0)</f>
        <v>0</v>
      </c>
      <c r="H43" s="14">
        <f>VLOOKUP(B43,'[2]Brokers'!$B$9:$AC$69,28,0)</f>
        <v>0</v>
      </c>
      <c r="I43" s="14">
        <f>VLOOKUP(B43,'[1]Brokers'!$B$7:$M$69,12,0)</f>
        <v>0</v>
      </c>
      <c r="J43" s="14"/>
      <c r="K43" s="14">
        <f>VLOOKUP(B43,'[1]Brokers'!$B$7:$R$59,17,0)</f>
        <v>0</v>
      </c>
      <c r="L43" s="15">
        <f t="shared" si="0"/>
        <v>0</v>
      </c>
      <c r="M43" s="15">
        <f>+VLOOKUP(B43,'[3]Sheet1'!$B$16:$O$67,14,0)+L43</f>
        <v>483646267.95</v>
      </c>
      <c r="N43" s="16">
        <f t="shared" si="1"/>
        <v>0.00021077829692133732</v>
      </c>
    </row>
    <row r="44" spans="1:14" ht="15">
      <c r="A44" s="9">
        <f t="shared" si="2"/>
        <v>29</v>
      </c>
      <c r="B44" s="10" t="s">
        <v>75</v>
      </c>
      <c r="C44" s="11" t="s">
        <v>76</v>
      </c>
      <c r="D44" s="12" t="s">
        <v>18</v>
      </c>
      <c r="E44" s="13"/>
      <c r="F44" s="13"/>
      <c r="G44" s="14">
        <f>VLOOKUP(B44,'[1]Brokers'!$B$7:$I$69,7,0)</f>
        <v>38890330.41</v>
      </c>
      <c r="H44" s="14">
        <f>VLOOKUP(B44,'[2]Brokers'!$B$9:$AC$69,28,0)</f>
        <v>0</v>
      </c>
      <c r="I44" s="14">
        <f>VLOOKUP(B44,'[1]Brokers'!$B$7:$M$69,12,0)</f>
        <v>0</v>
      </c>
      <c r="J44" s="14"/>
      <c r="K44" s="14">
        <f>VLOOKUP(B44,'[1]Brokers'!$B$7:$R$59,17,0)</f>
        <v>0</v>
      </c>
      <c r="L44" s="15">
        <f t="shared" si="0"/>
        <v>38890330.41</v>
      </c>
      <c r="M44" s="15">
        <f>+VLOOKUP(B44,'[3]Sheet1'!$B$16:$O$67,14,0)+L44</f>
        <v>466962839.30999994</v>
      </c>
      <c r="N44" s="16">
        <f t="shared" si="1"/>
        <v>0.00020350747750521106</v>
      </c>
    </row>
    <row r="45" spans="1:14" ht="15">
      <c r="A45" s="9">
        <f t="shared" si="2"/>
        <v>30</v>
      </c>
      <c r="B45" s="10" t="s">
        <v>73</v>
      </c>
      <c r="C45" s="11" t="s">
        <v>74</v>
      </c>
      <c r="D45" s="12" t="s">
        <v>18</v>
      </c>
      <c r="E45" s="13"/>
      <c r="F45" s="13"/>
      <c r="G45" s="14">
        <f>VLOOKUP(B45,'[1]Brokers'!$B$7:$I$69,7,0)</f>
        <v>26579823.1</v>
      </c>
      <c r="H45" s="14">
        <f>VLOOKUP(B45,'[2]Brokers'!$B$9:$AC$69,28,0)</f>
        <v>0</v>
      </c>
      <c r="I45" s="14">
        <f>VLOOKUP(B45,'[1]Brokers'!$B$7:$M$69,12,0)</f>
        <v>0</v>
      </c>
      <c r="J45" s="14"/>
      <c r="K45" s="14">
        <f>VLOOKUP(B45,'[1]Brokers'!$B$7:$R$59,17,0)</f>
        <v>0</v>
      </c>
      <c r="L45" s="15">
        <f t="shared" si="0"/>
        <v>26579823.1</v>
      </c>
      <c r="M45" s="15">
        <f>+VLOOKUP(B45,'[3]Sheet1'!$B$16:$O$67,14,0)+L45</f>
        <v>463702756.31</v>
      </c>
      <c r="N45" s="16">
        <f t="shared" si="1"/>
        <v>0.00020208669792290437</v>
      </c>
    </row>
    <row r="46" spans="1:14" ht="15">
      <c r="A46" s="9">
        <f t="shared" si="2"/>
        <v>31</v>
      </c>
      <c r="B46" s="10" t="s">
        <v>71</v>
      </c>
      <c r="C46" s="11" t="s">
        <v>72</v>
      </c>
      <c r="D46" s="12" t="s">
        <v>18</v>
      </c>
      <c r="E46" s="13"/>
      <c r="F46" s="13"/>
      <c r="G46" s="14">
        <f>VLOOKUP(B46,'[1]Brokers'!$B$7:$I$69,7,0)</f>
        <v>7257185</v>
      </c>
      <c r="H46" s="14">
        <f>VLOOKUP(B46,'[2]Brokers'!$B$9:$AC$69,28,0)</f>
        <v>0</v>
      </c>
      <c r="I46" s="14">
        <f>VLOOKUP(B46,'[1]Brokers'!$B$7:$M$69,12,0)</f>
        <v>0</v>
      </c>
      <c r="J46" s="14"/>
      <c r="K46" s="14">
        <f>VLOOKUP(B46,'[1]Brokers'!$B$7:$R$59,17,0)</f>
        <v>0</v>
      </c>
      <c r="L46" s="15">
        <f t="shared" si="0"/>
        <v>7257185</v>
      </c>
      <c r="M46" s="15">
        <f>+VLOOKUP(B46,'[3]Sheet1'!$B$16:$O$67,14,0)+L46</f>
        <v>449035848</v>
      </c>
      <c r="N46" s="16">
        <f t="shared" si="1"/>
        <v>0.00019569469996996488</v>
      </c>
    </row>
    <row r="47" spans="1:14" ht="15">
      <c r="A47" s="9">
        <f t="shared" si="2"/>
        <v>32</v>
      </c>
      <c r="B47" s="10" t="s">
        <v>77</v>
      </c>
      <c r="C47" s="11" t="s">
        <v>78</v>
      </c>
      <c r="D47" s="12" t="s">
        <v>18</v>
      </c>
      <c r="E47" s="13"/>
      <c r="F47" s="13"/>
      <c r="G47" s="14">
        <f>VLOOKUP(B47,'[1]Brokers'!$B$7:$I$69,7,0)</f>
        <v>56329981.86</v>
      </c>
      <c r="H47" s="14">
        <f>VLOOKUP(B47,'[2]Brokers'!$B$9:$AC$69,28,0)</f>
        <v>0</v>
      </c>
      <c r="I47" s="14">
        <f>VLOOKUP(B47,'[1]Brokers'!$B$7:$M$69,12,0)</f>
        <v>0</v>
      </c>
      <c r="J47" s="14"/>
      <c r="K47" s="14">
        <f>VLOOKUP(B47,'[1]Brokers'!$B$7:$R$59,17,0)</f>
        <v>0</v>
      </c>
      <c r="L47" s="15">
        <f t="shared" si="0"/>
        <v>56329981.86</v>
      </c>
      <c r="M47" s="15">
        <f>+VLOOKUP(B47,'[3]Sheet1'!$B$16:$O$67,14,0)+L47</f>
        <v>446535131.28000003</v>
      </c>
      <c r="N47" s="16">
        <f t="shared" si="1"/>
        <v>0.00019460486046069198</v>
      </c>
    </row>
    <row r="48" spans="1:14" ht="15">
      <c r="A48" s="9">
        <f t="shared" si="2"/>
        <v>33</v>
      </c>
      <c r="B48" s="10" t="s">
        <v>89</v>
      </c>
      <c r="C48" s="11" t="s">
        <v>90</v>
      </c>
      <c r="D48" s="12" t="s">
        <v>18</v>
      </c>
      <c r="E48" s="13"/>
      <c r="F48" s="13"/>
      <c r="G48" s="14">
        <f>VLOOKUP(B48,'[1]Brokers'!$B$7:$I$69,7,0)</f>
        <v>140794020.97</v>
      </c>
      <c r="H48" s="14">
        <f>VLOOKUP(B48,'[2]Brokers'!$B$9:$AC$69,28,0)</f>
        <v>0</v>
      </c>
      <c r="I48" s="14">
        <f>VLOOKUP(B48,'[1]Brokers'!$B$7:$M$69,12,0)</f>
        <v>0</v>
      </c>
      <c r="J48" s="14"/>
      <c r="K48" s="14">
        <f>VLOOKUP(B48,'[1]Brokers'!$B$7:$R$59,17,0)</f>
        <v>0</v>
      </c>
      <c r="L48" s="15">
        <f aca="true" t="shared" si="3" ref="L48:L79">G48+I48+J48+K48+H48</f>
        <v>140794020.97</v>
      </c>
      <c r="M48" s="15">
        <f>+VLOOKUP(B48,'[3]Sheet1'!$B$16:$O$67,14,0)+L48</f>
        <v>389775432.94</v>
      </c>
      <c r="N48" s="16">
        <f aca="true" t="shared" si="4" ref="N48:N79">M48/$M$68</f>
        <v>0.0001698683674022758</v>
      </c>
    </row>
    <row r="49" spans="1:14" ht="15">
      <c r="A49" s="9">
        <f t="shared" si="2"/>
        <v>34</v>
      </c>
      <c r="B49" s="10" t="s">
        <v>81</v>
      </c>
      <c r="C49" s="11" t="s">
        <v>82</v>
      </c>
      <c r="D49" s="12" t="s">
        <v>18</v>
      </c>
      <c r="E49" s="13"/>
      <c r="F49" s="13"/>
      <c r="G49" s="14">
        <f>VLOOKUP(B49,'[1]Brokers'!$B$7:$I$69,7,0)</f>
        <v>47935138.4</v>
      </c>
      <c r="H49" s="14">
        <f>VLOOKUP(B49,'[2]Brokers'!$B$9:$AC$69,28,0)</f>
        <v>0</v>
      </c>
      <c r="I49" s="14">
        <f>VLOOKUP(B49,'[1]Brokers'!$B$7:$M$69,12,0)</f>
        <v>0</v>
      </c>
      <c r="J49" s="14"/>
      <c r="K49" s="14">
        <f>VLOOKUP(B49,'[1]Brokers'!$B$7:$R$59,17,0)</f>
        <v>0</v>
      </c>
      <c r="L49" s="15">
        <f t="shared" si="3"/>
        <v>47935138.4</v>
      </c>
      <c r="M49" s="15">
        <f>+VLOOKUP(B49,'[3]Sheet1'!$B$16:$O$67,14,0)+L49</f>
        <v>274349560.53</v>
      </c>
      <c r="N49" s="16">
        <f t="shared" si="4"/>
        <v>0.00011956451845423723</v>
      </c>
    </row>
    <row r="50" spans="1:14" ht="15">
      <c r="A50" s="9">
        <f t="shared" si="2"/>
        <v>35</v>
      </c>
      <c r="B50" s="10" t="s">
        <v>93</v>
      </c>
      <c r="C50" s="11" t="s">
        <v>94</v>
      </c>
      <c r="D50" s="12" t="s">
        <v>18</v>
      </c>
      <c r="E50" s="13"/>
      <c r="F50" s="13"/>
      <c r="G50" s="14">
        <f>VLOOKUP(B50,'[1]Brokers'!$B$7:$I$69,7,0)</f>
        <v>91494041.11</v>
      </c>
      <c r="H50" s="14">
        <f>VLOOKUP(B50,'[2]Brokers'!$B$9:$AC$69,28,0)</f>
        <v>0</v>
      </c>
      <c r="I50" s="14">
        <f>VLOOKUP(B50,'[1]Brokers'!$B$7:$M$69,12,0)</f>
        <v>0</v>
      </c>
      <c r="J50" s="14"/>
      <c r="K50" s="14">
        <f>VLOOKUP(B50,'[1]Brokers'!$B$7:$R$59,17,0)</f>
        <v>0</v>
      </c>
      <c r="L50" s="15">
        <f t="shared" si="3"/>
        <v>91494041.11</v>
      </c>
      <c r="M50" s="15">
        <f>+VLOOKUP(B50,'[3]Sheet1'!$B$16:$O$67,14,0)+L50</f>
        <v>269132723.90000004</v>
      </c>
      <c r="N50" s="16">
        <f t="shared" si="4"/>
        <v>0.00011729096438578755</v>
      </c>
    </row>
    <row r="51" spans="1:14" ht="15">
      <c r="A51" s="9">
        <f t="shared" si="2"/>
        <v>36</v>
      </c>
      <c r="B51" s="10" t="s">
        <v>109</v>
      </c>
      <c r="C51" s="11" t="s">
        <v>110</v>
      </c>
      <c r="D51" s="12" t="s">
        <v>18</v>
      </c>
      <c r="E51" s="13"/>
      <c r="F51" s="13"/>
      <c r="G51" s="14">
        <f>VLOOKUP(B51,'[1]Brokers'!$B$7:$I$69,7,0)</f>
        <v>178778648</v>
      </c>
      <c r="H51" s="14">
        <f>VLOOKUP(B51,'[2]Brokers'!$B$9:$AC$69,28,0)</f>
        <v>0</v>
      </c>
      <c r="I51" s="14">
        <f>VLOOKUP(B51,'[1]Brokers'!$B$7:$M$69,12,0)</f>
        <v>0</v>
      </c>
      <c r="J51" s="14"/>
      <c r="K51" s="14">
        <f>VLOOKUP(B51,'[1]Brokers'!$B$7:$R$59,17,0)</f>
        <v>0</v>
      </c>
      <c r="L51" s="15">
        <f t="shared" si="3"/>
        <v>178778648</v>
      </c>
      <c r="M51" s="15">
        <f>+VLOOKUP(B51,'[3]Sheet1'!$B$16:$O$67,14,0)+L51</f>
        <v>249700518.8</v>
      </c>
      <c r="N51" s="16">
        <f t="shared" si="4"/>
        <v>0.00010882219833128019</v>
      </c>
    </row>
    <row r="52" spans="1:14" ht="15">
      <c r="A52" s="9">
        <f t="shared" si="2"/>
        <v>37</v>
      </c>
      <c r="B52" s="10" t="s">
        <v>79</v>
      </c>
      <c r="C52" s="11" t="s">
        <v>80</v>
      </c>
      <c r="D52" s="12" t="s">
        <v>18</v>
      </c>
      <c r="E52" s="13"/>
      <c r="F52" s="13"/>
      <c r="G52" s="14">
        <f>VLOOKUP(B52,'[1]Brokers'!$B$7:$I$69,7,0)</f>
        <v>8745233.7</v>
      </c>
      <c r="H52" s="14">
        <f>VLOOKUP(B52,'[2]Brokers'!$B$9:$AC$69,28,0)</f>
        <v>0</v>
      </c>
      <c r="I52" s="14">
        <f>VLOOKUP(B52,'[1]Brokers'!$B$7:$M$69,12,0)</f>
        <v>0</v>
      </c>
      <c r="J52" s="14"/>
      <c r="K52" s="14">
        <f>VLOOKUP(B52,'[1]Brokers'!$B$7:$R$59,17,0)</f>
        <v>0</v>
      </c>
      <c r="L52" s="15">
        <f t="shared" si="3"/>
        <v>8745233.7</v>
      </c>
      <c r="M52" s="15">
        <f>+VLOOKUP(B52,'[3]Sheet1'!$B$16:$O$67,14,0)+L52</f>
        <v>227273855.95</v>
      </c>
      <c r="N52" s="16">
        <f t="shared" si="4"/>
        <v>9.90484150636282E-05</v>
      </c>
    </row>
    <row r="53" spans="1:14" ht="15">
      <c r="A53" s="9">
        <f t="shared" si="2"/>
        <v>38</v>
      </c>
      <c r="B53" s="10" t="s">
        <v>95</v>
      </c>
      <c r="C53" s="11" t="s">
        <v>96</v>
      </c>
      <c r="D53" s="12" t="s">
        <v>18</v>
      </c>
      <c r="E53" s="13"/>
      <c r="F53" s="13"/>
      <c r="G53" s="14">
        <f>VLOOKUP(B53,'[1]Brokers'!$B$7:$I$69,7,0)</f>
        <v>106661473.14</v>
      </c>
      <c r="H53" s="14">
        <f>VLOOKUP(B53,'[2]Brokers'!$B$9:$AC$69,28,0)</f>
        <v>0</v>
      </c>
      <c r="I53" s="14">
        <f>VLOOKUP(B53,'[1]Brokers'!$B$7:$M$69,12,0)</f>
        <v>0</v>
      </c>
      <c r="J53" s="14"/>
      <c r="K53" s="14">
        <f>VLOOKUP(B53,'[1]Brokers'!$B$7:$R$59,17,0)</f>
        <v>0</v>
      </c>
      <c r="L53" s="15">
        <f t="shared" si="3"/>
        <v>106661473.14</v>
      </c>
      <c r="M53" s="15">
        <f>+VLOOKUP(B53,'[3]Sheet1'!$B$16:$O$67,14,0)+L53</f>
        <v>222596642.39000002</v>
      </c>
      <c r="N53" s="16">
        <f t="shared" si="4"/>
        <v>9.701003459045128E-05</v>
      </c>
    </row>
    <row r="54" spans="1:14" ht="15">
      <c r="A54" s="9">
        <f t="shared" si="2"/>
        <v>39</v>
      </c>
      <c r="B54" s="10" t="s">
        <v>107</v>
      </c>
      <c r="C54" s="11" t="s">
        <v>108</v>
      </c>
      <c r="D54" s="12" t="s">
        <v>18</v>
      </c>
      <c r="E54" s="13" t="s">
        <v>18</v>
      </c>
      <c r="F54" s="13"/>
      <c r="G54" s="14">
        <f>VLOOKUP(B54,'[1]Brokers'!$B$7:$I$69,7,0)</f>
        <v>4834537.83</v>
      </c>
      <c r="H54" s="14">
        <f>VLOOKUP(B54,'[2]Brokers'!$B$9:$AC$69,28,0)</f>
        <v>0</v>
      </c>
      <c r="I54" s="14">
        <f>VLOOKUP(B54,'[1]Brokers'!$B$7:$M$69,12,0)</f>
        <v>0</v>
      </c>
      <c r="J54" s="14"/>
      <c r="K54" s="14">
        <f>VLOOKUP(B54,'[1]Brokers'!$B$7:$R$59,17,0)</f>
        <v>0</v>
      </c>
      <c r="L54" s="15">
        <f t="shared" si="3"/>
        <v>4834537.83</v>
      </c>
      <c r="M54" s="15">
        <f>+VLOOKUP(B54,'[3]Sheet1'!$B$16:$O$67,14,0)+L54</f>
        <v>196355878.28</v>
      </c>
      <c r="N54" s="16">
        <f t="shared" si="4"/>
        <v>8.557402456505777E-05</v>
      </c>
    </row>
    <row r="55" spans="1:14" ht="15">
      <c r="A55" s="9">
        <f t="shared" si="2"/>
        <v>40</v>
      </c>
      <c r="B55" s="10" t="s">
        <v>83</v>
      </c>
      <c r="C55" s="11" t="s">
        <v>84</v>
      </c>
      <c r="D55" s="12" t="s">
        <v>18</v>
      </c>
      <c r="E55" s="13"/>
      <c r="F55" s="13"/>
      <c r="G55" s="14">
        <f>VLOOKUP(B55,'[1]Brokers'!$B$7:$I$69,7,0)</f>
        <v>4705947.96</v>
      </c>
      <c r="H55" s="14">
        <f>VLOOKUP(B55,'[2]Brokers'!$B$9:$AC$69,28,0)</f>
        <v>0</v>
      </c>
      <c r="I55" s="14">
        <f>VLOOKUP(B55,'[1]Brokers'!$B$7:$M$69,12,0)</f>
        <v>0</v>
      </c>
      <c r="J55" s="14"/>
      <c r="K55" s="14">
        <f>VLOOKUP(B55,'[1]Brokers'!$B$7:$R$59,17,0)</f>
        <v>0</v>
      </c>
      <c r="L55" s="15">
        <f t="shared" si="3"/>
        <v>4705947.96</v>
      </c>
      <c r="M55" s="15">
        <f>+VLOOKUP(B55,'[3]Sheet1'!$B$16:$O$67,14,0)+L55</f>
        <v>194988472.07</v>
      </c>
      <c r="N55" s="16">
        <f t="shared" si="4"/>
        <v>8.497809408602167E-05</v>
      </c>
    </row>
    <row r="56" spans="1:15" s="27" customFormat="1" ht="15">
      <c r="A56" s="9">
        <f t="shared" si="2"/>
        <v>41</v>
      </c>
      <c r="B56" s="10" t="s">
        <v>85</v>
      </c>
      <c r="C56" s="11" t="s">
        <v>86</v>
      </c>
      <c r="D56" s="12" t="s">
        <v>18</v>
      </c>
      <c r="E56" s="13"/>
      <c r="F56" s="13"/>
      <c r="G56" s="14">
        <f>VLOOKUP(B56,'[1]Brokers'!$B$7:$I$69,7,0)</f>
        <v>21423673</v>
      </c>
      <c r="H56" s="14">
        <f>VLOOKUP(B56,'[2]Brokers'!$B$9:$AC$69,28,0)</f>
        <v>0</v>
      </c>
      <c r="I56" s="14">
        <f>VLOOKUP(B56,'[1]Brokers'!$B$7:$M$69,12,0)</f>
        <v>0</v>
      </c>
      <c r="J56" s="14"/>
      <c r="K56" s="14">
        <f>VLOOKUP(B56,'[1]Brokers'!$B$7:$R$59,17,0)</f>
        <v>0</v>
      </c>
      <c r="L56" s="15">
        <f t="shared" si="3"/>
        <v>21423673</v>
      </c>
      <c r="M56" s="15">
        <f>+VLOOKUP(B56,'[3]Sheet1'!$B$16:$O$67,14,0)+L56</f>
        <v>187533293.65</v>
      </c>
      <c r="N56" s="16">
        <f t="shared" si="4"/>
        <v>8.172904635270027E-05</v>
      </c>
      <c r="O56" s="17"/>
    </row>
    <row r="57" spans="1:14" ht="15">
      <c r="A57" s="9">
        <f t="shared" si="2"/>
        <v>42</v>
      </c>
      <c r="B57" s="10" t="s">
        <v>87</v>
      </c>
      <c r="C57" s="11" t="s">
        <v>88</v>
      </c>
      <c r="D57" s="12" t="s">
        <v>18</v>
      </c>
      <c r="E57" s="13"/>
      <c r="F57" s="13"/>
      <c r="G57" s="14">
        <f>VLOOKUP(B57,'[1]Brokers'!$B$7:$I$69,7,0)</f>
        <v>1965787</v>
      </c>
      <c r="H57" s="14">
        <f>VLOOKUP(B57,'[2]Brokers'!$B$9:$AC$69,28,0)</f>
        <v>0</v>
      </c>
      <c r="I57" s="14">
        <f>VLOOKUP(B57,'[1]Brokers'!$B$7:$M$69,12,0)</f>
        <v>0</v>
      </c>
      <c r="J57" s="14"/>
      <c r="K57" s="14">
        <f>VLOOKUP(B57,'[1]Brokers'!$B$7:$R$59,17,0)</f>
        <v>0</v>
      </c>
      <c r="L57" s="15">
        <f t="shared" si="3"/>
        <v>1965787</v>
      </c>
      <c r="M57" s="15">
        <f>+VLOOKUP(B57,'[3]Sheet1'!$B$16:$O$67,14,0)+L57</f>
        <v>144100256.92000002</v>
      </c>
      <c r="N57" s="16">
        <f t="shared" si="4"/>
        <v>6.280045717765113E-05</v>
      </c>
    </row>
    <row r="58" spans="1:14" ht="15">
      <c r="A58" s="9">
        <f t="shared" si="2"/>
        <v>43</v>
      </c>
      <c r="B58" s="10" t="s">
        <v>105</v>
      </c>
      <c r="C58" s="11" t="s">
        <v>106</v>
      </c>
      <c r="D58" s="12" t="s">
        <v>18</v>
      </c>
      <c r="E58" s="13" t="s">
        <v>18</v>
      </c>
      <c r="F58" s="13" t="s">
        <v>18</v>
      </c>
      <c r="G58" s="14">
        <f>VLOOKUP(B58,'[1]Brokers'!$B$7:$I$69,7,0)</f>
        <v>0</v>
      </c>
      <c r="H58" s="14">
        <f>VLOOKUP(B58,'[2]Brokers'!$B$9:$AC$69,28,0)</f>
        <v>0</v>
      </c>
      <c r="I58" s="14">
        <f>VLOOKUP(B58,'[1]Brokers'!$B$7:$M$69,12,0)</f>
        <v>0</v>
      </c>
      <c r="J58" s="14"/>
      <c r="K58" s="14">
        <f>VLOOKUP(B58,'[1]Brokers'!$B$7:$R$59,17,0)</f>
        <v>0</v>
      </c>
      <c r="L58" s="15">
        <f t="shared" si="3"/>
        <v>0</v>
      </c>
      <c r="M58" s="15">
        <f>+VLOOKUP(B58,'[3]Sheet1'!$B$16:$O$67,14,0)+L58</f>
        <v>140764446.8</v>
      </c>
      <c r="N58" s="16">
        <f t="shared" si="4"/>
        <v>6.13466748939031E-05</v>
      </c>
    </row>
    <row r="59" spans="1:14" ht="15">
      <c r="A59" s="9">
        <f t="shared" si="2"/>
        <v>44</v>
      </c>
      <c r="B59" s="10" t="s">
        <v>91</v>
      </c>
      <c r="C59" s="11" t="s">
        <v>92</v>
      </c>
      <c r="D59" s="12" t="s">
        <v>18</v>
      </c>
      <c r="E59" s="13"/>
      <c r="F59" s="13"/>
      <c r="G59" s="14">
        <f>VLOOKUP(B59,'[1]Brokers'!$B$7:$I$69,7,0)</f>
        <v>139380</v>
      </c>
      <c r="H59" s="14">
        <f>VLOOKUP(B59,'[2]Brokers'!$B$9:$AC$69,28,0)</f>
        <v>0</v>
      </c>
      <c r="I59" s="14">
        <f>VLOOKUP(B59,'[1]Brokers'!$B$7:$M$69,12,0)</f>
        <v>0</v>
      </c>
      <c r="J59" s="14"/>
      <c r="K59" s="14">
        <f>VLOOKUP(B59,'[1]Brokers'!$B$7:$R$59,17,0)</f>
        <v>0</v>
      </c>
      <c r="L59" s="15">
        <f t="shared" si="3"/>
        <v>139380</v>
      </c>
      <c r="M59" s="15">
        <f>+VLOOKUP(B59,'[3]Sheet1'!$B$16:$O$67,14,0)+L59</f>
        <v>128917595.2</v>
      </c>
      <c r="N59" s="16">
        <f t="shared" si="4"/>
        <v>5.6183688286538286E-05</v>
      </c>
    </row>
    <row r="60" spans="1:14" ht="15">
      <c r="A60" s="9">
        <f t="shared" si="2"/>
        <v>45</v>
      </c>
      <c r="B60" s="10" t="s">
        <v>97</v>
      </c>
      <c r="C60" s="11" t="s">
        <v>98</v>
      </c>
      <c r="D60" s="12" t="s">
        <v>18</v>
      </c>
      <c r="E60" s="13" t="s">
        <v>18</v>
      </c>
      <c r="F60" s="13" t="s">
        <v>18</v>
      </c>
      <c r="G60" s="14">
        <f>VLOOKUP(B60,'[1]Brokers'!$B$7:$I$69,7,0)</f>
        <v>0</v>
      </c>
      <c r="H60" s="14">
        <f>VLOOKUP(B60,'[2]Brokers'!$B$9:$AC$69,28,0)</f>
        <v>0</v>
      </c>
      <c r="I60" s="14">
        <f>VLOOKUP(B60,'[1]Brokers'!$B$7:$M$69,12,0)</f>
        <v>0</v>
      </c>
      <c r="J60" s="14"/>
      <c r="K60" s="14">
        <f>VLOOKUP(B60,'[1]Brokers'!$B$7:$R$59,17,0)</f>
        <v>0</v>
      </c>
      <c r="L60" s="15">
        <f t="shared" si="3"/>
        <v>0</v>
      </c>
      <c r="M60" s="15">
        <f>+VLOOKUP(B60,'[3]Sheet1'!$B$16:$O$67,14,0)+L60</f>
        <v>101251396</v>
      </c>
      <c r="N60" s="16">
        <f t="shared" si="4"/>
        <v>4.4126458165897044E-05</v>
      </c>
    </row>
    <row r="61" spans="1:14" ht="15">
      <c r="A61" s="9">
        <f t="shared" si="2"/>
        <v>46</v>
      </c>
      <c r="B61" s="10" t="s">
        <v>99</v>
      </c>
      <c r="C61" s="11" t="s">
        <v>100</v>
      </c>
      <c r="D61" s="12" t="s">
        <v>18</v>
      </c>
      <c r="E61" s="13"/>
      <c r="F61" s="13"/>
      <c r="G61" s="14">
        <f>VLOOKUP(B61,'[1]Brokers'!$B$7:$I$69,7,0)</f>
        <v>0</v>
      </c>
      <c r="H61" s="14">
        <f>VLOOKUP(B61,'[2]Brokers'!$B$9:$AC$69,28,0)</f>
        <v>0</v>
      </c>
      <c r="I61" s="14">
        <f>VLOOKUP(B61,'[1]Brokers'!$B$7:$M$69,12,0)</f>
        <v>0</v>
      </c>
      <c r="J61" s="14"/>
      <c r="K61" s="14">
        <f>VLOOKUP(B61,'[1]Brokers'!$B$7:$R$59,17,0)</f>
        <v>0</v>
      </c>
      <c r="L61" s="15">
        <f t="shared" si="3"/>
        <v>0</v>
      </c>
      <c r="M61" s="15">
        <f>+VLOOKUP(B61,'[3]Sheet1'!$B$16:$O$67,14,0)+L61</f>
        <v>84912886</v>
      </c>
      <c r="N61" s="16">
        <f t="shared" si="4"/>
        <v>3.7005958039576906E-05</v>
      </c>
    </row>
    <row r="62" spans="1:14" ht="15">
      <c r="A62" s="9">
        <f t="shared" si="2"/>
        <v>47</v>
      </c>
      <c r="B62" s="10" t="s">
        <v>101</v>
      </c>
      <c r="C62" s="11" t="s">
        <v>102</v>
      </c>
      <c r="D62" s="12" t="s">
        <v>18</v>
      </c>
      <c r="E62" s="13"/>
      <c r="F62" s="13"/>
      <c r="G62" s="14">
        <f>VLOOKUP(B62,'[1]Brokers'!$B$7:$I$69,7,0)</f>
        <v>0</v>
      </c>
      <c r="H62" s="14">
        <f>VLOOKUP(B62,'[2]Brokers'!$B$9:$AC$69,28,0)</f>
        <v>0</v>
      </c>
      <c r="I62" s="14">
        <f>VLOOKUP(B62,'[1]Brokers'!$B$7:$M$69,12,0)</f>
        <v>0</v>
      </c>
      <c r="J62" s="14"/>
      <c r="K62" s="14">
        <f>VLOOKUP(B62,'[1]Brokers'!$B$7:$R$59,17,0)</f>
        <v>0</v>
      </c>
      <c r="L62" s="15">
        <f t="shared" si="3"/>
        <v>0</v>
      </c>
      <c r="M62" s="15">
        <f>+VLOOKUP(B62,'[3]Sheet1'!$B$16:$O$67,14,0)+L62</f>
        <v>79333334.98</v>
      </c>
      <c r="N62" s="16">
        <f t="shared" si="4"/>
        <v>3.457432910017425E-05</v>
      </c>
    </row>
    <row r="63" spans="1:14" ht="15">
      <c r="A63" s="9">
        <f t="shared" si="2"/>
        <v>48</v>
      </c>
      <c r="B63" s="10" t="s">
        <v>113</v>
      </c>
      <c r="C63" s="11" t="s">
        <v>114</v>
      </c>
      <c r="D63" s="12" t="s">
        <v>18</v>
      </c>
      <c r="E63" s="13"/>
      <c r="F63" s="13"/>
      <c r="G63" s="14">
        <f>VLOOKUP(B63,'[1]Brokers'!$B$7:$I$69,7,0)</f>
        <v>2621250</v>
      </c>
      <c r="H63" s="14">
        <f>VLOOKUP(B63,'[2]Brokers'!$B$9:$AC$69,28,0)</f>
        <v>0</v>
      </c>
      <c r="I63" s="14">
        <f>VLOOKUP(B63,'[1]Brokers'!$B$7:$M$69,12,0)</f>
        <v>0</v>
      </c>
      <c r="J63" s="14"/>
      <c r="K63" s="14">
        <f>VLOOKUP(B63,'[1]Brokers'!$B$7:$R$59,17,0)</f>
        <v>0</v>
      </c>
      <c r="L63" s="15">
        <f t="shared" si="3"/>
        <v>2621250</v>
      </c>
      <c r="M63" s="15">
        <f>+VLOOKUP(B63,'[3]Sheet1'!$B$16:$O$67,14,0)+L63</f>
        <v>43733544.59</v>
      </c>
      <c r="N63" s="16">
        <f t="shared" si="4"/>
        <v>1.905955376454294E-05</v>
      </c>
    </row>
    <row r="64" spans="1:14" ht="15">
      <c r="A64" s="9">
        <f t="shared" si="2"/>
        <v>49</v>
      </c>
      <c r="B64" s="10" t="s">
        <v>117</v>
      </c>
      <c r="C64" s="11" t="s">
        <v>118</v>
      </c>
      <c r="D64" s="12" t="s">
        <v>18</v>
      </c>
      <c r="E64" s="13"/>
      <c r="F64" s="13"/>
      <c r="G64" s="14">
        <f>VLOOKUP(B64,'[1]Brokers'!$B$7:$I$69,7,0)</f>
        <v>3592778</v>
      </c>
      <c r="H64" s="14">
        <f>VLOOKUP(B64,'[2]Brokers'!$B$9:$AC$69,28,0)</f>
        <v>0</v>
      </c>
      <c r="I64" s="14">
        <f>VLOOKUP(B64,'[1]Brokers'!$B$7:$M$69,12,0)</f>
        <v>0</v>
      </c>
      <c r="J64" s="14"/>
      <c r="K64" s="14">
        <f>VLOOKUP(B64,'[1]Brokers'!$B$7:$R$59,17,0)</f>
        <v>0</v>
      </c>
      <c r="L64" s="15">
        <f t="shared" si="3"/>
        <v>3592778</v>
      </c>
      <c r="M64" s="15">
        <f>+VLOOKUP(B64,'[3]Sheet1'!$B$16:$O$67,14,0)+L64</f>
        <v>16702693.8</v>
      </c>
      <c r="N64" s="16">
        <f t="shared" si="4"/>
        <v>7.279215382111748E-06</v>
      </c>
    </row>
    <row r="65" spans="1:14" ht="15">
      <c r="A65" s="9">
        <f t="shared" si="2"/>
        <v>50</v>
      </c>
      <c r="B65" s="10" t="s">
        <v>111</v>
      </c>
      <c r="C65" s="11" t="s">
        <v>112</v>
      </c>
      <c r="D65" s="12" t="s">
        <v>18</v>
      </c>
      <c r="E65" s="13"/>
      <c r="F65" s="13"/>
      <c r="G65" s="14">
        <f>VLOOKUP(B65,'[1]Brokers'!$B$7:$I$69,7,0)</f>
        <v>11207</v>
      </c>
      <c r="H65" s="14">
        <f>VLOOKUP(B65,'[2]Brokers'!$B$9:$AC$69,28,0)</f>
        <v>0</v>
      </c>
      <c r="I65" s="14">
        <f>VLOOKUP(B65,'[1]Brokers'!$B$7:$M$69,12,0)</f>
        <v>0</v>
      </c>
      <c r="J65" s="14"/>
      <c r="K65" s="14">
        <f>VLOOKUP(B65,'[1]Brokers'!$B$7:$R$59,17,0)</f>
        <v>0</v>
      </c>
      <c r="L65" s="15">
        <f t="shared" si="3"/>
        <v>11207</v>
      </c>
      <c r="M65" s="15">
        <f>+VLOOKUP(B65,'[3]Sheet1'!$B$16:$O$67,14,0)+L65</f>
        <v>13457687.86</v>
      </c>
      <c r="N65" s="16">
        <f t="shared" si="4"/>
        <v>5.865006546319524E-06</v>
      </c>
    </row>
    <row r="66" spans="1:14" ht="15">
      <c r="A66" s="9">
        <f t="shared" si="2"/>
        <v>51</v>
      </c>
      <c r="B66" s="10" t="s">
        <v>115</v>
      </c>
      <c r="C66" s="11" t="s">
        <v>116</v>
      </c>
      <c r="D66" s="12" t="s">
        <v>18</v>
      </c>
      <c r="E66" s="12"/>
      <c r="F66" s="13"/>
      <c r="G66" s="14">
        <f>VLOOKUP(B66,'[1]Brokers'!$B$7:$I$69,7,0)</f>
        <v>0</v>
      </c>
      <c r="H66" s="14">
        <f>VLOOKUP(B66,'[2]Brokers'!$B$9:$AC$69,28,0)</f>
        <v>0</v>
      </c>
      <c r="I66" s="14">
        <f>VLOOKUP(B66,'[1]Brokers'!$B$7:$M$69,12,0)</f>
        <v>0</v>
      </c>
      <c r="J66" s="14"/>
      <c r="K66" s="14">
        <f>VLOOKUP(B66,'[1]Brokers'!$B$7:$R$59,17,0)</f>
        <v>0</v>
      </c>
      <c r="L66" s="15">
        <f t="shared" si="3"/>
        <v>0</v>
      </c>
      <c r="M66" s="15">
        <f>+VLOOKUP(B66,'[3]Sheet1'!$B$16:$O$67,14,0)+L66</f>
        <v>3000000</v>
      </c>
      <c r="N66" s="16">
        <f t="shared" si="4"/>
        <v>1.307432585894333E-06</v>
      </c>
    </row>
    <row r="67" spans="1:14" ht="15">
      <c r="A67" s="9">
        <f t="shared" si="2"/>
        <v>52</v>
      </c>
      <c r="B67" s="10" t="s">
        <v>119</v>
      </c>
      <c r="C67" s="11" t="s">
        <v>120</v>
      </c>
      <c r="D67" s="12" t="s">
        <v>18</v>
      </c>
      <c r="E67" s="13"/>
      <c r="F67" s="13"/>
      <c r="G67" s="14">
        <f>VLOOKUP(B67,'[1]Brokers'!$B$7:$I$69,7,0)</f>
        <v>0</v>
      </c>
      <c r="H67" s="14">
        <f>VLOOKUP(B67,'[2]Brokers'!$B$9:$AC$69,28,0)</f>
        <v>0</v>
      </c>
      <c r="I67" s="14">
        <f>VLOOKUP(B67,'[1]Brokers'!$B$7:$M$69,12,0)</f>
        <v>0</v>
      </c>
      <c r="J67" s="14"/>
      <c r="K67" s="14">
        <f>VLOOKUP(B67,'[1]Brokers'!$B$7:$R$59,17,0)</f>
        <v>0</v>
      </c>
      <c r="L67" s="15">
        <f t="shared" si="3"/>
        <v>0</v>
      </c>
      <c r="M67" s="15">
        <f>+VLOOKUP(B67,'[3]Sheet1'!$B$16:$O$67,14,0)+L67</f>
        <v>0</v>
      </c>
      <c r="N67" s="16">
        <f t="shared" si="4"/>
        <v>0</v>
      </c>
    </row>
    <row r="68" spans="1:15" ht="16.5" thickBot="1">
      <c r="A68" s="39" t="s">
        <v>7</v>
      </c>
      <c r="B68" s="40"/>
      <c r="C68" s="40"/>
      <c r="D68" s="18">
        <f>COUNTA(D16:D67)</f>
        <v>52</v>
      </c>
      <c r="E68" s="18">
        <f>COUNTA(E16:E67)</f>
        <v>17</v>
      </c>
      <c r="F68" s="18">
        <f>COUNTA(F16:F67)</f>
        <v>13</v>
      </c>
      <c r="G68" s="19">
        <f aca="true" t="shared" si="5" ref="G68:N68">SUM(G16:G67)</f>
        <v>93804261858.66002</v>
      </c>
      <c r="H68" s="19">
        <f t="shared" si="5"/>
        <v>0</v>
      </c>
      <c r="I68" s="19">
        <f t="shared" si="5"/>
        <v>3052933276.8</v>
      </c>
      <c r="J68" s="19">
        <f t="shared" si="5"/>
        <v>0</v>
      </c>
      <c r="K68" s="19">
        <f t="shared" si="5"/>
        <v>12000000000</v>
      </c>
      <c r="L68" s="19">
        <f t="shared" si="5"/>
        <v>108857195135.46004</v>
      </c>
      <c r="M68" s="19">
        <f t="shared" si="5"/>
        <v>2294573374081.76</v>
      </c>
      <c r="N68" s="20">
        <f t="shared" si="5"/>
        <v>1.0000000000000002</v>
      </c>
      <c r="O68" s="21"/>
    </row>
    <row r="69" spans="12:15" ht="15">
      <c r="L69" s="29"/>
      <c r="N69" s="28"/>
      <c r="O69" s="21"/>
    </row>
    <row r="70" spans="2:15" ht="15">
      <c r="B70" s="41" t="s">
        <v>122</v>
      </c>
      <c r="C70" s="41"/>
      <c r="D70" s="41"/>
      <c r="E70" s="41"/>
      <c r="F70" s="41"/>
      <c r="H70" s="30"/>
      <c r="I70" s="30"/>
      <c r="L70" s="28"/>
      <c r="O70" s="21"/>
    </row>
    <row r="71" spans="3:15" ht="15">
      <c r="C71" s="42"/>
      <c r="D71" s="42"/>
      <c r="E71" s="42"/>
      <c r="F71" s="42"/>
      <c r="L71" s="28"/>
      <c r="M71" s="28"/>
      <c r="O71" s="21"/>
    </row>
    <row r="72" ht="15">
      <c r="O72" s="21"/>
    </row>
    <row r="73" ht="15">
      <c r="O73" s="21"/>
    </row>
  </sheetData>
  <mergeCells count="16">
    <mergeCell ref="A68:C68"/>
    <mergeCell ref="B70:F70"/>
    <mergeCell ref="C71:F71"/>
    <mergeCell ref="M12:N13"/>
    <mergeCell ref="G14:I14"/>
    <mergeCell ref="J14:K14"/>
    <mergeCell ref="L14:L15"/>
    <mergeCell ref="M14:M15"/>
    <mergeCell ref="N14:N15"/>
    <mergeCell ref="D9:K9"/>
    <mergeCell ref="L11:N11"/>
    <mergeCell ref="A12:A15"/>
    <mergeCell ref="B12:B15"/>
    <mergeCell ref="C12:C15"/>
    <mergeCell ref="D12:F14"/>
    <mergeCell ref="G12:L13"/>
  </mergeCells>
  <printOptions/>
  <pageMargins left="0.7" right="0.7" top="0.75" bottom="0.75" header="0.3" footer="0.3"/>
  <pageSetup horizontalDpi="600" verticalDpi="600" orientation="portrait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2022-01-11T03:40:46Z</cp:lastPrinted>
  <dcterms:created xsi:type="dcterms:W3CDTF">2021-09-07T03:31:27Z</dcterms:created>
  <dcterms:modified xsi:type="dcterms:W3CDTF">2022-01-11T03:50:55Z</dcterms:modified>
  <cp:category/>
  <cp:version/>
  <cp:contentType/>
  <cp:contentStatus/>
</cp:coreProperties>
</file>