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40" windowHeight="393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<sst xmlns="http://schemas.openxmlformats.org/spreadsheetml/2006/main" count="212" uniqueCount="128">
  <si>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</si>
  <si>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</si>
  <si>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</si>
  <si>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</si>
  <si>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</si>
  <si>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</si>
  <si>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</si>
  <si>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</si>
  <si>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</si>
  <si>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</si>
  <si>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</si>
  <si>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</si>
  <si>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</si>
  <si>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</si>
  <si>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</si>
  <si>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</si>
  <si>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</si>
  <si>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</si>
  <si>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</si>
  <si>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</si>
  <si>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</si>
  <si>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</si>
  <si>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</si>
  <si>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</si>
  <si>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</si>
  <si>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</si>
  <si>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</si>
  <si>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</si>
  <si>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</si>
  <si>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</si>
  <si>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</si>
  <si>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</si>
  <si>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</si>
  <si>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</si>
  <si>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</si>
  <si>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</si>
  <si>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</si>
  <si>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</si>
  <si>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</si>
  <si>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</si>
  <si>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</si>
  <si>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</si>
  <si>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</si>
  <si>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</si>
  <si>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</si>
  <si>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</si>
  <si>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</si>
  <si>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</si>
  <si>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</si>
  <si>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</si>
  <si>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</si>
  <si>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</si>
  <si>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</si>
  <si>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</si>
  <si>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</si>
  <si>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</si>
  <si>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</si>
  <si>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</si>
  <si>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</si>
  <si>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</si>
  <si>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</si>
  <si>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</si>
  <si>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</si>
  <si>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</si>
  <si>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</si>
  <si>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</si>
  <si>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</si>
  <si>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</si>
  <si>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</si>
  <si>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</si>
  <si>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</si>
  <si>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</si>
  <si>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</si>
  <si>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</si>
  <si>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</si>
  <si>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</si>
  <si>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</si>
  <si>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</si>
  <si>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</si>
  <si>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</si>
  <si>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</si>
  <si>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</si>
  <si>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</si>
  <si>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</si>
  <si>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</si>
  <si>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</si>
  <si>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</si>
  <si>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</si>
  <si>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</si>
  <si>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</si>
  <si>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</si>
  <si>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</si>
  <si>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</si>
  <si>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</si>
  <si>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</si>
  <si>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</si>
  <si>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</si>
  <si>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</si>
  <si>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</si>
  <si>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</si>
  <si>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</si>
  <si>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</si>
  <si>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</si>
  <si>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</si>
  <si>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</si>
  <si>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</si>
  <si>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</si>
  <si>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</si>
  <si>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</si>
  <si>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</si>
  <si>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</si>
  <si>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</si>
  <si>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</si>
  <si>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</si>
  <si>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</si>
  <si>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</si>
  <si>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</si>
  <si>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</si>
  <si>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</si>
  <si>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</si>
  <si>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</si>
  <si>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</si>
  <si>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</si>
  <si>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IPO-CUMN</t>
  </si>
  <si>
    <t>TRANCH III - ETTM</t>
  </si>
  <si>
    <t>STOK</t>
  </si>
  <si>
    <t>"СТОКЛАБ СЕКЬЮРИТИЗ ҮЦК "ХХК</t>
  </si>
  <si>
    <t>11-р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</si>
</sst>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3360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-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10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2651</v>
          </cell>
          <cell r="E8">
            <v>3956480</v>
          </cell>
          <cell r="F8">
            <v>53216</v>
          </cell>
          <cell r="G8">
            <v>4960323.73</v>
          </cell>
          <cell r="H8">
            <v>8916803.73</v>
          </cell>
          <cell r="I8">
            <v>0</v>
          </cell>
          <cell r="J8">
            <v>0</v>
          </cell>
          <cell r="K8">
            <v>4</v>
          </cell>
          <cell r="L8">
            <v>1139660</v>
          </cell>
          <cell r="M8">
            <v>1139660</v>
          </cell>
          <cell r="N8">
            <v>83979</v>
          </cell>
          <cell r="O8">
            <v>17467632</v>
          </cell>
          <cell r="P8">
            <v>0</v>
          </cell>
          <cell r="Q8">
            <v>0</v>
          </cell>
          <cell r="R8">
            <v>17467632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139850</v>
          </cell>
          <cell r="Y8">
            <v>27524095.73</v>
          </cell>
          <cell r="Z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7985</v>
          </cell>
          <cell r="G9">
            <v>3699988.7</v>
          </cell>
          <cell r="H9">
            <v>3699988.7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19434</v>
          </cell>
          <cell r="O9">
            <v>4042272</v>
          </cell>
          <cell r="P9">
            <v>0</v>
          </cell>
          <cell r="Q9">
            <v>0</v>
          </cell>
          <cell r="R9">
            <v>4042272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27419</v>
          </cell>
          <cell r="Y9">
            <v>7742260.7</v>
          </cell>
          <cell r="Z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827240</v>
          </cell>
          <cell r="E10">
            <v>309914738.02</v>
          </cell>
          <cell r="F10">
            <v>1289967</v>
          </cell>
          <cell r="G10">
            <v>243466606.77</v>
          </cell>
          <cell r="H10">
            <v>553381344.79</v>
          </cell>
          <cell r="I10">
            <v>0</v>
          </cell>
          <cell r="J10">
            <v>0</v>
          </cell>
          <cell r="K10">
            <v>23</v>
          </cell>
          <cell r="L10">
            <v>2300000</v>
          </cell>
          <cell r="M10">
            <v>2300000</v>
          </cell>
          <cell r="N10">
            <v>1200022</v>
          </cell>
          <cell r="O10">
            <v>249604576</v>
          </cell>
          <cell r="P10">
            <v>0</v>
          </cell>
          <cell r="R10">
            <v>249604576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X10">
            <v>3317252</v>
          </cell>
          <cell r="Y10">
            <v>805285920.79</v>
          </cell>
          <cell r="Z10">
            <v>0</v>
          </cell>
        </row>
        <row r="11">
          <cell r="B11" t="str">
            <v>ARGB</v>
          </cell>
          <cell r="C11" t="str">
            <v>Аргай бэст ХХК</v>
          </cell>
          <cell r="D11">
            <v>134822</v>
          </cell>
          <cell r="E11">
            <v>65142645.39</v>
          </cell>
          <cell r="F11">
            <v>52195</v>
          </cell>
          <cell r="G11">
            <v>10605684.3</v>
          </cell>
          <cell r="H11">
            <v>75748329.69</v>
          </cell>
          <cell r="I11">
            <v>223</v>
          </cell>
          <cell r="J11">
            <v>63527555</v>
          </cell>
          <cell r="K11">
            <v>0</v>
          </cell>
          <cell r="L11">
            <v>0</v>
          </cell>
          <cell r="M11">
            <v>63527555</v>
          </cell>
          <cell r="N11">
            <v>294320</v>
          </cell>
          <cell r="O11">
            <v>61218560</v>
          </cell>
          <cell r="P11">
            <v>0</v>
          </cell>
          <cell r="Q11">
            <v>0</v>
          </cell>
          <cell r="R11">
            <v>61218560</v>
          </cell>
          <cell r="S11">
            <v>37</v>
          </cell>
          <cell r="T11">
            <v>3700000</v>
          </cell>
          <cell r="U11">
            <v>0</v>
          </cell>
          <cell r="V11">
            <v>0</v>
          </cell>
          <cell r="W11">
            <v>3700000</v>
          </cell>
          <cell r="X11">
            <v>481597</v>
          </cell>
          <cell r="Y11">
            <v>204194444.69</v>
          </cell>
          <cell r="Z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500</v>
          </cell>
          <cell r="E12">
            <v>12000</v>
          </cell>
          <cell r="F12">
            <v>100476</v>
          </cell>
          <cell r="G12">
            <v>17791205.62</v>
          </cell>
          <cell r="H12">
            <v>17803205.62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100976</v>
          </cell>
          <cell r="Y12">
            <v>17803205.62</v>
          </cell>
          <cell r="Z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1302312</v>
          </cell>
          <cell r="E13">
            <v>486715809.83</v>
          </cell>
          <cell r="F13">
            <v>1864645</v>
          </cell>
          <cell r="G13">
            <v>586827812.96</v>
          </cell>
          <cell r="H13">
            <v>1073543622.79</v>
          </cell>
          <cell r="I13">
            <v>248</v>
          </cell>
          <cell r="J13">
            <v>61217483</v>
          </cell>
          <cell r="K13">
            <v>352</v>
          </cell>
          <cell r="L13">
            <v>89169658</v>
          </cell>
          <cell r="M13">
            <v>150387141</v>
          </cell>
          <cell r="N13">
            <v>2628868</v>
          </cell>
          <cell r="O13">
            <v>546804544</v>
          </cell>
          <cell r="P13">
            <v>0</v>
          </cell>
          <cell r="Q13">
            <v>0</v>
          </cell>
          <cell r="R13">
            <v>546804544</v>
          </cell>
          <cell r="S13">
            <v>1424000</v>
          </cell>
          <cell r="T13">
            <v>142400000000</v>
          </cell>
          <cell r="U13">
            <v>1424046</v>
          </cell>
          <cell r="V13">
            <v>142404600000</v>
          </cell>
          <cell r="W13">
            <v>284804600000</v>
          </cell>
          <cell r="X13">
            <v>8644471</v>
          </cell>
          <cell r="Y13">
            <v>286575335307.79004</v>
          </cell>
          <cell r="Z13">
            <v>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76</v>
          </cell>
          <cell r="E15">
            <v>230420</v>
          </cell>
          <cell r="F15">
            <v>39</v>
          </cell>
          <cell r="G15">
            <v>402550</v>
          </cell>
          <cell r="H15">
            <v>632970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115</v>
          </cell>
          <cell r="Y15">
            <v>632970</v>
          </cell>
          <cell r="Z15">
            <v>0</v>
          </cell>
          <cell r="AA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62</v>
          </cell>
          <cell r="E17">
            <v>309248</v>
          </cell>
          <cell r="F17">
            <v>116768</v>
          </cell>
          <cell r="G17">
            <v>24681422</v>
          </cell>
          <cell r="H17">
            <v>24990670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256863</v>
          </cell>
          <cell r="O17">
            <v>53427504</v>
          </cell>
          <cell r="P17">
            <v>0</v>
          </cell>
          <cell r="Q17">
            <v>0</v>
          </cell>
          <cell r="R17">
            <v>53427504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373693</v>
          </cell>
          <cell r="Y17">
            <v>78418174</v>
          </cell>
          <cell r="Z17">
            <v>0</v>
          </cell>
          <cell r="AA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485656</v>
          </cell>
          <cell r="E18">
            <v>309254408.6</v>
          </cell>
          <cell r="F18">
            <v>647759</v>
          </cell>
          <cell r="G18">
            <v>220535823.71</v>
          </cell>
          <cell r="H18">
            <v>529790232.31000006</v>
          </cell>
          <cell r="I18">
            <v>10</v>
          </cell>
          <cell r="J18">
            <v>990000</v>
          </cell>
          <cell r="K18">
            <v>0</v>
          </cell>
          <cell r="L18">
            <v>0</v>
          </cell>
          <cell r="M18">
            <v>990000</v>
          </cell>
          <cell r="N18">
            <v>1334153</v>
          </cell>
          <cell r="O18">
            <v>277503824</v>
          </cell>
          <cell r="P18">
            <v>0</v>
          </cell>
          <cell r="Q18">
            <v>0</v>
          </cell>
          <cell r="R18">
            <v>277503824</v>
          </cell>
          <cell r="S18">
            <v>9</v>
          </cell>
          <cell r="T18">
            <v>900000</v>
          </cell>
          <cell r="U18">
            <v>0</v>
          </cell>
          <cell r="V18">
            <v>0</v>
          </cell>
          <cell r="W18">
            <v>900000</v>
          </cell>
          <cell r="X18">
            <v>2467587</v>
          </cell>
          <cell r="Y18">
            <v>809184056.3100001</v>
          </cell>
          <cell r="Z18">
            <v>0</v>
          </cell>
          <cell r="AA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68805</v>
          </cell>
          <cell r="E19">
            <v>27024709.6</v>
          </cell>
          <cell r="F19">
            <v>612338</v>
          </cell>
          <cell r="G19">
            <v>118113459.05</v>
          </cell>
          <cell r="H19">
            <v>145138168.65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1679937</v>
          </cell>
          <cell r="O19">
            <v>349426896</v>
          </cell>
          <cell r="P19">
            <v>0</v>
          </cell>
          <cell r="Q19">
            <v>0</v>
          </cell>
          <cell r="R19">
            <v>349426896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2361080</v>
          </cell>
          <cell r="Y19">
            <v>494565064.65</v>
          </cell>
          <cell r="Z19">
            <v>0</v>
          </cell>
          <cell r="AA19">
            <v>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30</v>
          </cell>
          <cell r="E22">
            <v>759000</v>
          </cell>
          <cell r="F22">
            <v>5107</v>
          </cell>
          <cell r="G22">
            <v>2015685.07</v>
          </cell>
          <cell r="H22">
            <v>2774685.0700000003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1976</v>
          </cell>
          <cell r="O22">
            <v>411008</v>
          </cell>
          <cell r="P22">
            <v>0</v>
          </cell>
          <cell r="Q22">
            <v>0</v>
          </cell>
          <cell r="R22">
            <v>411008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7113</v>
          </cell>
          <cell r="Y22">
            <v>3185693.0700000003</v>
          </cell>
          <cell r="Z22">
            <v>0</v>
          </cell>
          <cell r="AA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31143</v>
          </cell>
          <cell r="E23">
            <v>15786915.44</v>
          </cell>
          <cell r="F23">
            <v>15643</v>
          </cell>
          <cell r="G23">
            <v>3992231.03</v>
          </cell>
          <cell r="H23">
            <v>19779146.47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16155</v>
          </cell>
          <cell r="O23">
            <v>3360240</v>
          </cell>
          <cell r="P23">
            <v>0</v>
          </cell>
          <cell r="Q23">
            <v>0</v>
          </cell>
          <cell r="R23">
            <v>3360240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62941</v>
          </cell>
          <cell r="Y23">
            <v>23139386.47</v>
          </cell>
          <cell r="Z23">
            <v>0</v>
          </cell>
          <cell r="AA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5522</v>
          </cell>
          <cell r="E24">
            <v>2742114.36</v>
          </cell>
          <cell r="F24">
            <v>13571</v>
          </cell>
          <cell r="G24">
            <v>22640180.68</v>
          </cell>
          <cell r="H24">
            <v>25382295.04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19093</v>
          </cell>
          <cell r="Y24">
            <v>25382295.04</v>
          </cell>
          <cell r="Z24">
            <v>0</v>
          </cell>
          <cell r="AA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1618049</v>
          </cell>
          <cell r="E27">
            <v>123042454.61</v>
          </cell>
          <cell r="F27">
            <v>300</v>
          </cell>
          <cell r="G27">
            <v>345500</v>
          </cell>
          <cell r="H27">
            <v>123387954.61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1618349</v>
          </cell>
          <cell r="Y27">
            <v>123387954.61</v>
          </cell>
          <cell r="Z27">
            <v>0</v>
          </cell>
          <cell r="AA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116025</v>
          </cell>
          <cell r="E28">
            <v>36409152.63</v>
          </cell>
          <cell r="F28">
            <v>219638</v>
          </cell>
          <cell r="G28">
            <v>25612410.9</v>
          </cell>
          <cell r="H28">
            <v>62021563.53</v>
          </cell>
          <cell r="I28">
            <v>70</v>
          </cell>
          <cell r="J28">
            <v>6650000</v>
          </cell>
          <cell r="K28">
            <v>70</v>
          </cell>
          <cell r="L28">
            <v>6650000</v>
          </cell>
          <cell r="M28">
            <v>13300000</v>
          </cell>
          <cell r="N28">
            <v>241287</v>
          </cell>
          <cell r="O28">
            <v>50187696</v>
          </cell>
          <cell r="P28">
            <v>0</v>
          </cell>
          <cell r="Q28">
            <v>0</v>
          </cell>
          <cell r="R28">
            <v>50187696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577090</v>
          </cell>
          <cell r="Y28">
            <v>125509259.53</v>
          </cell>
          <cell r="Z28">
            <v>0</v>
          </cell>
          <cell r="AA28">
            <v>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3460</v>
          </cell>
          <cell r="E29">
            <v>558783.92</v>
          </cell>
          <cell r="F29">
            <v>3323</v>
          </cell>
          <cell r="G29">
            <v>398726.77</v>
          </cell>
          <cell r="H29">
            <v>957510.6900000001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39619</v>
          </cell>
          <cell r="O29">
            <v>8240752</v>
          </cell>
          <cell r="P29">
            <v>0</v>
          </cell>
          <cell r="Q29">
            <v>0</v>
          </cell>
          <cell r="R29">
            <v>8240752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46402</v>
          </cell>
          <cell r="Y29">
            <v>9198262.69</v>
          </cell>
          <cell r="Z29">
            <v>0</v>
          </cell>
          <cell r="AA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174748</v>
          </cell>
          <cell r="E30">
            <v>43537798.03</v>
          </cell>
          <cell r="F30">
            <v>51773</v>
          </cell>
          <cell r="G30">
            <v>20867060.76</v>
          </cell>
          <cell r="H30">
            <v>64404858.79000001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195817</v>
          </cell>
          <cell r="O30">
            <v>40729936</v>
          </cell>
          <cell r="P30">
            <v>0</v>
          </cell>
          <cell r="Q30">
            <v>0</v>
          </cell>
          <cell r="R30">
            <v>40729936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422338</v>
          </cell>
          <cell r="Y30">
            <v>105134794.79</v>
          </cell>
          <cell r="Z30">
            <v>0</v>
          </cell>
          <cell r="AA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4806006</v>
          </cell>
          <cell r="E31">
            <v>1214002219.14</v>
          </cell>
          <cell r="F31">
            <v>3219695</v>
          </cell>
          <cell r="G31">
            <v>661215051.18</v>
          </cell>
          <cell r="H31">
            <v>1875217270.3200002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48817908</v>
          </cell>
          <cell r="O31">
            <v>10154124864</v>
          </cell>
          <cell r="P31">
            <v>137960969</v>
          </cell>
          <cell r="Q31">
            <v>28695881552</v>
          </cell>
          <cell r="R31">
            <v>38850006416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194804578</v>
          </cell>
          <cell r="Y31">
            <v>40725223686.32</v>
          </cell>
          <cell r="Z31">
            <v>0</v>
          </cell>
          <cell r="AA31">
            <v>0</v>
          </cell>
        </row>
        <row r="32">
          <cell r="B32" t="str">
            <v>GNDX</v>
          </cell>
          <cell r="C32" t="str">
            <v>Гендекс ХХК</v>
          </cell>
          <cell r="D32">
            <v>53167</v>
          </cell>
          <cell r="E32">
            <v>32711784.9</v>
          </cell>
          <cell r="F32">
            <v>336165</v>
          </cell>
          <cell r="G32">
            <v>501010739.15</v>
          </cell>
          <cell r="H32">
            <v>533722524.04999995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389332</v>
          </cell>
          <cell r="Y32">
            <v>533722524.04999995</v>
          </cell>
          <cell r="Z32">
            <v>0</v>
          </cell>
          <cell r="AA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13176</v>
          </cell>
          <cell r="E33">
            <v>9618168</v>
          </cell>
          <cell r="F33">
            <v>1095</v>
          </cell>
          <cell r="G33">
            <v>1625136</v>
          </cell>
          <cell r="H33">
            <v>11243304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48413</v>
          </cell>
          <cell r="O33">
            <v>10069904</v>
          </cell>
          <cell r="P33">
            <v>0</v>
          </cell>
          <cell r="Q33">
            <v>0</v>
          </cell>
          <cell r="R33">
            <v>10069904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62684</v>
          </cell>
          <cell r="Y33">
            <v>21313208</v>
          </cell>
          <cell r="Z33">
            <v>0</v>
          </cell>
          <cell r="AA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36050</v>
          </cell>
          <cell r="E34">
            <v>90265553</v>
          </cell>
          <cell r="F34">
            <v>1038</v>
          </cell>
          <cell r="G34">
            <v>900981</v>
          </cell>
          <cell r="H34">
            <v>91166534</v>
          </cell>
          <cell r="I34">
            <v>0</v>
          </cell>
          <cell r="J34">
            <v>0</v>
          </cell>
          <cell r="K34">
            <v>1</v>
          </cell>
          <cell r="L34">
            <v>100000</v>
          </cell>
          <cell r="M34">
            <v>100000</v>
          </cell>
          <cell r="N34">
            <v>2433144</v>
          </cell>
          <cell r="O34">
            <v>506093952</v>
          </cell>
          <cell r="P34">
            <v>0</v>
          </cell>
          <cell r="Q34">
            <v>0</v>
          </cell>
          <cell r="R34">
            <v>506093952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2470233</v>
          </cell>
          <cell r="Y34">
            <v>597360486</v>
          </cell>
          <cell r="Z34">
            <v>0</v>
          </cell>
          <cell r="AA34">
            <v>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1835</v>
          </cell>
          <cell r="E35">
            <v>3762535</v>
          </cell>
          <cell r="F35">
            <v>6200</v>
          </cell>
          <cell r="G35">
            <v>462715.6</v>
          </cell>
          <cell r="H35">
            <v>4225250.6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7744</v>
          </cell>
          <cell r="O35">
            <v>1610752</v>
          </cell>
          <cell r="P35">
            <v>0</v>
          </cell>
          <cell r="Q35">
            <v>0</v>
          </cell>
          <cell r="R35">
            <v>1610752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15779</v>
          </cell>
          <cell r="Y35">
            <v>5836002.6</v>
          </cell>
          <cell r="Z35">
            <v>0</v>
          </cell>
          <cell r="AA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5388</v>
          </cell>
          <cell r="E36">
            <v>1498318</v>
          </cell>
          <cell r="F36">
            <v>46428</v>
          </cell>
          <cell r="G36">
            <v>11401543.54</v>
          </cell>
          <cell r="H36">
            <v>12899861.54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14870</v>
          </cell>
          <cell r="O36">
            <v>3092960</v>
          </cell>
          <cell r="P36">
            <v>0</v>
          </cell>
          <cell r="Q36">
            <v>0</v>
          </cell>
          <cell r="R36">
            <v>3092960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66686</v>
          </cell>
          <cell r="Y36">
            <v>15992821.54</v>
          </cell>
          <cell r="Z36">
            <v>0</v>
          </cell>
          <cell r="AA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523435</v>
          </cell>
          <cell r="E37">
            <v>353882683.34</v>
          </cell>
          <cell r="F37">
            <v>1132404</v>
          </cell>
          <cell r="G37">
            <v>658112793.15</v>
          </cell>
          <cell r="H37">
            <v>1011995476.49</v>
          </cell>
          <cell r="I37">
            <v>64</v>
          </cell>
          <cell r="J37">
            <v>18416194.56</v>
          </cell>
          <cell r="K37">
            <v>64</v>
          </cell>
          <cell r="L37">
            <v>18416194.56</v>
          </cell>
          <cell r="M37">
            <v>36832389.12</v>
          </cell>
          <cell r="N37">
            <v>18436041</v>
          </cell>
          <cell r="O37">
            <v>3834696528</v>
          </cell>
          <cell r="P37">
            <v>0</v>
          </cell>
          <cell r="Q37">
            <v>0</v>
          </cell>
          <cell r="R37">
            <v>3834696528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20092008</v>
          </cell>
          <cell r="Y37">
            <v>4883524393.61</v>
          </cell>
          <cell r="Z37">
            <v>0</v>
          </cell>
          <cell r="AA37">
            <v>0</v>
          </cell>
        </row>
        <row r="38">
          <cell r="B38" t="str">
            <v>MICC</v>
          </cell>
          <cell r="C38" t="str">
            <v>Эм Ай Си Си ХХК</v>
          </cell>
          <cell r="D38">
            <v>31</v>
          </cell>
          <cell r="E38">
            <v>2898.5</v>
          </cell>
          <cell r="F38">
            <v>48070</v>
          </cell>
          <cell r="G38">
            <v>16180783.81</v>
          </cell>
          <cell r="H38">
            <v>16183682.31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1639</v>
          </cell>
          <cell r="O38">
            <v>340912</v>
          </cell>
          <cell r="P38">
            <v>0</v>
          </cell>
          <cell r="Q38">
            <v>0</v>
          </cell>
          <cell r="R38">
            <v>340912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49740</v>
          </cell>
          <cell r="Y38">
            <v>16524594.31</v>
          </cell>
          <cell r="Z38">
            <v>0</v>
          </cell>
          <cell r="AA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3339774</v>
          </cell>
          <cell r="E39">
            <v>5084712647.98</v>
          </cell>
          <cell r="F39">
            <v>3075829</v>
          </cell>
          <cell r="G39">
            <v>5070596259.99</v>
          </cell>
          <cell r="H39">
            <v>10155308907.97</v>
          </cell>
          <cell r="I39">
            <v>4</v>
          </cell>
          <cell r="J39">
            <v>400000</v>
          </cell>
          <cell r="K39">
            <v>2</v>
          </cell>
          <cell r="L39">
            <v>569721</v>
          </cell>
          <cell r="M39">
            <v>969721</v>
          </cell>
          <cell r="N39">
            <v>2676471</v>
          </cell>
          <cell r="O39">
            <v>556705968</v>
          </cell>
          <cell r="P39">
            <v>0</v>
          </cell>
          <cell r="Q39">
            <v>0</v>
          </cell>
          <cell r="R39">
            <v>556705968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9092080</v>
          </cell>
          <cell r="Y39">
            <v>10712984596.97</v>
          </cell>
          <cell r="Z39">
            <v>0</v>
          </cell>
          <cell r="AA39">
            <v>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78852</v>
          </cell>
          <cell r="E40">
            <v>14806526</v>
          </cell>
          <cell r="F40">
            <v>0</v>
          </cell>
          <cell r="G40">
            <v>0</v>
          </cell>
          <cell r="H40">
            <v>14806526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78852</v>
          </cell>
          <cell r="Y40">
            <v>14806526</v>
          </cell>
          <cell r="Z40">
            <v>0</v>
          </cell>
          <cell r="AA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105138</v>
          </cell>
          <cell r="E43">
            <v>20175674.21</v>
          </cell>
          <cell r="F43">
            <v>52197</v>
          </cell>
          <cell r="G43">
            <v>12939445.21</v>
          </cell>
          <cell r="H43">
            <v>33115119.42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91097</v>
          </cell>
          <cell r="O43">
            <v>18948176</v>
          </cell>
          <cell r="P43">
            <v>0</v>
          </cell>
          <cell r="Q43">
            <v>0</v>
          </cell>
          <cell r="R43">
            <v>18948176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248432</v>
          </cell>
          <cell r="Y43">
            <v>52063295.42</v>
          </cell>
          <cell r="Z43">
            <v>0</v>
          </cell>
          <cell r="AA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300340</v>
          </cell>
          <cell r="E44">
            <v>66006718.03</v>
          </cell>
          <cell r="F44">
            <v>74351</v>
          </cell>
          <cell r="G44">
            <v>38530393.33</v>
          </cell>
          <cell r="H44">
            <v>104537111.36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203543</v>
          </cell>
          <cell r="O44">
            <v>42336944</v>
          </cell>
          <cell r="P44">
            <v>0</v>
          </cell>
          <cell r="Q44">
            <v>0</v>
          </cell>
          <cell r="R44">
            <v>42336944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578234</v>
          </cell>
          <cell r="Y44">
            <v>146874055.36</v>
          </cell>
          <cell r="Z44">
            <v>0</v>
          </cell>
          <cell r="AA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94512</v>
          </cell>
          <cell r="E45">
            <v>57501860.07</v>
          </cell>
          <cell r="F45">
            <v>216275</v>
          </cell>
          <cell r="G45">
            <v>73164346.06</v>
          </cell>
          <cell r="H45">
            <v>130666206.13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19634</v>
          </cell>
          <cell r="O45">
            <v>4083872</v>
          </cell>
          <cell r="P45">
            <v>0</v>
          </cell>
          <cell r="Q45">
            <v>0</v>
          </cell>
          <cell r="R45">
            <v>4083872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330421</v>
          </cell>
          <cell r="Y45">
            <v>134750078.13</v>
          </cell>
          <cell r="Z45">
            <v>0</v>
          </cell>
          <cell r="AA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1050075</v>
          </cell>
          <cell r="E46">
            <v>62404583.44</v>
          </cell>
          <cell r="F46">
            <v>590621</v>
          </cell>
          <cell r="G46">
            <v>35787124.7</v>
          </cell>
          <cell r="H46">
            <v>98191708.14</v>
          </cell>
          <cell r="I46">
            <v>47</v>
          </cell>
          <cell r="J46">
            <v>4699600</v>
          </cell>
          <cell r="K46">
            <v>7</v>
          </cell>
          <cell r="L46">
            <v>699600</v>
          </cell>
          <cell r="M46">
            <v>5399200</v>
          </cell>
          <cell r="N46">
            <v>71993</v>
          </cell>
          <cell r="O46">
            <v>14974544</v>
          </cell>
          <cell r="P46">
            <v>0</v>
          </cell>
          <cell r="Q46">
            <v>0</v>
          </cell>
          <cell r="R46">
            <v>14974544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1712743</v>
          </cell>
          <cell r="Y46">
            <v>118565452.14</v>
          </cell>
          <cell r="Z46">
            <v>0</v>
          </cell>
          <cell r="AA46">
            <v>0</v>
          </cell>
        </row>
        <row r="47">
          <cell r="B47" t="str">
            <v>SANR</v>
          </cell>
          <cell r="C47" t="str">
            <v>Санар ХХК</v>
          </cell>
          <cell r="D47">
            <v>181</v>
          </cell>
          <cell r="E47">
            <v>521988</v>
          </cell>
          <cell r="F47">
            <v>0</v>
          </cell>
          <cell r="G47">
            <v>0</v>
          </cell>
          <cell r="H47">
            <v>521988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3453</v>
          </cell>
          <cell r="O47">
            <v>718224</v>
          </cell>
          <cell r="P47">
            <v>0</v>
          </cell>
          <cell r="Q47">
            <v>0</v>
          </cell>
          <cell r="R47">
            <v>718224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3634</v>
          </cell>
          <cell r="Y47">
            <v>1240212</v>
          </cell>
          <cell r="Z47">
            <v>0</v>
          </cell>
          <cell r="AA47">
            <v>0</v>
          </cell>
        </row>
        <row r="48">
          <cell r="B48" t="str">
            <v>SECP</v>
          </cell>
          <cell r="C48" t="str">
            <v>СИКАП</v>
          </cell>
          <cell r="D48">
            <v>102230</v>
          </cell>
          <cell r="E48">
            <v>29439847.85</v>
          </cell>
          <cell r="F48">
            <v>14075</v>
          </cell>
          <cell r="G48">
            <v>265534</v>
          </cell>
          <cell r="H48">
            <v>29705381.85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10891</v>
          </cell>
          <cell r="O48">
            <v>2265328</v>
          </cell>
          <cell r="P48">
            <v>0</v>
          </cell>
          <cell r="Q48">
            <v>0</v>
          </cell>
          <cell r="R48">
            <v>2265328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127196</v>
          </cell>
          <cell r="Y48">
            <v>31970709.85</v>
          </cell>
          <cell r="Z48">
            <v>0</v>
          </cell>
          <cell r="AA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1637618</v>
          </cell>
          <cell r="G49">
            <v>124392739.8</v>
          </cell>
          <cell r="H49">
            <v>124392739.8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1637618</v>
          </cell>
          <cell r="Y49">
            <v>124392739.8</v>
          </cell>
          <cell r="Z49">
            <v>0</v>
          </cell>
          <cell r="AA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53908</v>
          </cell>
          <cell r="O50">
            <v>11212864</v>
          </cell>
          <cell r="P50">
            <v>0</v>
          </cell>
          <cell r="Q50">
            <v>0</v>
          </cell>
          <cell r="R50">
            <v>11212864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53908</v>
          </cell>
          <cell r="Y50">
            <v>11212864</v>
          </cell>
          <cell r="Z50">
            <v>0</v>
          </cell>
          <cell r="AA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397097</v>
          </cell>
          <cell r="E51">
            <v>186835001.22</v>
          </cell>
          <cell r="F51">
            <v>956080</v>
          </cell>
          <cell r="G51">
            <v>281201757.85</v>
          </cell>
          <cell r="H51">
            <v>468036759.07000005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8679898</v>
          </cell>
          <cell r="O51">
            <v>1805418784</v>
          </cell>
          <cell r="P51">
            <v>0</v>
          </cell>
          <cell r="Q51">
            <v>0</v>
          </cell>
          <cell r="R51">
            <v>1805418784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10033075</v>
          </cell>
          <cell r="Y51">
            <v>2273455543.07</v>
          </cell>
          <cell r="Z51">
            <v>0</v>
          </cell>
          <cell r="AA51">
            <v>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104</v>
          </cell>
          <cell r="E52">
            <v>9471.47</v>
          </cell>
          <cell r="F52">
            <v>2</v>
          </cell>
          <cell r="G52">
            <v>84.99</v>
          </cell>
          <cell r="H52">
            <v>9556.46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20732</v>
          </cell>
          <cell r="O52">
            <v>4312256</v>
          </cell>
          <cell r="P52">
            <v>0</v>
          </cell>
          <cell r="Q52">
            <v>0</v>
          </cell>
          <cell r="R52">
            <v>4312256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20838</v>
          </cell>
          <cell r="Y52">
            <v>4321812.46</v>
          </cell>
          <cell r="Z52">
            <v>0</v>
          </cell>
          <cell r="AA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0</v>
          </cell>
          <cell r="E53">
            <v>0</v>
          </cell>
          <cell r="F53">
            <v>13800</v>
          </cell>
          <cell r="G53">
            <v>3299670</v>
          </cell>
          <cell r="H53">
            <v>3299670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92877</v>
          </cell>
          <cell r="O53">
            <v>19318416</v>
          </cell>
          <cell r="P53">
            <v>0</v>
          </cell>
          <cell r="Q53">
            <v>0</v>
          </cell>
          <cell r="R53">
            <v>19318416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106677</v>
          </cell>
          <cell r="Y53">
            <v>22618086</v>
          </cell>
          <cell r="Z53">
            <v>0</v>
          </cell>
          <cell r="AA53">
            <v>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2624</v>
          </cell>
          <cell r="E54">
            <v>4795677.6</v>
          </cell>
          <cell r="F54">
            <v>21692</v>
          </cell>
          <cell r="G54">
            <v>5639374.09</v>
          </cell>
          <cell r="H54">
            <v>10435051.69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73074</v>
          </cell>
          <cell r="O54">
            <v>15199392</v>
          </cell>
          <cell r="P54">
            <v>0</v>
          </cell>
          <cell r="Q54">
            <v>0</v>
          </cell>
          <cell r="R54">
            <v>15199392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97390</v>
          </cell>
          <cell r="Y54">
            <v>25634443.689999998</v>
          </cell>
          <cell r="Z54">
            <v>0</v>
          </cell>
          <cell r="AA54">
            <v>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1138002</v>
          </cell>
          <cell r="E55">
            <v>298114282.2</v>
          </cell>
          <cell r="F55">
            <v>1425759</v>
          </cell>
          <cell r="G55">
            <v>612833168.22</v>
          </cell>
          <cell r="H55">
            <v>910947450.4200001</v>
          </cell>
          <cell r="I55">
            <v>0</v>
          </cell>
          <cell r="J55">
            <v>0</v>
          </cell>
          <cell r="K55">
            <v>239</v>
          </cell>
          <cell r="L55">
            <v>67900078</v>
          </cell>
          <cell r="M55">
            <v>67900078</v>
          </cell>
          <cell r="N55">
            <v>2415251</v>
          </cell>
          <cell r="O55">
            <v>502372208</v>
          </cell>
          <cell r="P55">
            <v>0</v>
          </cell>
          <cell r="Q55">
            <v>0</v>
          </cell>
          <cell r="R55">
            <v>502372208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4979251</v>
          </cell>
          <cell r="Y55">
            <v>1481219736.42</v>
          </cell>
          <cell r="Z55">
            <v>0</v>
          </cell>
          <cell r="AA55">
            <v>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30235</v>
          </cell>
          <cell r="E56">
            <v>10166781.12</v>
          </cell>
          <cell r="F56">
            <v>58493</v>
          </cell>
          <cell r="G56">
            <v>22552472.27</v>
          </cell>
          <cell r="H56">
            <v>32719253.39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62550</v>
          </cell>
          <cell r="O56">
            <v>13010400</v>
          </cell>
          <cell r="P56">
            <v>0</v>
          </cell>
          <cell r="Q56">
            <v>0</v>
          </cell>
          <cell r="R56">
            <v>13010400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151278</v>
          </cell>
          <cell r="Y56">
            <v>45729653.39</v>
          </cell>
          <cell r="Z56">
            <v>0</v>
          </cell>
          <cell r="AA56">
            <v>0</v>
          </cell>
        </row>
        <row r="57">
          <cell r="B57" t="str">
            <v>TTOL</v>
          </cell>
          <cell r="C57" t="str">
            <v>Апекс Капитал ҮЦК</v>
          </cell>
          <cell r="D57">
            <v>4564673</v>
          </cell>
          <cell r="E57">
            <v>1471882704.62</v>
          </cell>
          <cell r="F57">
            <v>3329433</v>
          </cell>
          <cell r="G57">
            <v>943639021.02</v>
          </cell>
          <cell r="H57">
            <v>2415521725.64</v>
          </cell>
          <cell r="I57">
            <v>116</v>
          </cell>
          <cell r="J57">
            <v>33044079</v>
          </cell>
          <cell r="K57">
            <v>0</v>
          </cell>
          <cell r="L57">
            <v>0</v>
          </cell>
          <cell r="M57">
            <v>33044079</v>
          </cell>
          <cell r="N57">
            <v>43855888</v>
          </cell>
          <cell r="O57">
            <v>9122024704</v>
          </cell>
          <cell r="P57">
            <v>0</v>
          </cell>
          <cell r="Q57">
            <v>0</v>
          </cell>
          <cell r="R57">
            <v>9122024704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51750110</v>
          </cell>
          <cell r="Y57">
            <v>11570590508.64</v>
          </cell>
          <cell r="Z57">
            <v>0</v>
          </cell>
          <cell r="AA57">
            <v>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6</v>
          </cell>
          <cell r="E58">
            <v>480000</v>
          </cell>
          <cell r="F58">
            <v>13994</v>
          </cell>
          <cell r="G58">
            <v>16384133</v>
          </cell>
          <cell r="H58">
            <v>16864133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5554</v>
          </cell>
          <cell r="O58">
            <v>1155232</v>
          </cell>
          <cell r="P58">
            <v>0</v>
          </cell>
          <cell r="Q58">
            <v>0</v>
          </cell>
          <cell r="R58">
            <v>1155232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19554</v>
          </cell>
          <cell r="Y58">
            <v>18019365</v>
          </cell>
          <cell r="Z58">
            <v>0</v>
          </cell>
          <cell r="AA58">
            <v>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974302</v>
          </cell>
          <cell r="E59">
            <v>283673041.39</v>
          </cell>
          <cell r="F59">
            <v>990312</v>
          </cell>
          <cell r="G59">
            <v>303090507.94</v>
          </cell>
          <cell r="H59">
            <v>586763549.3299999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1680379</v>
          </cell>
          <cell r="O59">
            <v>349518832</v>
          </cell>
          <cell r="P59">
            <v>0</v>
          </cell>
          <cell r="Q59">
            <v>0</v>
          </cell>
          <cell r="R59">
            <v>349518832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3644993</v>
          </cell>
          <cell r="Y59">
            <v>936282381.3299999</v>
          </cell>
          <cell r="Z59">
            <v>0</v>
          </cell>
          <cell r="AA59">
            <v>0</v>
          </cell>
        </row>
        <row r="60">
          <cell r="B60" t="str">
            <v>ZRGD</v>
          </cell>
          <cell r="C60" t="str">
            <v>Зэргэд ХХК</v>
          </cell>
          <cell r="D60">
            <v>12173</v>
          </cell>
          <cell r="E60">
            <v>4575512.48</v>
          </cell>
          <cell r="F60">
            <v>84138</v>
          </cell>
          <cell r="G60">
            <v>25060708.04</v>
          </cell>
          <cell r="H60">
            <v>29636220.52</v>
          </cell>
          <cell r="I60">
            <v>0</v>
          </cell>
          <cell r="J60">
            <v>0</v>
          </cell>
          <cell r="K60">
            <v>20</v>
          </cell>
          <cell r="L60">
            <v>2000000</v>
          </cell>
          <cell r="M60">
            <v>2000000</v>
          </cell>
          <cell r="N60">
            <v>191587</v>
          </cell>
          <cell r="O60">
            <v>39850096</v>
          </cell>
          <cell r="P60">
            <v>0</v>
          </cell>
          <cell r="Q60">
            <v>0</v>
          </cell>
          <cell r="R60">
            <v>39850096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287918</v>
          </cell>
          <cell r="Y60">
            <v>71486316.52</v>
          </cell>
          <cell r="Z60">
            <v>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921517058.51</v>
          </cell>
          <cell r="H16">
            <v>0</v>
          </cell>
          <cell r="I16">
            <v>93672407</v>
          </cell>
          <cell r="J16">
            <v>0</v>
          </cell>
          <cell r="K16">
            <v>21149954160</v>
          </cell>
          <cell r="L16">
            <v>22165143625.51</v>
          </cell>
          <cell r="M16">
            <v>552655301384.91</v>
          </cell>
          <cell r="N16">
            <v>0.34805700024327924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794964687.6</v>
          </cell>
          <cell r="H17">
            <v>0</v>
          </cell>
          <cell r="I17">
            <v>28125200</v>
          </cell>
          <cell r="J17">
            <v>0</v>
          </cell>
          <cell r="K17">
            <v>227692255</v>
          </cell>
          <cell r="L17">
            <v>1050782142.6</v>
          </cell>
          <cell r="M17">
            <v>255123381304.8</v>
          </cell>
          <cell r="N17">
            <v>0.16067425494037893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12128163822.630001</v>
          </cell>
          <cell r="H18">
            <v>0</v>
          </cell>
          <cell r="I18">
            <v>30613285</v>
          </cell>
          <cell r="J18">
            <v>0</v>
          </cell>
          <cell r="K18">
            <v>242284830</v>
          </cell>
          <cell r="L18">
            <v>12401061937.630001</v>
          </cell>
          <cell r="M18">
            <v>196357491134.87</v>
          </cell>
          <cell r="N18">
            <v>0.12366406179120248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1059588205.52</v>
          </cell>
          <cell r="H19">
            <v>0</v>
          </cell>
          <cell r="I19">
            <v>97765108.66</v>
          </cell>
          <cell r="J19">
            <v>0</v>
          </cell>
          <cell r="K19">
            <v>1111545085</v>
          </cell>
          <cell r="L19">
            <v>2268898399.1800003</v>
          </cell>
          <cell r="M19">
            <v>180821424268.31</v>
          </cell>
          <cell r="N19">
            <v>0.11387959611141389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>
            <v>0</v>
          </cell>
          <cell r="F20">
            <v>0</v>
          </cell>
          <cell r="G20">
            <v>27148025.25</v>
          </cell>
          <cell r="H20">
            <v>0</v>
          </cell>
          <cell r="I20">
            <v>0</v>
          </cell>
          <cell r="J20">
            <v>0</v>
          </cell>
          <cell r="K20">
            <v>1070095</v>
          </cell>
          <cell r="L20">
            <v>28218120.25</v>
          </cell>
          <cell r="M20">
            <v>161179789144.75</v>
          </cell>
          <cell r="N20">
            <v>0.10150948297968815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E21">
            <v>0</v>
          </cell>
          <cell r="F21">
            <v>0</v>
          </cell>
          <cell r="G21">
            <v>1465187718.18</v>
          </cell>
          <cell r="H21">
            <v>0</v>
          </cell>
          <cell r="I21">
            <v>18416194.56</v>
          </cell>
          <cell r="J21">
            <v>0</v>
          </cell>
          <cell r="K21">
            <v>3103909570</v>
          </cell>
          <cell r="L21">
            <v>4587513482.74</v>
          </cell>
          <cell r="M21">
            <v>54947946032.189995</v>
          </cell>
          <cell r="N21">
            <v>0.03460568860475577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98593449</v>
          </cell>
          <cell r="H22">
            <v>0</v>
          </cell>
          <cell r="I22">
            <v>0</v>
          </cell>
          <cell r="J22">
            <v>0</v>
          </cell>
          <cell r="K22">
            <v>1652820</v>
          </cell>
          <cell r="L22">
            <v>100246269</v>
          </cell>
          <cell r="M22">
            <v>31637380869.29</v>
          </cell>
          <cell r="N22">
            <v>0.01992491857641638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4928656.079999999</v>
          </cell>
          <cell r="H23">
            <v>0</v>
          </cell>
          <cell r="I23">
            <v>230190312</v>
          </cell>
          <cell r="J23">
            <v>0</v>
          </cell>
          <cell r="K23">
            <v>0</v>
          </cell>
          <cell r="L23">
            <v>235118968.08</v>
          </cell>
          <cell r="M23">
            <v>23212041527.760002</v>
          </cell>
          <cell r="N23">
            <v>0.014618720789303853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22328938.720000003</v>
          </cell>
          <cell r="H24">
            <v>0</v>
          </cell>
          <cell r="I24">
            <v>0</v>
          </cell>
          <cell r="J24">
            <v>0</v>
          </cell>
          <cell r="K24">
            <v>5390410</v>
          </cell>
          <cell r="L24">
            <v>27719348.720000003</v>
          </cell>
          <cell r="M24">
            <v>20951203098.25</v>
          </cell>
          <cell r="N24">
            <v>0.01319486646303924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548469380.3299999</v>
          </cell>
          <cell r="H25">
            <v>0</v>
          </cell>
          <cell r="I25">
            <v>11543000</v>
          </cell>
          <cell r="J25">
            <v>0</v>
          </cell>
          <cell r="K25">
            <v>50716635</v>
          </cell>
          <cell r="L25">
            <v>610729015.3299999</v>
          </cell>
          <cell r="M25">
            <v>19176391289.46</v>
          </cell>
          <cell r="N25">
            <v>0.012077107033941574</v>
          </cell>
          <cell r="O25">
            <v>0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2425968763.37</v>
          </cell>
          <cell r="H26">
            <v>0</v>
          </cell>
          <cell r="I26">
            <v>31671012</v>
          </cell>
          <cell r="J26">
            <v>0</v>
          </cell>
          <cell r="K26">
            <v>279413785</v>
          </cell>
          <cell r="L26">
            <v>2737053560.37</v>
          </cell>
          <cell r="M26">
            <v>18493608071.03</v>
          </cell>
          <cell r="N26">
            <v>0.011647096721496053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>
            <v>0</v>
          </cell>
          <cell r="G27">
            <v>523490570.32</v>
          </cell>
          <cell r="H27">
            <v>0</v>
          </cell>
          <cell r="I27">
            <v>18300000</v>
          </cell>
          <cell r="J27">
            <v>0</v>
          </cell>
          <cell r="K27">
            <v>292092740</v>
          </cell>
          <cell r="L27">
            <v>833883310.3199999</v>
          </cell>
          <cell r="M27">
            <v>16114462372.050001</v>
          </cell>
          <cell r="N27">
            <v>0.010148733613327942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853732387.13</v>
          </cell>
          <cell r="H28">
            <v>0</v>
          </cell>
          <cell r="I28">
            <v>0</v>
          </cell>
          <cell r="J28">
            <v>0</v>
          </cell>
          <cell r="K28">
            <v>49429750</v>
          </cell>
          <cell r="L28">
            <v>903162137.13</v>
          </cell>
          <cell r="M28">
            <v>14139443767.57</v>
          </cell>
          <cell r="N28">
            <v>0.008904885867405015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>
            <v>0</v>
          </cell>
          <cell r="F29" t="str">
            <v>●</v>
          </cell>
          <cell r="G29">
            <v>109865244.11</v>
          </cell>
          <cell r="H29">
            <v>0</v>
          </cell>
          <cell r="I29">
            <v>0</v>
          </cell>
          <cell r="J29">
            <v>0</v>
          </cell>
          <cell r="K29">
            <v>2107590</v>
          </cell>
          <cell r="L29">
            <v>111972834.11</v>
          </cell>
          <cell r="M29">
            <v>9820829541.52</v>
          </cell>
          <cell r="N29">
            <v>0.006185064110588052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260188388.12</v>
          </cell>
          <cell r="H30">
            <v>0</v>
          </cell>
          <cell r="I30">
            <v>0</v>
          </cell>
          <cell r="J30">
            <v>0</v>
          </cell>
          <cell r="K30">
            <v>1761774090</v>
          </cell>
          <cell r="L30">
            <v>2021962478.12</v>
          </cell>
          <cell r="M30">
            <v>7466922186.650001</v>
          </cell>
          <cell r="N30">
            <v>0.004702595869111749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262368855.43</v>
          </cell>
          <cell r="H31">
            <v>0</v>
          </cell>
          <cell r="I31">
            <v>33004917</v>
          </cell>
          <cell r="J31">
            <v>0</v>
          </cell>
          <cell r="K31">
            <v>18702620</v>
          </cell>
          <cell r="L31">
            <v>314076392.43</v>
          </cell>
          <cell r="M31">
            <v>5037412762.900001</v>
          </cell>
          <cell r="N31">
            <v>0.003172514170855752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E32">
            <v>0</v>
          </cell>
          <cell r="F32" t="str">
            <v>●</v>
          </cell>
          <cell r="G32">
            <v>297985471.64</v>
          </cell>
          <cell r="H32">
            <v>0</v>
          </cell>
          <cell r="I32">
            <v>12885600</v>
          </cell>
          <cell r="J32">
            <v>0</v>
          </cell>
          <cell r="K32">
            <v>0</v>
          </cell>
          <cell r="L32">
            <v>310871071.64</v>
          </cell>
          <cell r="M32">
            <v>3967441884.1</v>
          </cell>
          <cell r="N32">
            <v>0.002498656789067209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81226306.42999999</v>
          </cell>
          <cell r="H33">
            <v>0</v>
          </cell>
          <cell r="I33">
            <v>0</v>
          </cell>
          <cell r="J33">
            <v>0</v>
          </cell>
          <cell r="K33">
            <v>30842860</v>
          </cell>
          <cell r="L33">
            <v>112069166.42999999</v>
          </cell>
          <cell r="M33">
            <v>2228745341.1099997</v>
          </cell>
          <cell r="N33">
            <v>0.0014036424074626846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39639400.349999994</v>
          </cell>
          <cell r="H34">
            <v>0</v>
          </cell>
          <cell r="I34">
            <v>2538548.1</v>
          </cell>
          <cell r="J34">
            <v>0</v>
          </cell>
          <cell r="K34">
            <v>13312210</v>
          </cell>
          <cell r="L34">
            <v>55490158.449999996</v>
          </cell>
          <cell r="M34">
            <v>2042022150.9400003</v>
          </cell>
          <cell r="N34">
            <v>0.0012860459358762096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113682658.81</v>
          </cell>
          <cell r="H35">
            <v>0</v>
          </cell>
          <cell r="I35">
            <v>0</v>
          </cell>
          <cell r="J35">
            <v>0</v>
          </cell>
          <cell r="K35">
            <v>635700</v>
          </cell>
          <cell r="L35">
            <v>114318358.81</v>
          </cell>
          <cell r="M35">
            <v>1743488845.1099997</v>
          </cell>
          <cell r="N35">
            <v>0.0010980325274469087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70893454.4</v>
          </cell>
          <cell r="H36">
            <v>0</v>
          </cell>
          <cell r="I36">
            <v>0</v>
          </cell>
          <cell r="J36">
            <v>0</v>
          </cell>
          <cell r="K36">
            <v>6407530</v>
          </cell>
          <cell r="L36">
            <v>77300984.4</v>
          </cell>
          <cell r="M36">
            <v>1206269927.98</v>
          </cell>
          <cell r="N36">
            <v>0.0007596972137321093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51606948.79000001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51606948.79000001</v>
          </cell>
          <cell r="M37">
            <v>987735385.6800001</v>
          </cell>
          <cell r="N37">
            <v>0.0006220662581403154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54761681.239999995</v>
          </cell>
          <cell r="H38">
            <v>0</v>
          </cell>
          <cell r="I38">
            <v>0</v>
          </cell>
          <cell r="J38">
            <v>0</v>
          </cell>
          <cell r="K38">
            <v>17710765</v>
          </cell>
          <cell r="L38">
            <v>72472446.24</v>
          </cell>
          <cell r="M38">
            <v>978884624.8600001</v>
          </cell>
          <cell r="N38">
            <v>0.0006164921339924782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F39">
            <v>0</v>
          </cell>
          <cell r="G39">
            <v>32526181.77</v>
          </cell>
          <cell r="H39">
            <v>0</v>
          </cell>
          <cell r="I39">
            <v>0</v>
          </cell>
          <cell r="J39">
            <v>0</v>
          </cell>
          <cell r="K39">
            <v>28525</v>
          </cell>
          <cell r="L39">
            <v>32554706.77</v>
          </cell>
          <cell r="M39">
            <v>781177508.66</v>
          </cell>
          <cell r="N39">
            <v>0.0004919780912991742</v>
          </cell>
          <cell r="O39">
            <v>0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5268656.2</v>
          </cell>
          <cell r="H40">
            <v>0</v>
          </cell>
          <cell r="I40">
            <v>0</v>
          </cell>
          <cell r="J40">
            <v>0</v>
          </cell>
          <cell r="K40">
            <v>7645515</v>
          </cell>
          <cell r="L40">
            <v>12914171.2</v>
          </cell>
          <cell r="M40">
            <v>768642282.63</v>
          </cell>
          <cell r="N40">
            <v>0.0004840835263534657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9814654.78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9814654.78</v>
          </cell>
          <cell r="M41">
            <v>699692258.97</v>
          </cell>
          <cell r="N41">
            <v>0.00044065946375664575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483449167.95</v>
          </cell>
          <cell r="N42">
            <v>0.0003044716421703012</v>
          </cell>
        </row>
        <row r="43">
          <cell r="B43" t="str">
            <v>BATS</v>
          </cell>
          <cell r="C43" t="str">
            <v>"БАТС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24791416.74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24791416.74</v>
          </cell>
          <cell r="M43">
            <v>460043778.42</v>
          </cell>
          <cell r="N43">
            <v>0.0002897311526664043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3163488.63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3163488.63</v>
          </cell>
          <cell r="M44">
            <v>448903002.8399999</v>
          </cell>
          <cell r="N44">
            <v>0.00028271479921961496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786933.5</v>
          </cell>
          <cell r="H45">
            <v>0</v>
          </cell>
          <cell r="I45">
            <v>854691</v>
          </cell>
          <cell r="J45">
            <v>0</v>
          </cell>
          <cell r="K45">
            <v>3729440</v>
          </cell>
          <cell r="L45">
            <v>5371064.5</v>
          </cell>
          <cell r="M45">
            <v>446418196.5</v>
          </cell>
          <cell r="N45">
            <v>0.0002811498920546631</v>
          </cell>
        </row>
        <row r="46">
          <cell r="B46" t="str">
            <v>BLMB</v>
          </cell>
          <cell r="C46" t="str">
            <v>"БЛҮМСБЮРИ СЕКЮРИТИЕС ҮЦК" ХХК </v>
          </cell>
          <cell r="D46" t="str">
            <v>●</v>
          </cell>
          <cell r="E46">
            <v>0</v>
          </cell>
          <cell r="F46">
            <v>0</v>
          </cell>
          <cell r="G46">
            <v>29720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29720</v>
          </cell>
          <cell r="M46">
            <v>438239718.31</v>
          </cell>
          <cell r="N46">
            <v>0.00027599916504954226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8698607</v>
          </cell>
          <cell r="H47">
            <v>0</v>
          </cell>
          <cell r="I47">
            <v>0</v>
          </cell>
          <cell r="J47">
            <v>0</v>
          </cell>
          <cell r="K47">
            <v>113998940</v>
          </cell>
          <cell r="L47">
            <v>122697547</v>
          </cell>
          <cell r="M47">
            <v>320428906.9</v>
          </cell>
          <cell r="N47">
            <v>0.00020180304766346748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40098510</v>
          </cell>
          <cell r="H48">
            <v>0</v>
          </cell>
          <cell r="I48">
            <v>0</v>
          </cell>
          <cell r="J48">
            <v>0</v>
          </cell>
          <cell r="K48">
            <v>4509395</v>
          </cell>
          <cell r="L48">
            <v>44607905</v>
          </cell>
          <cell r="M48">
            <v>308429472.33000004</v>
          </cell>
          <cell r="N48">
            <v>0.00019424591903268492</v>
          </cell>
        </row>
        <row r="49">
          <cell r="B49" t="str">
            <v>TABO</v>
          </cell>
          <cell r="C49" t="str">
            <v>"ТАВАН БОГД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4548546.34</v>
          </cell>
          <cell r="H49">
            <v>0</v>
          </cell>
          <cell r="I49">
            <v>0</v>
          </cell>
          <cell r="J49">
            <v>0</v>
          </cell>
          <cell r="K49">
            <v>3064400</v>
          </cell>
          <cell r="L49">
            <v>7612946.34</v>
          </cell>
          <cell r="M49">
            <v>278189906.97999996</v>
          </cell>
          <cell r="N49">
            <v>0.00017520133124350313</v>
          </cell>
        </row>
        <row r="50">
          <cell r="B50" t="str">
            <v>GNDX</v>
          </cell>
          <cell r="C50" t="str">
            <v>"ГЕНДЕКС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47405090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47405090</v>
          </cell>
          <cell r="M50">
            <v>249045070.8</v>
          </cell>
          <cell r="N50">
            <v>0.00015684619337009024</v>
          </cell>
        </row>
        <row r="51">
          <cell r="B51" t="str">
            <v>GATR</v>
          </cell>
          <cell r="C51" t="str">
            <v>"ГАЦУУРТ ТРЕЙД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118666576.5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118666576.5</v>
          </cell>
          <cell r="M51">
            <v>246999271.7</v>
          </cell>
          <cell r="N51">
            <v>0.00015555776874797577</v>
          </cell>
        </row>
        <row r="52">
          <cell r="B52" t="str">
            <v>CTRL</v>
          </cell>
          <cell r="C52" t="str">
            <v>"ЦЕНТРАЛ СЕКЬЮРИТИЙЗ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2247177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2247177</v>
          </cell>
          <cell r="M52">
            <v>229521032.95</v>
          </cell>
          <cell r="N52">
            <v>0.00014455014187166377</v>
          </cell>
        </row>
        <row r="53">
          <cell r="B53" t="str">
            <v>DOMI</v>
          </cell>
          <cell r="C53" t="str">
            <v>"ДОМИКС СЕК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4189362.4000000004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4189362.4000000004</v>
          </cell>
          <cell r="M53">
            <v>215688325.21</v>
          </cell>
          <cell r="N53">
            <v>0.00013583843540804813</v>
          </cell>
        </row>
        <row r="54">
          <cell r="B54" t="str">
            <v>ECM</v>
          </cell>
          <cell r="C54" t="str">
            <v>"ЕВРАЗИА КАПИТАЛ ХОЛДИНГ ҮЦК" 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135000000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135000000</v>
          </cell>
          <cell r="M54">
            <v>194305198.3</v>
          </cell>
          <cell r="N54">
            <v>0.00012237154747724295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13325081.91</v>
          </cell>
          <cell r="H55">
            <v>0</v>
          </cell>
          <cell r="I55">
            <v>0</v>
          </cell>
          <cell r="J55">
            <v>0</v>
          </cell>
          <cell r="K55">
            <v>71720</v>
          </cell>
          <cell r="L55">
            <v>13396801.91</v>
          </cell>
          <cell r="M55">
            <v>193174367.82999998</v>
          </cell>
          <cell r="N55">
            <v>0.00012165936130950766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8052146</v>
          </cell>
          <cell r="H56">
            <v>0</v>
          </cell>
          <cell r="I56">
            <v>0</v>
          </cell>
          <cell r="J56">
            <v>0</v>
          </cell>
          <cell r="K56">
            <v>305625</v>
          </cell>
          <cell r="L56">
            <v>8357771</v>
          </cell>
          <cell r="M56">
            <v>176622607.25</v>
          </cell>
          <cell r="N56">
            <v>0.00011123522148531117</v>
          </cell>
          <cell r="O56">
            <v>0</v>
          </cell>
        </row>
        <row r="57">
          <cell r="B57" t="str">
            <v>SANR</v>
          </cell>
          <cell r="C57" t="str">
            <v>"САНАР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5591650.8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5591650.8</v>
          </cell>
          <cell r="M57">
            <v>141658886.70000002</v>
          </cell>
          <cell r="N57">
            <v>8.921540612937081E-05</v>
          </cell>
        </row>
        <row r="58">
          <cell r="B58" t="str">
            <v>SECP</v>
          </cell>
          <cell r="C58" t="str">
            <v>"СИКАП  ҮЦК" ХХК</v>
          </cell>
          <cell r="D58" t="str">
            <v>●</v>
          </cell>
          <cell r="E58" t="str">
            <v>●</v>
          </cell>
          <cell r="F58">
            <v>0</v>
          </cell>
          <cell r="G58">
            <v>36297704.79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36297704.79</v>
          </cell>
          <cell r="M58">
            <v>102836097.16999999</v>
          </cell>
          <cell r="N58">
            <v>6.476518619838192E-05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519400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519400</v>
          </cell>
          <cell r="M59">
            <v>90234296</v>
          </cell>
          <cell r="N59">
            <v>5.6828692868993576E-05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84912886</v>
          </cell>
          <cell r="N60">
            <v>5.3477319966167456E-05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79333334.98</v>
          </cell>
          <cell r="N61">
            <v>4.996337232853687E-05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60527000</v>
          </cell>
          <cell r="N62">
            <v>3.811932320369158E-05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13457687.86</v>
          </cell>
          <cell r="N63">
            <v>8.475522545471217E-06</v>
          </cell>
        </row>
        <row r="64">
          <cell r="B64" t="str">
            <v>MOHU</v>
          </cell>
          <cell r="C64" t="str">
            <v>"MОНГОЛ ХУВЬЦАА" ХХК</v>
          </cell>
          <cell r="D64" t="str">
            <v>●</v>
          </cell>
          <cell r="E64">
            <v>0</v>
          </cell>
          <cell r="F64">
            <v>0</v>
          </cell>
          <cell r="G64">
            <v>9081364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9081364</v>
          </cell>
          <cell r="M64">
            <v>13136107</v>
          </cell>
          <cell r="N64">
            <v>8.272994008810537E-06</v>
          </cell>
        </row>
        <row r="65">
          <cell r="B65" t="str">
            <v>APS</v>
          </cell>
          <cell r="C65" t="str">
            <v>"АЗИА ПАСИФИК СЕКЬЮРИТИС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2135527.3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2135527.3</v>
          </cell>
          <cell r="M65">
            <v>12186529.89</v>
          </cell>
          <cell r="N65">
            <v>7.674959466161514E-06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3000000</v>
          </cell>
          <cell r="N66">
            <v>1.8893711832913366E-06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view="pageBreakPreview" zoomScale="70" zoomScaleSheetLayoutView="70" workbookViewId="0" topLeftCell="E42">
      <selection activeCell="N68" sqref="N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29.7109375" style="1" customWidth="1"/>
    <col min="13" max="13" width="30.8515625" style="1" bestFit="1" customWidth="1"/>
    <col min="14" max="14" width="33.28125" style="1" bestFit="1" customWidth="1"/>
    <col min="15" max="15" width="13.0039062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7" spans="10:12" ht="15.75">
      <c r="J7" s="22"/>
      <c r="K7" s="22"/>
      <c r="L7" s="22"/>
    </row>
    <row r="8" spans="8:13" ht="15.75">
      <c r="H8" s="23"/>
      <c r="I8" s="23"/>
      <c r="J8" s="24"/>
      <c r="K8" s="24"/>
      <c r="L8" s="24"/>
      <c r="M8" s="24"/>
    </row>
    <row r="9" spans="2:15" ht="15.75">
      <c r="B9" s="25"/>
      <c r="C9" s="26"/>
      <c r="D9" s="50" t="s">
        <v>121</v>
      </c>
      <c r="E9" s="50"/>
      <c r="F9" s="50"/>
      <c r="G9" s="50"/>
      <c r="H9" s="50"/>
      <c r="I9" s="50"/>
      <c r="J9" s="50"/>
      <c r="K9" s="50"/>
      <c r="L9" s="32"/>
      <c r="M9" s="26"/>
      <c r="N9" s="26"/>
      <c r="O9" s="26"/>
    </row>
    <row r="10" ht="15.75"/>
    <row r="11" spans="13:15" ht="16.5" thickBot="1">
      <c r="M11" s="51"/>
      <c r="N11" s="51"/>
      <c r="O11" s="51"/>
    </row>
    <row r="12" spans="1:15" ht="15">
      <c r="A12" s="52" t="s">
        <v>0</v>
      </c>
      <c r="B12" s="54" t="s">
        <v>1</v>
      </c>
      <c r="C12" s="54" t="s">
        <v>2</v>
      </c>
      <c r="D12" s="54" t="s">
        <v>3</v>
      </c>
      <c r="E12" s="54"/>
      <c r="F12" s="54"/>
      <c r="G12" s="56" t="s">
        <v>127</v>
      </c>
      <c r="H12" s="56"/>
      <c r="I12" s="56"/>
      <c r="J12" s="56"/>
      <c r="K12" s="56"/>
      <c r="L12" s="56"/>
      <c r="M12" s="56"/>
      <c r="N12" s="41" t="s">
        <v>4</v>
      </c>
      <c r="O12" s="42"/>
    </row>
    <row r="13" spans="1:16" s="25" customFormat="1" ht="15">
      <c r="A13" s="53"/>
      <c r="B13" s="55"/>
      <c r="C13" s="55"/>
      <c r="D13" s="55"/>
      <c r="E13" s="55"/>
      <c r="F13" s="55"/>
      <c r="G13" s="47"/>
      <c r="H13" s="47"/>
      <c r="I13" s="47"/>
      <c r="J13" s="47"/>
      <c r="K13" s="47"/>
      <c r="L13" s="47"/>
      <c r="M13" s="47"/>
      <c r="N13" s="43"/>
      <c r="O13" s="44"/>
      <c r="P13" s="5"/>
    </row>
    <row r="14" spans="1:16" s="25" customFormat="1" ht="15.75" customHeight="1">
      <c r="A14" s="53"/>
      <c r="B14" s="55"/>
      <c r="C14" s="55"/>
      <c r="D14" s="55"/>
      <c r="E14" s="55"/>
      <c r="F14" s="55"/>
      <c r="G14" s="45" t="s">
        <v>5</v>
      </c>
      <c r="H14" s="46"/>
      <c r="I14" s="46"/>
      <c r="J14" s="45" t="s">
        <v>6</v>
      </c>
      <c r="K14" s="46"/>
      <c r="L14" s="49"/>
      <c r="M14" s="47" t="s">
        <v>7</v>
      </c>
      <c r="N14" s="43" t="s">
        <v>8</v>
      </c>
      <c r="O14" s="44" t="s">
        <v>9</v>
      </c>
      <c r="P14" s="5"/>
    </row>
    <row r="15" spans="1:16" s="25" customFormat="1" ht="47.25">
      <c r="A15" s="53"/>
      <c r="B15" s="55"/>
      <c r="C15" s="55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123</v>
      </c>
      <c r="L15" s="31" t="s">
        <v>124</v>
      </c>
      <c r="M15" s="47"/>
      <c r="N15" s="43"/>
      <c r="O15" s="48"/>
      <c r="P15" s="5"/>
    </row>
    <row r="16" spans="1:15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VLOOKUP(B16,'[1]Brokers'!$B$7:$J$60,7,0)</f>
        <v>1073543622.79</v>
      </c>
      <c r="H16" s="14">
        <f>VLOOKUP(B16,'[2]Brokers'!$B$9:$AC$69,28,0)</f>
        <v>0</v>
      </c>
      <c r="I16" s="14">
        <f>VLOOKUP(B16,'[1]Brokers'!$B$7:$P$60,12,0)</f>
        <v>150387141</v>
      </c>
      <c r="J16" s="14"/>
      <c r="K16" s="14">
        <f>VLOOKUP(B16,'[1]Brokers'!$B$7:$V$60,17,0)</f>
        <v>546804544</v>
      </c>
      <c r="L16" s="14">
        <f>VLOOKUP(B16,'[1]Brokers'!$B$7:$AB$60,22,0)</f>
        <v>284804600000</v>
      </c>
      <c r="M16" s="15">
        <f aca="true" t="shared" si="0" ref="M16:M47">G16+I16+J16+K16+H16+L16</f>
        <v>286575335307.79</v>
      </c>
      <c r="N16" s="15">
        <f>+VLOOKUP(B16,'[3]Sheet1'!$B$16:$O$67,12,0)+M16</f>
        <v>839230636692.7</v>
      </c>
      <c r="O16" s="16">
        <f aca="true" t="shared" si="1" ref="O16:O47">N16/$N$69</f>
        <v>0.42996385853231905</v>
      </c>
    </row>
    <row r="17" spans="1:15" ht="15">
      <c r="A17" s="9">
        <f>+A16+1</f>
        <v>2</v>
      </c>
      <c r="B17" s="10" t="s">
        <v>19</v>
      </c>
      <c r="C17" s="11" t="s">
        <v>20</v>
      </c>
      <c r="D17" s="12" t="s">
        <v>18</v>
      </c>
      <c r="E17" s="13" t="s">
        <v>18</v>
      </c>
      <c r="F17" s="13"/>
      <c r="G17" s="14">
        <f>VLOOKUP(B17,'[1]Brokers'!$B$7:$J$60,7,0)</f>
        <v>910947450.4200001</v>
      </c>
      <c r="H17" s="14">
        <f>VLOOKUP(B17,'[2]Brokers'!$B$9:$AC$69,28,0)</f>
        <v>0</v>
      </c>
      <c r="I17" s="14">
        <f>VLOOKUP(B17,'[1]Brokers'!$B$7:$P$60,12,0)</f>
        <v>67900078</v>
      </c>
      <c r="J17" s="14"/>
      <c r="K17" s="14">
        <f>VLOOKUP(B17,'[1]Brokers'!$B$7:$V$60,17,0)</f>
        <v>502372208</v>
      </c>
      <c r="L17" s="14">
        <f>VLOOKUP(B17,'[1]Brokers'!$B$7:$AB$60,22,0)</f>
        <v>0</v>
      </c>
      <c r="M17" s="15">
        <f t="shared" si="0"/>
        <v>1481219736.42</v>
      </c>
      <c r="N17" s="15">
        <f>+VLOOKUP(B17,'[3]Sheet1'!$B$16:$O$67,12,0)+M17</f>
        <v>256604601041.22</v>
      </c>
      <c r="O17" s="16">
        <f t="shared" si="1"/>
        <v>0.13146648794380103</v>
      </c>
    </row>
    <row r="18" spans="1:15" ht="15">
      <c r="A18" s="9">
        <f aca="true" t="shared" si="2" ref="A18:A67">+A17+1</f>
        <v>3</v>
      </c>
      <c r="B18" s="10" t="s">
        <v>21</v>
      </c>
      <c r="C18" s="11" t="s">
        <v>22</v>
      </c>
      <c r="D18" s="12" t="s">
        <v>18</v>
      </c>
      <c r="E18" s="13" t="s">
        <v>18</v>
      </c>
      <c r="F18" s="13" t="s">
        <v>18</v>
      </c>
      <c r="G18" s="14">
        <f>VLOOKUP(B18,'[1]Brokers'!$B$7:$J$60,7,0)</f>
        <v>1875217270.3200002</v>
      </c>
      <c r="H18" s="14">
        <f>VLOOKUP(B18,'[2]Brokers'!$B$9:$AC$69,28,0)</f>
        <v>0</v>
      </c>
      <c r="I18" s="14">
        <f>VLOOKUP(B18,'[1]Brokers'!$B$7:$P$60,12,0)</f>
        <v>0</v>
      </c>
      <c r="J18" s="14"/>
      <c r="K18" s="14">
        <f>VLOOKUP(B18,'[1]Brokers'!$B$7:$V$60,17,0)</f>
        <v>38850006416</v>
      </c>
      <c r="L18" s="14">
        <f>VLOOKUP(B18,'[1]Brokers'!$B$7:$AB$60,22,0)</f>
        <v>0</v>
      </c>
      <c r="M18" s="15">
        <f t="shared" si="0"/>
        <v>40725223686.32</v>
      </c>
      <c r="N18" s="15">
        <f>+VLOOKUP(B18,'[3]Sheet1'!$B$16:$O$67,12,0)+M18</f>
        <v>221546647954.63</v>
      </c>
      <c r="O18" s="16">
        <f t="shared" si="1"/>
        <v>0.11350521231549628</v>
      </c>
    </row>
    <row r="19" spans="1:15" ht="15">
      <c r="A19" s="9">
        <f t="shared" si="2"/>
        <v>4</v>
      </c>
      <c r="B19" s="10" t="s">
        <v>23</v>
      </c>
      <c r="C19" s="11" t="s">
        <v>24</v>
      </c>
      <c r="D19" s="12" t="s">
        <v>18</v>
      </c>
      <c r="E19" s="13" t="s">
        <v>18</v>
      </c>
      <c r="F19" s="13" t="s">
        <v>18</v>
      </c>
      <c r="G19" s="14">
        <f>VLOOKUP(B19,'[1]Brokers'!$B$7:$J$60,7,0)</f>
        <v>10155308907.97</v>
      </c>
      <c r="H19" s="14">
        <f>VLOOKUP(B19,'[2]Brokers'!$B$9:$AC$69,28,0)</f>
        <v>0</v>
      </c>
      <c r="I19" s="14">
        <f>VLOOKUP(B19,'[1]Brokers'!$B$7:$P$60,12,0)</f>
        <v>969721</v>
      </c>
      <c r="J19" s="14"/>
      <c r="K19" s="14">
        <f>VLOOKUP(B19,'[1]Brokers'!$B$7:$V$60,17,0)</f>
        <v>556705968</v>
      </c>
      <c r="L19" s="14">
        <f>VLOOKUP(B19,'[1]Brokers'!$B$7:$AB$60,22,0)</f>
        <v>0</v>
      </c>
      <c r="M19" s="15">
        <f t="shared" si="0"/>
        <v>10712984596.97</v>
      </c>
      <c r="N19" s="15">
        <f>+VLOOKUP(B19,'[3]Sheet1'!$B$16:$O$67,12,0)+M19</f>
        <v>207070475731.84</v>
      </c>
      <c r="O19" s="16">
        <f t="shared" si="1"/>
        <v>0.10608862074512886</v>
      </c>
    </row>
    <row r="20" spans="1:15" ht="15">
      <c r="A20" s="9">
        <f t="shared" si="2"/>
        <v>5</v>
      </c>
      <c r="B20" s="10" t="s">
        <v>25</v>
      </c>
      <c r="C20" s="11" t="s">
        <v>26</v>
      </c>
      <c r="D20" s="12" t="s">
        <v>18</v>
      </c>
      <c r="E20" s="13"/>
      <c r="F20" s="13"/>
      <c r="G20" s="14">
        <f>VLOOKUP(B20,'[1]Brokers'!$B$7:$J$60,7,0)</f>
        <v>24990670</v>
      </c>
      <c r="H20" s="14">
        <f>VLOOKUP(B20,'[2]Brokers'!$B$9:$AC$69,28,0)</f>
        <v>0</v>
      </c>
      <c r="I20" s="14">
        <f>VLOOKUP(B20,'[1]Brokers'!$B$7:$P$60,12,0)</f>
        <v>0</v>
      </c>
      <c r="J20" s="14"/>
      <c r="K20" s="14">
        <f>VLOOKUP(B20,'[1]Brokers'!$B$7:$V$60,17,0)</f>
        <v>53427504</v>
      </c>
      <c r="L20" s="14">
        <f>VLOOKUP(B20,'[1]Brokers'!$B$7:$AB$60,22,0)</f>
        <v>0</v>
      </c>
      <c r="M20" s="15">
        <f t="shared" si="0"/>
        <v>78418174</v>
      </c>
      <c r="N20" s="15">
        <f>+VLOOKUP(B20,'[3]Sheet1'!$B$16:$O$67,12,0)+M20</f>
        <v>161258207318.75</v>
      </c>
      <c r="O20" s="16">
        <f t="shared" si="1"/>
        <v>0.08261757615524562</v>
      </c>
    </row>
    <row r="21" spans="1:15" ht="15">
      <c r="A21" s="9">
        <f t="shared" si="2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VLOOKUP(B21,'[1]Brokers'!$B$7:$J$60,7,0)</f>
        <v>1011995476.49</v>
      </c>
      <c r="H21" s="14">
        <f>VLOOKUP(B21,'[2]Brokers'!$B$9:$AC$69,28,0)</f>
        <v>0</v>
      </c>
      <c r="I21" s="14">
        <f>VLOOKUP(B21,'[1]Brokers'!$B$7:$P$60,12,0)</f>
        <v>36832389.12</v>
      </c>
      <c r="J21" s="14"/>
      <c r="K21" s="14">
        <f>VLOOKUP(B21,'[1]Brokers'!$B$7:$V$60,17,0)</f>
        <v>3834696528</v>
      </c>
      <c r="L21" s="14">
        <f>VLOOKUP(B21,'[1]Brokers'!$B$7:$AB$60,22,0)</f>
        <v>0</v>
      </c>
      <c r="M21" s="15">
        <f t="shared" si="0"/>
        <v>4883524393.61</v>
      </c>
      <c r="N21" s="15">
        <f>+VLOOKUP(B21,'[3]Sheet1'!$B$16:$O$67,12,0)+M21</f>
        <v>59831470425.799995</v>
      </c>
      <c r="O21" s="16">
        <f t="shared" si="1"/>
        <v>0.030653516162517228</v>
      </c>
    </row>
    <row r="22" spans="1:15" ht="15">
      <c r="A22" s="9">
        <f t="shared" si="2"/>
        <v>7</v>
      </c>
      <c r="B22" s="10" t="s">
        <v>27</v>
      </c>
      <c r="C22" s="11" t="s">
        <v>28</v>
      </c>
      <c r="D22" s="12" t="s">
        <v>18</v>
      </c>
      <c r="E22" s="12" t="s">
        <v>18</v>
      </c>
      <c r="F22" s="12"/>
      <c r="G22" s="14">
        <f>VLOOKUP(B22,'[1]Brokers'!$B$7:$J$60,7,0)</f>
        <v>91166534</v>
      </c>
      <c r="H22" s="14">
        <f>VLOOKUP(B22,'[2]Brokers'!$B$9:$AC$69,28,0)</f>
        <v>0</v>
      </c>
      <c r="I22" s="14">
        <f>VLOOKUP(B22,'[1]Brokers'!$B$7:$P$60,12,0)</f>
        <v>100000</v>
      </c>
      <c r="J22" s="14"/>
      <c r="K22" s="14">
        <f>VLOOKUP(B22,'[1]Brokers'!$B$7:$V$60,17,0)</f>
        <v>506093952</v>
      </c>
      <c r="L22" s="14">
        <f>VLOOKUP(B22,'[1]Brokers'!$B$7:$AB$60,22,0)</f>
        <v>0</v>
      </c>
      <c r="M22" s="15">
        <f t="shared" si="0"/>
        <v>597360486</v>
      </c>
      <c r="N22" s="15">
        <f>+VLOOKUP(B22,'[3]Sheet1'!$B$16:$O$67,12,0)+M22</f>
        <v>32234741355.29</v>
      </c>
      <c r="O22" s="16">
        <f t="shared" si="1"/>
        <v>0.016514856781839365</v>
      </c>
    </row>
    <row r="23" spans="1:15" ht="15">
      <c r="A23" s="9">
        <f t="shared" si="2"/>
        <v>8</v>
      </c>
      <c r="B23" s="10" t="s">
        <v>41</v>
      </c>
      <c r="C23" s="11" t="s">
        <v>42</v>
      </c>
      <c r="D23" s="12" t="s">
        <v>18</v>
      </c>
      <c r="E23" s="13" t="s">
        <v>18</v>
      </c>
      <c r="F23" s="13" t="s">
        <v>18</v>
      </c>
      <c r="G23" s="14">
        <f>VLOOKUP(B23,'[1]Brokers'!$B$7:$J$60,7,0)</f>
        <v>2415521725.64</v>
      </c>
      <c r="H23" s="14">
        <f>VLOOKUP(B23,'[2]Brokers'!$B$9:$AC$69,28,0)</f>
        <v>0</v>
      </c>
      <c r="I23" s="14">
        <f>VLOOKUP(B23,'[1]Brokers'!$B$7:$P$60,12,0)</f>
        <v>33044079</v>
      </c>
      <c r="J23" s="14"/>
      <c r="K23" s="14">
        <f>VLOOKUP(B23,'[1]Brokers'!$B$7:$V$60,17,0)</f>
        <v>9122024704</v>
      </c>
      <c r="L23" s="14">
        <f>VLOOKUP(B23,'[1]Brokers'!$B$7:$AB$60,22,0)</f>
        <v>0</v>
      </c>
      <c r="M23" s="15">
        <f t="shared" si="0"/>
        <v>11570590508.64</v>
      </c>
      <c r="N23" s="15">
        <f>+VLOOKUP(B23,'[3]Sheet1'!$B$16:$O$67,12,0)+M23</f>
        <v>30064198579.67</v>
      </c>
      <c r="O23" s="16">
        <f t="shared" si="1"/>
        <v>0.015402820464155751</v>
      </c>
    </row>
    <row r="24" spans="1:15" ht="15">
      <c r="A24" s="9">
        <f t="shared" si="2"/>
        <v>9</v>
      </c>
      <c r="B24" s="10" t="s">
        <v>29</v>
      </c>
      <c r="C24" s="11" t="s">
        <v>30</v>
      </c>
      <c r="D24" s="12" t="s">
        <v>18</v>
      </c>
      <c r="E24" s="13" t="s">
        <v>18</v>
      </c>
      <c r="F24" s="13"/>
      <c r="G24" s="14">
        <f>VLOOKUP(B24,'[1]Brokers'!$B$7:$J$60,7,0)</f>
        <v>4225250.6</v>
      </c>
      <c r="H24" s="14">
        <f>VLOOKUP(B24,'[2]Brokers'!$B$9:$AC$69,28,0)</f>
        <v>0</v>
      </c>
      <c r="I24" s="14">
        <f>VLOOKUP(B24,'[1]Brokers'!$B$7:$P$60,12,0)</f>
        <v>0</v>
      </c>
      <c r="J24" s="14"/>
      <c r="K24" s="14">
        <f>VLOOKUP(B24,'[1]Brokers'!$B$7:$V$60,17,0)</f>
        <v>1610752</v>
      </c>
      <c r="L24" s="14">
        <f>VLOOKUP(B24,'[1]Brokers'!$B$7:$AB$60,22,0)</f>
        <v>0</v>
      </c>
      <c r="M24" s="15">
        <f t="shared" si="0"/>
        <v>5836002.6</v>
      </c>
      <c r="N24" s="15">
        <f>+VLOOKUP(B24,'[3]Sheet1'!$B$16:$O$67,12,0)+M24</f>
        <v>23217877530.36</v>
      </c>
      <c r="O24" s="16">
        <f t="shared" si="1"/>
        <v>0.011895238059022175</v>
      </c>
    </row>
    <row r="25" spans="1:16" s="25" customFormat="1" ht="15">
      <c r="A25" s="9">
        <f t="shared" si="2"/>
        <v>10</v>
      </c>
      <c r="B25" s="10" t="s">
        <v>33</v>
      </c>
      <c r="C25" s="11" t="s">
        <v>34</v>
      </c>
      <c r="D25" s="12" t="s">
        <v>18</v>
      </c>
      <c r="E25" s="13" t="s">
        <v>18</v>
      </c>
      <c r="F25" s="13" t="s">
        <v>18</v>
      </c>
      <c r="G25" s="14">
        <f>VLOOKUP(B25,'[1]Brokers'!$B$7:$J$60,7,0)</f>
        <v>468036759.07000005</v>
      </c>
      <c r="H25" s="14">
        <f>VLOOKUP(B25,'[2]Brokers'!$B$9:$AC$69,28,0)</f>
        <v>0</v>
      </c>
      <c r="I25" s="14">
        <f>VLOOKUP(B25,'[1]Brokers'!$B$7:$P$60,12,0)</f>
        <v>0</v>
      </c>
      <c r="J25" s="14"/>
      <c r="K25" s="14">
        <f>VLOOKUP(B25,'[1]Brokers'!$B$7:$V$60,17,0)</f>
        <v>1805418784</v>
      </c>
      <c r="L25" s="14">
        <f>VLOOKUP(B25,'[1]Brokers'!$B$7:$AB$60,22,0)</f>
        <v>0</v>
      </c>
      <c r="M25" s="15">
        <f t="shared" si="0"/>
        <v>2273455543.07</v>
      </c>
      <c r="N25" s="15">
        <f>+VLOOKUP(B25,'[3]Sheet1'!$B$16:$O$67,12,0)+M25</f>
        <v>21449846832.53</v>
      </c>
      <c r="O25" s="16">
        <f t="shared" si="1"/>
        <v>0.010989421150528004</v>
      </c>
      <c r="P25" s="5"/>
    </row>
    <row r="26" spans="1:15" ht="15">
      <c r="A26" s="9">
        <f t="shared" si="2"/>
        <v>11</v>
      </c>
      <c r="B26" s="10" t="s">
        <v>31</v>
      </c>
      <c r="C26" s="11" t="s">
        <v>32</v>
      </c>
      <c r="D26" s="12" t="s">
        <v>18</v>
      </c>
      <c r="E26" s="13"/>
      <c r="F26" s="13" t="s">
        <v>18</v>
      </c>
      <c r="G26" s="14">
        <f>VLOOKUP(B26,'[1]Brokers'!$B$7:$J$60,7,0)</f>
        <v>32719253.39</v>
      </c>
      <c r="H26" s="14">
        <f>VLOOKUP(B26,'[2]Brokers'!$B$9:$AC$69,28,0)</f>
        <v>0</v>
      </c>
      <c r="I26" s="14">
        <f>VLOOKUP(B26,'[1]Brokers'!$B$7:$P$60,12,0)</f>
        <v>0</v>
      </c>
      <c r="J26" s="14"/>
      <c r="K26" s="14">
        <f>VLOOKUP(B26,'[1]Brokers'!$B$7:$V$60,17,0)</f>
        <v>13010400</v>
      </c>
      <c r="L26" s="14">
        <f>VLOOKUP(B26,'[1]Brokers'!$B$7:$AB$60,22,0)</f>
        <v>0</v>
      </c>
      <c r="M26" s="15">
        <f t="shared" si="0"/>
        <v>45729653.39</v>
      </c>
      <c r="N26" s="15">
        <f>+VLOOKUP(B26,'[3]Sheet1'!$B$16:$O$67,12,0)+M26</f>
        <v>20996932751.64</v>
      </c>
      <c r="O26" s="16">
        <f t="shared" si="1"/>
        <v>0.010757379233456774</v>
      </c>
    </row>
    <row r="27" spans="1:15" ht="15">
      <c r="A27" s="9">
        <f t="shared" si="2"/>
        <v>12</v>
      </c>
      <c r="B27" s="10" t="s">
        <v>35</v>
      </c>
      <c r="C27" s="11" t="s">
        <v>36</v>
      </c>
      <c r="D27" s="12" t="s">
        <v>18</v>
      </c>
      <c r="E27" s="13" t="s">
        <v>18</v>
      </c>
      <c r="F27" s="13"/>
      <c r="G27" s="14">
        <f>VLOOKUP(B27,'[1]Brokers'!$B$7:$J$60,7,0)</f>
        <v>553381344.79</v>
      </c>
      <c r="H27" s="14">
        <f>VLOOKUP(B27,'[2]Brokers'!$B$9:$AC$69,28,0)</f>
        <v>0</v>
      </c>
      <c r="I27" s="14">
        <f>VLOOKUP(B27,'[1]Brokers'!$B$7:$P$60,12,0)</f>
        <v>2300000</v>
      </c>
      <c r="J27" s="14"/>
      <c r="K27" s="14">
        <f>VLOOKUP(B27,'[1]Brokers'!$B$7:$V$60,17,0)</f>
        <v>249604576</v>
      </c>
      <c r="L27" s="14">
        <f>VLOOKUP(B27,'[1]Brokers'!$B$7:$AB$60,22,0)</f>
        <v>0</v>
      </c>
      <c r="M27" s="15">
        <f t="shared" si="0"/>
        <v>805285920.79</v>
      </c>
      <c r="N27" s="15">
        <f>+VLOOKUP(B27,'[3]Sheet1'!$B$16:$O$67,12,0)+M27</f>
        <v>16919748292.84</v>
      </c>
      <c r="O27" s="16">
        <f t="shared" si="1"/>
        <v>0.008668511304656934</v>
      </c>
    </row>
    <row r="28" spans="1:15" ht="15">
      <c r="A28" s="9">
        <f t="shared" si="2"/>
        <v>13</v>
      </c>
      <c r="B28" s="10" t="s">
        <v>37</v>
      </c>
      <c r="C28" s="11" t="s">
        <v>38</v>
      </c>
      <c r="D28" s="12" t="s">
        <v>18</v>
      </c>
      <c r="E28" s="12"/>
      <c r="F28" s="13"/>
      <c r="G28" s="14">
        <f>VLOOKUP(B28,'[1]Brokers'!$B$7:$J$60,7,0)</f>
        <v>529790232.31000006</v>
      </c>
      <c r="H28" s="14">
        <f>VLOOKUP(B28,'[2]Brokers'!$B$9:$AC$69,28,0)</f>
        <v>0</v>
      </c>
      <c r="I28" s="14">
        <f>VLOOKUP(B28,'[1]Brokers'!$B$7:$P$60,12,0)</f>
        <v>990000</v>
      </c>
      <c r="J28" s="14"/>
      <c r="K28" s="14">
        <f>VLOOKUP(B28,'[1]Brokers'!$B$7:$V$60,17,0)</f>
        <v>277503824</v>
      </c>
      <c r="L28" s="14">
        <f>VLOOKUP(B28,'[1]Brokers'!$B$7:$AB$60,22,0)</f>
        <v>900000</v>
      </c>
      <c r="M28" s="15">
        <f t="shared" si="0"/>
        <v>809184056.3100001</v>
      </c>
      <c r="N28" s="15">
        <f>+VLOOKUP(B28,'[3]Sheet1'!$B$16:$O$67,12,0)+M28</f>
        <v>14948627823.88</v>
      </c>
      <c r="O28" s="16">
        <f t="shared" si="1"/>
        <v>0.007658645213726308</v>
      </c>
    </row>
    <row r="29" spans="1:15" ht="15">
      <c r="A29" s="9">
        <f t="shared" si="2"/>
        <v>14</v>
      </c>
      <c r="B29" s="10" t="s">
        <v>39</v>
      </c>
      <c r="C29" s="11" t="s">
        <v>40</v>
      </c>
      <c r="D29" s="12" t="s">
        <v>18</v>
      </c>
      <c r="E29" s="13"/>
      <c r="F29" s="13" t="s">
        <v>18</v>
      </c>
      <c r="G29" s="14">
        <f>VLOOKUP(B29,'[1]Brokers'!$B$7:$J$60,7,0)</f>
        <v>104537111.36</v>
      </c>
      <c r="H29" s="14">
        <f>VLOOKUP(B29,'[2]Brokers'!$B$9:$AC$69,28,0)</f>
        <v>0</v>
      </c>
      <c r="I29" s="14">
        <f>VLOOKUP(B29,'[1]Brokers'!$B$7:$P$60,12,0)</f>
        <v>0</v>
      </c>
      <c r="J29" s="14"/>
      <c r="K29" s="14">
        <f>VLOOKUP(B29,'[1]Brokers'!$B$7:$V$60,17,0)</f>
        <v>42336944</v>
      </c>
      <c r="L29" s="14">
        <f>VLOOKUP(B29,'[1]Brokers'!$B$7:$AB$60,22,0)</f>
        <v>0</v>
      </c>
      <c r="M29" s="15">
        <f t="shared" si="0"/>
        <v>146874055.36</v>
      </c>
      <c r="N29" s="15">
        <f>+VLOOKUP(B29,'[3]Sheet1'!$B$16:$O$67,12,0)+M29</f>
        <v>9967703596.880001</v>
      </c>
      <c r="O29" s="16">
        <f t="shared" si="1"/>
        <v>0.005106763399523401</v>
      </c>
    </row>
    <row r="30" spans="1:15" ht="15">
      <c r="A30" s="9">
        <f t="shared" si="2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VLOOKUP(B30,'[1]Brokers'!$B$7:$J$60,7,0)</f>
        <v>586763549.3299999</v>
      </c>
      <c r="H30" s="14">
        <f>VLOOKUP(B30,'[2]Brokers'!$B$9:$AC$69,28,0)</f>
        <v>0</v>
      </c>
      <c r="I30" s="14">
        <f>VLOOKUP(B30,'[1]Brokers'!$B$7:$P$60,12,0)</f>
        <v>0</v>
      </c>
      <c r="J30" s="14"/>
      <c r="K30" s="14">
        <f>VLOOKUP(B30,'[1]Brokers'!$B$7:$V$60,17,0)</f>
        <v>349518832</v>
      </c>
      <c r="L30" s="14">
        <f>VLOOKUP(B30,'[1]Brokers'!$B$7:$AB$60,22,0)</f>
        <v>0</v>
      </c>
      <c r="M30" s="15">
        <f t="shared" si="0"/>
        <v>936282381.3299999</v>
      </c>
      <c r="N30" s="15">
        <f>+VLOOKUP(B30,'[3]Sheet1'!$B$16:$O$67,12,0)+M30</f>
        <v>8403204567.9800005</v>
      </c>
      <c r="O30" s="16">
        <f t="shared" si="1"/>
        <v>0.00430522207140072</v>
      </c>
    </row>
    <row r="31" spans="1:15" ht="15">
      <c r="A31" s="9">
        <f t="shared" si="2"/>
        <v>16</v>
      </c>
      <c r="B31" s="10" t="s">
        <v>43</v>
      </c>
      <c r="C31" s="11" t="s">
        <v>44</v>
      </c>
      <c r="D31" s="12" t="s">
        <v>18</v>
      </c>
      <c r="E31" s="13" t="s">
        <v>18</v>
      </c>
      <c r="F31" s="13" t="s">
        <v>18</v>
      </c>
      <c r="G31" s="14">
        <f>VLOOKUP(B31,'[1]Brokers'!$B$7:$J$60,7,0)</f>
        <v>145138168.65</v>
      </c>
      <c r="H31" s="14">
        <f>VLOOKUP(B31,'[2]Brokers'!$B$9:$AC$69,28,0)</f>
        <v>0</v>
      </c>
      <c r="I31" s="14">
        <f>VLOOKUP(B31,'[1]Brokers'!$B$7:$P$60,12,0)</f>
        <v>0</v>
      </c>
      <c r="J31" s="14"/>
      <c r="K31" s="14">
        <f>VLOOKUP(B31,'[1]Brokers'!$B$7:$V$60,17,0)</f>
        <v>349426896</v>
      </c>
      <c r="L31" s="14">
        <f>VLOOKUP(B31,'[1]Brokers'!$B$7:$AB$60,22,0)</f>
        <v>0</v>
      </c>
      <c r="M31" s="15">
        <f t="shared" si="0"/>
        <v>494565064.65</v>
      </c>
      <c r="N31" s="15">
        <f>+VLOOKUP(B31,'[3]Sheet1'!$B$16:$O$67,12,0)+M31</f>
        <v>5531977827.55</v>
      </c>
      <c r="O31" s="16">
        <f t="shared" si="1"/>
        <v>0.00283420364802481</v>
      </c>
    </row>
    <row r="32" spans="1:15" ht="15">
      <c r="A32" s="9">
        <f t="shared" si="2"/>
        <v>17</v>
      </c>
      <c r="B32" s="10" t="s">
        <v>45</v>
      </c>
      <c r="C32" s="11" t="s">
        <v>46</v>
      </c>
      <c r="D32" s="12" t="s">
        <v>18</v>
      </c>
      <c r="E32" s="13"/>
      <c r="F32" s="12" t="s">
        <v>18</v>
      </c>
      <c r="G32" s="14">
        <f>VLOOKUP(B32,'[1]Brokers'!$B$7:$J$60,7,0)</f>
        <v>98191708.14</v>
      </c>
      <c r="H32" s="14">
        <f>VLOOKUP(B32,'[2]Brokers'!$B$9:$AC$69,28,0)</f>
        <v>0</v>
      </c>
      <c r="I32" s="14">
        <f>VLOOKUP(B32,'[1]Brokers'!$B$7:$P$60,12,0)</f>
        <v>5399200</v>
      </c>
      <c r="J32" s="14"/>
      <c r="K32" s="14">
        <f>VLOOKUP(B32,'[1]Brokers'!$B$7:$V$60,17,0)</f>
        <v>14974544</v>
      </c>
      <c r="L32" s="14">
        <f>VLOOKUP(B32,'[1]Brokers'!$B$7:$AB$60,22,0)</f>
        <v>0</v>
      </c>
      <c r="M32" s="15">
        <f t="shared" si="0"/>
        <v>118565452.14</v>
      </c>
      <c r="N32" s="15">
        <f>+VLOOKUP(B32,'[3]Sheet1'!$B$16:$O$67,12,0)+M32</f>
        <v>4086007336.24</v>
      </c>
      <c r="O32" s="16">
        <f t="shared" si="1"/>
        <v>0.0020933881622870396</v>
      </c>
    </row>
    <row r="33" spans="1:15" ht="15">
      <c r="A33" s="9">
        <f t="shared" si="2"/>
        <v>18</v>
      </c>
      <c r="B33" s="10" t="s">
        <v>49</v>
      </c>
      <c r="C33" s="11" t="s">
        <v>50</v>
      </c>
      <c r="D33" s="12" t="s">
        <v>18</v>
      </c>
      <c r="E33" s="13" t="s">
        <v>18</v>
      </c>
      <c r="F33" s="13"/>
      <c r="G33" s="14">
        <f>VLOOKUP(B33,'[1]Brokers'!$B$7:$J$60,7,0)</f>
        <v>62021563.53</v>
      </c>
      <c r="H33" s="14">
        <f>VLOOKUP(B33,'[2]Brokers'!$B$9:$AC$69,28,0)</f>
        <v>0</v>
      </c>
      <c r="I33" s="14">
        <f>VLOOKUP(B33,'[1]Brokers'!$B$7:$P$60,12,0)</f>
        <v>13300000</v>
      </c>
      <c r="J33" s="14"/>
      <c r="K33" s="14">
        <f>VLOOKUP(B33,'[1]Brokers'!$B$7:$V$60,17,0)</f>
        <v>50187696</v>
      </c>
      <c r="L33" s="14">
        <f>VLOOKUP(B33,'[1]Brokers'!$B$7:$AB$60,22,0)</f>
        <v>0</v>
      </c>
      <c r="M33" s="15">
        <f t="shared" si="0"/>
        <v>125509259.53</v>
      </c>
      <c r="N33" s="15">
        <f>+VLOOKUP(B33,'[3]Sheet1'!$B$16:$O$67,12,0)+M33</f>
        <v>2354254600.64</v>
      </c>
      <c r="O33" s="16">
        <f t="shared" si="1"/>
        <v>0.0012061575779070259</v>
      </c>
    </row>
    <row r="34" spans="1:15" ht="15">
      <c r="A34" s="9">
        <f t="shared" si="2"/>
        <v>19</v>
      </c>
      <c r="B34" s="10" t="s">
        <v>51</v>
      </c>
      <c r="C34" s="11" t="s">
        <v>52</v>
      </c>
      <c r="D34" s="12" t="s">
        <v>18</v>
      </c>
      <c r="E34" s="13" t="s">
        <v>18</v>
      </c>
      <c r="F34" s="13" t="s">
        <v>18</v>
      </c>
      <c r="G34" s="14">
        <f>VLOOKUP(B34,'[1]Brokers'!$B$7:$J$60,7,0)</f>
        <v>64404858.79000001</v>
      </c>
      <c r="H34" s="14">
        <f>VLOOKUP(B34,'[2]Brokers'!$B$9:$AC$69,28,0)</f>
        <v>0</v>
      </c>
      <c r="I34" s="14">
        <f>VLOOKUP(B34,'[1]Brokers'!$B$7:$P$60,12,0)</f>
        <v>0</v>
      </c>
      <c r="J34" s="14"/>
      <c r="K34" s="14">
        <f>VLOOKUP(B34,'[1]Brokers'!$B$7:$V$60,17,0)</f>
        <v>40729936</v>
      </c>
      <c r="L34" s="14">
        <f>VLOOKUP(B34,'[1]Brokers'!$B$7:$AB$60,22,0)</f>
        <v>0</v>
      </c>
      <c r="M34" s="15">
        <f t="shared" si="0"/>
        <v>105134794.79</v>
      </c>
      <c r="N34" s="15">
        <f>+VLOOKUP(B34,'[3]Sheet1'!$B$16:$O$67,12,0)+M34</f>
        <v>2147156945.7300003</v>
      </c>
      <c r="O34" s="16">
        <f t="shared" si="1"/>
        <v>0.0011000550324267858</v>
      </c>
    </row>
    <row r="35" spans="1:15" ht="15">
      <c r="A35" s="9">
        <f t="shared" si="2"/>
        <v>20</v>
      </c>
      <c r="B35" s="10" t="s">
        <v>55</v>
      </c>
      <c r="C35" s="11" t="s">
        <v>56</v>
      </c>
      <c r="D35" s="12" t="s">
        <v>18</v>
      </c>
      <c r="E35" s="13" t="s">
        <v>18</v>
      </c>
      <c r="F35" s="13" t="s">
        <v>18</v>
      </c>
      <c r="G35" s="14">
        <f>VLOOKUP(B35,'[1]Brokers'!$B$7:$J$60,7,0)</f>
        <v>130666206.13</v>
      </c>
      <c r="H35" s="14">
        <f>VLOOKUP(B35,'[2]Brokers'!$B$9:$AC$69,28,0)</f>
        <v>0</v>
      </c>
      <c r="I35" s="14">
        <f>VLOOKUP(B35,'[1]Brokers'!$B$7:$P$60,12,0)</f>
        <v>0</v>
      </c>
      <c r="J35" s="14"/>
      <c r="K35" s="14">
        <f>VLOOKUP(B35,'[1]Brokers'!$B$7:$V$60,17,0)</f>
        <v>4083872</v>
      </c>
      <c r="L35" s="14">
        <f>VLOOKUP(B35,'[1]Brokers'!$B$7:$AB$60,22,0)</f>
        <v>0</v>
      </c>
      <c r="M35" s="15">
        <f t="shared" si="0"/>
        <v>134750078.13</v>
      </c>
      <c r="N35" s="15">
        <f>+VLOOKUP(B35,'[3]Sheet1'!$B$16:$O$67,12,0)+M35</f>
        <v>1878238923.2399998</v>
      </c>
      <c r="O35" s="16">
        <f t="shared" si="1"/>
        <v>0.0009622799971464427</v>
      </c>
    </row>
    <row r="36" spans="1:15" ht="15">
      <c r="A36" s="9">
        <f t="shared" si="2"/>
        <v>21</v>
      </c>
      <c r="B36" s="10" t="s">
        <v>57</v>
      </c>
      <c r="C36" s="11" t="s">
        <v>58</v>
      </c>
      <c r="D36" s="12" t="s">
        <v>18</v>
      </c>
      <c r="E36" s="13"/>
      <c r="F36" s="13"/>
      <c r="G36" s="14">
        <f>VLOOKUP(B36,'[1]Brokers'!$B$7:$J$60,7,0)</f>
        <v>29636220.52</v>
      </c>
      <c r="H36" s="14">
        <f>VLOOKUP(B36,'[2]Brokers'!$B$9:$AC$69,28,0)</f>
        <v>0</v>
      </c>
      <c r="I36" s="14">
        <f>VLOOKUP(B36,'[1]Brokers'!$B$7:$P$60,12,0)</f>
        <v>2000000</v>
      </c>
      <c r="J36" s="14"/>
      <c r="K36" s="14">
        <f>VLOOKUP(B36,'[1]Brokers'!$B$7:$V$60,17,0)</f>
        <v>39850096</v>
      </c>
      <c r="L36" s="14">
        <f>VLOOKUP(B36,'[1]Brokers'!$B$7:$AB$60,22,0)</f>
        <v>0</v>
      </c>
      <c r="M36" s="15">
        <f t="shared" si="0"/>
        <v>71486316.52</v>
      </c>
      <c r="N36" s="15">
        <f>+VLOOKUP(B36,'[3]Sheet1'!$B$16:$O$67,12,0)+M36</f>
        <v>1277756244.5</v>
      </c>
      <c r="O36" s="16">
        <f t="shared" si="1"/>
        <v>0.0006546341150199863</v>
      </c>
    </row>
    <row r="37" spans="1:15" ht="15">
      <c r="A37" s="9">
        <f t="shared" si="2"/>
        <v>22</v>
      </c>
      <c r="B37" s="10" t="s">
        <v>59</v>
      </c>
      <c r="C37" s="11" t="s">
        <v>60</v>
      </c>
      <c r="D37" s="12" t="s">
        <v>18</v>
      </c>
      <c r="E37" s="13"/>
      <c r="F37" s="13"/>
      <c r="G37" s="14">
        <f>VLOOKUP(B37,'[1]Brokers'!$B$7:$J$60,7,0)</f>
        <v>33115119.42</v>
      </c>
      <c r="H37" s="14">
        <f>VLOOKUP(B37,'[2]Brokers'!$B$9:$AC$69,28,0)</f>
        <v>0</v>
      </c>
      <c r="I37" s="14">
        <f>VLOOKUP(B37,'[1]Brokers'!$B$7:$P$60,12,0)</f>
        <v>0</v>
      </c>
      <c r="J37" s="14"/>
      <c r="K37" s="14">
        <f>VLOOKUP(B37,'[1]Brokers'!$B$7:$V$60,17,0)</f>
        <v>18948176</v>
      </c>
      <c r="L37" s="14">
        <f>VLOOKUP(B37,'[1]Brokers'!$B$7:$AB$60,22,0)</f>
        <v>0</v>
      </c>
      <c r="M37" s="15">
        <f t="shared" si="0"/>
        <v>52063295.42</v>
      </c>
      <c r="N37" s="15">
        <f>+VLOOKUP(B37,'[3]Sheet1'!$B$16:$O$67,12,0)+M37</f>
        <v>1039798681.1</v>
      </c>
      <c r="O37" s="16">
        <f t="shared" si="1"/>
        <v>0.0005327210822336525</v>
      </c>
    </row>
    <row r="38" spans="1:15" ht="15">
      <c r="A38" s="9">
        <f t="shared" si="2"/>
        <v>23</v>
      </c>
      <c r="B38" s="10" t="s">
        <v>61</v>
      </c>
      <c r="C38" s="11" t="s">
        <v>62</v>
      </c>
      <c r="D38" s="12" t="s">
        <v>18</v>
      </c>
      <c r="E38" s="13"/>
      <c r="F38" s="13"/>
      <c r="G38" s="14">
        <f>VLOOKUP(B38,'[1]Brokers'!$B$7:$J$60,7,0)</f>
        <v>10435051.69</v>
      </c>
      <c r="H38" s="14">
        <f>VLOOKUP(B38,'[2]Brokers'!$B$9:$AC$69,28,0)</f>
        <v>0</v>
      </c>
      <c r="I38" s="14">
        <f>VLOOKUP(B38,'[1]Brokers'!$B$7:$P$60,12,0)</f>
        <v>0</v>
      </c>
      <c r="J38" s="14"/>
      <c r="K38" s="14">
        <f>VLOOKUP(B38,'[1]Brokers'!$B$7:$V$60,17,0)</f>
        <v>15199392</v>
      </c>
      <c r="L38" s="14">
        <f>VLOOKUP(B38,'[1]Brokers'!$B$7:$AB$60,22,0)</f>
        <v>0</v>
      </c>
      <c r="M38" s="15">
        <f t="shared" si="0"/>
        <v>25634443.689999998</v>
      </c>
      <c r="N38" s="15">
        <f>+VLOOKUP(B38,'[3]Sheet1'!$B$16:$O$67,12,0)+M38</f>
        <v>1004519068.5500002</v>
      </c>
      <c r="O38" s="16">
        <f t="shared" si="1"/>
        <v>0.000514646243594179</v>
      </c>
    </row>
    <row r="39" spans="1:16" ht="15">
      <c r="A39" s="9">
        <f t="shared" si="2"/>
        <v>24</v>
      </c>
      <c r="B39" s="10" t="s">
        <v>67</v>
      </c>
      <c r="C39" s="11" t="s">
        <v>68</v>
      </c>
      <c r="D39" s="12" t="s">
        <v>18</v>
      </c>
      <c r="E39" s="13"/>
      <c r="F39" s="13"/>
      <c r="G39" s="14">
        <f>VLOOKUP(B39,'[1]Brokers'!$B$7:$J$60,7,0)</f>
        <v>75748329.69</v>
      </c>
      <c r="H39" s="14">
        <f>VLOOKUP(B39,'[2]Brokers'!$B$9:$AC$69,28,0)</f>
        <v>0</v>
      </c>
      <c r="I39" s="14">
        <f>VLOOKUP(B39,'[1]Brokers'!$B$7:$P$60,12,0)</f>
        <v>63527555</v>
      </c>
      <c r="J39" s="14"/>
      <c r="K39" s="14">
        <f>VLOOKUP(B39,'[1]Brokers'!$B$7:$V$60,17,0)</f>
        <v>61218560</v>
      </c>
      <c r="L39" s="14">
        <f>VLOOKUP(B39,'[1]Brokers'!$B$7:$AB$60,22,0)</f>
        <v>3700000</v>
      </c>
      <c r="M39" s="15">
        <f t="shared" si="0"/>
        <v>204194444.69</v>
      </c>
      <c r="N39" s="15">
        <f>+VLOOKUP(B39,'[3]Sheet1'!$B$16:$O$67,12,0)+M39</f>
        <v>972836727.3199999</v>
      </c>
      <c r="O39" s="16">
        <f t="shared" si="1"/>
        <v>0.0004984143985125075</v>
      </c>
      <c r="P39" s="1"/>
    </row>
    <row r="40" spans="1:15" ht="15">
      <c r="A40" s="9">
        <f t="shared" si="2"/>
        <v>25</v>
      </c>
      <c r="B40" s="10" t="s">
        <v>63</v>
      </c>
      <c r="C40" s="11" t="s">
        <v>64</v>
      </c>
      <c r="D40" s="12" t="s">
        <v>18</v>
      </c>
      <c r="E40" s="13" t="s">
        <v>18</v>
      </c>
      <c r="F40" s="13"/>
      <c r="G40" s="14">
        <f>VLOOKUP(B40,'[1]Brokers'!$B$7:$J$60,7,0)</f>
        <v>16183682.31</v>
      </c>
      <c r="H40" s="14">
        <f>VLOOKUP(B40,'[2]Brokers'!$B$9:$AC$69,28,0)</f>
        <v>0</v>
      </c>
      <c r="I40" s="14">
        <f>VLOOKUP(B40,'[1]Brokers'!$B$7:$P$60,12,0)</f>
        <v>0</v>
      </c>
      <c r="J40" s="14"/>
      <c r="K40" s="14">
        <f>VLOOKUP(B40,'[1]Brokers'!$B$7:$V$60,17,0)</f>
        <v>340912</v>
      </c>
      <c r="L40" s="14">
        <f>VLOOKUP(B40,'[1]Brokers'!$B$7:$AB$60,22,0)</f>
        <v>0</v>
      </c>
      <c r="M40" s="15">
        <f t="shared" si="0"/>
        <v>16524594.31</v>
      </c>
      <c r="N40" s="15">
        <f>+VLOOKUP(B40,'[3]Sheet1'!$B$16:$O$67,12,0)+M40</f>
        <v>797702102.9699999</v>
      </c>
      <c r="O40" s="16">
        <f t="shared" si="1"/>
        <v>0.00040868750395478727</v>
      </c>
    </row>
    <row r="41" spans="1:15" ht="15">
      <c r="A41" s="9">
        <f t="shared" si="2"/>
        <v>26</v>
      </c>
      <c r="B41" s="10" t="s">
        <v>109</v>
      </c>
      <c r="C41" s="11" t="s">
        <v>110</v>
      </c>
      <c r="D41" s="12" t="s">
        <v>18</v>
      </c>
      <c r="E41" s="13"/>
      <c r="F41" s="13"/>
      <c r="G41" s="14">
        <f>VLOOKUP(B41,'[1]Brokers'!$B$7:$J$60,7,0)</f>
        <v>533722524.04999995</v>
      </c>
      <c r="H41" s="14">
        <f>VLOOKUP(B41,'[2]Brokers'!$B$9:$AC$69,28,0)</f>
        <v>0</v>
      </c>
      <c r="I41" s="14">
        <f>VLOOKUP(B41,'[1]Brokers'!$B$7:$P$60,12,0)</f>
        <v>0</v>
      </c>
      <c r="J41" s="14"/>
      <c r="K41" s="14">
        <f>VLOOKUP(B41,'[1]Brokers'!$B$7:$V$60,17,0)</f>
        <v>0</v>
      </c>
      <c r="L41" s="14">
        <f>VLOOKUP(B41,'[1]Brokers'!$B$7:$AB$60,22,0)</f>
        <v>0</v>
      </c>
      <c r="M41" s="15">
        <f t="shared" si="0"/>
        <v>533722524.04999995</v>
      </c>
      <c r="N41" s="15">
        <f>+VLOOKUP(B41,'[3]Sheet1'!$B$16:$O$67,12,0)+M41</f>
        <v>782767594.8499999</v>
      </c>
      <c r="O41" s="16">
        <f t="shared" si="1"/>
        <v>0.00040103609270285425</v>
      </c>
    </row>
    <row r="42" spans="1:15" ht="15">
      <c r="A42" s="9">
        <f t="shared" si="2"/>
        <v>27</v>
      </c>
      <c r="B42" s="10" t="s">
        <v>65</v>
      </c>
      <c r="C42" s="11" t="s">
        <v>66</v>
      </c>
      <c r="D42" s="12" t="s">
        <v>18</v>
      </c>
      <c r="E42" s="13"/>
      <c r="F42" s="13"/>
      <c r="G42" s="14">
        <f>VLOOKUP(B42,'[1]Brokers'!$B$7:$J$60,7,0)</f>
        <v>25382295.04</v>
      </c>
      <c r="H42" s="14">
        <f>VLOOKUP(B42,'[2]Brokers'!$B$9:$AC$69,28,0)</f>
        <v>0</v>
      </c>
      <c r="I42" s="14">
        <f>VLOOKUP(B42,'[1]Brokers'!$B$7:$P$60,12,0)</f>
        <v>0</v>
      </c>
      <c r="J42" s="14"/>
      <c r="K42" s="14">
        <f>VLOOKUP(B42,'[1]Brokers'!$B$7:$V$60,17,0)</f>
        <v>0</v>
      </c>
      <c r="L42" s="14">
        <f>VLOOKUP(B42,'[1]Brokers'!$B$7:$AB$60,22,0)</f>
        <v>0</v>
      </c>
      <c r="M42" s="15">
        <f t="shared" si="0"/>
        <v>25382295.04</v>
      </c>
      <c r="N42" s="15">
        <f>+VLOOKUP(B42,'[3]Sheet1'!$B$16:$O$67,12,0)+M42</f>
        <v>725074554.01</v>
      </c>
      <c r="O42" s="16">
        <f t="shared" si="1"/>
        <v>0.0003714781602758566</v>
      </c>
    </row>
    <row r="43" spans="1:15" ht="15">
      <c r="A43" s="9">
        <f t="shared" si="2"/>
        <v>28</v>
      </c>
      <c r="B43" s="10" t="s">
        <v>69</v>
      </c>
      <c r="C43" s="11" t="s">
        <v>70</v>
      </c>
      <c r="D43" s="12" t="s">
        <v>18</v>
      </c>
      <c r="E43" s="13"/>
      <c r="F43" s="13"/>
      <c r="G43" s="14">
        <f>VLOOKUP(B43,'[1]Brokers'!$B$7:$J$60,7,0)</f>
        <v>0</v>
      </c>
      <c r="H43" s="14">
        <f>VLOOKUP(B43,'[2]Brokers'!$B$9:$AC$69,28,0)</f>
        <v>0</v>
      </c>
      <c r="I43" s="14">
        <f>VLOOKUP(B43,'[1]Brokers'!$B$7:$P$60,12,0)</f>
        <v>0</v>
      </c>
      <c r="J43" s="14"/>
      <c r="K43" s="14">
        <f>VLOOKUP(B43,'[1]Brokers'!$B$7:$V$60,17,0)</f>
        <v>0</v>
      </c>
      <c r="L43" s="14">
        <f>VLOOKUP(B43,'[1]Brokers'!$B$7:$AB$60,22,0)</f>
        <v>0</v>
      </c>
      <c r="M43" s="15">
        <f t="shared" si="0"/>
        <v>0</v>
      </c>
      <c r="N43" s="15">
        <f>+VLOOKUP(B43,'[3]Sheet1'!$B$16:$O$67,12,0)+M43</f>
        <v>483449167.95</v>
      </c>
      <c r="O43" s="16">
        <f t="shared" si="1"/>
        <v>0.0002476859882942227</v>
      </c>
    </row>
    <row r="44" spans="1:15" ht="15">
      <c r="A44" s="9">
        <f t="shared" si="2"/>
        <v>29</v>
      </c>
      <c r="B44" s="10" t="s">
        <v>77</v>
      </c>
      <c r="C44" s="11" t="s">
        <v>78</v>
      </c>
      <c r="D44" s="12" t="s">
        <v>18</v>
      </c>
      <c r="E44" s="13"/>
      <c r="F44" s="13"/>
      <c r="G44" s="14">
        <f>VLOOKUP(B44,'[1]Brokers'!$B$7:$J$60,7,0)</f>
        <v>17803205.62</v>
      </c>
      <c r="H44" s="14">
        <f>VLOOKUP(B44,'[2]Brokers'!$B$9:$AC$69,28,0)</f>
        <v>0</v>
      </c>
      <c r="I44" s="14">
        <f>VLOOKUP(B44,'[1]Brokers'!$B$7:$P$60,12,0)</f>
        <v>0</v>
      </c>
      <c r="J44" s="14"/>
      <c r="K44" s="14">
        <f>VLOOKUP(B44,'[1]Brokers'!$B$7:$V$60,17,0)</f>
        <v>0</v>
      </c>
      <c r="L44" s="14">
        <f>VLOOKUP(B44,'[1]Brokers'!$B$7:$AB$60,22,0)</f>
        <v>0</v>
      </c>
      <c r="M44" s="15">
        <f t="shared" si="0"/>
        <v>17803205.62</v>
      </c>
      <c r="N44" s="15">
        <f>+VLOOKUP(B44,'[3]Sheet1'!$B$16:$O$67,12,0)+M44</f>
        <v>477846984.04</v>
      </c>
      <c r="O44" s="16">
        <f t="shared" si="1"/>
        <v>0.00024481581589484063</v>
      </c>
    </row>
    <row r="45" spans="1:15" ht="15">
      <c r="A45" s="9">
        <f t="shared" si="2"/>
        <v>30</v>
      </c>
      <c r="B45" s="10" t="s">
        <v>71</v>
      </c>
      <c r="C45" s="11" t="s">
        <v>72</v>
      </c>
      <c r="D45" s="12" t="s">
        <v>18</v>
      </c>
      <c r="E45" s="13"/>
      <c r="F45" s="13"/>
      <c r="G45" s="14">
        <f>VLOOKUP(B45,'[1]Brokers'!$B$7:$J$60,7,0)</f>
        <v>8916803.73</v>
      </c>
      <c r="H45" s="14">
        <f>VLOOKUP(B45,'[2]Brokers'!$B$9:$AC$69,28,0)</f>
        <v>0</v>
      </c>
      <c r="I45" s="14">
        <f>VLOOKUP(B45,'[1]Brokers'!$B$7:$P$60,12,0)</f>
        <v>1139660</v>
      </c>
      <c r="J45" s="14"/>
      <c r="K45" s="14">
        <f>VLOOKUP(B45,'[1]Brokers'!$B$7:$V$60,17,0)</f>
        <v>17467632</v>
      </c>
      <c r="L45" s="14">
        <f>VLOOKUP(B45,'[1]Brokers'!$B$7:$AB$60,22,0)</f>
        <v>0</v>
      </c>
      <c r="M45" s="15">
        <f t="shared" si="0"/>
        <v>27524095.73</v>
      </c>
      <c r="N45" s="15">
        <f>+VLOOKUP(B45,'[3]Sheet1'!$B$16:$O$67,12,0)+M45</f>
        <v>473942292.23</v>
      </c>
      <c r="O45" s="16">
        <f t="shared" si="1"/>
        <v>0.00024281532129466325</v>
      </c>
    </row>
    <row r="46" spans="1:15" ht="15">
      <c r="A46" s="9">
        <f t="shared" si="2"/>
        <v>31</v>
      </c>
      <c r="B46" s="10" t="s">
        <v>75</v>
      </c>
      <c r="C46" s="11" t="s">
        <v>76</v>
      </c>
      <c r="D46" s="12" t="s">
        <v>18</v>
      </c>
      <c r="E46" s="13"/>
      <c r="F46" s="13"/>
      <c r="G46" s="14">
        <f>VLOOKUP(B46,'[1]Brokers'!$B$7:$J$60,7,0)</f>
        <v>957510.6900000001</v>
      </c>
      <c r="H46" s="14">
        <f>VLOOKUP(B46,'[2]Brokers'!$B$9:$AC$69,28,0)</f>
        <v>0</v>
      </c>
      <c r="I46" s="14">
        <f>VLOOKUP(B46,'[1]Brokers'!$B$7:$P$60,12,0)</f>
        <v>0</v>
      </c>
      <c r="J46" s="14"/>
      <c r="K46" s="14">
        <f>VLOOKUP(B46,'[1]Brokers'!$B$7:$V$60,17,0)</f>
        <v>8240752</v>
      </c>
      <c r="L46" s="14">
        <f>VLOOKUP(B46,'[1]Brokers'!$B$7:$AB$60,22,0)</f>
        <v>0</v>
      </c>
      <c r="M46" s="15">
        <f t="shared" si="0"/>
        <v>9198262.69</v>
      </c>
      <c r="N46" s="15">
        <f>+VLOOKUP(B46,'[3]Sheet1'!$B$16:$O$67,12,0)+M46</f>
        <v>458101265.5299999</v>
      </c>
      <c r="O46" s="16">
        <f t="shared" si="1"/>
        <v>0.00023469947248594116</v>
      </c>
    </row>
    <row r="47" spans="1:15" ht="15">
      <c r="A47" s="9">
        <f t="shared" si="2"/>
        <v>32</v>
      </c>
      <c r="B47" s="10" t="s">
        <v>73</v>
      </c>
      <c r="C47" s="11" t="s">
        <v>74</v>
      </c>
      <c r="D47" s="12" t="s">
        <v>18</v>
      </c>
      <c r="E47" s="13"/>
      <c r="F47" s="13"/>
      <c r="G47" s="14">
        <f>VLOOKUP(B47,'[1]Brokers'!$B$7:$J$60,7,0)</f>
        <v>632970</v>
      </c>
      <c r="H47" s="14">
        <f>VLOOKUP(B47,'[2]Brokers'!$B$9:$AC$69,28,0)</f>
        <v>0</v>
      </c>
      <c r="I47" s="14">
        <f>VLOOKUP(B47,'[1]Brokers'!$B$7:$P$60,12,0)</f>
        <v>0</v>
      </c>
      <c r="J47" s="14"/>
      <c r="K47" s="14">
        <f>VLOOKUP(B47,'[1]Brokers'!$B$7:$V$60,17,0)</f>
        <v>0</v>
      </c>
      <c r="L47" s="14">
        <f>VLOOKUP(B47,'[1]Brokers'!$B$7:$AB$60,22,0)</f>
        <v>0</v>
      </c>
      <c r="M47" s="15">
        <f t="shared" si="0"/>
        <v>632970</v>
      </c>
      <c r="N47" s="15">
        <f>+VLOOKUP(B47,'[3]Sheet1'!$B$16:$O$67,12,0)+M47</f>
        <v>438872688.31</v>
      </c>
      <c r="O47" s="16">
        <f t="shared" si="1"/>
        <v>0.00022484807658340437</v>
      </c>
    </row>
    <row r="48" spans="1:15" ht="15">
      <c r="A48" s="9">
        <f t="shared" si="2"/>
        <v>33</v>
      </c>
      <c r="B48" s="10" t="s">
        <v>91</v>
      </c>
      <c r="C48" s="11" t="s">
        <v>92</v>
      </c>
      <c r="D48" s="12" t="s">
        <v>18</v>
      </c>
      <c r="E48" s="13"/>
      <c r="F48" s="13"/>
      <c r="G48" s="14">
        <f>VLOOKUP(B48,'[1]Brokers'!$B$7:$J$60,7,0)</f>
        <v>123387954.61</v>
      </c>
      <c r="H48" s="14">
        <f>VLOOKUP(B48,'[2]Brokers'!$B$9:$AC$69,28,0)</f>
        <v>0</v>
      </c>
      <c r="I48" s="14">
        <f>VLOOKUP(B48,'[1]Brokers'!$B$7:$P$60,12,0)</f>
        <v>0</v>
      </c>
      <c r="J48" s="14"/>
      <c r="K48" s="14">
        <f>VLOOKUP(B48,'[1]Brokers'!$B$7:$V$60,17,0)</f>
        <v>0</v>
      </c>
      <c r="L48" s="14">
        <f>VLOOKUP(B48,'[1]Brokers'!$B$7:$AB$60,22,0)</f>
        <v>0</v>
      </c>
      <c r="M48" s="15">
        <f aca="true" t="shared" si="3" ref="M48:M67">G48+I48+J48+K48+H48+L48</f>
        <v>123387954.61</v>
      </c>
      <c r="N48" s="15">
        <f>+VLOOKUP(B48,'[3]Sheet1'!$B$16:$O$67,12,0)+M48</f>
        <v>370387226.31</v>
      </c>
      <c r="O48" s="16">
        <f aca="true" t="shared" si="4" ref="O48:O68">N48/$N$69</f>
        <v>0.00018976085239562628</v>
      </c>
    </row>
    <row r="49" spans="1:15" ht="15">
      <c r="A49" s="9">
        <f t="shared" si="2"/>
        <v>34</v>
      </c>
      <c r="B49" s="10" t="s">
        <v>93</v>
      </c>
      <c r="C49" s="11" t="s">
        <v>94</v>
      </c>
      <c r="D49" s="12" t="s">
        <v>18</v>
      </c>
      <c r="E49" s="13"/>
      <c r="F49" s="13"/>
      <c r="G49" s="14">
        <f>VLOOKUP(B49,'[1]Brokers'!$B$7:$J$60,7,0)</f>
        <v>12899861.54</v>
      </c>
      <c r="H49" s="14">
        <f>VLOOKUP(B49,'[2]Brokers'!$B$9:$AC$69,28,0)</f>
        <v>0</v>
      </c>
      <c r="I49" s="14">
        <f>VLOOKUP(B49,'[1]Brokers'!$B$7:$P$60,12,0)</f>
        <v>0</v>
      </c>
      <c r="J49" s="14"/>
      <c r="K49" s="14">
        <f>VLOOKUP(B49,'[1]Brokers'!$B$7:$V$60,17,0)</f>
        <v>3092960</v>
      </c>
      <c r="L49" s="14">
        <f>VLOOKUP(B49,'[1]Brokers'!$B$7:$AB$60,22,0)</f>
        <v>0</v>
      </c>
      <c r="M49" s="15">
        <f t="shared" si="3"/>
        <v>15992821.54</v>
      </c>
      <c r="N49" s="15">
        <f>+VLOOKUP(B49,'[3]Sheet1'!$B$16:$O$67,12,0)+M49</f>
        <v>336421728.44</v>
      </c>
      <c r="O49" s="16">
        <f t="shared" si="4"/>
        <v>0.0001723592754242365</v>
      </c>
    </row>
    <row r="50" spans="1:15" ht="15">
      <c r="A50" s="9">
        <f t="shared" si="2"/>
        <v>35</v>
      </c>
      <c r="B50" s="10" t="s">
        <v>81</v>
      </c>
      <c r="C50" s="11" t="s">
        <v>82</v>
      </c>
      <c r="D50" s="12" t="s">
        <v>18</v>
      </c>
      <c r="E50" s="13"/>
      <c r="F50" s="13"/>
      <c r="G50" s="14">
        <f>VLOOKUP(B50,'[1]Brokers'!$B$7:$J$60,7,0)</f>
        <v>2774685.0700000003</v>
      </c>
      <c r="H50" s="14">
        <f>VLOOKUP(B50,'[2]Brokers'!$B$9:$AC$69,28,0)</f>
        <v>0</v>
      </c>
      <c r="I50" s="14">
        <f>VLOOKUP(B50,'[1]Brokers'!$B$7:$P$60,12,0)</f>
        <v>0</v>
      </c>
      <c r="J50" s="14"/>
      <c r="K50" s="14">
        <f>VLOOKUP(B50,'[1]Brokers'!$B$7:$V$60,17,0)</f>
        <v>411008</v>
      </c>
      <c r="L50" s="14">
        <f>VLOOKUP(B50,'[1]Brokers'!$B$7:$AB$60,22,0)</f>
        <v>0</v>
      </c>
      <c r="M50" s="15">
        <f t="shared" si="3"/>
        <v>3185693.0700000003</v>
      </c>
      <c r="N50" s="15">
        <f>+VLOOKUP(B50,'[3]Sheet1'!$B$16:$O$67,12,0)+M50</f>
        <v>311615165.40000004</v>
      </c>
      <c r="O50" s="16">
        <f t="shared" si="4"/>
        <v>0.0001596501045535964</v>
      </c>
    </row>
    <row r="51" spans="1:15" ht="15">
      <c r="A51" s="9">
        <f t="shared" si="2"/>
        <v>36</v>
      </c>
      <c r="B51" s="10" t="s">
        <v>89</v>
      </c>
      <c r="C51" s="11" t="s">
        <v>90</v>
      </c>
      <c r="D51" s="12" t="s">
        <v>18</v>
      </c>
      <c r="E51" s="13"/>
      <c r="F51" s="13"/>
      <c r="G51" s="14">
        <f>VLOOKUP(B51,'[1]Brokers'!$B$7:$J$60,7,0)</f>
        <v>3299670</v>
      </c>
      <c r="H51" s="14">
        <f>VLOOKUP(B51,'[2]Brokers'!$B$9:$AC$69,28,0)</f>
        <v>0</v>
      </c>
      <c r="I51" s="14">
        <f>VLOOKUP(B51,'[1]Brokers'!$B$7:$P$60,12,0)</f>
        <v>0</v>
      </c>
      <c r="J51" s="14"/>
      <c r="K51" s="14">
        <f>VLOOKUP(B51,'[1]Brokers'!$B$7:$V$60,17,0)</f>
        <v>19318416</v>
      </c>
      <c r="L51" s="14">
        <f>VLOOKUP(B51,'[1]Brokers'!$B$7:$AB$60,22,0)</f>
        <v>0</v>
      </c>
      <c r="M51" s="15">
        <f t="shared" si="3"/>
        <v>22618086</v>
      </c>
      <c r="N51" s="15">
        <f>+VLOOKUP(B51,'[3]Sheet1'!$B$16:$O$67,12,0)+M51</f>
        <v>300807992.97999996</v>
      </c>
      <c r="O51" s="16">
        <f t="shared" si="4"/>
        <v>0.00015411325526525378</v>
      </c>
    </row>
    <row r="52" spans="1:15" ht="15">
      <c r="A52" s="9">
        <f t="shared" si="2"/>
        <v>37</v>
      </c>
      <c r="B52" s="10" t="s">
        <v>95</v>
      </c>
      <c r="C52" s="11" t="s">
        <v>96</v>
      </c>
      <c r="D52" s="12" t="s">
        <v>18</v>
      </c>
      <c r="E52" s="13"/>
      <c r="F52" s="13"/>
      <c r="G52" s="14">
        <f>VLOOKUP(B52,'[1]Brokers'!$B$7:$J$60,7,0)</f>
        <v>19779146.47</v>
      </c>
      <c r="H52" s="14">
        <f>VLOOKUP(B52,'[2]Brokers'!$B$9:$AC$69,28,0)</f>
        <v>0</v>
      </c>
      <c r="I52" s="14">
        <f>VLOOKUP(B52,'[1]Brokers'!$B$7:$P$60,12,0)</f>
        <v>0</v>
      </c>
      <c r="J52" s="14"/>
      <c r="K52" s="14">
        <f>VLOOKUP(B52,'[1]Brokers'!$B$7:$V$60,17,0)</f>
        <v>3360240</v>
      </c>
      <c r="L52" s="14">
        <f>VLOOKUP(B52,'[1]Brokers'!$B$7:$AB$60,22,0)</f>
        <v>0</v>
      </c>
      <c r="M52" s="15">
        <f t="shared" si="3"/>
        <v>23139386.47</v>
      </c>
      <c r="N52" s="15">
        <f>+VLOOKUP(B52,'[3]Sheet1'!$B$16:$O$67,12,0)+M52</f>
        <v>238827711.68</v>
      </c>
      <c r="O52" s="16">
        <f t="shared" si="4"/>
        <v>0.00012235883671150806</v>
      </c>
    </row>
    <row r="53" spans="1:15" ht="15">
      <c r="A53" s="9">
        <f t="shared" si="2"/>
        <v>38</v>
      </c>
      <c r="B53" s="10" t="s">
        <v>79</v>
      </c>
      <c r="C53" s="11" t="s">
        <v>80</v>
      </c>
      <c r="D53" s="12" t="s">
        <v>18</v>
      </c>
      <c r="E53" s="13"/>
      <c r="F53" s="13"/>
      <c r="G53" s="14">
        <f>VLOOKUP(B53,'[1]Brokers'!$B$7:$J$60,7,0)</f>
        <v>0</v>
      </c>
      <c r="H53" s="14">
        <f>VLOOKUP(B53,'[2]Brokers'!$B$9:$AC$69,28,0)</f>
        <v>0</v>
      </c>
      <c r="I53" s="14">
        <f>VLOOKUP(B53,'[1]Brokers'!$B$7:$P$60,12,0)</f>
        <v>0</v>
      </c>
      <c r="J53" s="14"/>
      <c r="K53" s="14">
        <f>VLOOKUP(B53,'[1]Brokers'!$B$7:$V$60,17,0)</f>
        <v>0</v>
      </c>
      <c r="L53" s="14">
        <f>VLOOKUP(B53,'[1]Brokers'!$B$7:$AB$60,22,0)</f>
        <v>0</v>
      </c>
      <c r="M53" s="15">
        <f t="shared" si="3"/>
        <v>0</v>
      </c>
      <c r="N53" s="15">
        <f>+VLOOKUP(B53,'[3]Sheet1'!$B$16:$O$67,12,0)+M53</f>
        <v>229521032.95</v>
      </c>
      <c r="O53" s="16">
        <f t="shared" si="4"/>
        <v>0.00011759073683298001</v>
      </c>
    </row>
    <row r="54" spans="1:15" ht="15">
      <c r="A54" s="9">
        <f t="shared" si="2"/>
        <v>39</v>
      </c>
      <c r="B54" s="10" t="s">
        <v>97</v>
      </c>
      <c r="C54" s="11" t="s">
        <v>98</v>
      </c>
      <c r="D54" s="12" t="s">
        <v>18</v>
      </c>
      <c r="E54" s="13" t="s">
        <v>18</v>
      </c>
      <c r="F54" s="13" t="s">
        <v>18</v>
      </c>
      <c r="G54" s="14">
        <f>VLOOKUP(B54,'[1]Brokers'!$B$7:$J$60,7,0)</f>
        <v>124392739.8</v>
      </c>
      <c r="H54" s="14">
        <f>VLOOKUP(B54,'[2]Brokers'!$B$9:$AC$69,28,0)</f>
        <v>0</v>
      </c>
      <c r="I54" s="14">
        <f>VLOOKUP(B54,'[1]Brokers'!$B$7:$P$60,12,0)</f>
        <v>0</v>
      </c>
      <c r="J54" s="14"/>
      <c r="K54" s="14">
        <f>VLOOKUP(B54,'[1]Brokers'!$B$7:$V$60,17,0)</f>
        <v>0</v>
      </c>
      <c r="L54" s="14">
        <f>VLOOKUP(B54,'[1]Brokers'!$B$7:$AB$60,22,0)</f>
        <v>0</v>
      </c>
      <c r="M54" s="15">
        <f t="shared" si="3"/>
        <v>124392739.8</v>
      </c>
      <c r="N54" s="15">
        <f>+VLOOKUP(B54,'[3]Sheet1'!$B$16:$O$67,12,0)+M54</f>
        <v>214627035.8</v>
      </c>
      <c r="O54" s="16">
        <f t="shared" si="4"/>
        <v>0.00010996008060620042</v>
      </c>
    </row>
    <row r="55" spans="1:15" ht="15">
      <c r="A55" s="9">
        <f t="shared" si="2"/>
        <v>40</v>
      </c>
      <c r="B55" s="10" t="s">
        <v>83</v>
      </c>
      <c r="C55" s="11" t="s">
        <v>84</v>
      </c>
      <c r="D55" s="12" t="s">
        <v>18</v>
      </c>
      <c r="E55" s="13"/>
      <c r="F55" s="13"/>
      <c r="G55" s="14">
        <f>VLOOKUP(B55,'[1]Brokers'!$B$7:$J$60,7,0)</f>
        <v>11243304</v>
      </c>
      <c r="H55" s="14">
        <f>VLOOKUP(B55,'[2]Brokers'!$B$9:$AC$69,28,0)</f>
        <v>0</v>
      </c>
      <c r="I55" s="14">
        <f>VLOOKUP(B55,'[1]Brokers'!$B$7:$P$60,12,0)</f>
        <v>0</v>
      </c>
      <c r="J55" s="14"/>
      <c r="K55" s="14">
        <f>VLOOKUP(B55,'[1]Brokers'!$B$7:$V$60,17,0)</f>
        <v>10069904</v>
      </c>
      <c r="L55" s="14">
        <f>VLOOKUP(B55,'[1]Brokers'!$B$7:$AB$60,22,0)</f>
        <v>0</v>
      </c>
      <c r="M55" s="15">
        <f t="shared" si="3"/>
        <v>21313208</v>
      </c>
      <c r="N55" s="15">
        <f>+VLOOKUP(B55,'[3]Sheet1'!$B$16:$O$67,12,0)+M55</f>
        <v>214487575.82999998</v>
      </c>
      <c r="O55" s="16">
        <f t="shared" si="4"/>
        <v>0.00010988863094243656</v>
      </c>
    </row>
    <row r="56" spans="1:16" s="27" customFormat="1" ht="15">
      <c r="A56" s="9">
        <f t="shared" si="2"/>
        <v>41</v>
      </c>
      <c r="B56" s="10" t="s">
        <v>85</v>
      </c>
      <c r="C56" s="11" t="s">
        <v>86</v>
      </c>
      <c r="D56" s="12" t="s">
        <v>18</v>
      </c>
      <c r="E56" s="13"/>
      <c r="F56" s="13"/>
      <c r="G56" s="14">
        <f>VLOOKUP(B56,'[1]Brokers'!$B$7:$J$60,7,0)</f>
        <v>16864133</v>
      </c>
      <c r="H56" s="14">
        <f>VLOOKUP(B56,'[2]Brokers'!$B$9:$AC$69,28,0)</f>
        <v>0</v>
      </c>
      <c r="I56" s="14">
        <f>VLOOKUP(B56,'[1]Brokers'!$B$7:$P$60,12,0)</f>
        <v>0</v>
      </c>
      <c r="J56" s="14"/>
      <c r="K56" s="14">
        <f>VLOOKUP(B56,'[1]Brokers'!$B$7:$V$60,17,0)</f>
        <v>1155232</v>
      </c>
      <c r="L56" s="14">
        <f>VLOOKUP(B56,'[1]Brokers'!$B$7:$AB$60,22,0)</f>
        <v>0</v>
      </c>
      <c r="M56" s="15">
        <f t="shared" si="3"/>
        <v>18019365</v>
      </c>
      <c r="N56" s="15">
        <f>+VLOOKUP(B56,'[3]Sheet1'!$B$16:$O$67,12,0)+M56</f>
        <v>194641972.25</v>
      </c>
      <c r="O56" s="16">
        <f t="shared" si="4"/>
        <v>9.972111331726188E-05</v>
      </c>
      <c r="P56" s="17"/>
    </row>
    <row r="57" spans="1:15" ht="15">
      <c r="A57" s="9">
        <f t="shared" si="2"/>
        <v>42</v>
      </c>
      <c r="B57" s="10" t="s">
        <v>105</v>
      </c>
      <c r="C57" s="11" t="s">
        <v>106</v>
      </c>
      <c r="D57" s="12" t="s">
        <v>18</v>
      </c>
      <c r="E57" s="13" t="s">
        <v>18</v>
      </c>
      <c r="F57" s="13" t="s">
        <v>18</v>
      </c>
      <c r="G57" s="14">
        <f>VLOOKUP(B57,'[1]Brokers'!$B$7:$J$60,7,0)</f>
        <v>0</v>
      </c>
      <c r="H57" s="14">
        <f>VLOOKUP(B57,'[2]Brokers'!$B$9:$AC$69,28,0)</f>
        <v>0</v>
      </c>
      <c r="I57" s="14">
        <f>VLOOKUP(B57,'[1]Brokers'!$B$7:$P$60,12,0)</f>
        <v>0</v>
      </c>
      <c r="J57" s="14"/>
      <c r="K57" s="14">
        <f>VLOOKUP(B57,'[1]Brokers'!$B$7:$V$60,17,0)</f>
        <v>0</v>
      </c>
      <c r="L57" s="14">
        <f>VLOOKUP(B57,'[1]Brokers'!$B$7:$AB$60,22,0)</f>
        <v>0</v>
      </c>
      <c r="M57" s="15">
        <f t="shared" si="3"/>
        <v>0</v>
      </c>
      <c r="N57" s="15">
        <f>+VLOOKUP(B57,'[3]Sheet1'!$B$16:$O$67,12,0)+M57</f>
        <v>194305198.3</v>
      </c>
      <c r="O57" s="16">
        <f t="shared" si="4"/>
        <v>9.954857358781897E-05</v>
      </c>
    </row>
    <row r="58" spans="1:15" ht="15">
      <c r="A58" s="9">
        <f t="shared" si="2"/>
        <v>43</v>
      </c>
      <c r="B58" s="10" t="s">
        <v>87</v>
      </c>
      <c r="C58" s="11" t="s">
        <v>88</v>
      </c>
      <c r="D58" s="12" t="s">
        <v>18</v>
      </c>
      <c r="E58" s="13"/>
      <c r="F58" s="13"/>
      <c r="G58" s="14">
        <f>VLOOKUP(B58,'[1]Brokers'!$B$7:$J$60,7,0)</f>
        <v>521988</v>
      </c>
      <c r="H58" s="14">
        <f>VLOOKUP(B58,'[2]Brokers'!$B$9:$AC$69,28,0)</f>
        <v>0</v>
      </c>
      <c r="I58" s="14">
        <f>VLOOKUP(B58,'[1]Brokers'!$B$7:$P$60,12,0)</f>
        <v>0</v>
      </c>
      <c r="J58" s="14"/>
      <c r="K58" s="14">
        <f>VLOOKUP(B58,'[1]Brokers'!$B$7:$V$60,17,0)</f>
        <v>718224</v>
      </c>
      <c r="L58" s="14">
        <f>VLOOKUP(B58,'[1]Brokers'!$B$7:$AB$60,22,0)</f>
        <v>0</v>
      </c>
      <c r="M58" s="15">
        <f t="shared" si="3"/>
        <v>1240212</v>
      </c>
      <c r="N58" s="15">
        <f>+VLOOKUP(B58,'[3]Sheet1'!$B$16:$O$67,12,0)+M58</f>
        <v>142899098.70000002</v>
      </c>
      <c r="O58" s="16">
        <f t="shared" si="4"/>
        <v>7.321163595739968E-05</v>
      </c>
    </row>
    <row r="59" spans="1:15" ht="15">
      <c r="A59" s="9">
        <f t="shared" si="2"/>
        <v>44</v>
      </c>
      <c r="B59" s="10" t="s">
        <v>107</v>
      </c>
      <c r="C59" s="11" t="s">
        <v>108</v>
      </c>
      <c r="D59" s="12" t="s">
        <v>18</v>
      </c>
      <c r="E59" s="13" t="s">
        <v>18</v>
      </c>
      <c r="F59" s="13"/>
      <c r="G59" s="14">
        <f>VLOOKUP(B59,'[1]Brokers'!$B$7:$J$60,7,0)</f>
        <v>29705381.85</v>
      </c>
      <c r="H59" s="14">
        <f>VLOOKUP(B59,'[2]Brokers'!$B$9:$AC$69,28,0)</f>
        <v>0</v>
      </c>
      <c r="I59" s="14">
        <f>VLOOKUP(B59,'[1]Brokers'!$B$7:$P$60,12,0)</f>
        <v>0</v>
      </c>
      <c r="J59" s="14"/>
      <c r="K59" s="14">
        <f>VLOOKUP(B59,'[1]Brokers'!$B$7:$V$60,17,0)</f>
        <v>2265328</v>
      </c>
      <c r="L59" s="14">
        <f>VLOOKUP(B59,'[1]Brokers'!$B$7:$AB$60,22,0)</f>
        <v>0</v>
      </c>
      <c r="M59" s="15">
        <f t="shared" si="3"/>
        <v>31970709.85</v>
      </c>
      <c r="N59" s="15">
        <f>+VLOOKUP(B59,'[3]Sheet1'!$B$16:$O$67,12,0)+M59</f>
        <v>134806807.01999998</v>
      </c>
      <c r="O59" s="16">
        <f t="shared" si="4"/>
        <v>6.90657041920704E-05</v>
      </c>
    </row>
    <row r="60" spans="1:15" ht="15">
      <c r="A60" s="9">
        <f t="shared" si="2"/>
        <v>45</v>
      </c>
      <c r="B60" s="10" t="s">
        <v>99</v>
      </c>
      <c r="C60" s="11" t="s">
        <v>100</v>
      </c>
      <c r="D60" s="12" t="s">
        <v>18</v>
      </c>
      <c r="E60" s="13"/>
      <c r="F60" s="13"/>
      <c r="G60" s="14">
        <f>VLOOKUP(B60,'[1]Brokers'!$B$7:$J$60,7,0)</f>
        <v>0</v>
      </c>
      <c r="H60" s="14">
        <f>VLOOKUP(B60,'[2]Brokers'!$B$9:$AC$69,28,0)</f>
        <v>0</v>
      </c>
      <c r="I60" s="14">
        <f>VLOOKUP(B60,'[1]Brokers'!$B$7:$P$60,12,0)</f>
        <v>0</v>
      </c>
      <c r="J60" s="14"/>
      <c r="K60" s="14">
        <f>VLOOKUP(B60,'[1]Brokers'!$B$7:$V$60,17,0)</f>
        <v>0</v>
      </c>
      <c r="L60" s="14">
        <f>VLOOKUP(B60,'[1]Brokers'!$B$7:$AB$60,22,0)</f>
        <v>0</v>
      </c>
      <c r="M60" s="15">
        <f t="shared" si="3"/>
        <v>0</v>
      </c>
      <c r="N60" s="15">
        <f>+VLOOKUP(B60,'[3]Sheet1'!$B$16:$O$67,12,0)+M60</f>
        <v>84912886</v>
      </c>
      <c r="O60" s="16">
        <f t="shared" si="4"/>
        <v>4.35035025026661E-05</v>
      </c>
    </row>
    <row r="61" spans="1:15" ht="15">
      <c r="A61" s="9">
        <f t="shared" si="2"/>
        <v>46</v>
      </c>
      <c r="B61" s="10" t="s">
        <v>101</v>
      </c>
      <c r="C61" s="11" t="s">
        <v>102</v>
      </c>
      <c r="D61" s="12" t="s">
        <v>18</v>
      </c>
      <c r="E61" s="13"/>
      <c r="F61" s="13"/>
      <c r="G61" s="14">
        <f>VLOOKUP(B61,'[1]Brokers'!$B$7:$J$60,7,0)</f>
        <v>0</v>
      </c>
      <c r="H61" s="14">
        <f>VLOOKUP(B61,'[2]Brokers'!$B$9:$AC$69,28,0)</f>
        <v>0</v>
      </c>
      <c r="I61" s="14">
        <f>VLOOKUP(B61,'[1]Brokers'!$B$7:$P$60,12,0)</f>
        <v>0</v>
      </c>
      <c r="J61" s="14"/>
      <c r="K61" s="14">
        <f>VLOOKUP(B61,'[1]Brokers'!$B$7:$V$60,17,0)</f>
        <v>0</v>
      </c>
      <c r="L61" s="14">
        <f>VLOOKUP(B61,'[1]Brokers'!$B$7:$AB$60,22,0)</f>
        <v>0</v>
      </c>
      <c r="M61" s="15">
        <f t="shared" si="3"/>
        <v>0</v>
      </c>
      <c r="N61" s="15">
        <f>+VLOOKUP(B61,'[3]Sheet1'!$B$16:$O$67,12,0)+M61</f>
        <v>79333334.98</v>
      </c>
      <c r="O61" s="16">
        <f t="shared" si="4"/>
        <v>4.06449256341055E-05</v>
      </c>
    </row>
    <row r="62" spans="1:15" ht="15">
      <c r="A62" s="9">
        <f t="shared" si="2"/>
        <v>47</v>
      </c>
      <c r="B62" s="10" t="s">
        <v>103</v>
      </c>
      <c r="C62" s="11" t="s">
        <v>104</v>
      </c>
      <c r="D62" s="12" t="s">
        <v>18</v>
      </c>
      <c r="E62" s="13"/>
      <c r="F62" s="13"/>
      <c r="G62" s="14">
        <f>VLOOKUP(B62,'[1]Brokers'!$B$7:$J$60,7,0)</f>
        <v>0</v>
      </c>
      <c r="H62" s="14">
        <f>VLOOKUP(B62,'[2]Brokers'!$B$9:$AC$69,28,0)</f>
        <v>0</v>
      </c>
      <c r="I62" s="14">
        <f>VLOOKUP(B62,'[1]Brokers'!$B$7:$P$60,12,0)</f>
        <v>0</v>
      </c>
      <c r="J62" s="14"/>
      <c r="K62" s="14">
        <f>VLOOKUP(B62,'[1]Brokers'!$B$7:$V$60,17,0)</f>
        <v>0</v>
      </c>
      <c r="L62" s="14">
        <f>VLOOKUP(B62,'[1]Brokers'!$B$7:$AB$60,22,0)</f>
        <v>0</v>
      </c>
      <c r="M62" s="15">
        <f t="shared" si="3"/>
        <v>0</v>
      </c>
      <c r="N62" s="15">
        <f>+VLOOKUP(B62,'[3]Sheet1'!$B$16:$O$67,12,0)+M62</f>
        <v>60527000</v>
      </c>
      <c r="O62" s="16">
        <f t="shared" si="4"/>
        <v>3.10098575141925E-05</v>
      </c>
    </row>
    <row r="63" spans="1:15" ht="15">
      <c r="A63" s="9">
        <f t="shared" si="2"/>
        <v>48</v>
      </c>
      <c r="B63" s="10" t="s">
        <v>117</v>
      </c>
      <c r="C63" s="11" t="s">
        <v>118</v>
      </c>
      <c r="D63" s="12" t="s">
        <v>18</v>
      </c>
      <c r="E63" s="13"/>
      <c r="F63" s="13"/>
      <c r="G63" s="14">
        <f>VLOOKUP(B63,'[1]Brokers'!$B$7:$J$60,7,0)</f>
        <v>14806526</v>
      </c>
      <c r="H63" s="14">
        <f>VLOOKUP(B63,'[2]Brokers'!$B$9:$AC$69,28,0)</f>
        <v>0</v>
      </c>
      <c r="I63" s="14">
        <f>VLOOKUP(B63,'[1]Brokers'!$B$7:$P$60,12,0)</f>
        <v>0</v>
      </c>
      <c r="J63" s="14"/>
      <c r="K63" s="14">
        <f>VLOOKUP(B63,'[1]Brokers'!$B$7:$V$60,17,0)</f>
        <v>0</v>
      </c>
      <c r="L63" s="14">
        <f>VLOOKUP(B63,'[1]Brokers'!$B$7:$AB$60,22,0)</f>
        <v>0</v>
      </c>
      <c r="M63" s="15">
        <f t="shared" si="3"/>
        <v>14806526</v>
      </c>
      <c r="N63" s="15">
        <f>+VLOOKUP(B63,'[3]Sheet1'!$B$16:$O$67,12,0)+M63</f>
        <v>27942633</v>
      </c>
      <c r="O63" s="16">
        <f t="shared" si="4"/>
        <v>1.431587668150368E-05</v>
      </c>
    </row>
    <row r="64" spans="1:15" ht="15">
      <c r="A64" s="9">
        <f t="shared" si="2"/>
        <v>49</v>
      </c>
      <c r="B64" s="10" t="s">
        <v>111</v>
      </c>
      <c r="C64" s="11" t="s">
        <v>112</v>
      </c>
      <c r="D64" s="12" t="s">
        <v>18</v>
      </c>
      <c r="E64" s="13"/>
      <c r="F64" s="13"/>
      <c r="G64" s="14">
        <f>VLOOKUP(B64,'[1]Brokers'!$B$7:$J$60,7,0)</f>
        <v>0</v>
      </c>
      <c r="H64" s="14">
        <f>VLOOKUP(B64,'[2]Brokers'!$B$9:$AC$69,28,0)</f>
        <v>0</v>
      </c>
      <c r="I64" s="14">
        <f>VLOOKUP(B64,'[1]Brokers'!$B$7:$P$60,12,0)</f>
        <v>0</v>
      </c>
      <c r="J64" s="14"/>
      <c r="K64" s="14">
        <f>VLOOKUP(B64,'[1]Brokers'!$B$7:$V$60,17,0)</f>
        <v>11212864</v>
      </c>
      <c r="L64" s="14">
        <f>VLOOKUP(B64,'[1]Brokers'!$B$7:$AB$60,22,0)</f>
        <v>0</v>
      </c>
      <c r="M64" s="15">
        <f t="shared" si="3"/>
        <v>11212864</v>
      </c>
      <c r="N64" s="15">
        <f>+VLOOKUP(B64,'[3]Sheet1'!$B$16:$O$67,12,0)+M64</f>
        <v>24670551.86</v>
      </c>
      <c r="O64" s="16">
        <f t="shared" si="4"/>
        <v>1.2639488128853185E-05</v>
      </c>
    </row>
    <row r="65" spans="1:15" ht="15">
      <c r="A65" s="9">
        <f t="shared" si="2"/>
        <v>50</v>
      </c>
      <c r="B65" s="10" t="s">
        <v>113</v>
      </c>
      <c r="C65" s="11" t="s">
        <v>114</v>
      </c>
      <c r="D65" s="12" t="s">
        <v>18</v>
      </c>
      <c r="E65" s="13"/>
      <c r="F65" s="13"/>
      <c r="G65" s="14">
        <f>VLOOKUP(B65,'[1]Brokers'!$B$7:$J$60,7,0)</f>
        <v>3699988.7</v>
      </c>
      <c r="H65" s="14">
        <f>VLOOKUP(B65,'[2]Brokers'!$B$9:$AC$69,28,0)</f>
        <v>0</v>
      </c>
      <c r="I65" s="14">
        <f>VLOOKUP(B65,'[1]Brokers'!$B$7:$P$60,12,0)</f>
        <v>0</v>
      </c>
      <c r="J65" s="14"/>
      <c r="K65" s="14">
        <f>VLOOKUP(B65,'[1]Brokers'!$B$7:$V$60,17,0)</f>
        <v>4042272</v>
      </c>
      <c r="L65" s="14">
        <f>VLOOKUP(B65,'[1]Brokers'!$B$7:$AB$60,22,0)</f>
        <v>0</v>
      </c>
      <c r="M65" s="15">
        <f t="shared" si="3"/>
        <v>7742260.7</v>
      </c>
      <c r="N65" s="15">
        <f>+VLOOKUP(B65,'[3]Sheet1'!$B$16:$O$67,12,0)+M65</f>
        <v>19928790.59</v>
      </c>
      <c r="O65" s="16">
        <f t="shared" si="4"/>
        <v>1.0210136907926714E-05</v>
      </c>
    </row>
    <row r="66" spans="1:15" ht="15">
      <c r="A66" s="9">
        <f t="shared" si="2"/>
        <v>51</v>
      </c>
      <c r="B66" s="10" t="s">
        <v>115</v>
      </c>
      <c r="C66" s="11" t="s">
        <v>116</v>
      </c>
      <c r="D66" s="12" t="s">
        <v>18</v>
      </c>
      <c r="E66" s="12"/>
      <c r="F66" s="13"/>
      <c r="G66" s="14">
        <f>VLOOKUP(B66,'[1]Brokers'!$B$7:$J$60,7,0)</f>
        <v>0</v>
      </c>
      <c r="H66" s="14">
        <f>VLOOKUP(B66,'[2]Brokers'!$B$9:$AC$69,28,0)</f>
        <v>0</v>
      </c>
      <c r="I66" s="14">
        <f>VLOOKUP(B66,'[1]Brokers'!$B$7:$P$60,12,0)</f>
        <v>0</v>
      </c>
      <c r="J66" s="14"/>
      <c r="K66" s="14">
        <f>VLOOKUP(B66,'[1]Brokers'!$B$7:$V$60,17,0)</f>
        <v>0</v>
      </c>
      <c r="L66" s="14">
        <f>VLOOKUP(B66,'[1]Brokers'!$B$7:$AB$60,22,0)</f>
        <v>0</v>
      </c>
      <c r="M66" s="15">
        <f t="shared" si="3"/>
        <v>0</v>
      </c>
      <c r="N66" s="15">
        <f>+VLOOKUP(B66,'[3]Sheet1'!$B$16:$O$67,12,0)+M66</f>
        <v>3000000</v>
      </c>
      <c r="O66" s="16">
        <f t="shared" si="4"/>
        <v>1.5369929542613625E-06</v>
      </c>
    </row>
    <row r="67" spans="1:15" ht="15">
      <c r="A67" s="9">
        <f t="shared" si="2"/>
        <v>52</v>
      </c>
      <c r="B67" s="10" t="s">
        <v>119</v>
      </c>
      <c r="C67" s="11" t="s">
        <v>120</v>
      </c>
      <c r="D67" s="12" t="s">
        <v>18</v>
      </c>
      <c r="E67" s="13"/>
      <c r="F67" s="13"/>
      <c r="G67" s="14">
        <f>VLOOKUP(B67,'[1]Brokers'!$B$7:$J$60,7,0)</f>
        <v>0</v>
      </c>
      <c r="H67" s="14">
        <f>VLOOKUP(B67,'[2]Brokers'!$B$9:$AC$69,28,0)</f>
        <v>0</v>
      </c>
      <c r="I67" s="14">
        <f>VLOOKUP(B67,'[1]Brokers'!$B$7:$P$60,12,0)</f>
        <v>0</v>
      </c>
      <c r="J67" s="14"/>
      <c r="K67" s="14">
        <f>VLOOKUP(B67,'[1]Brokers'!$B$7:$V$60,17,0)</f>
        <v>0</v>
      </c>
      <c r="L67" s="14">
        <f>VLOOKUP(B67,'[1]Brokers'!$B$7:$AB$60,22,0)</f>
        <v>0</v>
      </c>
      <c r="M67" s="15">
        <f t="shared" si="3"/>
        <v>0</v>
      </c>
      <c r="N67" s="15">
        <f>+VLOOKUP(B67,'[3]Sheet1'!$B$16:$O$67,12,0)+M67</f>
        <v>0</v>
      </c>
      <c r="O67" s="16">
        <f t="shared" si="4"/>
        <v>0</v>
      </c>
    </row>
    <row r="68" spans="1:15" ht="15">
      <c r="A68" s="33">
        <v>53</v>
      </c>
      <c r="B68" s="34" t="s">
        <v>125</v>
      </c>
      <c r="C68" s="35" t="s">
        <v>126</v>
      </c>
      <c r="D68" s="12" t="s">
        <v>18</v>
      </c>
      <c r="E68" s="36"/>
      <c r="F68" s="36"/>
      <c r="G68" s="14">
        <f>VLOOKUP(B68,'[1]Brokers'!$B$7:$J$60,7,0)</f>
        <v>9556.46</v>
      </c>
      <c r="H68" s="14"/>
      <c r="I68" s="14"/>
      <c r="J68" s="14"/>
      <c r="K68" s="14">
        <f>VLOOKUP(B68,'[1]Brokers'!$B$7:$V$60,17,0)</f>
        <v>4312256</v>
      </c>
      <c r="L68" s="14"/>
      <c r="M68" s="15">
        <f>G68+K68+I68+H68+J68+L68</f>
        <v>4321812.46</v>
      </c>
      <c r="N68" s="15">
        <f>M68</f>
        <v>4321812.46</v>
      </c>
      <c r="O68" s="16">
        <f t="shared" si="4"/>
        <v>2.214198433552989E-06</v>
      </c>
    </row>
    <row r="69" spans="1:16" ht="16.5" thickBot="1">
      <c r="A69" s="37" t="s">
        <v>7</v>
      </c>
      <c r="B69" s="38"/>
      <c r="C69" s="38"/>
      <c r="D69" s="18">
        <v>53</v>
      </c>
      <c r="E69" s="18">
        <f>COUNTA(E16:E67)</f>
        <v>17</v>
      </c>
      <c r="F69" s="18">
        <f>COUNTA(F16:F67)</f>
        <v>13</v>
      </c>
      <c r="G69" s="19">
        <f aca="true" t="shared" si="5" ref="G69:L69">SUM(G16:G67)</f>
        <v>21454476755.52</v>
      </c>
      <c r="H69" s="19">
        <f t="shared" si="5"/>
        <v>0</v>
      </c>
      <c r="I69" s="19">
        <f t="shared" si="5"/>
        <v>377889823.12</v>
      </c>
      <c r="J69" s="19">
        <f t="shared" si="5"/>
        <v>0</v>
      </c>
      <c r="K69" s="19">
        <f t="shared" si="5"/>
        <v>57387450848</v>
      </c>
      <c r="L69" s="19">
        <f t="shared" si="5"/>
        <v>284809200000</v>
      </c>
      <c r="M69" s="19">
        <f>SUM(M16:M68)</f>
        <v>364033339239.09985</v>
      </c>
      <c r="N69" s="19">
        <f>SUM(N16:N68)</f>
        <v>1951863209055.32</v>
      </c>
      <c r="O69" s="20">
        <f>SUM(O16:O67)</f>
        <v>0.9999977858015665</v>
      </c>
      <c r="P69" s="21"/>
    </row>
    <row r="70" spans="13:16" ht="15">
      <c r="M70" s="29"/>
      <c r="O70" s="28"/>
      <c r="P70" s="21"/>
    </row>
    <row r="71" spans="2:16" ht="15">
      <c r="B71" s="39" t="s">
        <v>122</v>
      </c>
      <c r="C71" s="39"/>
      <c r="D71" s="39"/>
      <c r="E71" s="39"/>
      <c r="F71" s="39"/>
      <c r="H71" s="30"/>
      <c r="I71" s="30"/>
      <c r="M71" s="28"/>
      <c r="P71" s="21"/>
    </row>
    <row r="72" spans="3:16" ht="15">
      <c r="C72" s="40"/>
      <c r="D72" s="40"/>
      <c r="E72" s="40"/>
      <c r="F72" s="40"/>
      <c r="M72" s="28"/>
      <c r="N72" s="28"/>
      <c r="P72" s="21"/>
    </row>
    <row r="73" ht="15">
      <c r="P73" s="21"/>
    </row>
    <row r="74" ht="15">
      <c r="P74" s="21"/>
    </row>
  </sheetData>
  <mergeCells count="16">
    <mergeCell ref="D9:K9"/>
    <mergeCell ref="M11:O11"/>
    <mergeCell ref="A12:A15"/>
    <mergeCell ref="B12:B15"/>
    <mergeCell ref="C12:C15"/>
    <mergeCell ref="D12:F14"/>
    <mergeCell ref="G12:M13"/>
    <mergeCell ref="A69:C69"/>
    <mergeCell ref="B71:F71"/>
    <mergeCell ref="C72:F72"/>
    <mergeCell ref="N12:O13"/>
    <mergeCell ref="G14:I14"/>
    <mergeCell ref="M14:M15"/>
    <mergeCell ref="N14:N15"/>
    <mergeCell ref="O14:O15"/>
    <mergeCell ref="J14:L14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2021-10-08T06:16:03Z</cp:lastPrinted>
  <dcterms:created xsi:type="dcterms:W3CDTF">2021-09-07T03:31:27Z</dcterms:created>
  <dcterms:modified xsi:type="dcterms:W3CDTF">2022-01-07T06:44:17Z</dcterms:modified>
  <cp:category/>
  <cp:version/>
  <cp:contentType/>
  <cp:contentStatus/>
</cp:coreProperties>
</file>